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Grand Rapids Reroute 2022\"/>
    </mc:Choice>
  </mc:AlternateContent>
  <xr:revisionPtr revIDLastSave="0" documentId="13_ncr:1_{B6C2F36A-CA66-4FAC-A4AB-7254EBF11437}" xr6:coauthVersionLast="47" xr6:coauthVersionMax="47" xr10:uidLastSave="{00000000-0000-0000-0000-000000000000}"/>
  <bookViews>
    <workbookView xWindow="-120" yWindow="-16320" windowWidth="29040" windowHeight="15990" xr2:uid="{1728D9C8-EDEC-4161-B056-9A1B0DBC58F5}"/>
  </bookViews>
  <sheets>
    <sheet name="Customer Revenue" sheetId="1" r:id="rId1"/>
    <sheet name="Sheet1" sheetId="2" r:id="rId2"/>
  </sheets>
  <definedNames>
    <definedName name="Average_Stop_Time">#REF!</definedName>
    <definedName name="ExternalData_1" localSheetId="0" hidden="1">'Customer Revenue'!$Q$1:$JR$1625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75" i="1" l="1"/>
  <c r="L941" i="1"/>
  <c r="L1180" i="1"/>
  <c r="L1265" i="1"/>
  <c r="L1436" i="1"/>
  <c r="L1500" i="1"/>
  <c r="L1564" i="1"/>
  <c r="K147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2" i="1"/>
  <c r="I3" i="1"/>
  <c r="I4" i="1"/>
  <c r="I5" i="1"/>
  <c r="I6" i="1"/>
  <c r="L6" i="1" s="1"/>
  <c r="I7" i="1"/>
  <c r="I8" i="1"/>
  <c r="I9" i="1"/>
  <c r="I10" i="1"/>
  <c r="I11" i="1"/>
  <c r="I12" i="1"/>
  <c r="I13" i="1"/>
  <c r="I14" i="1"/>
  <c r="L14" i="1" s="1"/>
  <c r="I15" i="1"/>
  <c r="I16" i="1"/>
  <c r="I17" i="1"/>
  <c r="I18" i="1"/>
  <c r="I19" i="1"/>
  <c r="I20" i="1"/>
  <c r="I21" i="1"/>
  <c r="I22" i="1"/>
  <c r="L22" i="1" s="1"/>
  <c r="I23" i="1"/>
  <c r="I24" i="1"/>
  <c r="I25" i="1"/>
  <c r="I26" i="1"/>
  <c r="I27" i="1"/>
  <c r="I28" i="1"/>
  <c r="I29" i="1"/>
  <c r="I30" i="1"/>
  <c r="L30" i="1" s="1"/>
  <c r="I31" i="1"/>
  <c r="I32" i="1"/>
  <c r="I33" i="1"/>
  <c r="I34" i="1"/>
  <c r="I35" i="1"/>
  <c r="I36" i="1"/>
  <c r="I37" i="1"/>
  <c r="I38" i="1"/>
  <c r="L38" i="1" s="1"/>
  <c r="I39" i="1"/>
  <c r="I40" i="1"/>
  <c r="I41" i="1"/>
  <c r="I42" i="1"/>
  <c r="I43" i="1"/>
  <c r="I44" i="1"/>
  <c r="I45" i="1"/>
  <c r="I46" i="1"/>
  <c r="L46" i="1" s="1"/>
  <c r="I47" i="1"/>
  <c r="I48" i="1"/>
  <c r="I49" i="1"/>
  <c r="I50" i="1"/>
  <c r="I51" i="1"/>
  <c r="I52" i="1"/>
  <c r="I53" i="1"/>
  <c r="I54" i="1"/>
  <c r="L54" i="1" s="1"/>
  <c r="I55" i="1"/>
  <c r="I56" i="1"/>
  <c r="I57" i="1"/>
  <c r="I58" i="1"/>
  <c r="I59" i="1"/>
  <c r="I60" i="1"/>
  <c r="I61" i="1"/>
  <c r="I62" i="1"/>
  <c r="L62" i="1" s="1"/>
  <c r="I63" i="1"/>
  <c r="I64" i="1"/>
  <c r="I65" i="1"/>
  <c r="I66" i="1"/>
  <c r="I67" i="1"/>
  <c r="I68" i="1"/>
  <c r="I69" i="1"/>
  <c r="I70" i="1"/>
  <c r="L70" i="1" s="1"/>
  <c r="I71" i="1"/>
  <c r="I72" i="1"/>
  <c r="I73" i="1"/>
  <c r="I74" i="1"/>
  <c r="I75" i="1"/>
  <c r="I76" i="1"/>
  <c r="I77" i="1"/>
  <c r="I78" i="1"/>
  <c r="L78" i="1" s="1"/>
  <c r="I79" i="1"/>
  <c r="I80" i="1"/>
  <c r="I81" i="1"/>
  <c r="I82" i="1"/>
  <c r="I83" i="1"/>
  <c r="I84" i="1"/>
  <c r="I85" i="1"/>
  <c r="I86" i="1"/>
  <c r="L86" i="1" s="1"/>
  <c r="I87" i="1"/>
  <c r="I88" i="1"/>
  <c r="L88" i="1" s="1"/>
  <c r="I89" i="1"/>
  <c r="I90" i="1"/>
  <c r="I91" i="1"/>
  <c r="I92" i="1"/>
  <c r="I93" i="1"/>
  <c r="I94" i="1"/>
  <c r="L94" i="1" s="1"/>
  <c r="I95" i="1"/>
  <c r="I96" i="1"/>
  <c r="I97" i="1"/>
  <c r="I98" i="1"/>
  <c r="I99" i="1"/>
  <c r="I100" i="1"/>
  <c r="I101" i="1"/>
  <c r="I102" i="1"/>
  <c r="L102" i="1" s="1"/>
  <c r="I103" i="1"/>
  <c r="I104" i="1"/>
  <c r="I105" i="1"/>
  <c r="I106" i="1"/>
  <c r="I107" i="1"/>
  <c r="I108" i="1"/>
  <c r="I109" i="1"/>
  <c r="I110" i="1"/>
  <c r="L110" i="1" s="1"/>
  <c r="I111" i="1"/>
  <c r="I112" i="1"/>
  <c r="I113" i="1"/>
  <c r="I114" i="1"/>
  <c r="I115" i="1"/>
  <c r="I116" i="1"/>
  <c r="I117" i="1"/>
  <c r="I118" i="1"/>
  <c r="L118" i="1" s="1"/>
  <c r="I119" i="1"/>
  <c r="I120" i="1"/>
  <c r="I121" i="1"/>
  <c r="I122" i="1"/>
  <c r="I123" i="1"/>
  <c r="I124" i="1"/>
  <c r="I125" i="1"/>
  <c r="I126" i="1"/>
  <c r="L126" i="1" s="1"/>
  <c r="I127" i="1"/>
  <c r="I128" i="1"/>
  <c r="L128" i="1" s="1"/>
  <c r="I129" i="1"/>
  <c r="I130" i="1"/>
  <c r="I131" i="1"/>
  <c r="I132" i="1"/>
  <c r="I133" i="1"/>
  <c r="I134" i="1"/>
  <c r="L134" i="1" s="1"/>
  <c r="I135" i="1"/>
  <c r="I136" i="1"/>
  <c r="I137" i="1"/>
  <c r="I138" i="1"/>
  <c r="I139" i="1"/>
  <c r="I140" i="1"/>
  <c r="I141" i="1"/>
  <c r="I142" i="1"/>
  <c r="L142" i="1" s="1"/>
  <c r="I143" i="1"/>
  <c r="I144" i="1"/>
  <c r="I145" i="1"/>
  <c r="I146" i="1"/>
  <c r="I147" i="1"/>
  <c r="I148" i="1"/>
  <c r="I149" i="1"/>
  <c r="I150" i="1"/>
  <c r="L150" i="1" s="1"/>
  <c r="I151" i="1"/>
  <c r="I152" i="1"/>
  <c r="I153" i="1"/>
  <c r="I154" i="1"/>
  <c r="I155" i="1"/>
  <c r="I156" i="1"/>
  <c r="I157" i="1"/>
  <c r="I158" i="1"/>
  <c r="L158" i="1" s="1"/>
  <c r="I159" i="1"/>
  <c r="I160" i="1"/>
  <c r="I161" i="1"/>
  <c r="I162" i="1"/>
  <c r="I163" i="1"/>
  <c r="I164" i="1"/>
  <c r="I165" i="1"/>
  <c r="I166" i="1"/>
  <c r="L166" i="1" s="1"/>
  <c r="I167" i="1"/>
  <c r="I168" i="1"/>
  <c r="I169" i="1"/>
  <c r="I170" i="1"/>
  <c r="I171" i="1"/>
  <c r="I172" i="1"/>
  <c r="I173" i="1"/>
  <c r="I174" i="1"/>
  <c r="L174" i="1" s="1"/>
  <c r="I175" i="1"/>
  <c r="I176" i="1"/>
  <c r="I177" i="1"/>
  <c r="I178" i="1"/>
  <c r="I179" i="1"/>
  <c r="I180" i="1"/>
  <c r="I181" i="1"/>
  <c r="I182" i="1"/>
  <c r="L182" i="1" s="1"/>
  <c r="I183" i="1"/>
  <c r="I184" i="1"/>
  <c r="I185" i="1"/>
  <c r="I186" i="1"/>
  <c r="I187" i="1"/>
  <c r="I188" i="1"/>
  <c r="I189" i="1"/>
  <c r="I190" i="1"/>
  <c r="L190" i="1" s="1"/>
  <c r="I191" i="1"/>
  <c r="I192" i="1"/>
  <c r="I193" i="1"/>
  <c r="I194" i="1"/>
  <c r="I195" i="1"/>
  <c r="I196" i="1"/>
  <c r="I197" i="1"/>
  <c r="I198" i="1"/>
  <c r="L198" i="1" s="1"/>
  <c r="I199" i="1"/>
  <c r="I200" i="1"/>
  <c r="I201" i="1"/>
  <c r="I202" i="1"/>
  <c r="I203" i="1"/>
  <c r="I204" i="1"/>
  <c r="I205" i="1"/>
  <c r="I206" i="1"/>
  <c r="L206" i="1" s="1"/>
  <c r="I207" i="1"/>
  <c r="I208" i="1"/>
  <c r="I209" i="1"/>
  <c r="I210" i="1"/>
  <c r="I211" i="1"/>
  <c r="I212" i="1"/>
  <c r="I213" i="1"/>
  <c r="I214" i="1"/>
  <c r="L214" i="1" s="1"/>
  <c r="I215" i="1"/>
  <c r="I216" i="1"/>
  <c r="I217" i="1"/>
  <c r="I218" i="1"/>
  <c r="I219" i="1"/>
  <c r="I220" i="1"/>
  <c r="I221" i="1"/>
  <c r="I222" i="1"/>
  <c r="L222" i="1" s="1"/>
  <c r="I223" i="1"/>
  <c r="I224" i="1"/>
  <c r="I225" i="1"/>
  <c r="I226" i="1"/>
  <c r="I227" i="1"/>
  <c r="I228" i="1"/>
  <c r="I229" i="1"/>
  <c r="I230" i="1"/>
  <c r="L230" i="1" s="1"/>
  <c r="I231" i="1"/>
  <c r="I232" i="1"/>
  <c r="I233" i="1"/>
  <c r="I234" i="1"/>
  <c r="I235" i="1"/>
  <c r="I236" i="1"/>
  <c r="I237" i="1"/>
  <c r="I238" i="1"/>
  <c r="L238" i="1" s="1"/>
  <c r="I239" i="1"/>
  <c r="I240" i="1"/>
  <c r="I241" i="1"/>
  <c r="I242" i="1"/>
  <c r="I243" i="1"/>
  <c r="I244" i="1"/>
  <c r="I245" i="1"/>
  <c r="I246" i="1"/>
  <c r="L246" i="1" s="1"/>
  <c r="I247" i="1"/>
  <c r="I248" i="1"/>
  <c r="I249" i="1"/>
  <c r="I250" i="1"/>
  <c r="I251" i="1"/>
  <c r="I252" i="1"/>
  <c r="I253" i="1"/>
  <c r="I254" i="1"/>
  <c r="L254" i="1" s="1"/>
  <c r="I255" i="1"/>
  <c r="I256" i="1"/>
  <c r="I257" i="1"/>
  <c r="I258" i="1"/>
  <c r="I259" i="1"/>
  <c r="I260" i="1"/>
  <c r="I261" i="1"/>
  <c r="I262" i="1"/>
  <c r="L262" i="1" s="1"/>
  <c r="I263" i="1"/>
  <c r="I264" i="1"/>
  <c r="I265" i="1"/>
  <c r="I266" i="1"/>
  <c r="I267" i="1"/>
  <c r="I268" i="1"/>
  <c r="I269" i="1"/>
  <c r="I270" i="1"/>
  <c r="L270" i="1" s="1"/>
  <c r="I271" i="1"/>
  <c r="I272" i="1"/>
  <c r="I273" i="1"/>
  <c r="I274" i="1"/>
  <c r="I275" i="1"/>
  <c r="I276" i="1"/>
  <c r="I277" i="1"/>
  <c r="I278" i="1"/>
  <c r="L278" i="1" s="1"/>
  <c r="I279" i="1"/>
  <c r="I280" i="1"/>
  <c r="I281" i="1"/>
  <c r="I282" i="1"/>
  <c r="I283" i="1"/>
  <c r="I284" i="1"/>
  <c r="I285" i="1"/>
  <c r="I286" i="1"/>
  <c r="L286" i="1" s="1"/>
  <c r="I287" i="1"/>
  <c r="I288" i="1"/>
  <c r="I289" i="1"/>
  <c r="I290" i="1"/>
  <c r="I291" i="1"/>
  <c r="I292" i="1"/>
  <c r="I293" i="1"/>
  <c r="I294" i="1"/>
  <c r="L294" i="1" s="1"/>
  <c r="I295" i="1"/>
  <c r="I296" i="1"/>
  <c r="I297" i="1"/>
  <c r="I298" i="1"/>
  <c r="I299" i="1"/>
  <c r="I300" i="1"/>
  <c r="I301" i="1"/>
  <c r="I302" i="1"/>
  <c r="L302" i="1" s="1"/>
  <c r="I303" i="1"/>
  <c r="I304" i="1"/>
  <c r="I305" i="1"/>
  <c r="I306" i="1"/>
  <c r="I307" i="1"/>
  <c r="I308" i="1"/>
  <c r="I309" i="1"/>
  <c r="I310" i="1"/>
  <c r="L310" i="1" s="1"/>
  <c r="I311" i="1"/>
  <c r="I312" i="1"/>
  <c r="I313" i="1"/>
  <c r="I314" i="1"/>
  <c r="I315" i="1"/>
  <c r="I316" i="1"/>
  <c r="I317" i="1"/>
  <c r="I318" i="1"/>
  <c r="L318" i="1" s="1"/>
  <c r="I319" i="1"/>
  <c r="I320" i="1"/>
  <c r="I321" i="1"/>
  <c r="I322" i="1"/>
  <c r="I323" i="1"/>
  <c r="I324" i="1"/>
  <c r="I325" i="1"/>
  <c r="I326" i="1"/>
  <c r="L326" i="1" s="1"/>
  <c r="I327" i="1"/>
  <c r="I328" i="1"/>
  <c r="I329" i="1"/>
  <c r="I330" i="1"/>
  <c r="I331" i="1"/>
  <c r="I332" i="1"/>
  <c r="I333" i="1"/>
  <c r="I334" i="1"/>
  <c r="L334" i="1" s="1"/>
  <c r="I335" i="1"/>
  <c r="I336" i="1"/>
  <c r="I337" i="1"/>
  <c r="I338" i="1"/>
  <c r="I339" i="1"/>
  <c r="I340" i="1"/>
  <c r="I341" i="1"/>
  <c r="I342" i="1"/>
  <c r="L342" i="1" s="1"/>
  <c r="I343" i="1"/>
  <c r="I344" i="1"/>
  <c r="I345" i="1"/>
  <c r="I346" i="1"/>
  <c r="I347" i="1"/>
  <c r="I348" i="1"/>
  <c r="I349" i="1"/>
  <c r="I350" i="1"/>
  <c r="L350" i="1" s="1"/>
  <c r="I351" i="1"/>
  <c r="I352" i="1"/>
  <c r="I353" i="1"/>
  <c r="I354" i="1"/>
  <c r="I355" i="1"/>
  <c r="I356" i="1"/>
  <c r="I357" i="1"/>
  <c r="I358" i="1"/>
  <c r="L358" i="1" s="1"/>
  <c r="I359" i="1"/>
  <c r="I360" i="1"/>
  <c r="I361" i="1"/>
  <c r="I362" i="1"/>
  <c r="I363" i="1"/>
  <c r="I364" i="1"/>
  <c r="I365" i="1"/>
  <c r="I366" i="1"/>
  <c r="L366" i="1" s="1"/>
  <c r="I367" i="1"/>
  <c r="I368" i="1"/>
  <c r="I369" i="1"/>
  <c r="I370" i="1"/>
  <c r="I371" i="1"/>
  <c r="I372" i="1"/>
  <c r="I373" i="1"/>
  <c r="I374" i="1"/>
  <c r="L374" i="1" s="1"/>
  <c r="I375" i="1"/>
  <c r="I376" i="1"/>
  <c r="I377" i="1"/>
  <c r="I378" i="1"/>
  <c r="I379" i="1"/>
  <c r="I380" i="1"/>
  <c r="I381" i="1"/>
  <c r="I382" i="1"/>
  <c r="L382" i="1" s="1"/>
  <c r="I383" i="1"/>
  <c r="I384" i="1"/>
  <c r="I385" i="1"/>
  <c r="I386" i="1"/>
  <c r="I387" i="1"/>
  <c r="I388" i="1"/>
  <c r="I389" i="1"/>
  <c r="I390" i="1"/>
  <c r="L390" i="1" s="1"/>
  <c r="I391" i="1"/>
  <c r="I392" i="1"/>
  <c r="I393" i="1"/>
  <c r="I394" i="1"/>
  <c r="I395" i="1"/>
  <c r="I396" i="1"/>
  <c r="I397" i="1"/>
  <c r="I398" i="1"/>
  <c r="L398" i="1" s="1"/>
  <c r="I399" i="1"/>
  <c r="I400" i="1"/>
  <c r="I401" i="1"/>
  <c r="I402" i="1"/>
  <c r="I403" i="1"/>
  <c r="I404" i="1"/>
  <c r="I405" i="1"/>
  <c r="I406" i="1"/>
  <c r="L406" i="1" s="1"/>
  <c r="I407" i="1"/>
  <c r="I408" i="1"/>
  <c r="I409" i="1"/>
  <c r="I410" i="1"/>
  <c r="I411" i="1"/>
  <c r="I412" i="1"/>
  <c r="I413" i="1"/>
  <c r="I414" i="1"/>
  <c r="L414" i="1" s="1"/>
  <c r="I415" i="1"/>
  <c r="I416" i="1"/>
  <c r="I417" i="1"/>
  <c r="I418" i="1"/>
  <c r="I419" i="1"/>
  <c r="I420" i="1"/>
  <c r="I421" i="1"/>
  <c r="I422" i="1"/>
  <c r="L422" i="1" s="1"/>
  <c r="I423" i="1"/>
  <c r="I424" i="1"/>
  <c r="I425" i="1"/>
  <c r="I426" i="1"/>
  <c r="I427" i="1"/>
  <c r="I428" i="1"/>
  <c r="I429" i="1"/>
  <c r="I430" i="1"/>
  <c r="L430" i="1" s="1"/>
  <c r="I431" i="1"/>
  <c r="I432" i="1"/>
  <c r="I433" i="1"/>
  <c r="I434" i="1"/>
  <c r="I435" i="1"/>
  <c r="I436" i="1"/>
  <c r="I437" i="1"/>
  <c r="I438" i="1"/>
  <c r="L438" i="1" s="1"/>
  <c r="I439" i="1"/>
  <c r="I440" i="1"/>
  <c r="I441" i="1"/>
  <c r="I442" i="1"/>
  <c r="I443" i="1"/>
  <c r="I444" i="1"/>
  <c r="I445" i="1"/>
  <c r="I446" i="1"/>
  <c r="L446" i="1" s="1"/>
  <c r="I447" i="1"/>
  <c r="I448" i="1"/>
  <c r="I449" i="1"/>
  <c r="I450" i="1"/>
  <c r="I451" i="1"/>
  <c r="I452" i="1"/>
  <c r="I453" i="1"/>
  <c r="I454" i="1"/>
  <c r="L454" i="1" s="1"/>
  <c r="I455" i="1"/>
  <c r="I456" i="1"/>
  <c r="I457" i="1"/>
  <c r="I458" i="1"/>
  <c r="I459" i="1"/>
  <c r="I460" i="1"/>
  <c r="I461" i="1"/>
  <c r="I462" i="1"/>
  <c r="L462" i="1" s="1"/>
  <c r="I463" i="1"/>
  <c r="I464" i="1"/>
  <c r="I465" i="1"/>
  <c r="I466" i="1"/>
  <c r="I467" i="1"/>
  <c r="I468" i="1"/>
  <c r="I469" i="1"/>
  <c r="I470" i="1"/>
  <c r="L470" i="1" s="1"/>
  <c r="I471" i="1"/>
  <c r="K471" i="1" s="1"/>
  <c r="I472" i="1"/>
  <c r="I473" i="1"/>
  <c r="I474" i="1"/>
  <c r="I475" i="1"/>
  <c r="I476" i="1"/>
  <c r="I477" i="1"/>
  <c r="I478" i="1"/>
  <c r="L478" i="1" s="1"/>
  <c r="I479" i="1"/>
  <c r="I480" i="1"/>
  <c r="I481" i="1"/>
  <c r="I482" i="1"/>
  <c r="I483" i="1"/>
  <c r="I484" i="1"/>
  <c r="I485" i="1"/>
  <c r="I486" i="1"/>
  <c r="L486" i="1" s="1"/>
  <c r="I487" i="1"/>
  <c r="I488" i="1"/>
  <c r="I489" i="1"/>
  <c r="I490" i="1"/>
  <c r="I491" i="1"/>
  <c r="I492" i="1"/>
  <c r="I493" i="1"/>
  <c r="I494" i="1"/>
  <c r="L494" i="1" s="1"/>
  <c r="I495" i="1"/>
  <c r="I496" i="1"/>
  <c r="I497" i="1"/>
  <c r="I498" i="1"/>
  <c r="I499" i="1"/>
  <c r="I500" i="1"/>
  <c r="I501" i="1"/>
  <c r="I502" i="1"/>
  <c r="L502" i="1" s="1"/>
  <c r="I503" i="1"/>
  <c r="I504" i="1"/>
  <c r="I505" i="1"/>
  <c r="I506" i="1"/>
  <c r="I507" i="1"/>
  <c r="I508" i="1"/>
  <c r="I509" i="1"/>
  <c r="I510" i="1"/>
  <c r="L510" i="1" s="1"/>
  <c r="I511" i="1"/>
  <c r="I512" i="1"/>
  <c r="I513" i="1"/>
  <c r="I514" i="1"/>
  <c r="I515" i="1"/>
  <c r="I516" i="1"/>
  <c r="I517" i="1"/>
  <c r="I518" i="1"/>
  <c r="L518" i="1" s="1"/>
  <c r="I519" i="1"/>
  <c r="I520" i="1"/>
  <c r="I521" i="1"/>
  <c r="I522" i="1"/>
  <c r="I523" i="1"/>
  <c r="I524" i="1"/>
  <c r="I525" i="1"/>
  <c r="I526" i="1"/>
  <c r="L526" i="1" s="1"/>
  <c r="I527" i="1"/>
  <c r="I528" i="1"/>
  <c r="I529" i="1"/>
  <c r="I530" i="1"/>
  <c r="I531" i="1"/>
  <c r="I532" i="1"/>
  <c r="I533" i="1"/>
  <c r="I534" i="1"/>
  <c r="L534" i="1" s="1"/>
  <c r="I535" i="1"/>
  <c r="I536" i="1"/>
  <c r="I537" i="1"/>
  <c r="I538" i="1"/>
  <c r="I539" i="1"/>
  <c r="I540" i="1"/>
  <c r="I541" i="1"/>
  <c r="I542" i="1"/>
  <c r="L542" i="1" s="1"/>
  <c r="I543" i="1"/>
  <c r="I544" i="1"/>
  <c r="I545" i="1"/>
  <c r="I546" i="1"/>
  <c r="I547" i="1"/>
  <c r="I548" i="1"/>
  <c r="I549" i="1"/>
  <c r="I550" i="1"/>
  <c r="L550" i="1" s="1"/>
  <c r="I551" i="1"/>
  <c r="I552" i="1"/>
  <c r="I553" i="1"/>
  <c r="I554" i="1"/>
  <c r="I555" i="1"/>
  <c r="I556" i="1"/>
  <c r="I557" i="1"/>
  <c r="I558" i="1"/>
  <c r="L558" i="1" s="1"/>
  <c r="I559" i="1"/>
  <c r="I560" i="1"/>
  <c r="I561" i="1"/>
  <c r="I562" i="1"/>
  <c r="I563" i="1"/>
  <c r="I564" i="1"/>
  <c r="I565" i="1"/>
  <c r="I566" i="1"/>
  <c r="L566" i="1" s="1"/>
  <c r="I567" i="1"/>
  <c r="I568" i="1"/>
  <c r="I569" i="1"/>
  <c r="I570" i="1"/>
  <c r="I571" i="1"/>
  <c r="I572" i="1"/>
  <c r="I573" i="1"/>
  <c r="I574" i="1"/>
  <c r="L574" i="1" s="1"/>
  <c r="I575" i="1"/>
  <c r="I576" i="1"/>
  <c r="I577" i="1"/>
  <c r="I578" i="1"/>
  <c r="I579" i="1"/>
  <c r="I580" i="1"/>
  <c r="I581" i="1"/>
  <c r="I582" i="1"/>
  <c r="L582" i="1" s="1"/>
  <c r="I583" i="1"/>
  <c r="I584" i="1"/>
  <c r="I585" i="1"/>
  <c r="I586" i="1"/>
  <c r="I587" i="1"/>
  <c r="I588" i="1"/>
  <c r="I589" i="1"/>
  <c r="I590" i="1"/>
  <c r="L590" i="1" s="1"/>
  <c r="I591" i="1"/>
  <c r="K591" i="1" s="1"/>
  <c r="I592" i="1"/>
  <c r="I593" i="1"/>
  <c r="I594" i="1"/>
  <c r="I595" i="1"/>
  <c r="I596" i="1"/>
  <c r="I597" i="1"/>
  <c r="I598" i="1"/>
  <c r="L598" i="1" s="1"/>
  <c r="I599" i="1"/>
  <c r="I600" i="1"/>
  <c r="I601" i="1"/>
  <c r="I602" i="1"/>
  <c r="I603" i="1"/>
  <c r="I604" i="1"/>
  <c r="I605" i="1"/>
  <c r="I606" i="1"/>
  <c r="L606" i="1" s="1"/>
  <c r="I607" i="1"/>
  <c r="I608" i="1"/>
  <c r="I609" i="1"/>
  <c r="I610" i="1"/>
  <c r="I611" i="1"/>
  <c r="I612" i="1"/>
  <c r="I613" i="1"/>
  <c r="I614" i="1"/>
  <c r="L614" i="1" s="1"/>
  <c r="I615" i="1"/>
  <c r="I616" i="1"/>
  <c r="I617" i="1"/>
  <c r="I618" i="1"/>
  <c r="I619" i="1"/>
  <c r="I620" i="1"/>
  <c r="I621" i="1"/>
  <c r="I622" i="1"/>
  <c r="L622" i="1" s="1"/>
  <c r="I623" i="1"/>
  <c r="I624" i="1"/>
  <c r="I625" i="1"/>
  <c r="I626" i="1"/>
  <c r="I627" i="1"/>
  <c r="I628" i="1"/>
  <c r="I629" i="1"/>
  <c r="I630" i="1"/>
  <c r="L630" i="1" s="1"/>
  <c r="I631" i="1"/>
  <c r="I632" i="1"/>
  <c r="I633" i="1"/>
  <c r="I634" i="1"/>
  <c r="I635" i="1"/>
  <c r="I636" i="1"/>
  <c r="I637" i="1"/>
  <c r="I638" i="1"/>
  <c r="L638" i="1" s="1"/>
  <c r="I639" i="1"/>
  <c r="I640" i="1"/>
  <c r="I641" i="1"/>
  <c r="I642" i="1"/>
  <c r="I643" i="1"/>
  <c r="I644" i="1"/>
  <c r="I645" i="1"/>
  <c r="I646" i="1"/>
  <c r="L646" i="1" s="1"/>
  <c r="I647" i="1"/>
  <c r="I648" i="1"/>
  <c r="I649" i="1"/>
  <c r="I650" i="1"/>
  <c r="I651" i="1"/>
  <c r="I652" i="1"/>
  <c r="I653" i="1"/>
  <c r="I654" i="1"/>
  <c r="L654" i="1" s="1"/>
  <c r="I655" i="1"/>
  <c r="K655" i="1" s="1"/>
  <c r="I656" i="1"/>
  <c r="I657" i="1"/>
  <c r="I658" i="1"/>
  <c r="I659" i="1"/>
  <c r="I660" i="1"/>
  <c r="I661" i="1"/>
  <c r="I662" i="1"/>
  <c r="L662" i="1" s="1"/>
  <c r="I663" i="1"/>
  <c r="I664" i="1"/>
  <c r="I665" i="1"/>
  <c r="I666" i="1"/>
  <c r="I667" i="1"/>
  <c r="I668" i="1"/>
  <c r="I669" i="1"/>
  <c r="I670" i="1"/>
  <c r="L670" i="1" s="1"/>
  <c r="I671" i="1"/>
  <c r="I672" i="1"/>
  <c r="I673" i="1"/>
  <c r="I674" i="1"/>
  <c r="I675" i="1"/>
  <c r="I676" i="1"/>
  <c r="I677" i="1"/>
  <c r="I678" i="1"/>
  <c r="L678" i="1" s="1"/>
  <c r="I679" i="1"/>
  <c r="I680" i="1"/>
  <c r="I681" i="1"/>
  <c r="I682" i="1"/>
  <c r="I683" i="1"/>
  <c r="I684" i="1"/>
  <c r="I685" i="1"/>
  <c r="I686" i="1"/>
  <c r="L686" i="1" s="1"/>
  <c r="I687" i="1"/>
  <c r="I688" i="1"/>
  <c r="I689" i="1"/>
  <c r="I690" i="1"/>
  <c r="I691" i="1"/>
  <c r="I692" i="1"/>
  <c r="I693" i="1"/>
  <c r="I694" i="1"/>
  <c r="L694" i="1" s="1"/>
  <c r="I695" i="1"/>
  <c r="I696" i="1"/>
  <c r="I697" i="1"/>
  <c r="I698" i="1"/>
  <c r="I699" i="1"/>
  <c r="I700" i="1"/>
  <c r="I701" i="1"/>
  <c r="I702" i="1"/>
  <c r="L702" i="1" s="1"/>
  <c r="I703" i="1"/>
  <c r="I704" i="1"/>
  <c r="I705" i="1"/>
  <c r="I706" i="1"/>
  <c r="I707" i="1"/>
  <c r="I708" i="1"/>
  <c r="I709" i="1"/>
  <c r="I710" i="1"/>
  <c r="L710" i="1" s="1"/>
  <c r="I711" i="1"/>
  <c r="I712" i="1"/>
  <c r="I713" i="1"/>
  <c r="I714" i="1"/>
  <c r="I715" i="1"/>
  <c r="I716" i="1"/>
  <c r="I717" i="1"/>
  <c r="I718" i="1"/>
  <c r="L718" i="1" s="1"/>
  <c r="I719" i="1"/>
  <c r="I720" i="1"/>
  <c r="I721" i="1"/>
  <c r="I722" i="1"/>
  <c r="I723" i="1"/>
  <c r="I724" i="1"/>
  <c r="I725" i="1"/>
  <c r="I726" i="1"/>
  <c r="L726" i="1" s="1"/>
  <c r="I727" i="1"/>
  <c r="I728" i="1"/>
  <c r="I729" i="1"/>
  <c r="I730" i="1"/>
  <c r="I731" i="1"/>
  <c r="I732" i="1"/>
  <c r="I733" i="1"/>
  <c r="I734" i="1"/>
  <c r="L734" i="1" s="1"/>
  <c r="I735" i="1"/>
  <c r="I736" i="1"/>
  <c r="I737" i="1"/>
  <c r="I738" i="1"/>
  <c r="I739" i="1"/>
  <c r="I740" i="1"/>
  <c r="I741" i="1"/>
  <c r="I742" i="1"/>
  <c r="L742" i="1" s="1"/>
  <c r="I743" i="1"/>
  <c r="I744" i="1"/>
  <c r="I745" i="1"/>
  <c r="I746" i="1"/>
  <c r="I747" i="1"/>
  <c r="I748" i="1"/>
  <c r="I749" i="1"/>
  <c r="I750" i="1"/>
  <c r="L750" i="1" s="1"/>
  <c r="I751" i="1"/>
  <c r="I752" i="1"/>
  <c r="I753" i="1"/>
  <c r="I754" i="1"/>
  <c r="I755" i="1"/>
  <c r="I756" i="1"/>
  <c r="I757" i="1"/>
  <c r="I758" i="1"/>
  <c r="L758" i="1" s="1"/>
  <c r="I759" i="1"/>
  <c r="I760" i="1"/>
  <c r="I761" i="1"/>
  <c r="I762" i="1"/>
  <c r="I763" i="1"/>
  <c r="K763" i="1" s="1"/>
  <c r="I764" i="1"/>
  <c r="I765" i="1"/>
  <c r="I766" i="1"/>
  <c r="L766" i="1" s="1"/>
  <c r="I767" i="1"/>
  <c r="K767" i="1" s="1"/>
  <c r="I768" i="1"/>
  <c r="I769" i="1"/>
  <c r="I770" i="1"/>
  <c r="I771" i="1"/>
  <c r="I772" i="1"/>
  <c r="I773" i="1"/>
  <c r="I774" i="1"/>
  <c r="L774" i="1" s="1"/>
  <c r="I775" i="1"/>
  <c r="K775" i="1" s="1"/>
  <c r="I776" i="1"/>
  <c r="I777" i="1"/>
  <c r="I778" i="1"/>
  <c r="I779" i="1"/>
  <c r="K779" i="1" s="1"/>
  <c r="I780" i="1"/>
  <c r="I781" i="1"/>
  <c r="I782" i="1"/>
  <c r="L782" i="1" s="1"/>
  <c r="I783" i="1"/>
  <c r="I784" i="1"/>
  <c r="I785" i="1"/>
  <c r="I786" i="1"/>
  <c r="I787" i="1"/>
  <c r="I788" i="1"/>
  <c r="I789" i="1"/>
  <c r="I790" i="1"/>
  <c r="L790" i="1" s="1"/>
  <c r="I791" i="1"/>
  <c r="I792" i="1"/>
  <c r="I793" i="1"/>
  <c r="I794" i="1"/>
  <c r="I795" i="1"/>
  <c r="K795" i="1" s="1"/>
  <c r="I796" i="1"/>
  <c r="I797" i="1"/>
  <c r="I798" i="1"/>
  <c r="L798" i="1" s="1"/>
  <c r="I799" i="1"/>
  <c r="I800" i="1"/>
  <c r="I801" i="1"/>
  <c r="I802" i="1"/>
  <c r="I803" i="1"/>
  <c r="I804" i="1"/>
  <c r="I805" i="1"/>
  <c r="I806" i="1"/>
  <c r="L806" i="1" s="1"/>
  <c r="I807" i="1"/>
  <c r="I808" i="1"/>
  <c r="I809" i="1"/>
  <c r="I810" i="1"/>
  <c r="I811" i="1"/>
  <c r="K811" i="1" s="1"/>
  <c r="I812" i="1"/>
  <c r="I813" i="1"/>
  <c r="I814" i="1"/>
  <c r="L814" i="1" s="1"/>
  <c r="I815" i="1"/>
  <c r="K815" i="1" s="1"/>
  <c r="I816" i="1"/>
  <c r="I817" i="1"/>
  <c r="I818" i="1"/>
  <c r="I819" i="1"/>
  <c r="K819" i="1" s="1"/>
  <c r="I820" i="1"/>
  <c r="I821" i="1"/>
  <c r="I822" i="1"/>
  <c r="L822" i="1" s="1"/>
  <c r="I823" i="1"/>
  <c r="I824" i="1"/>
  <c r="I825" i="1"/>
  <c r="I826" i="1"/>
  <c r="I827" i="1"/>
  <c r="I828" i="1"/>
  <c r="I829" i="1"/>
  <c r="I830" i="1"/>
  <c r="L830" i="1" s="1"/>
  <c r="I831" i="1"/>
  <c r="I832" i="1"/>
  <c r="I833" i="1"/>
  <c r="I834" i="1"/>
  <c r="I835" i="1"/>
  <c r="I836" i="1"/>
  <c r="I837" i="1"/>
  <c r="I838" i="1"/>
  <c r="L838" i="1" s="1"/>
  <c r="I839" i="1"/>
  <c r="I840" i="1"/>
  <c r="I841" i="1"/>
  <c r="I842" i="1"/>
  <c r="I843" i="1"/>
  <c r="I844" i="1"/>
  <c r="I845" i="1"/>
  <c r="I846" i="1"/>
  <c r="L846" i="1" s="1"/>
  <c r="I847" i="1"/>
  <c r="I848" i="1"/>
  <c r="I849" i="1"/>
  <c r="I850" i="1"/>
  <c r="I851" i="1"/>
  <c r="I852" i="1"/>
  <c r="I853" i="1"/>
  <c r="K853" i="1" s="1"/>
  <c r="I854" i="1"/>
  <c r="L854" i="1" s="1"/>
  <c r="I855" i="1"/>
  <c r="I856" i="1"/>
  <c r="I857" i="1"/>
  <c r="I858" i="1"/>
  <c r="I859" i="1"/>
  <c r="I860" i="1"/>
  <c r="I861" i="1"/>
  <c r="I862" i="1"/>
  <c r="L862" i="1" s="1"/>
  <c r="I863" i="1"/>
  <c r="I864" i="1"/>
  <c r="I865" i="1"/>
  <c r="I866" i="1"/>
  <c r="I867" i="1"/>
  <c r="I868" i="1"/>
  <c r="I869" i="1"/>
  <c r="I870" i="1"/>
  <c r="L870" i="1" s="1"/>
  <c r="I871" i="1"/>
  <c r="I872" i="1"/>
  <c r="I873" i="1"/>
  <c r="I874" i="1"/>
  <c r="I875" i="1"/>
  <c r="K875" i="1" s="1"/>
  <c r="I876" i="1"/>
  <c r="I877" i="1"/>
  <c r="I878" i="1"/>
  <c r="L878" i="1" s="1"/>
  <c r="I879" i="1"/>
  <c r="I880" i="1"/>
  <c r="I881" i="1"/>
  <c r="I882" i="1"/>
  <c r="I883" i="1"/>
  <c r="I884" i="1"/>
  <c r="I885" i="1"/>
  <c r="I886" i="1"/>
  <c r="L886" i="1" s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K900" i="1" s="1"/>
  <c r="I901" i="1"/>
  <c r="I902" i="1"/>
  <c r="L902" i="1" s="1"/>
  <c r="I903" i="1"/>
  <c r="I904" i="1"/>
  <c r="I905" i="1"/>
  <c r="I906" i="1"/>
  <c r="I907" i="1"/>
  <c r="I908" i="1"/>
  <c r="I909" i="1"/>
  <c r="I910" i="1"/>
  <c r="L910" i="1" s="1"/>
  <c r="I911" i="1"/>
  <c r="I912" i="1"/>
  <c r="I913" i="1"/>
  <c r="I914" i="1"/>
  <c r="I915" i="1"/>
  <c r="I916" i="1"/>
  <c r="I917" i="1"/>
  <c r="I918" i="1"/>
  <c r="L918" i="1" s="1"/>
  <c r="I919" i="1"/>
  <c r="I920" i="1"/>
  <c r="I921" i="1"/>
  <c r="I922" i="1"/>
  <c r="I923" i="1"/>
  <c r="K923" i="1" s="1"/>
  <c r="I924" i="1"/>
  <c r="I925" i="1"/>
  <c r="I926" i="1"/>
  <c r="L926" i="1" s="1"/>
  <c r="I927" i="1"/>
  <c r="I928" i="1"/>
  <c r="I929" i="1"/>
  <c r="I930" i="1"/>
  <c r="I931" i="1"/>
  <c r="I932" i="1"/>
  <c r="I933" i="1"/>
  <c r="I934" i="1"/>
  <c r="L934" i="1" s="1"/>
  <c r="I935" i="1"/>
  <c r="I936" i="1"/>
  <c r="I937" i="1"/>
  <c r="I938" i="1"/>
  <c r="I939" i="1"/>
  <c r="I940" i="1"/>
  <c r="I941" i="1"/>
  <c r="K941" i="1" s="1"/>
  <c r="I942" i="1"/>
  <c r="L942" i="1" s="1"/>
  <c r="I943" i="1"/>
  <c r="I944" i="1"/>
  <c r="I945" i="1"/>
  <c r="I946" i="1"/>
  <c r="I947" i="1"/>
  <c r="I948" i="1"/>
  <c r="I949" i="1"/>
  <c r="I950" i="1"/>
  <c r="L950" i="1" s="1"/>
  <c r="I951" i="1"/>
  <c r="I952" i="1"/>
  <c r="I953" i="1"/>
  <c r="I954" i="1"/>
  <c r="I955" i="1"/>
  <c r="I956" i="1"/>
  <c r="I957" i="1"/>
  <c r="I958" i="1"/>
  <c r="L958" i="1" s="1"/>
  <c r="I959" i="1"/>
  <c r="I960" i="1"/>
  <c r="I961" i="1"/>
  <c r="I962" i="1"/>
  <c r="I963" i="1"/>
  <c r="I964" i="1"/>
  <c r="I965" i="1"/>
  <c r="I966" i="1"/>
  <c r="L966" i="1" s="1"/>
  <c r="I967" i="1"/>
  <c r="I968" i="1"/>
  <c r="I969" i="1"/>
  <c r="I970" i="1"/>
  <c r="I971" i="1"/>
  <c r="I972" i="1"/>
  <c r="I973" i="1"/>
  <c r="I974" i="1"/>
  <c r="L974" i="1" s="1"/>
  <c r="I975" i="1"/>
  <c r="K975" i="1" s="1"/>
  <c r="I976" i="1"/>
  <c r="I977" i="1"/>
  <c r="I978" i="1"/>
  <c r="I979" i="1"/>
  <c r="I980" i="1"/>
  <c r="I981" i="1"/>
  <c r="I982" i="1"/>
  <c r="L982" i="1" s="1"/>
  <c r="I983" i="1"/>
  <c r="I984" i="1"/>
  <c r="I985" i="1"/>
  <c r="I986" i="1"/>
  <c r="I987" i="1"/>
  <c r="I988" i="1"/>
  <c r="I989" i="1"/>
  <c r="I990" i="1"/>
  <c r="L990" i="1" s="1"/>
  <c r="I991" i="1"/>
  <c r="K991" i="1" s="1"/>
  <c r="I992" i="1"/>
  <c r="I993" i="1"/>
  <c r="I994" i="1"/>
  <c r="I995" i="1"/>
  <c r="I996" i="1"/>
  <c r="I997" i="1"/>
  <c r="I998" i="1"/>
  <c r="L998" i="1" s="1"/>
  <c r="I999" i="1"/>
  <c r="I1000" i="1"/>
  <c r="I1001" i="1"/>
  <c r="I1002" i="1"/>
  <c r="I1003" i="1"/>
  <c r="I1004" i="1"/>
  <c r="I1005" i="1"/>
  <c r="I1006" i="1"/>
  <c r="L1006" i="1" s="1"/>
  <c r="I1007" i="1"/>
  <c r="I1008" i="1"/>
  <c r="I1009" i="1"/>
  <c r="K1009" i="1" s="1"/>
  <c r="I1010" i="1"/>
  <c r="I1011" i="1"/>
  <c r="I1012" i="1"/>
  <c r="I1013" i="1"/>
  <c r="I1014" i="1"/>
  <c r="L1014" i="1" s="1"/>
  <c r="I1015" i="1"/>
  <c r="I1016" i="1"/>
  <c r="I1017" i="1"/>
  <c r="I1018" i="1"/>
  <c r="I1019" i="1"/>
  <c r="I1020" i="1"/>
  <c r="I1021" i="1"/>
  <c r="I1022" i="1"/>
  <c r="L1022" i="1" s="1"/>
  <c r="I1023" i="1"/>
  <c r="I1024" i="1"/>
  <c r="I1025" i="1"/>
  <c r="I1026" i="1"/>
  <c r="I1027" i="1"/>
  <c r="I1028" i="1"/>
  <c r="K1028" i="1" s="1"/>
  <c r="I1029" i="1"/>
  <c r="I1030" i="1"/>
  <c r="L1030" i="1" s="1"/>
  <c r="I1031" i="1"/>
  <c r="I1032" i="1"/>
  <c r="I1033" i="1"/>
  <c r="I1034" i="1"/>
  <c r="I1035" i="1"/>
  <c r="I1036" i="1"/>
  <c r="I1037" i="1"/>
  <c r="I1038" i="1"/>
  <c r="L1038" i="1" s="1"/>
  <c r="I1039" i="1"/>
  <c r="I1040" i="1"/>
  <c r="I1041" i="1"/>
  <c r="K1041" i="1" s="1"/>
  <c r="I1042" i="1"/>
  <c r="I1043" i="1"/>
  <c r="I1044" i="1"/>
  <c r="I1045" i="1"/>
  <c r="I1046" i="1"/>
  <c r="L1046" i="1" s="1"/>
  <c r="I1047" i="1"/>
  <c r="I1048" i="1"/>
  <c r="I1049" i="1"/>
  <c r="I1050" i="1"/>
  <c r="I1051" i="1"/>
  <c r="I1052" i="1"/>
  <c r="I1053" i="1"/>
  <c r="I1054" i="1"/>
  <c r="L1054" i="1" s="1"/>
  <c r="I1055" i="1"/>
  <c r="I1056" i="1"/>
  <c r="K1056" i="1" s="1"/>
  <c r="I1057" i="1"/>
  <c r="I1058" i="1"/>
  <c r="I1059" i="1"/>
  <c r="I1060" i="1"/>
  <c r="I1061" i="1"/>
  <c r="I1062" i="1"/>
  <c r="L1062" i="1" s="1"/>
  <c r="I1063" i="1"/>
  <c r="I1064" i="1"/>
  <c r="I1065" i="1"/>
  <c r="I1066" i="1"/>
  <c r="I1067" i="1"/>
  <c r="I1068" i="1"/>
  <c r="I1069" i="1"/>
  <c r="I1070" i="1"/>
  <c r="L1070" i="1" s="1"/>
  <c r="I1071" i="1"/>
  <c r="K1071" i="1" s="1"/>
  <c r="I1072" i="1"/>
  <c r="I1073" i="1"/>
  <c r="I1074" i="1"/>
  <c r="I1075" i="1"/>
  <c r="I1076" i="1"/>
  <c r="I1077" i="1"/>
  <c r="I1078" i="1"/>
  <c r="L1078" i="1" s="1"/>
  <c r="I1079" i="1"/>
  <c r="I1080" i="1"/>
  <c r="I1081" i="1"/>
  <c r="I1082" i="1"/>
  <c r="I1083" i="1"/>
  <c r="I1084" i="1"/>
  <c r="I1085" i="1"/>
  <c r="K1085" i="1" s="1"/>
  <c r="I1086" i="1"/>
  <c r="L1086" i="1" s="1"/>
  <c r="I1087" i="1"/>
  <c r="I1088" i="1"/>
  <c r="I1089" i="1"/>
  <c r="I1090" i="1"/>
  <c r="I1091" i="1"/>
  <c r="I1092" i="1"/>
  <c r="I1093" i="1"/>
  <c r="I1094" i="1"/>
  <c r="L1094" i="1" s="1"/>
  <c r="I1095" i="1"/>
  <c r="I1096" i="1"/>
  <c r="I1097" i="1"/>
  <c r="I1098" i="1"/>
  <c r="I1099" i="1"/>
  <c r="I1100" i="1"/>
  <c r="K1100" i="1" s="1"/>
  <c r="I1101" i="1"/>
  <c r="I1102" i="1"/>
  <c r="L1102" i="1" s="1"/>
  <c r="I1103" i="1"/>
  <c r="I1104" i="1"/>
  <c r="I1105" i="1"/>
  <c r="I1106" i="1"/>
  <c r="I1107" i="1"/>
  <c r="I1108" i="1"/>
  <c r="I1109" i="1"/>
  <c r="I1110" i="1"/>
  <c r="L1110" i="1" s="1"/>
  <c r="I1111" i="1"/>
  <c r="I1112" i="1"/>
  <c r="I1113" i="1"/>
  <c r="K1113" i="1" s="1"/>
  <c r="I1114" i="1"/>
  <c r="I1115" i="1"/>
  <c r="I1116" i="1"/>
  <c r="I1117" i="1"/>
  <c r="I1118" i="1"/>
  <c r="L1118" i="1" s="1"/>
  <c r="I1119" i="1"/>
  <c r="I1120" i="1"/>
  <c r="I1121" i="1"/>
  <c r="I1122" i="1"/>
  <c r="I1123" i="1"/>
  <c r="I1124" i="1"/>
  <c r="I1125" i="1"/>
  <c r="I1126" i="1"/>
  <c r="L1126" i="1" s="1"/>
  <c r="I1127" i="1"/>
  <c r="K1127" i="1" s="1"/>
  <c r="I1128" i="1"/>
  <c r="I1129" i="1"/>
  <c r="I1130" i="1"/>
  <c r="I1131" i="1"/>
  <c r="I1132" i="1"/>
  <c r="I1133" i="1"/>
  <c r="I1134" i="1"/>
  <c r="L1134" i="1" s="1"/>
  <c r="I1135" i="1"/>
  <c r="I1136" i="1"/>
  <c r="I1137" i="1"/>
  <c r="I1138" i="1"/>
  <c r="I1139" i="1"/>
  <c r="I1140" i="1"/>
  <c r="I1141" i="1"/>
  <c r="I1142" i="1"/>
  <c r="L1142" i="1" s="1"/>
  <c r="I1143" i="1"/>
  <c r="I1144" i="1"/>
  <c r="I1145" i="1"/>
  <c r="I1146" i="1"/>
  <c r="I1147" i="1"/>
  <c r="I1148" i="1"/>
  <c r="I1149" i="1"/>
  <c r="I1150" i="1"/>
  <c r="L1150" i="1" s="1"/>
  <c r="I1151" i="1"/>
  <c r="I1152" i="1"/>
  <c r="I1153" i="1"/>
  <c r="I1154" i="1"/>
  <c r="I1155" i="1"/>
  <c r="I1156" i="1"/>
  <c r="I1157" i="1"/>
  <c r="K1157" i="1" s="1"/>
  <c r="I1158" i="1"/>
  <c r="L1158" i="1" s="1"/>
  <c r="I1159" i="1"/>
  <c r="I1160" i="1"/>
  <c r="I1161" i="1"/>
  <c r="I1162" i="1"/>
  <c r="I1163" i="1"/>
  <c r="I1164" i="1"/>
  <c r="I1165" i="1"/>
  <c r="I1166" i="1"/>
  <c r="L1166" i="1" s="1"/>
  <c r="I1167" i="1"/>
  <c r="I1168" i="1"/>
  <c r="I1169" i="1"/>
  <c r="K1169" i="1" s="1"/>
  <c r="I1170" i="1"/>
  <c r="I1171" i="1"/>
  <c r="I1172" i="1"/>
  <c r="I1173" i="1"/>
  <c r="I1174" i="1"/>
  <c r="L1174" i="1" s="1"/>
  <c r="I1175" i="1"/>
  <c r="I1176" i="1"/>
  <c r="I1177" i="1"/>
  <c r="I1178" i="1"/>
  <c r="I1179" i="1"/>
  <c r="I1180" i="1"/>
  <c r="K1180" i="1" s="1"/>
  <c r="I1181" i="1"/>
  <c r="I1182" i="1"/>
  <c r="L1182" i="1" s="1"/>
  <c r="I1183" i="1"/>
  <c r="I1184" i="1"/>
  <c r="I1185" i="1"/>
  <c r="I1186" i="1"/>
  <c r="I1187" i="1"/>
  <c r="I1188" i="1"/>
  <c r="I1189" i="1"/>
  <c r="I1190" i="1"/>
  <c r="L1190" i="1" s="1"/>
  <c r="I1191" i="1"/>
  <c r="K1191" i="1" s="1"/>
  <c r="I1192" i="1"/>
  <c r="I1193" i="1"/>
  <c r="I1194" i="1"/>
  <c r="I1195" i="1"/>
  <c r="I1196" i="1"/>
  <c r="I1197" i="1"/>
  <c r="I1198" i="1"/>
  <c r="L1198" i="1" s="1"/>
  <c r="I1199" i="1"/>
  <c r="I1200" i="1"/>
  <c r="I1201" i="1"/>
  <c r="K1201" i="1" s="1"/>
  <c r="I1202" i="1"/>
  <c r="I1203" i="1"/>
  <c r="I1204" i="1"/>
  <c r="I1205" i="1"/>
  <c r="I1206" i="1"/>
  <c r="L1206" i="1" s="1"/>
  <c r="I1207" i="1"/>
  <c r="I1208" i="1"/>
  <c r="I1209" i="1"/>
  <c r="I1210" i="1"/>
  <c r="I1211" i="1"/>
  <c r="I1212" i="1"/>
  <c r="K1212" i="1" s="1"/>
  <c r="I1213" i="1"/>
  <c r="I1214" i="1"/>
  <c r="L1214" i="1" s="1"/>
  <c r="I1215" i="1"/>
  <c r="I1216" i="1"/>
  <c r="I1217" i="1"/>
  <c r="I1218" i="1"/>
  <c r="I1219" i="1"/>
  <c r="I1220" i="1"/>
  <c r="I1221" i="1"/>
  <c r="I1222" i="1"/>
  <c r="L1222" i="1" s="1"/>
  <c r="I1223" i="1"/>
  <c r="K1223" i="1" s="1"/>
  <c r="I1224" i="1"/>
  <c r="I1225" i="1"/>
  <c r="I1226" i="1"/>
  <c r="I1227" i="1"/>
  <c r="I1228" i="1"/>
  <c r="I1229" i="1"/>
  <c r="I1230" i="1"/>
  <c r="L1230" i="1" s="1"/>
  <c r="I1231" i="1"/>
  <c r="I1232" i="1"/>
  <c r="I1233" i="1"/>
  <c r="K1233" i="1" s="1"/>
  <c r="I1234" i="1"/>
  <c r="I1235" i="1"/>
  <c r="I1236" i="1"/>
  <c r="I1237" i="1"/>
  <c r="I1238" i="1"/>
  <c r="L1238" i="1" s="1"/>
  <c r="I1239" i="1"/>
  <c r="I1240" i="1"/>
  <c r="I1241" i="1"/>
  <c r="I1242" i="1"/>
  <c r="I1243" i="1"/>
  <c r="I1244" i="1"/>
  <c r="K1244" i="1" s="1"/>
  <c r="I1245" i="1"/>
  <c r="I1246" i="1"/>
  <c r="L1246" i="1" s="1"/>
  <c r="I1247" i="1"/>
  <c r="I1248" i="1"/>
  <c r="I1249" i="1"/>
  <c r="I1250" i="1"/>
  <c r="I1251" i="1"/>
  <c r="I1252" i="1"/>
  <c r="I1253" i="1"/>
  <c r="I1254" i="1"/>
  <c r="L1254" i="1" s="1"/>
  <c r="I1255" i="1"/>
  <c r="K1255" i="1" s="1"/>
  <c r="I1256" i="1"/>
  <c r="I1257" i="1"/>
  <c r="I1258" i="1"/>
  <c r="I1259" i="1"/>
  <c r="I1260" i="1"/>
  <c r="I1261" i="1"/>
  <c r="I1262" i="1"/>
  <c r="L1262" i="1" s="1"/>
  <c r="I1263" i="1"/>
  <c r="I1264" i="1"/>
  <c r="I1265" i="1"/>
  <c r="K1265" i="1" s="1"/>
  <c r="I1266" i="1"/>
  <c r="I1267" i="1"/>
  <c r="I1268" i="1"/>
  <c r="I1269" i="1"/>
  <c r="I1270" i="1"/>
  <c r="L1270" i="1" s="1"/>
  <c r="I1271" i="1"/>
  <c r="I1272" i="1"/>
  <c r="I1273" i="1"/>
  <c r="I1274" i="1"/>
  <c r="I1275" i="1"/>
  <c r="I1276" i="1"/>
  <c r="K1276" i="1" s="1"/>
  <c r="I1277" i="1"/>
  <c r="I1278" i="1"/>
  <c r="L1278" i="1" s="1"/>
  <c r="I1279" i="1"/>
  <c r="I1280" i="1"/>
  <c r="I1281" i="1"/>
  <c r="I1282" i="1"/>
  <c r="I1283" i="1"/>
  <c r="I1284" i="1"/>
  <c r="I1285" i="1"/>
  <c r="I1286" i="1"/>
  <c r="L1286" i="1" s="1"/>
  <c r="I1287" i="1"/>
  <c r="K1287" i="1" s="1"/>
  <c r="I1288" i="1"/>
  <c r="I1289" i="1"/>
  <c r="I1290" i="1"/>
  <c r="I1291" i="1"/>
  <c r="I1292" i="1"/>
  <c r="I1293" i="1"/>
  <c r="I1294" i="1"/>
  <c r="L1294" i="1" s="1"/>
  <c r="I1295" i="1"/>
  <c r="I1296" i="1"/>
  <c r="I1297" i="1"/>
  <c r="K1297" i="1" s="1"/>
  <c r="I1298" i="1"/>
  <c r="I1299" i="1"/>
  <c r="I1300" i="1"/>
  <c r="I1301" i="1"/>
  <c r="I1302" i="1"/>
  <c r="L1302" i="1" s="1"/>
  <c r="I1303" i="1"/>
  <c r="I1304" i="1"/>
  <c r="I1305" i="1"/>
  <c r="I1306" i="1"/>
  <c r="I1307" i="1"/>
  <c r="I1308" i="1"/>
  <c r="K1308" i="1" s="1"/>
  <c r="I1309" i="1"/>
  <c r="I1310" i="1"/>
  <c r="I1311" i="1"/>
  <c r="I1312" i="1"/>
  <c r="I1313" i="1"/>
  <c r="I1314" i="1"/>
  <c r="I1315" i="1"/>
  <c r="I1316" i="1"/>
  <c r="I1317" i="1"/>
  <c r="I1318" i="1"/>
  <c r="L1318" i="1" s="1"/>
  <c r="I1319" i="1"/>
  <c r="K1319" i="1" s="1"/>
  <c r="I1320" i="1"/>
  <c r="I1321" i="1"/>
  <c r="I1322" i="1"/>
  <c r="I1323" i="1"/>
  <c r="I1324" i="1"/>
  <c r="I1325" i="1"/>
  <c r="I1326" i="1"/>
  <c r="L1326" i="1" s="1"/>
  <c r="I1327" i="1"/>
  <c r="I1328" i="1"/>
  <c r="I1329" i="1"/>
  <c r="K1329" i="1" s="1"/>
  <c r="I1330" i="1"/>
  <c r="I1331" i="1"/>
  <c r="I1332" i="1"/>
  <c r="I1333" i="1"/>
  <c r="I1334" i="1"/>
  <c r="L1334" i="1" s="1"/>
  <c r="I1335" i="1"/>
  <c r="I1336" i="1"/>
  <c r="I1337" i="1"/>
  <c r="I1338" i="1"/>
  <c r="I1339" i="1"/>
  <c r="I1340" i="1"/>
  <c r="K1340" i="1" s="1"/>
  <c r="I1341" i="1"/>
  <c r="I1342" i="1"/>
  <c r="L1342" i="1" s="1"/>
  <c r="I1343" i="1"/>
  <c r="I1344" i="1"/>
  <c r="I1345" i="1"/>
  <c r="I1346" i="1"/>
  <c r="I1347" i="1"/>
  <c r="I1348" i="1"/>
  <c r="I1349" i="1"/>
  <c r="I1350" i="1"/>
  <c r="L1350" i="1" s="1"/>
  <c r="I1351" i="1"/>
  <c r="K1351" i="1" s="1"/>
  <c r="I1352" i="1"/>
  <c r="I1353" i="1"/>
  <c r="I1354" i="1"/>
  <c r="I1355" i="1"/>
  <c r="I1356" i="1"/>
  <c r="I1357" i="1"/>
  <c r="I1358" i="1"/>
  <c r="L1358" i="1" s="1"/>
  <c r="I1359" i="1"/>
  <c r="I1360" i="1"/>
  <c r="I1361" i="1"/>
  <c r="K1361" i="1" s="1"/>
  <c r="I1362" i="1"/>
  <c r="I1363" i="1"/>
  <c r="I1364" i="1"/>
  <c r="I1365" i="1"/>
  <c r="I1366" i="1"/>
  <c r="L1366" i="1" s="1"/>
  <c r="I1367" i="1"/>
  <c r="I1368" i="1"/>
  <c r="I1369" i="1"/>
  <c r="I1370" i="1"/>
  <c r="I1371" i="1"/>
  <c r="I1372" i="1"/>
  <c r="K1372" i="1" s="1"/>
  <c r="I1373" i="1"/>
  <c r="I1374" i="1"/>
  <c r="L1374" i="1" s="1"/>
  <c r="I1375" i="1"/>
  <c r="I1376" i="1"/>
  <c r="I1377" i="1"/>
  <c r="I1378" i="1"/>
  <c r="I1379" i="1"/>
  <c r="I1380" i="1"/>
  <c r="I1381" i="1"/>
  <c r="I1382" i="1"/>
  <c r="L1382" i="1" s="1"/>
  <c r="I1383" i="1"/>
  <c r="K1383" i="1" s="1"/>
  <c r="I1384" i="1"/>
  <c r="I1385" i="1"/>
  <c r="I1386" i="1"/>
  <c r="I1387" i="1"/>
  <c r="I1388" i="1"/>
  <c r="I1389" i="1"/>
  <c r="I1390" i="1"/>
  <c r="L1390" i="1" s="1"/>
  <c r="I1391" i="1"/>
  <c r="I1392" i="1"/>
  <c r="I1393" i="1"/>
  <c r="K1393" i="1" s="1"/>
  <c r="I1394" i="1"/>
  <c r="I1395" i="1"/>
  <c r="I1396" i="1"/>
  <c r="I1397" i="1"/>
  <c r="I1398" i="1"/>
  <c r="L1398" i="1" s="1"/>
  <c r="I1399" i="1"/>
  <c r="I1400" i="1"/>
  <c r="I1401" i="1"/>
  <c r="I1402" i="1"/>
  <c r="I1403" i="1"/>
  <c r="I1404" i="1"/>
  <c r="K1404" i="1" s="1"/>
  <c r="I1405" i="1"/>
  <c r="I1406" i="1"/>
  <c r="L1406" i="1" s="1"/>
  <c r="I1407" i="1"/>
  <c r="I1408" i="1"/>
  <c r="I1409" i="1"/>
  <c r="I1410" i="1"/>
  <c r="I1411" i="1"/>
  <c r="I1412" i="1"/>
  <c r="I1413" i="1"/>
  <c r="I1414" i="1"/>
  <c r="L1414" i="1" s="1"/>
  <c r="I1415" i="1"/>
  <c r="K1415" i="1" s="1"/>
  <c r="I1416" i="1"/>
  <c r="I1417" i="1"/>
  <c r="I1418" i="1"/>
  <c r="I1419" i="1"/>
  <c r="I1420" i="1"/>
  <c r="I1421" i="1"/>
  <c r="I1422" i="1"/>
  <c r="I1423" i="1"/>
  <c r="I1424" i="1"/>
  <c r="I1425" i="1"/>
  <c r="K1425" i="1" s="1"/>
  <c r="I1426" i="1"/>
  <c r="I1427" i="1"/>
  <c r="I1428" i="1"/>
  <c r="I1429" i="1"/>
  <c r="I1430" i="1"/>
  <c r="I1431" i="1"/>
  <c r="I1432" i="1"/>
  <c r="I1433" i="1"/>
  <c r="I1434" i="1"/>
  <c r="I1435" i="1"/>
  <c r="I1436" i="1"/>
  <c r="K1436" i="1" s="1"/>
  <c r="I1437" i="1"/>
  <c r="I1438" i="1"/>
  <c r="I1439" i="1"/>
  <c r="I1440" i="1"/>
  <c r="I1441" i="1"/>
  <c r="I1442" i="1"/>
  <c r="I1443" i="1"/>
  <c r="I1444" i="1"/>
  <c r="K1444" i="1" s="1"/>
  <c r="I1445" i="1"/>
  <c r="I1446" i="1"/>
  <c r="I1447" i="1"/>
  <c r="I1448" i="1"/>
  <c r="I1449" i="1"/>
  <c r="I1450" i="1"/>
  <c r="I1451" i="1"/>
  <c r="I1452" i="1"/>
  <c r="K1452" i="1" s="1"/>
  <c r="I1453" i="1"/>
  <c r="I1454" i="1"/>
  <c r="I1455" i="1"/>
  <c r="I1456" i="1"/>
  <c r="I1457" i="1"/>
  <c r="I1458" i="1"/>
  <c r="I1459" i="1"/>
  <c r="I1460" i="1"/>
  <c r="K1460" i="1" s="1"/>
  <c r="I1461" i="1"/>
  <c r="I1462" i="1"/>
  <c r="I1463" i="1"/>
  <c r="I1464" i="1"/>
  <c r="I1465" i="1"/>
  <c r="I1466" i="1"/>
  <c r="I1467" i="1"/>
  <c r="I1468" i="1"/>
  <c r="K1468" i="1" s="1"/>
  <c r="I1469" i="1"/>
  <c r="I1470" i="1"/>
  <c r="I1471" i="1"/>
  <c r="I1472" i="1"/>
  <c r="L1472" i="1" s="1"/>
  <c r="I1473" i="1"/>
  <c r="I1474" i="1"/>
  <c r="I1475" i="1"/>
  <c r="I1476" i="1"/>
  <c r="K1476" i="1" s="1"/>
  <c r="I1477" i="1"/>
  <c r="I1478" i="1"/>
  <c r="I1479" i="1"/>
  <c r="I1480" i="1"/>
  <c r="I1481" i="1"/>
  <c r="I1482" i="1"/>
  <c r="I1483" i="1"/>
  <c r="I1484" i="1"/>
  <c r="K1484" i="1" s="1"/>
  <c r="I1485" i="1"/>
  <c r="I1486" i="1"/>
  <c r="I1487" i="1"/>
  <c r="I1488" i="1"/>
  <c r="I1489" i="1"/>
  <c r="I1490" i="1"/>
  <c r="I1491" i="1"/>
  <c r="I1492" i="1"/>
  <c r="K1492" i="1" s="1"/>
  <c r="I1493" i="1"/>
  <c r="I1494" i="1"/>
  <c r="I1495" i="1"/>
  <c r="I1496" i="1"/>
  <c r="I1497" i="1"/>
  <c r="I1498" i="1"/>
  <c r="I1499" i="1"/>
  <c r="I1500" i="1"/>
  <c r="K1500" i="1" s="1"/>
  <c r="I1501" i="1"/>
  <c r="I1502" i="1"/>
  <c r="I1503" i="1"/>
  <c r="I1504" i="1"/>
  <c r="I1505" i="1"/>
  <c r="I1506" i="1"/>
  <c r="I1507" i="1"/>
  <c r="I1508" i="1"/>
  <c r="K1508" i="1" s="1"/>
  <c r="I1509" i="1"/>
  <c r="I1510" i="1"/>
  <c r="I1511" i="1"/>
  <c r="I1512" i="1"/>
  <c r="I1513" i="1"/>
  <c r="I1514" i="1"/>
  <c r="I1515" i="1"/>
  <c r="I1516" i="1"/>
  <c r="K1516" i="1" s="1"/>
  <c r="I1517" i="1"/>
  <c r="I1518" i="1"/>
  <c r="I1519" i="1"/>
  <c r="I1520" i="1"/>
  <c r="I1521" i="1"/>
  <c r="I1522" i="1"/>
  <c r="I1523" i="1"/>
  <c r="I1524" i="1"/>
  <c r="K1524" i="1" s="1"/>
  <c r="I1525" i="1"/>
  <c r="I1526" i="1"/>
  <c r="I1527" i="1"/>
  <c r="I1528" i="1"/>
  <c r="I1529" i="1"/>
  <c r="I1530" i="1"/>
  <c r="I1531" i="1"/>
  <c r="I1532" i="1"/>
  <c r="K1532" i="1" s="1"/>
  <c r="I1533" i="1"/>
  <c r="I1534" i="1"/>
  <c r="I1535" i="1"/>
  <c r="I1536" i="1"/>
  <c r="I1537" i="1"/>
  <c r="I1538" i="1"/>
  <c r="I1539" i="1"/>
  <c r="I1540" i="1"/>
  <c r="K1540" i="1" s="1"/>
  <c r="I1541" i="1"/>
  <c r="I1542" i="1"/>
  <c r="I1543" i="1"/>
  <c r="I1544" i="1"/>
  <c r="I1545" i="1"/>
  <c r="I1546" i="1"/>
  <c r="I1547" i="1"/>
  <c r="I1548" i="1"/>
  <c r="K1548" i="1" s="1"/>
  <c r="I1549" i="1"/>
  <c r="I1550" i="1"/>
  <c r="I1551" i="1"/>
  <c r="I1552" i="1"/>
  <c r="I1553" i="1"/>
  <c r="I1554" i="1"/>
  <c r="I1555" i="1"/>
  <c r="I1556" i="1"/>
  <c r="K1556" i="1" s="1"/>
  <c r="I1557" i="1"/>
  <c r="I1558" i="1"/>
  <c r="I1559" i="1"/>
  <c r="I1560" i="1"/>
  <c r="I1561" i="1"/>
  <c r="I1562" i="1"/>
  <c r="I1563" i="1"/>
  <c r="I1564" i="1"/>
  <c r="K1564" i="1" s="1"/>
  <c r="I1565" i="1"/>
  <c r="I1566" i="1"/>
  <c r="I1567" i="1"/>
  <c r="I1568" i="1"/>
  <c r="I1569" i="1"/>
  <c r="I1570" i="1"/>
  <c r="I1571" i="1"/>
  <c r="I1572" i="1"/>
  <c r="K1572" i="1" s="1"/>
  <c r="I1573" i="1"/>
  <c r="I1574" i="1"/>
  <c r="I1575" i="1"/>
  <c r="I1576" i="1"/>
  <c r="I1577" i="1"/>
  <c r="I1578" i="1"/>
  <c r="I1579" i="1"/>
  <c r="I1580" i="1"/>
  <c r="K1580" i="1" s="1"/>
  <c r="I1581" i="1"/>
  <c r="I1582" i="1"/>
  <c r="I1583" i="1"/>
  <c r="I1584" i="1"/>
  <c r="I1585" i="1"/>
  <c r="I1586" i="1"/>
  <c r="I1587" i="1"/>
  <c r="I1588" i="1"/>
  <c r="K1588" i="1" s="1"/>
  <c r="I1589" i="1"/>
  <c r="I1590" i="1"/>
  <c r="I1591" i="1"/>
  <c r="I1592" i="1"/>
  <c r="I1593" i="1"/>
  <c r="I1594" i="1"/>
  <c r="I1595" i="1"/>
  <c r="I1596" i="1"/>
  <c r="K1596" i="1" s="1"/>
  <c r="I1597" i="1"/>
  <c r="I1598" i="1"/>
  <c r="I1599" i="1"/>
  <c r="I1600" i="1"/>
  <c r="I1601" i="1"/>
  <c r="I1602" i="1"/>
  <c r="I1603" i="1"/>
  <c r="I1604" i="1"/>
  <c r="K1604" i="1" s="1"/>
  <c r="I1605" i="1"/>
  <c r="I1606" i="1"/>
  <c r="I1607" i="1"/>
  <c r="I1608" i="1"/>
  <c r="I1609" i="1"/>
  <c r="I1610" i="1"/>
  <c r="I1611" i="1"/>
  <c r="I1612" i="1"/>
  <c r="K1612" i="1" s="1"/>
  <c r="I1613" i="1"/>
  <c r="I1614" i="1"/>
  <c r="I1615" i="1"/>
  <c r="I1616" i="1"/>
  <c r="I1617" i="1"/>
  <c r="I1618" i="1"/>
  <c r="I1619" i="1"/>
  <c r="I1620" i="1"/>
  <c r="K1620" i="1" s="1"/>
  <c r="I2" i="1"/>
  <c r="L2" i="1" s="1"/>
  <c r="FV21" i="2" a="1"/>
  <c r="FV21" i="2" s="1"/>
  <c r="EI21" i="2" a="1"/>
  <c r="EI21" i="2" s="1"/>
  <c r="DF21" i="2" a="1"/>
  <c r="DF21" i="2" s="1"/>
  <c r="CO21" i="2" a="1"/>
  <c r="CO21" i="2" s="1"/>
  <c r="CL21" i="2" a="1"/>
  <c r="CL21" i="2" s="1"/>
  <c r="CF21" i="2" a="1"/>
  <c r="CF21" i="2" s="1"/>
  <c r="CE21" i="2" a="1"/>
  <c r="CE21" i="2" s="1"/>
  <c r="BJ21" i="2" a="1"/>
  <c r="BJ21" i="2" s="1"/>
  <c r="AZ21" i="2" a="1"/>
  <c r="AZ21" i="2" s="1"/>
  <c r="AT21" i="2" a="1"/>
  <c r="AT21" i="2" s="1"/>
  <c r="AQ21" i="2" a="1"/>
  <c r="AQ21" i="2" s="1"/>
  <c r="AF21" i="2" a="1"/>
  <c r="AF21" i="2" s="1"/>
  <c r="X21" i="2" a="1"/>
  <c r="X21" i="2" s="1"/>
  <c r="U21" i="2" a="1"/>
  <c r="U21" i="2" s="1"/>
  <c r="B21" i="2"/>
  <c r="HC21" i="2" s="1" a="1"/>
  <c r="HC21" i="2" s="1"/>
  <c r="B20" i="2"/>
  <c r="B19" i="2"/>
  <c r="GB19" i="2" s="1" a="1"/>
  <c r="GB19" i="2" s="1"/>
  <c r="B18" i="2"/>
  <c r="GW18" i="2" s="1" a="1"/>
  <c r="GW18" i="2" s="1"/>
  <c r="CR17" i="2" a="1"/>
  <c r="CR17" i="2" s="1"/>
  <c r="BD17" i="2" a="1"/>
  <c r="BD17" i="2" s="1"/>
  <c r="B17" i="2"/>
  <c r="GY17" i="2" s="1" a="1"/>
  <c r="GY17" i="2" s="1"/>
  <c r="GI16" i="2" a="1"/>
  <c r="GI16" i="2" s="1"/>
  <c r="FC16" i="2" a="1"/>
  <c r="FC16" i="2" s="1"/>
  <c r="CI16" i="2" a="1"/>
  <c r="CI16" i="2" s="1"/>
  <c r="AU16" i="2" a="1"/>
  <c r="AU16" i="2" s="1"/>
  <c r="AM16" i="2" a="1"/>
  <c r="AM16" i="2" s="1"/>
  <c r="AE16" i="2" a="1"/>
  <c r="AE16" i="2" s="1"/>
  <c r="B16" i="2"/>
  <c r="GQ16" i="2" s="1" a="1"/>
  <c r="GQ16" i="2" s="1"/>
  <c r="B15" i="2"/>
  <c r="CP15" i="2" s="1" a="1"/>
  <c r="CP15" i="2" s="1"/>
  <c r="FC14" i="2" a="1"/>
  <c r="FC14" i="2" s="1"/>
  <c r="DI14" i="2" a="1"/>
  <c r="DI14" i="2" s="1"/>
  <c r="CH14" i="2" a="1"/>
  <c r="CH14" i="2" s="1"/>
  <c r="BF14" i="2" a="1"/>
  <c r="BF14" i="2" s="1"/>
  <c r="AY14" i="2" a="1"/>
  <c r="AY14" i="2" s="1"/>
  <c r="AW14" i="2" a="1"/>
  <c r="AW14" i="2" s="1"/>
  <c r="B14" i="2"/>
  <c r="GZ14" i="2" s="1" a="1"/>
  <c r="GZ14" i="2" s="1"/>
  <c r="B13" i="2"/>
  <c r="BF13" i="2" s="1" a="1"/>
  <c r="BF13" i="2" s="1"/>
  <c r="CK12" i="2" a="1"/>
  <c r="CK12" i="2" s="1"/>
  <c r="CA12" i="2" a="1"/>
  <c r="CA12" i="2" s="1"/>
  <c r="B12" i="2"/>
  <c r="ER12" i="2" s="1" a="1"/>
  <c r="ER12" i="2" s="1"/>
  <c r="B11" i="2"/>
  <c r="EJ11" i="2" s="1" a="1"/>
  <c r="EJ11" i="2" s="1"/>
  <c r="B10" i="2"/>
  <c r="DV10" i="2" s="1" a="1"/>
  <c r="DV10" i="2" s="1"/>
  <c r="B9" i="2"/>
  <c r="Y9" i="2" s="1" a="1"/>
  <c r="Y9" i="2" s="1"/>
  <c r="B8" i="2"/>
  <c r="FP8" i="2" s="1" a="1"/>
  <c r="FP8" i="2" s="1"/>
  <c r="B7" i="2"/>
  <c r="EX7" i="2" s="1" a="1"/>
  <c r="EX7" i="2" s="1"/>
  <c r="B6" i="2"/>
  <c r="GP6" i="2" s="1" a="1"/>
  <c r="GP6" i="2" s="1"/>
  <c r="EY5" i="2" a="1"/>
  <c r="EY5" i="2" s="1"/>
  <c r="B5" i="2"/>
  <c r="GQ5" i="2" s="1" a="1"/>
  <c r="GQ5" i="2" s="1"/>
  <c r="B4" i="2"/>
  <c r="GZ4" i="2" s="1" a="1"/>
  <c r="GZ4" i="2" s="1"/>
  <c r="CT3" i="2" a="1"/>
  <c r="CT3" i="2" s="1"/>
  <c r="AF3" i="2" a="1"/>
  <c r="AF3" i="2" s="1"/>
  <c r="B3" i="2"/>
  <c r="GU3" i="2" s="1" a="1"/>
  <c r="GU3" i="2" s="1"/>
  <c r="B2" i="2"/>
  <c r="FM2" i="2" s="1" a="1"/>
  <c r="FM2" i="2" s="1"/>
  <c r="A2" i="1"/>
  <c r="C2" i="1" s="1"/>
  <c r="B2" i="1"/>
  <c r="D2" i="1"/>
  <c r="E2" i="1"/>
  <c r="F2" i="1"/>
  <c r="G2" i="1" s="1"/>
  <c r="H2" i="1"/>
  <c r="M2" i="1"/>
  <c r="N2" i="1"/>
  <c r="O2" i="1"/>
  <c r="P2" i="1"/>
  <c r="A3" i="1"/>
  <c r="C3" i="1" s="1"/>
  <c r="B3" i="1"/>
  <c r="D3" i="1"/>
  <c r="E3" i="1"/>
  <c r="G3" i="1" s="1"/>
  <c r="F3" i="1"/>
  <c r="H3" i="1"/>
  <c r="M3" i="1"/>
  <c r="O3" i="1" s="1"/>
  <c r="N3" i="1"/>
  <c r="A4" i="1"/>
  <c r="C4" i="1" s="1"/>
  <c r="B4" i="1"/>
  <c r="D4" i="1"/>
  <c r="E4" i="1"/>
  <c r="G4" i="1" s="1"/>
  <c r="F4" i="1"/>
  <c r="M4" i="1"/>
  <c r="N4" i="1"/>
  <c r="A5" i="1"/>
  <c r="C5" i="1" s="1"/>
  <c r="B5" i="1"/>
  <c r="D5" i="1"/>
  <c r="E5" i="1"/>
  <c r="F5" i="1"/>
  <c r="G5" i="1" s="1"/>
  <c r="M5" i="1"/>
  <c r="P5" i="1" s="1"/>
  <c r="N5" i="1"/>
  <c r="O5" i="1"/>
  <c r="A6" i="1"/>
  <c r="C6" i="1" s="1"/>
  <c r="B6" i="1"/>
  <c r="D6" i="1"/>
  <c r="E6" i="1"/>
  <c r="F6" i="1"/>
  <c r="G6" i="1" s="1"/>
  <c r="H6" i="1"/>
  <c r="M6" i="1"/>
  <c r="N6" i="1"/>
  <c r="O6" i="1"/>
  <c r="P6" i="1"/>
  <c r="A7" i="1"/>
  <c r="C7" i="1" s="1"/>
  <c r="B7" i="1"/>
  <c r="D7" i="1"/>
  <c r="E7" i="1"/>
  <c r="G7" i="1" s="1"/>
  <c r="F7" i="1"/>
  <c r="H7" i="1"/>
  <c r="M7" i="1"/>
  <c r="O7" i="1" s="1"/>
  <c r="N7" i="1"/>
  <c r="A8" i="1"/>
  <c r="C8" i="1" s="1"/>
  <c r="B8" i="1"/>
  <c r="D8" i="1"/>
  <c r="E8" i="1"/>
  <c r="G8" i="1" s="1"/>
  <c r="F8" i="1"/>
  <c r="M8" i="1"/>
  <c r="N8" i="1"/>
  <c r="A9" i="1"/>
  <c r="C9" i="1" s="1"/>
  <c r="B9" i="1"/>
  <c r="D9" i="1"/>
  <c r="E9" i="1"/>
  <c r="F9" i="1"/>
  <c r="G9" i="1" s="1"/>
  <c r="M9" i="1"/>
  <c r="P9" i="1" s="1"/>
  <c r="N9" i="1"/>
  <c r="A10" i="1"/>
  <c r="C10" i="1" s="1"/>
  <c r="B10" i="1"/>
  <c r="D10" i="1"/>
  <c r="E10" i="1"/>
  <c r="F10" i="1"/>
  <c r="M10" i="1"/>
  <c r="N10" i="1"/>
  <c r="O10" i="1"/>
  <c r="P10" i="1"/>
  <c r="A11" i="1"/>
  <c r="B11" i="1"/>
  <c r="E11" i="1"/>
  <c r="G11" i="1" s="1"/>
  <c r="F11" i="1"/>
  <c r="H11" i="1"/>
  <c r="M11" i="1"/>
  <c r="O11" i="1" s="1"/>
  <c r="N11" i="1"/>
  <c r="A12" i="1"/>
  <c r="C12" i="1" s="1"/>
  <c r="B12" i="1"/>
  <c r="E12" i="1"/>
  <c r="G12" i="1" s="1"/>
  <c r="F12" i="1"/>
  <c r="M12" i="1"/>
  <c r="N12" i="1"/>
  <c r="A13" i="1"/>
  <c r="C13" i="1" s="1"/>
  <c r="B13" i="1"/>
  <c r="D13" i="1"/>
  <c r="E13" i="1"/>
  <c r="F13" i="1"/>
  <c r="G13" i="1" s="1"/>
  <c r="M13" i="1"/>
  <c r="P13" i="1" s="1"/>
  <c r="N13" i="1"/>
  <c r="A14" i="1"/>
  <c r="C14" i="1" s="1"/>
  <c r="B14" i="1"/>
  <c r="E14" i="1"/>
  <c r="F14" i="1"/>
  <c r="G14" i="1" s="1"/>
  <c r="M14" i="1"/>
  <c r="N14" i="1"/>
  <c r="O14" i="1"/>
  <c r="P14" i="1"/>
  <c r="A15" i="1"/>
  <c r="B15" i="1"/>
  <c r="E15" i="1"/>
  <c r="G15" i="1" s="1"/>
  <c r="F15" i="1"/>
  <c r="H15" i="1"/>
  <c r="M15" i="1"/>
  <c r="O15" i="1" s="1"/>
  <c r="N15" i="1"/>
  <c r="A16" i="1"/>
  <c r="C16" i="1" s="1"/>
  <c r="B16" i="1"/>
  <c r="E16" i="1"/>
  <c r="F16" i="1"/>
  <c r="M16" i="1"/>
  <c r="N16" i="1"/>
  <c r="A17" i="1"/>
  <c r="C17" i="1" s="1"/>
  <c r="B17" i="1"/>
  <c r="D17" i="1"/>
  <c r="E17" i="1"/>
  <c r="F17" i="1"/>
  <c r="M17" i="1"/>
  <c r="N17" i="1"/>
  <c r="O17" i="1"/>
  <c r="P17" i="1"/>
  <c r="A18" i="1"/>
  <c r="C18" i="1" s="1"/>
  <c r="B18" i="1"/>
  <c r="E18" i="1"/>
  <c r="F18" i="1"/>
  <c r="G18" i="1"/>
  <c r="H18" i="1"/>
  <c r="M18" i="1"/>
  <c r="N18" i="1"/>
  <c r="O18" i="1"/>
  <c r="P18" i="1"/>
  <c r="A19" i="1"/>
  <c r="B19" i="1"/>
  <c r="E19" i="1"/>
  <c r="G19" i="1" s="1"/>
  <c r="F19" i="1"/>
  <c r="H19" i="1"/>
  <c r="M19" i="1"/>
  <c r="O19" i="1" s="1"/>
  <c r="N19" i="1"/>
  <c r="A20" i="1"/>
  <c r="B20" i="1"/>
  <c r="E20" i="1"/>
  <c r="F20" i="1"/>
  <c r="M20" i="1"/>
  <c r="N20" i="1"/>
  <c r="A21" i="1"/>
  <c r="B21" i="1"/>
  <c r="D21" i="1"/>
  <c r="E21" i="1"/>
  <c r="F21" i="1"/>
  <c r="G21" i="1"/>
  <c r="M21" i="1"/>
  <c r="O21" i="1" s="1"/>
  <c r="N21" i="1"/>
  <c r="A22" i="1"/>
  <c r="D22" i="1" s="1"/>
  <c r="B22" i="1"/>
  <c r="E22" i="1"/>
  <c r="F22" i="1"/>
  <c r="M22" i="1"/>
  <c r="N22" i="1"/>
  <c r="O22" i="1"/>
  <c r="P22" i="1"/>
  <c r="A23" i="1"/>
  <c r="B23" i="1"/>
  <c r="E23" i="1"/>
  <c r="G23" i="1" s="1"/>
  <c r="F23" i="1"/>
  <c r="H23" i="1"/>
  <c r="M23" i="1"/>
  <c r="O23" i="1" s="1"/>
  <c r="N23" i="1"/>
  <c r="A24" i="1"/>
  <c r="C24" i="1" s="1"/>
  <c r="B24" i="1"/>
  <c r="E24" i="1"/>
  <c r="F24" i="1"/>
  <c r="M24" i="1"/>
  <c r="N24" i="1"/>
  <c r="A25" i="1"/>
  <c r="C25" i="1" s="1"/>
  <c r="B25" i="1"/>
  <c r="D25" i="1"/>
  <c r="E25" i="1"/>
  <c r="F25" i="1"/>
  <c r="M25" i="1"/>
  <c r="N25" i="1"/>
  <c r="O25" i="1"/>
  <c r="P25" i="1"/>
  <c r="A26" i="1"/>
  <c r="C26" i="1" s="1"/>
  <c r="B26" i="1"/>
  <c r="E26" i="1"/>
  <c r="F26" i="1"/>
  <c r="G26" i="1"/>
  <c r="H26" i="1"/>
  <c r="M26" i="1"/>
  <c r="N26" i="1"/>
  <c r="O26" i="1"/>
  <c r="P26" i="1"/>
  <c r="A27" i="1"/>
  <c r="B27" i="1"/>
  <c r="E27" i="1"/>
  <c r="G27" i="1" s="1"/>
  <c r="F27" i="1"/>
  <c r="H27" i="1"/>
  <c r="M27" i="1"/>
  <c r="O27" i="1" s="1"/>
  <c r="N27" i="1"/>
  <c r="A28" i="1"/>
  <c r="D28" i="1" s="1"/>
  <c r="B28" i="1"/>
  <c r="E28" i="1"/>
  <c r="F28" i="1"/>
  <c r="M28" i="1"/>
  <c r="N28" i="1"/>
  <c r="A29" i="1"/>
  <c r="C29" i="1" s="1"/>
  <c r="B29" i="1"/>
  <c r="D29" i="1"/>
  <c r="E29" i="1"/>
  <c r="F29" i="1"/>
  <c r="G29" i="1"/>
  <c r="M29" i="1"/>
  <c r="O29" i="1" s="1"/>
  <c r="N29" i="1"/>
  <c r="A30" i="1"/>
  <c r="C30" i="1" s="1"/>
  <c r="B30" i="1"/>
  <c r="E30" i="1"/>
  <c r="F30" i="1"/>
  <c r="M30" i="1"/>
  <c r="N30" i="1"/>
  <c r="O30" i="1"/>
  <c r="P30" i="1"/>
  <c r="A31" i="1"/>
  <c r="B31" i="1"/>
  <c r="E31" i="1"/>
  <c r="G31" i="1" s="1"/>
  <c r="F31" i="1"/>
  <c r="H31" i="1"/>
  <c r="M31" i="1"/>
  <c r="O31" i="1" s="1"/>
  <c r="N31" i="1"/>
  <c r="A32" i="1"/>
  <c r="C32" i="1" s="1"/>
  <c r="B32" i="1"/>
  <c r="E32" i="1"/>
  <c r="F32" i="1"/>
  <c r="M32" i="1"/>
  <c r="N32" i="1"/>
  <c r="A33" i="1"/>
  <c r="C33" i="1" s="1"/>
  <c r="B33" i="1"/>
  <c r="D33" i="1"/>
  <c r="E33" i="1"/>
  <c r="F33" i="1"/>
  <c r="M33" i="1"/>
  <c r="N33" i="1"/>
  <c r="O33" i="1"/>
  <c r="P33" i="1"/>
  <c r="A34" i="1"/>
  <c r="C34" i="1" s="1"/>
  <c r="B34" i="1"/>
  <c r="E34" i="1"/>
  <c r="F34" i="1"/>
  <c r="G34" i="1"/>
  <c r="H34" i="1"/>
  <c r="M34" i="1"/>
  <c r="N34" i="1"/>
  <c r="O34" i="1"/>
  <c r="P34" i="1"/>
  <c r="A35" i="1"/>
  <c r="B35" i="1"/>
  <c r="E35" i="1"/>
  <c r="G35" i="1" s="1"/>
  <c r="F35" i="1"/>
  <c r="H35" i="1"/>
  <c r="M35" i="1"/>
  <c r="O35" i="1" s="1"/>
  <c r="N35" i="1"/>
  <c r="A36" i="1"/>
  <c r="B36" i="1"/>
  <c r="E36" i="1"/>
  <c r="F36" i="1"/>
  <c r="M36" i="1"/>
  <c r="N36" i="1"/>
  <c r="A37" i="1"/>
  <c r="C37" i="1" s="1"/>
  <c r="B37" i="1"/>
  <c r="D37" i="1"/>
  <c r="E37" i="1"/>
  <c r="F37" i="1"/>
  <c r="G37" i="1"/>
  <c r="M37" i="1"/>
  <c r="O37" i="1" s="1"/>
  <c r="N37" i="1"/>
  <c r="A38" i="1"/>
  <c r="C38" i="1" s="1"/>
  <c r="B38" i="1"/>
  <c r="E38" i="1"/>
  <c r="F38" i="1"/>
  <c r="M38" i="1"/>
  <c r="N38" i="1"/>
  <c r="O38" i="1"/>
  <c r="P38" i="1"/>
  <c r="A39" i="1"/>
  <c r="B39" i="1"/>
  <c r="E39" i="1"/>
  <c r="G39" i="1" s="1"/>
  <c r="F39" i="1"/>
  <c r="H39" i="1"/>
  <c r="M39" i="1"/>
  <c r="O39" i="1" s="1"/>
  <c r="N39" i="1"/>
  <c r="A40" i="1"/>
  <c r="C40" i="1" s="1"/>
  <c r="B40" i="1"/>
  <c r="E40" i="1"/>
  <c r="F40" i="1"/>
  <c r="M40" i="1"/>
  <c r="N40" i="1"/>
  <c r="A41" i="1"/>
  <c r="C41" i="1" s="1"/>
  <c r="B41" i="1"/>
  <c r="D41" i="1"/>
  <c r="E41" i="1"/>
  <c r="F41" i="1"/>
  <c r="M41" i="1"/>
  <c r="N41" i="1"/>
  <c r="O41" i="1" s="1"/>
  <c r="P41" i="1"/>
  <c r="A42" i="1"/>
  <c r="C42" i="1" s="1"/>
  <c r="B42" i="1"/>
  <c r="E42" i="1"/>
  <c r="F42" i="1"/>
  <c r="G42" i="1"/>
  <c r="H42" i="1"/>
  <c r="M42" i="1"/>
  <c r="N42" i="1"/>
  <c r="O42" i="1"/>
  <c r="P42" i="1"/>
  <c r="A43" i="1"/>
  <c r="B43" i="1"/>
  <c r="E43" i="1"/>
  <c r="G43" i="1" s="1"/>
  <c r="F43" i="1"/>
  <c r="H43" i="1"/>
  <c r="M43" i="1"/>
  <c r="O43" i="1" s="1"/>
  <c r="N43" i="1"/>
  <c r="A44" i="1"/>
  <c r="D44" i="1" s="1"/>
  <c r="B44" i="1"/>
  <c r="E44" i="1"/>
  <c r="G44" i="1" s="1"/>
  <c r="F44" i="1"/>
  <c r="M44" i="1"/>
  <c r="P44" i="1" s="1"/>
  <c r="N44" i="1"/>
  <c r="A45" i="1"/>
  <c r="B45" i="1"/>
  <c r="C45" i="1"/>
  <c r="D45" i="1"/>
  <c r="E45" i="1"/>
  <c r="F45" i="1"/>
  <c r="M45" i="1"/>
  <c r="O45" i="1" s="1"/>
  <c r="N45" i="1"/>
  <c r="A46" i="1"/>
  <c r="B46" i="1"/>
  <c r="C46" i="1" s="1"/>
  <c r="E46" i="1"/>
  <c r="H46" i="1" s="1"/>
  <c r="F46" i="1"/>
  <c r="G46" i="1"/>
  <c r="M46" i="1"/>
  <c r="N46" i="1"/>
  <c r="O46" i="1" s="1"/>
  <c r="A47" i="1"/>
  <c r="B47" i="1"/>
  <c r="C47" i="1" s="1"/>
  <c r="E47" i="1"/>
  <c r="F47" i="1"/>
  <c r="G47" i="1"/>
  <c r="M47" i="1"/>
  <c r="P47" i="1" s="1"/>
  <c r="N47" i="1"/>
  <c r="A48" i="1"/>
  <c r="B48" i="1"/>
  <c r="D48" i="1" s="1"/>
  <c r="C48" i="1"/>
  <c r="E48" i="1"/>
  <c r="G48" i="1" s="1"/>
  <c r="F48" i="1"/>
  <c r="M48" i="1"/>
  <c r="P48" i="1" s="1"/>
  <c r="N48" i="1"/>
  <c r="A49" i="1"/>
  <c r="B49" i="1"/>
  <c r="C49" i="1"/>
  <c r="D49" i="1"/>
  <c r="E49" i="1"/>
  <c r="F49" i="1"/>
  <c r="M49" i="1"/>
  <c r="N49" i="1"/>
  <c r="A50" i="1"/>
  <c r="B50" i="1"/>
  <c r="C50" i="1" s="1"/>
  <c r="E50" i="1"/>
  <c r="H50" i="1" s="1"/>
  <c r="F50" i="1"/>
  <c r="M50" i="1"/>
  <c r="N50" i="1"/>
  <c r="O50" i="1"/>
  <c r="A51" i="1"/>
  <c r="B51" i="1"/>
  <c r="C51" i="1" s="1"/>
  <c r="E51" i="1"/>
  <c r="F51" i="1"/>
  <c r="G51" i="1"/>
  <c r="M51" i="1"/>
  <c r="P51" i="1" s="1"/>
  <c r="N51" i="1"/>
  <c r="A52" i="1"/>
  <c r="B52" i="1"/>
  <c r="D52" i="1" s="1"/>
  <c r="E52" i="1"/>
  <c r="G52" i="1" s="1"/>
  <c r="F52" i="1"/>
  <c r="M52" i="1"/>
  <c r="P52" i="1" s="1"/>
  <c r="N52" i="1"/>
  <c r="A53" i="1"/>
  <c r="B53" i="1"/>
  <c r="C53" i="1"/>
  <c r="D53" i="1"/>
  <c r="E53" i="1"/>
  <c r="F53" i="1"/>
  <c r="M53" i="1"/>
  <c r="O53" i="1" s="1"/>
  <c r="N53" i="1"/>
  <c r="A54" i="1"/>
  <c r="B54" i="1"/>
  <c r="C54" i="1" s="1"/>
  <c r="E54" i="1"/>
  <c r="F54" i="1"/>
  <c r="M54" i="1"/>
  <c r="N54" i="1"/>
  <c r="O54" i="1" s="1"/>
  <c r="A55" i="1"/>
  <c r="B55" i="1"/>
  <c r="E55" i="1"/>
  <c r="F55" i="1"/>
  <c r="G55" i="1"/>
  <c r="M55" i="1"/>
  <c r="P55" i="1" s="1"/>
  <c r="N55" i="1"/>
  <c r="A56" i="1"/>
  <c r="B56" i="1"/>
  <c r="C56" i="1" s="1"/>
  <c r="E56" i="1"/>
  <c r="G56" i="1" s="1"/>
  <c r="F56" i="1"/>
  <c r="M56" i="1"/>
  <c r="N56" i="1"/>
  <c r="A57" i="1"/>
  <c r="B57" i="1"/>
  <c r="C57" i="1"/>
  <c r="D57" i="1"/>
  <c r="E57" i="1"/>
  <c r="F57" i="1"/>
  <c r="M57" i="1"/>
  <c r="N57" i="1"/>
  <c r="A58" i="1"/>
  <c r="B58" i="1"/>
  <c r="C58" i="1" s="1"/>
  <c r="E58" i="1"/>
  <c r="F58" i="1"/>
  <c r="G58" i="1" s="1"/>
  <c r="M58" i="1"/>
  <c r="N58" i="1"/>
  <c r="O58" i="1" s="1"/>
  <c r="A59" i="1"/>
  <c r="B59" i="1"/>
  <c r="E59" i="1"/>
  <c r="F59" i="1"/>
  <c r="G59" i="1"/>
  <c r="M59" i="1"/>
  <c r="P59" i="1" s="1"/>
  <c r="N59" i="1"/>
  <c r="A60" i="1"/>
  <c r="B60" i="1"/>
  <c r="C60" i="1" s="1"/>
  <c r="E60" i="1"/>
  <c r="G60" i="1" s="1"/>
  <c r="F60" i="1"/>
  <c r="M60" i="1"/>
  <c r="N60" i="1"/>
  <c r="A61" i="1"/>
  <c r="B61" i="1"/>
  <c r="C61" i="1"/>
  <c r="D61" i="1"/>
  <c r="E61" i="1"/>
  <c r="F61" i="1"/>
  <c r="M61" i="1"/>
  <c r="P61" i="1" s="1"/>
  <c r="N61" i="1"/>
  <c r="O61" i="1"/>
  <c r="A62" i="1"/>
  <c r="B62" i="1"/>
  <c r="C62" i="1" s="1"/>
  <c r="E62" i="1"/>
  <c r="H62" i="1" s="1"/>
  <c r="F62" i="1"/>
  <c r="M62" i="1"/>
  <c r="N62" i="1"/>
  <c r="O62" i="1" s="1"/>
  <c r="A63" i="1"/>
  <c r="B63" i="1"/>
  <c r="E63" i="1"/>
  <c r="F63" i="1"/>
  <c r="G63" i="1"/>
  <c r="M63" i="1"/>
  <c r="P63" i="1" s="1"/>
  <c r="N63" i="1"/>
  <c r="A64" i="1"/>
  <c r="B64" i="1"/>
  <c r="D64" i="1" s="1"/>
  <c r="C64" i="1"/>
  <c r="E64" i="1"/>
  <c r="G64" i="1" s="1"/>
  <c r="F64" i="1"/>
  <c r="M64" i="1"/>
  <c r="N64" i="1"/>
  <c r="A65" i="1"/>
  <c r="B65" i="1"/>
  <c r="C65" i="1"/>
  <c r="D65" i="1"/>
  <c r="E65" i="1"/>
  <c r="F65" i="1"/>
  <c r="M65" i="1"/>
  <c r="P65" i="1" s="1"/>
  <c r="N65" i="1"/>
  <c r="A66" i="1"/>
  <c r="C66" i="1" s="1"/>
  <c r="B66" i="1"/>
  <c r="E66" i="1"/>
  <c r="F66" i="1"/>
  <c r="M66" i="1"/>
  <c r="N66" i="1"/>
  <c r="O66" i="1" s="1"/>
  <c r="A67" i="1"/>
  <c r="B67" i="1"/>
  <c r="E67" i="1"/>
  <c r="F67" i="1"/>
  <c r="G67" i="1"/>
  <c r="M67" i="1"/>
  <c r="P67" i="1" s="1"/>
  <c r="N67" i="1"/>
  <c r="A68" i="1"/>
  <c r="C68" i="1" s="1"/>
  <c r="B68" i="1"/>
  <c r="E68" i="1"/>
  <c r="G68" i="1" s="1"/>
  <c r="F68" i="1"/>
  <c r="M68" i="1"/>
  <c r="N68" i="1"/>
  <c r="A69" i="1"/>
  <c r="B69" i="1"/>
  <c r="C69" i="1"/>
  <c r="D69" i="1"/>
  <c r="E69" i="1"/>
  <c r="F69" i="1"/>
  <c r="M69" i="1"/>
  <c r="N69" i="1"/>
  <c r="A70" i="1"/>
  <c r="C70" i="1" s="1"/>
  <c r="B70" i="1"/>
  <c r="E70" i="1"/>
  <c r="H70" i="1" s="1"/>
  <c r="F70" i="1"/>
  <c r="G70" i="1"/>
  <c r="M70" i="1"/>
  <c r="N70" i="1"/>
  <c r="O70" i="1" s="1"/>
  <c r="A71" i="1"/>
  <c r="B71" i="1"/>
  <c r="E71" i="1"/>
  <c r="F71" i="1"/>
  <c r="G71" i="1"/>
  <c r="M71" i="1"/>
  <c r="P71" i="1" s="1"/>
  <c r="N71" i="1"/>
  <c r="A72" i="1"/>
  <c r="D72" i="1" s="1"/>
  <c r="B72" i="1"/>
  <c r="C72" i="1"/>
  <c r="E72" i="1"/>
  <c r="G72" i="1" s="1"/>
  <c r="F72" i="1"/>
  <c r="M72" i="1"/>
  <c r="N72" i="1"/>
  <c r="A73" i="1"/>
  <c r="B73" i="1"/>
  <c r="C73" i="1"/>
  <c r="D73" i="1"/>
  <c r="E73" i="1"/>
  <c r="H73" i="1" s="1"/>
  <c r="F73" i="1"/>
  <c r="G73" i="1"/>
  <c r="M73" i="1"/>
  <c r="P73" i="1" s="1"/>
  <c r="N73" i="1"/>
  <c r="O73" i="1"/>
  <c r="A74" i="1"/>
  <c r="B74" i="1"/>
  <c r="E74" i="1"/>
  <c r="H74" i="1" s="1"/>
  <c r="F74" i="1"/>
  <c r="M74" i="1"/>
  <c r="N74" i="1"/>
  <c r="O74" i="1" s="1"/>
  <c r="A75" i="1"/>
  <c r="C75" i="1" s="1"/>
  <c r="B75" i="1"/>
  <c r="E75" i="1"/>
  <c r="F75" i="1"/>
  <c r="G75" i="1"/>
  <c r="M75" i="1"/>
  <c r="N75" i="1"/>
  <c r="A76" i="1"/>
  <c r="D76" i="1" s="1"/>
  <c r="B76" i="1"/>
  <c r="E76" i="1"/>
  <c r="F76" i="1"/>
  <c r="M76" i="1"/>
  <c r="P76" i="1" s="1"/>
  <c r="N76" i="1"/>
  <c r="A77" i="1"/>
  <c r="B77" i="1"/>
  <c r="C77" i="1"/>
  <c r="D77" i="1"/>
  <c r="E77" i="1"/>
  <c r="F77" i="1"/>
  <c r="M77" i="1"/>
  <c r="P77" i="1" s="1"/>
  <c r="N77" i="1"/>
  <c r="O77" i="1"/>
  <c r="A78" i="1"/>
  <c r="B78" i="1"/>
  <c r="E78" i="1"/>
  <c r="H78" i="1" s="1"/>
  <c r="F78" i="1"/>
  <c r="M78" i="1"/>
  <c r="N78" i="1"/>
  <c r="O78" i="1" s="1"/>
  <c r="A79" i="1"/>
  <c r="B79" i="1"/>
  <c r="C79" i="1"/>
  <c r="D79" i="1"/>
  <c r="E79" i="1"/>
  <c r="F79" i="1"/>
  <c r="G79" i="1"/>
  <c r="M79" i="1"/>
  <c r="N79" i="1"/>
  <c r="A80" i="1"/>
  <c r="C80" i="1" s="1"/>
  <c r="B80" i="1"/>
  <c r="E80" i="1"/>
  <c r="F80" i="1"/>
  <c r="M80" i="1"/>
  <c r="P80" i="1" s="1"/>
  <c r="N80" i="1"/>
  <c r="A81" i="1"/>
  <c r="B81" i="1"/>
  <c r="C81" i="1"/>
  <c r="D81" i="1"/>
  <c r="E81" i="1"/>
  <c r="G81" i="1" s="1"/>
  <c r="F81" i="1"/>
  <c r="M81" i="1"/>
  <c r="N81" i="1"/>
  <c r="A82" i="1"/>
  <c r="B82" i="1"/>
  <c r="E82" i="1"/>
  <c r="F82" i="1"/>
  <c r="G82" i="1" s="1"/>
  <c r="M82" i="1"/>
  <c r="N82" i="1"/>
  <c r="O82" i="1" s="1"/>
  <c r="A83" i="1"/>
  <c r="B83" i="1"/>
  <c r="E83" i="1"/>
  <c r="F83" i="1"/>
  <c r="G83" i="1"/>
  <c r="M83" i="1"/>
  <c r="N83" i="1"/>
  <c r="A84" i="1"/>
  <c r="C84" i="1" s="1"/>
  <c r="B84" i="1"/>
  <c r="D84" i="1"/>
  <c r="E84" i="1"/>
  <c r="F84" i="1"/>
  <c r="M84" i="1"/>
  <c r="N84" i="1"/>
  <c r="O84" i="1" s="1"/>
  <c r="A85" i="1"/>
  <c r="B85" i="1"/>
  <c r="C85" i="1"/>
  <c r="D85" i="1"/>
  <c r="E85" i="1"/>
  <c r="H85" i="1" s="1"/>
  <c r="F85" i="1"/>
  <c r="G85" i="1"/>
  <c r="M85" i="1"/>
  <c r="O85" i="1" s="1"/>
  <c r="N85" i="1"/>
  <c r="A86" i="1"/>
  <c r="B86" i="1"/>
  <c r="E86" i="1"/>
  <c r="F86" i="1"/>
  <c r="M86" i="1"/>
  <c r="N86" i="1"/>
  <c r="O86" i="1" s="1"/>
  <c r="A87" i="1"/>
  <c r="B87" i="1"/>
  <c r="E87" i="1"/>
  <c r="F87" i="1"/>
  <c r="G87" i="1"/>
  <c r="M87" i="1"/>
  <c r="N87" i="1"/>
  <c r="A88" i="1"/>
  <c r="B88" i="1"/>
  <c r="C88" i="1" s="1"/>
  <c r="D88" i="1"/>
  <c r="E88" i="1"/>
  <c r="F88" i="1"/>
  <c r="M88" i="1"/>
  <c r="N88" i="1"/>
  <c r="A89" i="1"/>
  <c r="B89" i="1"/>
  <c r="C89" i="1"/>
  <c r="D89" i="1"/>
  <c r="E89" i="1"/>
  <c r="F89" i="1"/>
  <c r="M89" i="1"/>
  <c r="P89" i="1" s="1"/>
  <c r="N89" i="1"/>
  <c r="O89" i="1"/>
  <c r="A90" i="1"/>
  <c r="B90" i="1"/>
  <c r="E90" i="1"/>
  <c r="H90" i="1" s="1"/>
  <c r="F90" i="1"/>
  <c r="M90" i="1"/>
  <c r="N90" i="1"/>
  <c r="O90" i="1" s="1"/>
  <c r="A91" i="1"/>
  <c r="C91" i="1" s="1"/>
  <c r="B91" i="1"/>
  <c r="E91" i="1"/>
  <c r="F91" i="1"/>
  <c r="G91" i="1"/>
  <c r="M91" i="1"/>
  <c r="N91" i="1"/>
  <c r="A92" i="1"/>
  <c r="B92" i="1"/>
  <c r="E92" i="1"/>
  <c r="F92" i="1"/>
  <c r="M92" i="1"/>
  <c r="P92" i="1" s="1"/>
  <c r="N92" i="1"/>
  <c r="A93" i="1"/>
  <c r="B93" i="1"/>
  <c r="C93" i="1"/>
  <c r="D93" i="1"/>
  <c r="E93" i="1"/>
  <c r="F93" i="1"/>
  <c r="M93" i="1"/>
  <c r="P93" i="1" s="1"/>
  <c r="N93" i="1"/>
  <c r="A94" i="1"/>
  <c r="B94" i="1"/>
  <c r="E94" i="1"/>
  <c r="H94" i="1" s="1"/>
  <c r="F94" i="1"/>
  <c r="M94" i="1"/>
  <c r="N94" i="1"/>
  <c r="O94" i="1"/>
  <c r="A95" i="1"/>
  <c r="B95" i="1"/>
  <c r="C95" i="1"/>
  <c r="D95" i="1"/>
  <c r="E95" i="1"/>
  <c r="F95" i="1"/>
  <c r="G95" i="1"/>
  <c r="M95" i="1"/>
  <c r="N95" i="1"/>
  <c r="A96" i="1"/>
  <c r="C96" i="1" s="1"/>
  <c r="B96" i="1"/>
  <c r="E96" i="1"/>
  <c r="F96" i="1"/>
  <c r="M96" i="1"/>
  <c r="P96" i="1" s="1"/>
  <c r="N96" i="1"/>
  <c r="A97" i="1"/>
  <c r="B97" i="1"/>
  <c r="C97" i="1"/>
  <c r="D97" i="1"/>
  <c r="E97" i="1"/>
  <c r="G97" i="1" s="1"/>
  <c r="F97" i="1"/>
  <c r="M97" i="1"/>
  <c r="N97" i="1"/>
  <c r="A98" i="1"/>
  <c r="B98" i="1"/>
  <c r="E98" i="1"/>
  <c r="F98" i="1"/>
  <c r="G98" i="1" s="1"/>
  <c r="M98" i="1"/>
  <c r="N98" i="1"/>
  <c r="O98" i="1"/>
  <c r="A99" i="1"/>
  <c r="B99" i="1"/>
  <c r="E99" i="1"/>
  <c r="F99" i="1"/>
  <c r="G99" i="1"/>
  <c r="M99" i="1"/>
  <c r="N99" i="1"/>
  <c r="A100" i="1"/>
  <c r="C100" i="1" s="1"/>
  <c r="B100" i="1"/>
  <c r="D100" i="1"/>
  <c r="E100" i="1"/>
  <c r="F100" i="1"/>
  <c r="M100" i="1"/>
  <c r="N100" i="1"/>
  <c r="O100" i="1" s="1"/>
  <c r="A101" i="1"/>
  <c r="B101" i="1"/>
  <c r="C101" i="1"/>
  <c r="D101" i="1"/>
  <c r="E101" i="1"/>
  <c r="F101" i="1"/>
  <c r="G101" i="1"/>
  <c r="M101" i="1"/>
  <c r="O101" i="1" s="1"/>
  <c r="N101" i="1"/>
  <c r="A102" i="1"/>
  <c r="B102" i="1"/>
  <c r="E102" i="1"/>
  <c r="F102" i="1"/>
  <c r="M102" i="1"/>
  <c r="N102" i="1"/>
  <c r="O102" i="1" s="1"/>
  <c r="A103" i="1"/>
  <c r="B103" i="1"/>
  <c r="E103" i="1"/>
  <c r="F103" i="1"/>
  <c r="G103" i="1"/>
  <c r="M103" i="1"/>
  <c r="N103" i="1"/>
  <c r="A104" i="1"/>
  <c r="B104" i="1"/>
  <c r="C104" i="1" s="1"/>
  <c r="D104" i="1"/>
  <c r="E104" i="1"/>
  <c r="F104" i="1"/>
  <c r="M104" i="1"/>
  <c r="N104" i="1"/>
  <c r="A105" i="1"/>
  <c r="B105" i="1"/>
  <c r="C105" i="1"/>
  <c r="D105" i="1"/>
  <c r="E105" i="1"/>
  <c r="F105" i="1"/>
  <c r="M105" i="1"/>
  <c r="N105" i="1"/>
  <c r="O105" i="1"/>
  <c r="A106" i="1"/>
  <c r="B106" i="1"/>
  <c r="E106" i="1"/>
  <c r="H106" i="1" s="1"/>
  <c r="F106" i="1"/>
  <c r="M106" i="1"/>
  <c r="N106" i="1"/>
  <c r="O106" i="1" s="1"/>
  <c r="A107" i="1"/>
  <c r="C107" i="1" s="1"/>
  <c r="B107" i="1"/>
  <c r="E107" i="1"/>
  <c r="F107" i="1"/>
  <c r="G107" i="1"/>
  <c r="M107" i="1"/>
  <c r="N107" i="1"/>
  <c r="A108" i="1"/>
  <c r="D108" i="1" s="1"/>
  <c r="B108" i="1"/>
  <c r="E108" i="1"/>
  <c r="F108" i="1"/>
  <c r="M108" i="1"/>
  <c r="N108" i="1"/>
  <c r="A109" i="1"/>
  <c r="B109" i="1"/>
  <c r="C109" i="1"/>
  <c r="D109" i="1"/>
  <c r="E109" i="1"/>
  <c r="F109" i="1"/>
  <c r="M109" i="1"/>
  <c r="N109" i="1"/>
  <c r="O109" i="1"/>
  <c r="A110" i="1"/>
  <c r="B110" i="1"/>
  <c r="E110" i="1"/>
  <c r="H110" i="1" s="1"/>
  <c r="F110" i="1"/>
  <c r="M110" i="1"/>
  <c r="N110" i="1"/>
  <c r="O110" i="1"/>
  <c r="A111" i="1"/>
  <c r="B111" i="1"/>
  <c r="C111" i="1"/>
  <c r="D111" i="1"/>
  <c r="E111" i="1"/>
  <c r="F111" i="1"/>
  <c r="G111" i="1"/>
  <c r="M111" i="1"/>
  <c r="N111" i="1"/>
  <c r="A112" i="1"/>
  <c r="B112" i="1"/>
  <c r="E112" i="1"/>
  <c r="F112" i="1"/>
  <c r="M112" i="1"/>
  <c r="P112" i="1" s="1"/>
  <c r="N112" i="1"/>
  <c r="A113" i="1"/>
  <c r="B113" i="1"/>
  <c r="C113" i="1"/>
  <c r="D113" i="1"/>
  <c r="E113" i="1"/>
  <c r="G113" i="1" s="1"/>
  <c r="F113" i="1"/>
  <c r="M113" i="1"/>
  <c r="N113" i="1"/>
  <c r="A114" i="1"/>
  <c r="B114" i="1"/>
  <c r="E114" i="1"/>
  <c r="F114" i="1"/>
  <c r="G114" i="1"/>
  <c r="H114" i="1"/>
  <c r="M114" i="1"/>
  <c r="O114" i="1" s="1"/>
  <c r="N114" i="1"/>
  <c r="P114" i="1"/>
  <c r="A115" i="1"/>
  <c r="B115" i="1"/>
  <c r="E115" i="1"/>
  <c r="F115" i="1"/>
  <c r="M115" i="1"/>
  <c r="P115" i="1" s="1"/>
  <c r="N115" i="1"/>
  <c r="O115" i="1"/>
  <c r="A116" i="1"/>
  <c r="B116" i="1"/>
  <c r="E116" i="1"/>
  <c r="F116" i="1"/>
  <c r="G116" i="1" s="1"/>
  <c r="M116" i="1"/>
  <c r="O116" i="1" s="1"/>
  <c r="N116" i="1"/>
  <c r="P116" i="1"/>
  <c r="A117" i="1"/>
  <c r="B117" i="1"/>
  <c r="E117" i="1"/>
  <c r="F117" i="1"/>
  <c r="M117" i="1"/>
  <c r="N117" i="1"/>
  <c r="A118" i="1"/>
  <c r="B118" i="1"/>
  <c r="E118" i="1"/>
  <c r="F118" i="1"/>
  <c r="G118" i="1"/>
  <c r="H118" i="1"/>
  <c r="M118" i="1"/>
  <c r="O118" i="1" s="1"/>
  <c r="N118" i="1"/>
  <c r="P118" i="1"/>
  <c r="A119" i="1"/>
  <c r="B119" i="1"/>
  <c r="E119" i="1"/>
  <c r="F119" i="1"/>
  <c r="M119" i="1"/>
  <c r="P119" i="1" s="1"/>
  <c r="N119" i="1"/>
  <c r="O119" i="1"/>
  <c r="A120" i="1"/>
  <c r="B120" i="1"/>
  <c r="E120" i="1"/>
  <c r="F120" i="1"/>
  <c r="H120" i="1" s="1"/>
  <c r="G120" i="1"/>
  <c r="M120" i="1"/>
  <c r="O120" i="1" s="1"/>
  <c r="N120" i="1"/>
  <c r="P120" i="1"/>
  <c r="A121" i="1"/>
  <c r="B121" i="1"/>
  <c r="E121" i="1"/>
  <c r="F121" i="1"/>
  <c r="M121" i="1"/>
  <c r="N121" i="1"/>
  <c r="A122" i="1"/>
  <c r="B122" i="1"/>
  <c r="D122" i="1"/>
  <c r="E122" i="1"/>
  <c r="F122" i="1"/>
  <c r="G122" i="1"/>
  <c r="M122" i="1"/>
  <c r="O122" i="1" s="1"/>
  <c r="N122" i="1"/>
  <c r="A123" i="1"/>
  <c r="D123" i="1" s="1"/>
  <c r="B123" i="1"/>
  <c r="E123" i="1"/>
  <c r="F123" i="1"/>
  <c r="H123" i="1" s="1"/>
  <c r="G123" i="1"/>
  <c r="M123" i="1"/>
  <c r="N123" i="1"/>
  <c r="O123" i="1"/>
  <c r="P123" i="1"/>
  <c r="A124" i="1"/>
  <c r="B124" i="1"/>
  <c r="E124" i="1"/>
  <c r="G124" i="1" s="1"/>
  <c r="F124" i="1"/>
  <c r="H124" i="1"/>
  <c r="M124" i="1"/>
  <c r="O124" i="1" s="1"/>
  <c r="N124" i="1"/>
  <c r="A125" i="1"/>
  <c r="B125" i="1"/>
  <c r="D125" i="1"/>
  <c r="E125" i="1"/>
  <c r="F125" i="1"/>
  <c r="M125" i="1"/>
  <c r="N125" i="1"/>
  <c r="A126" i="1"/>
  <c r="B126" i="1"/>
  <c r="D126" i="1"/>
  <c r="E126" i="1"/>
  <c r="G126" i="1" s="1"/>
  <c r="F126" i="1"/>
  <c r="M126" i="1"/>
  <c r="P126" i="1" s="1"/>
  <c r="N126" i="1"/>
  <c r="A127" i="1"/>
  <c r="D127" i="1" s="1"/>
  <c r="B127" i="1"/>
  <c r="E127" i="1"/>
  <c r="F127" i="1"/>
  <c r="G127" i="1"/>
  <c r="H127" i="1"/>
  <c r="M127" i="1"/>
  <c r="N127" i="1"/>
  <c r="O127" i="1" s="1"/>
  <c r="P127" i="1"/>
  <c r="A128" i="1"/>
  <c r="B128" i="1"/>
  <c r="E128" i="1"/>
  <c r="F128" i="1"/>
  <c r="H128" i="1" s="1"/>
  <c r="G128" i="1"/>
  <c r="M128" i="1"/>
  <c r="N128" i="1"/>
  <c r="A129" i="1"/>
  <c r="B129" i="1"/>
  <c r="E129" i="1"/>
  <c r="F129" i="1"/>
  <c r="G129" i="1"/>
  <c r="H129" i="1"/>
  <c r="M129" i="1"/>
  <c r="N129" i="1"/>
  <c r="O129" i="1" s="1"/>
  <c r="P129" i="1"/>
  <c r="A130" i="1"/>
  <c r="B130" i="1"/>
  <c r="E130" i="1"/>
  <c r="F130" i="1"/>
  <c r="H130" i="1" s="1"/>
  <c r="G130" i="1"/>
  <c r="M130" i="1"/>
  <c r="N130" i="1"/>
  <c r="A131" i="1"/>
  <c r="B131" i="1"/>
  <c r="E131" i="1"/>
  <c r="F131" i="1"/>
  <c r="G131" i="1"/>
  <c r="H131" i="1"/>
  <c r="M131" i="1"/>
  <c r="N131" i="1"/>
  <c r="O131" i="1" s="1"/>
  <c r="P131" i="1"/>
  <c r="A132" i="1"/>
  <c r="B132" i="1"/>
  <c r="E132" i="1"/>
  <c r="F132" i="1"/>
  <c r="H132" i="1" s="1"/>
  <c r="G132" i="1"/>
  <c r="M132" i="1"/>
  <c r="N132" i="1"/>
  <c r="A133" i="1"/>
  <c r="B133" i="1"/>
  <c r="E133" i="1"/>
  <c r="F133" i="1"/>
  <c r="G133" i="1"/>
  <c r="H133" i="1"/>
  <c r="M133" i="1"/>
  <c r="N133" i="1"/>
  <c r="O133" i="1"/>
  <c r="P133" i="1"/>
  <c r="A134" i="1"/>
  <c r="B134" i="1"/>
  <c r="E134" i="1"/>
  <c r="F134" i="1"/>
  <c r="H134" i="1" s="1"/>
  <c r="G134" i="1"/>
  <c r="M134" i="1"/>
  <c r="N134" i="1"/>
  <c r="A135" i="1"/>
  <c r="B135" i="1"/>
  <c r="E135" i="1"/>
  <c r="F135" i="1"/>
  <c r="G135" i="1"/>
  <c r="H135" i="1"/>
  <c r="M135" i="1"/>
  <c r="N135" i="1"/>
  <c r="O135" i="1"/>
  <c r="P135" i="1"/>
  <c r="A136" i="1"/>
  <c r="B136" i="1"/>
  <c r="E136" i="1"/>
  <c r="F136" i="1"/>
  <c r="H136" i="1" s="1"/>
  <c r="G136" i="1"/>
  <c r="M136" i="1"/>
  <c r="N136" i="1"/>
  <c r="A137" i="1"/>
  <c r="B137" i="1"/>
  <c r="E137" i="1"/>
  <c r="F137" i="1"/>
  <c r="G137" i="1"/>
  <c r="H137" i="1"/>
  <c r="M137" i="1"/>
  <c r="N137" i="1"/>
  <c r="O137" i="1"/>
  <c r="P137" i="1"/>
  <c r="A138" i="1"/>
  <c r="B138" i="1"/>
  <c r="E138" i="1"/>
  <c r="F138" i="1"/>
  <c r="H138" i="1" s="1"/>
  <c r="G138" i="1"/>
  <c r="M138" i="1"/>
  <c r="N138" i="1"/>
  <c r="A139" i="1"/>
  <c r="B139" i="1"/>
  <c r="E139" i="1"/>
  <c r="F139" i="1"/>
  <c r="G139" i="1"/>
  <c r="H139" i="1"/>
  <c r="M139" i="1"/>
  <c r="N139" i="1"/>
  <c r="O139" i="1"/>
  <c r="P139" i="1"/>
  <c r="A140" i="1"/>
  <c r="B140" i="1"/>
  <c r="E140" i="1"/>
  <c r="F140" i="1"/>
  <c r="H140" i="1" s="1"/>
  <c r="G140" i="1"/>
  <c r="M140" i="1"/>
  <c r="N140" i="1"/>
  <c r="A141" i="1"/>
  <c r="B141" i="1"/>
  <c r="E141" i="1"/>
  <c r="F141" i="1"/>
  <c r="G141" i="1"/>
  <c r="H141" i="1"/>
  <c r="M141" i="1"/>
  <c r="N141" i="1"/>
  <c r="O141" i="1"/>
  <c r="P141" i="1"/>
  <c r="A142" i="1"/>
  <c r="B142" i="1"/>
  <c r="E142" i="1"/>
  <c r="F142" i="1"/>
  <c r="H142" i="1" s="1"/>
  <c r="G142" i="1"/>
  <c r="M142" i="1"/>
  <c r="N142" i="1"/>
  <c r="A143" i="1"/>
  <c r="B143" i="1"/>
  <c r="E143" i="1"/>
  <c r="F143" i="1"/>
  <c r="G143" i="1"/>
  <c r="H143" i="1"/>
  <c r="M143" i="1"/>
  <c r="N143" i="1"/>
  <c r="O143" i="1"/>
  <c r="P143" i="1"/>
  <c r="A144" i="1"/>
  <c r="B144" i="1"/>
  <c r="E144" i="1"/>
  <c r="F144" i="1"/>
  <c r="H144" i="1" s="1"/>
  <c r="G144" i="1"/>
  <c r="M144" i="1"/>
  <c r="N144" i="1"/>
  <c r="A145" i="1"/>
  <c r="B145" i="1"/>
  <c r="E145" i="1"/>
  <c r="F145" i="1"/>
  <c r="G145" i="1"/>
  <c r="H145" i="1"/>
  <c r="M145" i="1"/>
  <c r="N145" i="1"/>
  <c r="O145" i="1"/>
  <c r="P145" i="1"/>
  <c r="A146" i="1"/>
  <c r="B146" i="1"/>
  <c r="E146" i="1"/>
  <c r="F146" i="1"/>
  <c r="H146" i="1" s="1"/>
  <c r="G146" i="1"/>
  <c r="M146" i="1"/>
  <c r="N146" i="1"/>
  <c r="A147" i="1"/>
  <c r="B147" i="1"/>
  <c r="E147" i="1"/>
  <c r="F147" i="1"/>
  <c r="G147" i="1"/>
  <c r="H147" i="1"/>
  <c r="M147" i="1"/>
  <c r="N147" i="1"/>
  <c r="O147" i="1" s="1"/>
  <c r="P147" i="1"/>
  <c r="A148" i="1"/>
  <c r="C148" i="1" s="1"/>
  <c r="B148" i="1"/>
  <c r="E148" i="1"/>
  <c r="F148" i="1"/>
  <c r="G148" i="1" s="1"/>
  <c r="M148" i="1"/>
  <c r="N148" i="1"/>
  <c r="P148" i="1" s="1"/>
  <c r="O148" i="1"/>
  <c r="A149" i="1"/>
  <c r="B149" i="1"/>
  <c r="C149" i="1"/>
  <c r="E149" i="1"/>
  <c r="F149" i="1"/>
  <c r="G149" i="1" s="1"/>
  <c r="M149" i="1"/>
  <c r="N149" i="1"/>
  <c r="A150" i="1"/>
  <c r="D150" i="1" s="1"/>
  <c r="B150" i="1"/>
  <c r="E150" i="1"/>
  <c r="F150" i="1"/>
  <c r="H150" i="1" s="1"/>
  <c r="G150" i="1"/>
  <c r="M150" i="1"/>
  <c r="N150" i="1"/>
  <c r="O150" i="1"/>
  <c r="P150" i="1"/>
  <c r="A151" i="1"/>
  <c r="D151" i="1" s="1"/>
  <c r="B151" i="1"/>
  <c r="E151" i="1"/>
  <c r="F151" i="1"/>
  <c r="G151" i="1"/>
  <c r="H151" i="1"/>
  <c r="M151" i="1"/>
  <c r="N151" i="1"/>
  <c r="O151" i="1" s="1"/>
  <c r="P151" i="1"/>
  <c r="A152" i="1"/>
  <c r="B152" i="1"/>
  <c r="E152" i="1"/>
  <c r="F152" i="1"/>
  <c r="G152" i="1" s="1"/>
  <c r="M152" i="1"/>
  <c r="N152" i="1"/>
  <c r="P152" i="1" s="1"/>
  <c r="O152" i="1"/>
  <c r="A153" i="1"/>
  <c r="B153" i="1"/>
  <c r="C153" i="1"/>
  <c r="E153" i="1"/>
  <c r="F153" i="1"/>
  <c r="G153" i="1" s="1"/>
  <c r="M153" i="1"/>
  <c r="N153" i="1"/>
  <c r="A154" i="1"/>
  <c r="D154" i="1" s="1"/>
  <c r="B154" i="1"/>
  <c r="E154" i="1"/>
  <c r="F154" i="1"/>
  <c r="H154" i="1" s="1"/>
  <c r="G154" i="1"/>
  <c r="M154" i="1"/>
  <c r="N154" i="1"/>
  <c r="O154" i="1"/>
  <c r="P154" i="1"/>
  <c r="A155" i="1"/>
  <c r="D155" i="1" s="1"/>
  <c r="B155" i="1"/>
  <c r="E155" i="1"/>
  <c r="F155" i="1"/>
  <c r="G155" i="1"/>
  <c r="H155" i="1"/>
  <c r="M155" i="1"/>
  <c r="N155" i="1"/>
  <c r="O155" i="1" s="1"/>
  <c r="P155" i="1"/>
  <c r="A156" i="1"/>
  <c r="B156" i="1"/>
  <c r="E156" i="1"/>
  <c r="F156" i="1"/>
  <c r="G156" i="1" s="1"/>
  <c r="M156" i="1"/>
  <c r="N156" i="1"/>
  <c r="P156" i="1" s="1"/>
  <c r="O156" i="1"/>
  <c r="A157" i="1"/>
  <c r="B157" i="1"/>
  <c r="C157" i="1"/>
  <c r="E157" i="1"/>
  <c r="F157" i="1"/>
  <c r="M157" i="1"/>
  <c r="N157" i="1"/>
  <c r="A158" i="1"/>
  <c r="D158" i="1" s="1"/>
  <c r="B158" i="1"/>
  <c r="E158" i="1"/>
  <c r="F158" i="1"/>
  <c r="H158" i="1" s="1"/>
  <c r="G158" i="1"/>
  <c r="M158" i="1"/>
  <c r="N158" i="1"/>
  <c r="O158" i="1"/>
  <c r="P158" i="1"/>
  <c r="A159" i="1"/>
  <c r="D159" i="1" s="1"/>
  <c r="B159" i="1"/>
  <c r="E159" i="1"/>
  <c r="F159" i="1"/>
  <c r="G159" i="1"/>
  <c r="H159" i="1"/>
  <c r="M159" i="1"/>
  <c r="O159" i="1" s="1"/>
  <c r="N159" i="1"/>
  <c r="A160" i="1"/>
  <c r="B160" i="1"/>
  <c r="E160" i="1"/>
  <c r="G160" i="1" s="1"/>
  <c r="F160" i="1"/>
  <c r="M160" i="1"/>
  <c r="O160" i="1" s="1"/>
  <c r="N160" i="1"/>
  <c r="A161" i="1"/>
  <c r="B161" i="1"/>
  <c r="C161" i="1"/>
  <c r="E161" i="1"/>
  <c r="F161" i="1"/>
  <c r="M161" i="1"/>
  <c r="N161" i="1"/>
  <c r="A162" i="1"/>
  <c r="D162" i="1" s="1"/>
  <c r="B162" i="1"/>
  <c r="E162" i="1"/>
  <c r="F162" i="1"/>
  <c r="H162" i="1" s="1"/>
  <c r="G162" i="1"/>
  <c r="M162" i="1"/>
  <c r="N162" i="1"/>
  <c r="O162" i="1"/>
  <c r="P162" i="1"/>
  <c r="A163" i="1"/>
  <c r="D163" i="1" s="1"/>
  <c r="B163" i="1"/>
  <c r="E163" i="1"/>
  <c r="F163" i="1"/>
  <c r="G163" i="1"/>
  <c r="H163" i="1"/>
  <c r="M163" i="1"/>
  <c r="O163" i="1" s="1"/>
  <c r="N163" i="1"/>
  <c r="A164" i="1"/>
  <c r="B164" i="1"/>
  <c r="E164" i="1"/>
  <c r="G164" i="1" s="1"/>
  <c r="F164" i="1"/>
  <c r="M164" i="1"/>
  <c r="O164" i="1" s="1"/>
  <c r="N164" i="1"/>
  <c r="A165" i="1"/>
  <c r="B165" i="1"/>
  <c r="C165" i="1"/>
  <c r="E165" i="1"/>
  <c r="F165" i="1"/>
  <c r="M165" i="1"/>
  <c r="N165" i="1"/>
  <c r="A166" i="1"/>
  <c r="D166" i="1" s="1"/>
  <c r="B166" i="1"/>
  <c r="E166" i="1"/>
  <c r="F166" i="1"/>
  <c r="H166" i="1" s="1"/>
  <c r="G166" i="1"/>
  <c r="M166" i="1"/>
  <c r="N166" i="1"/>
  <c r="O166" i="1"/>
  <c r="P166" i="1"/>
  <c r="A167" i="1"/>
  <c r="D167" i="1" s="1"/>
  <c r="B167" i="1"/>
  <c r="E167" i="1"/>
  <c r="F167" i="1"/>
  <c r="G167" i="1"/>
  <c r="H167" i="1"/>
  <c r="M167" i="1"/>
  <c r="O167" i="1" s="1"/>
  <c r="N167" i="1"/>
  <c r="A168" i="1"/>
  <c r="B168" i="1"/>
  <c r="E168" i="1"/>
  <c r="G168" i="1" s="1"/>
  <c r="F168" i="1"/>
  <c r="M168" i="1"/>
  <c r="O168" i="1" s="1"/>
  <c r="N168" i="1"/>
  <c r="A169" i="1"/>
  <c r="B169" i="1"/>
  <c r="C169" i="1"/>
  <c r="E169" i="1"/>
  <c r="F169" i="1"/>
  <c r="M169" i="1"/>
  <c r="N169" i="1"/>
  <c r="A170" i="1"/>
  <c r="D170" i="1" s="1"/>
  <c r="B170" i="1"/>
  <c r="E170" i="1"/>
  <c r="F170" i="1"/>
  <c r="H170" i="1" s="1"/>
  <c r="G170" i="1"/>
  <c r="M170" i="1"/>
  <c r="N170" i="1"/>
  <c r="O170" i="1"/>
  <c r="P170" i="1"/>
  <c r="A171" i="1"/>
  <c r="D171" i="1" s="1"/>
  <c r="B171" i="1"/>
  <c r="E171" i="1"/>
  <c r="F171" i="1"/>
  <c r="G171" i="1"/>
  <c r="H171" i="1"/>
  <c r="M171" i="1"/>
  <c r="O171" i="1" s="1"/>
  <c r="N171" i="1"/>
  <c r="A172" i="1"/>
  <c r="B172" i="1"/>
  <c r="E172" i="1"/>
  <c r="G172" i="1" s="1"/>
  <c r="F172" i="1"/>
  <c r="M172" i="1"/>
  <c r="O172" i="1" s="1"/>
  <c r="N172" i="1"/>
  <c r="A173" i="1"/>
  <c r="B173" i="1"/>
  <c r="C173" i="1"/>
  <c r="E173" i="1"/>
  <c r="F173" i="1"/>
  <c r="M173" i="1"/>
  <c r="N173" i="1"/>
  <c r="A174" i="1"/>
  <c r="D174" i="1" s="1"/>
  <c r="B174" i="1"/>
  <c r="E174" i="1"/>
  <c r="F174" i="1"/>
  <c r="H174" i="1" s="1"/>
  <c r="G174" i="1"/>
  <c r="M174" i="1"/>
  <c r="N174" i="1"/>
  <c r="O174" i="1"/>
  <c r="P174" i="1"/>
  <c r="A175" i="1"/>
  <c r="D175" i="1" s="1"/>
  <c r="B175" i="1"/>
  <c r="E175" i="1"/>
  <c r="F175" i="1"/>
  <c r="G175" i="1"/>
  <c r="H175" i="1"/>
  <c r="M175" i="1"/>
  <c r="O175" i="1" s="1"/>
  <c r="N175" i="1"/>
  <c r="A176" i="1"/>
  <c r="B176" i="1"/>
  <c r="E176" i="1"/>
  <c r="G176" i="1" s="1"/>
  <c r="F176" i="1"/>
  <c r="M176" i="1"/>
  <c r="O176" i="1" s="1"/>
  <c r="N176" i="1"/>
  <c r="A177" i="1"/>
  <c r="B177" i="1"/>
  <c r="C177" i="1"/>
  <c r="E177" i="1"/>
  <c r="F177" i="1"/>
  <c r="M177" i="1"/>
  <c r="N177" i="1"/>
  <c r="A178" i="1"/>
  <c r="D178" i="1" s="1"/>
  <c r="B178" i="1"/>
  <c r="E178" i="1"/>
  <c r="F178" i="1"/>
  <c r="H178" i="1" s="1"/>
  <c r="G178" i="1"/>
  <c r="M178" i="1"/>
  <c r="N178" i="1"/>
  <c r="O178" i="1"/>
  <c r="P178" i="1"/>
  <c r="A179" i="1"/>
  <c r="D179" i="1" s="1"/>
  <c r="B179" i="1"/>
  <c r="E179" i="1"/>
  <c r="F179" i="1"/>
  <c r="G179" i="1"/>
  <c r="H179" i="1"/>
  <c r="M179" i="1"/>
  <c r="O179" i="1" s="1"/>
  <c r="N179" i="1"/>
  <c r="A180" i="1"/>
  <c r="B180" i="1"/>
  <c r="E180" i="1"/>
  <c r="G180" i="1" s="1"/>
  <c r="F180" i="1"/>
  <c r="M180" i="1"/>
  <c r="O180" i="1" s="1"/>
  <c r="N180" i="1"/>
  <c r="A181" i="1"/>
  <c r="B181" i="1"/>
  <c r="C181" i="1"/>
  <c r="E181" i="1"/>
  <c r="F181" i="1"/>
  <c r="M181" i="1"/>
  <c r="N181" i="1"/>
  <c r="A182" i="1"/>
  <c r="D182" i="1" s="1"/>
  <c r="B182" i="1"/>
  <c r="E182" i="1"/>
  <c r="F182" i="1"/>
  <c r="H182" i="1" s="1"/>
  <c r="G182" i="1"/>
  <c r="M182" i="1"/>
  <c r="N182" i="1"/>
  <c r="O182" i="1"/>
  <c r="P182" i="1"/>
  <c r="A183" i="1"/>
  <c r="D183" i="1" s="1"/>
  <c r="B183" i="1"/>
  <c r="E183" i="1"/>
  <c r="F183" i="1"/>
  <c r="G183" i="1"/>
  <c r="H183" i="1"/>
  <c r="M183" i="1"/>
  <c r="O183" i="1" s="1"/>
  <c r="N183" i="1"/>
  <c r="A184" i="1"/>
  <c r="B184" i="1"/>
  <c r="E184" i="1"/>
  <c r="G184" i="1" s="1"/>
  <c r="F184" i="1"/>
  <c r="M184" i="1"/>
  <c r="O184" i="1" s="1"/>
  <c r="N184" i="1"/>
  <c r="A185" i="1"/>
  <c r="B185" i="1"/>
  <c r="C185" i="1"/>
  <c r="E185" i="1"/>
  <c r="F185" i="1"/>
  <c r="M185" i="1"/>
  <c r="N185" i="1"/>
  <c r="A186" i="1"/>
  <c r="D186" i="1" s="1"/>
  <c r="B186" i="1"/>
  <c r="E186" i="1"/>
  <c r="F186" i="1"/>
  <c r="H186" i="1" s="1"/>
  <c r="G186" i="1"/>
  <c r="M186" i="1"/>
  <c r="N186" i="1"/>
  <c r="O186" i="1"/>
  <c r="P186" i="1"/>
  <c r="A187" i="1"/>
  <c r="D187" i="1" s="1"/>
  <c r="B187" i="1"/>
  <c r="E187" i="1"/>
  <c r="F187" i="1"/>
  <c r="G187" i="1"/>
  <c r="H187" i="1"/>
  <c r="M187" i="1"/>
  <c r="O187" i="1" s="1"/>
  <c r="N187" i="1"/>
  <c r="A188" i="1"/>
  <c r="B188" i="1"/>
  <c r="E188" i="1"/>
  <c r="G188" i="1" s="1"/>
  <c r="F188" i="1"/>
  <c r="M188" i="1"/>
  <c r="O188" i="1" s="1"/>
  <c r="N188" i="1"/>
  <c r="A189" i="1"/>
  <c r="B189" i="1"/>
  <c r="C189" i="1"/>
  <c r="E189" i="1"/>
  <c r="F189" i="1"/>
  <c r="M189" i="1"/>
  <c r="N189" i="1"/>
  <c r="A190" i="1"/>
  <c r="D190" i="1" s="1"/>
  <c r="B190" i="1"/>
  <c r="E190" i="1"/>
  <c r="F190" i="1"/>
  <c r="H190" i="1" s="1"/>
  <c r="M190" i="1"/>
  <c r="N190" i="1"/>
  <c r="O190" i="1"/>
  <c r="P190" i="1"/>
  <c r="A191" i="1"/>
  <c r="D191" i="1" s="1"/>
  <c r="B191" i="1"/>
  <c r="E191" i="1"/>
  <c r="F191" i="1"/>
  <c r="G191" i="1"/>
  <c r="H191" i="1"/>
  <c r="M191" i="1"/>
  <c r="O191" i="1" s="1"/>
  <c r="N191" i="1"/>
  <c r="A192" i="1"/>
  <c r="B192" i="1"/>
  <c r="E192" i="1"/>
  <c r="G192" i="1" s="1"/>
  <c r="F192" i="1"/>
  <c r="M192" i="1"/>
  <c r="O192" i="1" s="1"/>
  <c r="N192" i="1"/>
  <c r="A193" i="1"/>
  <c r="B193" i="1"/>
  <c r="C193" i="1"/>
  <c r="E193" i="1"/>
  <c r="F193" i="1"/>
  <c r="M193" i="1"/>
  <c r="N193" i="1"/>
  <c r="O193" i="1"/>
  <c r="A194" i="1"/>
  <c r="D194" i="1" s="1"/>
  <c r="B194" i="1"/>
  <c r="E194" i="1"/>
  <c r="F194" i="1"/>
  <c r="G194" i="1"/>
  <c r="H194" i="1"/>
  <c r="M194" i="1"/>
  <c r="N194" i="1"/>
  <c r="O194" i="1"/>
  <c r="P194" i="1"/>
  <c r="A195" i="1"/>
  <c r="B195" i="1"/>
  <c r="E195" i="1"/>
  <c r="F195" i="1"/>
  <c r="G195" i="1"/>
  <c r="H195" i="1"/>
  <c r="M195" i="1"/>
  <c r="O195" i="1" s="1"/>
  <c r="N195" i="1"/>
  <c r="A196" i="1"/>
  <c r="B196" i="1"/>
  <c r="C196" i="1" s="1"/>
  <c r="E196" i="1"/>
  <c r="G196" i="1" s="1"/>
  <c r="F196" i="1"/>
  <c r="M196" i="1"/>
  <c r="N196" i="1"/>
  <c r="A197" i="1"/>
  <c r="B197" i="1"/>
  <c r="C197" i="1"/>
  <c r="E197" i="1"/>
  <c r="F197" i="1"/>
  <c r="M197" i="1"/>
  <c r="P197" i="1" s="1"/>
  <c r="N197" i="1"/>
  <c r="A198" i="1"/>
  <c r="D198" i="1" s="1"/>
  <c r="B198" i="1"/>
  <c r="E198" i="1"/>
  <c r="F198" i="1"/>
  <c r="G198" i="1"/>
  <c r="H198" i="1"/>
  <c r="M198" i="1"/>
  <c r="N198" i="1"/>
  <c r="O198" i="1"/>
  <c r="P198" i="1"/>
  <c r="A199" i="1"/>
  <c r="B199" i="1"/>
  <c r="E199" i="1"/>
  <c r="F199" i="1"/>
  <c r="G199" i="1"/>
  <c r="H199" i="1"/>
  <c r="M199" i="1"/>
  <c r="O199" i="1" s="1"/>
  <c r="N199" i="1"/>
  <c r="A200" i="1"/>
  <c r="C200" i="1" s="1"/>
  <c r="B200" i="1"/>
  <c r="E200" i="1"/>
  <c r="G200" i="1" s="1"/>
  <c r="F200" i="1"/>
  <c r="M200" i="1"/>
  <c r="N200" i="1"/>
  <c r="A201" i="1"/>
  <c r="B201" i="1"/>
  <c r="C201" i="1"/>
  <c r="E201" i="1"/>
  <c r="F201" i="1"/>
  <c r="M201" i="1"/>
  <c r="N201" i="1"/>
  <c r="O201" i="1"/>
  <c r="A202" i="1"/>
  <c r="D202" i="1" s="1"/>
  <c r="B202" i="1"/>
  <c r="E202" i="1"/>
  <c r="F202" i="1"/>
  <c r="H202" i="1" s="1"/>
  <c r="G202" i="1"/>
  <c r="M202" i="1"/>
  <c r="N202" i="1"/>
  <c r="O202" i="1"/>
  <c r="P202" i="1"/>
  <c r="A203" i="1"/>
  <c r="B203" i="1"/>
  <c r="E203" i="1"/>
  <c r="F203" i="1"/>
  <c r="G203" i="1"/>
  <c r="H203" i="1"/>
  <c r="M203" i="1"/>
  <c r="O203" i="1" s="1"/>
  <c r="N203" i="1"/>
  <c r="A204" i="1"/>
  <c r="B204" i="1"/>
  <c r="C204" i="1"/>
  <c r="E204" i="1"/>
  <c r="G204" i="1" s="1"/>
  <c r="F204" i="1"/>
  <c r="M204" i="1"/>
  <c r="N204" i="1"/>
  <c r="A205" i="1"/>
  <c r="B205" i="1"/>
  <c r="C205" i="1"/>
  <c r="E205" i="1"/>
  <c r="F205" i="1"/>
  <c r="M205" i="1"/>
  <c r="N205" i="1"/>
  <c r="O205" i="1" s="1"/>
  <c r="A206" i="1"/>
  <c r="D206" i="1" s="1"/>
  <c r="B206" i="1"/>
  <c r="E206" i="1"/>
  <c r="F206" i="1"/>
  <c r="G206" i="1"/>
  <c r="H206" i="1"/>
  <c r="M206" i="1"/>
  <c r="N206" i="1"/>
  <c r="O206" i="1"/>
  <c r="P206" i="1"/>
  <c r="A207" i="1"/>
  <c r="B207" i="1"/>
  <c r="E207" i="1"/>
  <c r="F207" i="1"/>
  <c r="G207" i="1"/>
  <c r="H207" i="1"/>
  <c r="M207" i="1"/>
  <c r="O207" i="1" s="1"/>
  <c r="N207" i="1"/>
  <c r="A208" i="1"/>
  <c r="B208" i="1"/>
  <c r="E208" i="1"/>
  <c r="G208" i="1" s="1"/>
  <c r="F208" i="1"/>
  <c r="M208" i="1"/>
  <c r="N208" i="1"/>
  <c r="A209" i="1"/>
  <c r="B209" i="1"/>
  <c r="C209" i="1"/>
  <c r="E209" i="1"/>
  <c r="F209" i="1"/>
  <c r="H209" i="1"/>
  <c r="M209" i="1"/>
  <c r="N209" i="1"/>
  <c r="O209" i="1"/>
  <c r="P209" i="1"/>
  <c r="A210" i="1"/>
  <c r="B210" i="1"/>
  <c r="E210" i="1"/>
  <c r="F210" i="1"/>
  <c r="G210" i="1" s="1"/>
  <c r="M210" i="1"/>
  <c r="N210" i="1"/>
  <c r="O210" i="1"/>
  <c r="P210" i="1"/>
  <c r="A211" i="1"/>
  <c r="B211" i="1"/>
  <c r="C211" i="1"/>
  <c r="E211" i="1"/>
  <c r="F211" i="1"/>
  <c r="G211" i="1"/>
  <c r="H211" i="1"/>
  <c r="M211" i="1"/>
  <c r="N211" i="1"/>
  <c r="A212" i="1"/>
  <c r="B212" i="1"/>
  <c r="E212" i="1"/>
  <c r="F212" i="1"/>
  <c r="M212" i="1"/>
  <c r="N212" i="1"/>
  <c r="A213" i="1"/>
  <c r="B213" i="1"/>
  <c r="C213" i="1"/>
  <c r="E213" i="1"/>
  <c r="F213" i="1"/>
  <c r="H213" i="1" s="1"/>
  <c r="G213" i="1"/>
  <c r="M213" i="1"/>
  <c r="N213" i="1"/>
  <c r="O213" i="1"/>
  <c r="P213" i="1"/>
  <c r="A214" i="1"/>
  <c r="B214" i="1"/>
  <c r="E214" i="1"/>
  <c r="F214" i="1"/>
  <c r="G214" i="1"/>
  <c r="H214" i="1"/>
  <c r="M214" i="1"/>
  <c r="N214" i="1"/>
  <c r="O214" i="1"/>
  <c r="P214" i="1"/>
  <c r="A215" i="1"/>
  <c r="B215" i="1"/>
  <c r="C215" i="1"/>
  <c r="E215" i="1"/>
  <c r="F215" i="1"/>
  <c r="G215" i="1"/>
  <c r="H215" i="1"/>
  <c r="M215" i="1"/>
  <c r="N215" i="1"/>
  <c r="A216" i="1"/>
  <c r="D216" i="1" s="1"/>
  <c r="B216" i="1"/>
  <c r="E216" i="1"/>
  <c r="F216" i="1"/>
  <c r="M216" i="1"/>
  <c r="P216" i="1" s="1"/>
  <c r="N216" i="1"/>
  <c r="A217" i="1"/>
  <c r="B217" i="1"/>
  <c r="C217" i="1"/>
  <c r="E217" i="1"/>
  <c r="F217" i="1"/>
  <c r="M217" i="1"/>
  <c r="N217" i="1"/>
  <c r="P217" i="1" s="1"/>
  <c r="O217" i="1"/>
  <c r="A218" i="1"/>
  <c r="B218" i="1"/>
  <c r="E218" i="1"/>
  <c r="F218" i="1"/>
  <c r="G218" i="1"/>
  <c r="H218" i="1"/>
  <c r="M218" i="1"/>
  <c r="N218" i="1"/>
  <c r="O218" i="1"/>
  <c r="P218" i="1"/>
  <c r="A219" i="1"/>
  <c r="B219" i="1"/>
  <c r="C219" i="1"/>
  <c r="E219" i="1"/>
  <c r="F219" i="1"/>
  <c r="G219" i="1"/>
  <c r="H219" i="1"/>
  <c r="M219" i="1"/>
  <c r="N219" i="1"/>
  <c r="A220" i="1"/>
  <c r="C220" i="1" s="1"/>
  <c r="B220" i="1"/>
  <c r="E220" i="1"/>
  <c r="F220" i="1"/>
  <c r="M220" i="1"/>
  <c r="O220" i="1" s="1"/>
  <c r="N220" i="1"/>
  <c r="A221" i="1"/>
  <c r="B221" i="1"/>
  <c r="C221" i="1"/>
  <c r="E221" i="1"/>
  <c r="F221" i="1"/>
  <c r="M221" i="1"/>
  <c r="N221" i="1"/>
  <c r="A222" i="1"/>
  <c r="B222" i="1"/>
  <c r="E222" i="1"/>
  <c r="F222" i="1"/>
  <c r="G222" i="1"/>
  <c r="H222" i="1"/>
  <c r="M222" i="1"/>
  <c r="N222" i="1"/>
  <c r="O222" i="1"/>
  <c r="P222" i="1"/>
  <c r="A223" i="1"/>
  <c r="C223" i="1" s="1"/>
  <c r="B223" i="1"/>
  <c r="E223" i="1"/>
  <c r="F223" i="1"/>
  <c r="G223" i="1"/>
  <c r="H223" i="1"/>
  <c r="M223" i="1"/>
  <c r="N223" i="1"/>
  <c r="A224" i="1"/>
  <c r="D224" i="1" s="1"/>
  <c r="B224" i="1"/>
  <c r="E224" i="1"/>
  <c r="F224" i="1"/>
  <c r="M224" i="1"/>
  <c r="P224" i="1" s="1"/>
  <c r="N224" i="1"/>
  <c r="A225" i="1"/>
  <c r="B225" i="1"/>
  <c r="C225" i="1"/>
  <c r="E225" i="1"/>
  <c r="G225" i="1" s="1"/>
  <c r="F225" i="1"/>
  <c r="M225" i="1"/>
  <c r="N225" i="1"/>
  <c r="A226" i="1"/>
  <c r="B226" i="1"/>
  <c r="E226" i="1"/>
  <c r="F226" i="1"/>
  <c r="H226" i="1" s="1"/>
  <c r="G226" i="1"/>
  <c r="M226" i="1"/>
  <c r="N226" i="1"/>
  <c r="O226" i="1"/>
  <c r="P226" i="1"/>
  <c r="A227" i="1"/>
  <c r="B227" i="1"/>
  <c r="E227" i="1"/>
  <c r="F227" i="1"/>
  <c r="G227" i="1"/>
  <c r="H227" i="1"/>
  <c r="M227" i="1"/>
  <c r="N227" i="1"/>
  <c r="A228" i="1"/>
  <c r="B228" i="1"/>
  <c r="C228" i="1"/>
  <c r="E228" i="1"/>
  <c r="F228" i="1"/>
  <c r="M228" i="1"/>
  <c r="N228" i="1"/>
  <c r="O228" i="1"/>
  <c r="A229" i="1"/>
  <c r="B229" i="1"/>
  <c r="C229" i="1"/>
  <c r="E229" i="1"/>
  <c r="G229" i="1" s="1"/>
  <c r="F229" i="1"/>
  <c r="M229" i="1"/>
  <c r="O229" i="1" s="1"/>
  <c r="N229" i="1"/>
  <c r="A230" i="1"/>
  <c r="B230" i="1"/>
  <c r="E230" i="1"/>
  <c r="F230" i="1"/>
  <c r="M230" i="1"/>
  <c r="N230" i="1"/>
  <c r="O230" i="1"/>
  <c r="P230" i="1"/>
  <c r="A231" i="1"/>
  <c r="D231" i="1" s="1"/>
  <c r="B231" i="1"/>
  <c r="E231" i="1"/>
  <c r="F231" i="1"/>
  <c r="G231" i="1"/>
  <c r="H231" i="1"/>
  <c r="M231" i="1"/>
  <c r="O231" i="1" s="1"/>
  <c r="N231" i="1"/>
  <c r="A232" i="1"/>
  <c r="B232" i="1"/>
  <c r="C232" i="1"/>
  <c r="E232" i="1"/>
  <c r="F232" i="1"/>
  <c r="M232" i="1"/>
  <c r="N232" i="1"/>
  <c r="O232" i="1"/>
  <c r="A233" i="1"/>
  <c r="B233" i="1"/>
  <c r="C233" i="1"/>
  <c r="E233" i="1"/>
  <c r="F233" i="1"/>
  <c r="G233" i="1"/>
  <c r="H233" i="1"/>
  <c r="M233" i="1"/>
  <c r="O233" i="1" s="1"/>
  <c r="N233" i="1"/>
  <c r="A234" i="1"/>
  <c r="B234" i="1"/>
  <c r="E234" i="1"/>
  <c r="G234" i="1" s="1"/>
  <c r="F234" i="1"/>
  <c r="M234" i="1"/>
  <c r="N234" i="1"/>
  <c r="A235" i="1"/>
  <c r="D235" i="1" s="1"/>
  <c r="B235" i="1"/>
  <c r="E235" i="1"/>
  <c r="F235" i="1"/>
  <c r="G235" i="1"/>
  <c r="H235" i="1"/>
  <c r="M235" i="1"/>
  <c r="O235" i="1" s="1"/>
  <c r="N235" i="1"/>
  <c r="P235" i="1"/>
  <c r="A236" i="1"/>
  <c r="B236" i="1"/>
  <c r="E236" i="1"/>
  <c r="F236" i="1"/>
  <c r="M236" i="1"/>
  <c r="N236" i="1"/>
  <c r="A237" i="1"/>
  <c r="B237" i="1"/>
  <c r="C237" i="1"/>
  <c r="E237" i="1"/>
  <c r="F237" i="1"/>
  <c r="G237" i="1"/>
  <c r="H237" i="1"/>
  <c r="M237" i="1"/>
  <c r="N237" i="1"/>
  <c r="O237" i="1"/>
  <c r="P237" i="1"/>
  <c r="A238" i="1"/>
  <c r="B238" i="1"/>
  <c r="E238" i="1"/>
  <c r="G238" i="1" s="1"/>
  <c r="F238" i="1"/>
  <c r="M238" i="1"/>
  <c r="N238" i="1"/>
  <c r="P238" i="1" s="1"/>
  <c r="O238" i="1"/>
  <c r="A239" i="1"/>
  <c r="B239" i="1"/>
  <c r="C239" i="1"/>
  <c r="E239" i="1"/>
  <c r="F239" i="1"/>
  <c r="G239" i="1"/>
  <c r="H239" i="1"/>
  <c r="M239" i="1"/>
  <c r="O239" i="1" s="1"/>
  <c r="N239" i="1"/>
  <c r="A240" i="1"/>
  <c r="C240" i="1" s="1"/>
  <c r="B240" i="1"/>
  <c r="E240" i="1"/>
  <c r="F240" i="1"/>
  <c r="G240" i="1"/>
  <c r="H240" i="1"/>
  <c r="M240" i="1"/>
  <c r="N240" i="1"/>
  <c r="O240" i="1"/>
  <c r="P240" i="1"/>
  <c r="A241" i="1"/>
  <c r="B241" i="1"/>
  <c r="E241" i="1"/>
  <c r="G241" i="1" s="1"/>
  <c r="F241" i="1"/>
  <c r="M241" i="1"/>
  <c r="O241" i="1" s="1"/>
  <c r="N241" i="1"/>
  <c r="A242" i="1"/>
  <c r="B242" i="1"/>
  <c r="C242" i="1" s="1"/>
  <c r="E242" i="1"/>
  <c r="F242" i="1"/>
  <c r="M242" i="1"/>
  <c r="N242" i="1"/>
  <c r="A243" i="1"/>
  <c r="B243" i="1"/>
  <c r="C243" i="1"/>
  <c r="E243" i="1"/>
  <c r="F243" i="1"/>
  <c r="G243" i="1"/>
  <c r="M243" i="1"/>
  <c r="N243" i="1"/>
  <c r="O243" i="1" s="1"/>
  <c r="A244" i="1"/>
  <c r="C244" i="1" s="1"/>
  <c r="B244" i="1"/>
  <c r="E244" i="1"/>
  <c r="F244" i="1"/>
  <c r="G244" i="1"/>
  <c r="H244" i="1"/>
  <c r="M244" i="1"/>
  <c r="N244" i="1"/>
  <c r="O244" i="1"/>
  <c r="P244" i="1"/>
  <c r="A245" i="1"/>
  <c r="B245" i="1"/>
  <c r="E245" i="1"/>
  <c r="G245" i="1" s="1"/>
  <c r="F245" i="1"/>
  <c r="M245" i="1"/>
  <c r="O245" i="1" s="1"/>
  <c r="N245" i="1"/>
  <c r="A246" i="1"/>
  <c r="B246" i="1"/>
  <c r="C246" i="1" s="1"/>
  <c r="E246" i="1"/>
  <c r="F246" i="1"/>
  <c r="M246" i="1"/>
  <c r="N246" i="1"/>
  <c r="A247" i="1"/>
  <c r="B247" i="1"/>
  <c r="C247" i="1"/>
  <c r="E247" i="1"/>
  <c r="G247" i="1" s="1"/>
  <c r="F247" i="1"/>
  <c r="M247" i="1"/>
  <c r="N247" i="1"/>
  <c r="O247" i="1"/>
  <c r="P247" i="1"/>
  <c r="A248" i="1"/>
  <c r="C248" i="1" s="1"/>
  <c r="B248" i="1"/>
  <c r="E248" i="1"/>
  <c r="F248" i="1"/>
  <c r="G248" i="1"/>
  <c r="H248" i="1"/>
  <c r="M248" i="1"/>
  <c r="N248" i="1"/>
  <c r="O248" i="1"/>
  <c r="P248" i="1"/>
  <c r="A249" i="1"/>
  <c r="B249" i="1"/>
  <c r="E249" i="1"/>
  <c r="G249" i="1" s="1"/>
  <c r="F249" i="1"/>
  <c r="M249" i="1"/>
  <c r="O249" i="1" s="1"/>
  <c r="N249" i="1"/>
  <c r="A250" i="1"/>
  <c r="B250" i="1"/>
  <c r="C250" i="1"/>
  <c r="E250" i="1"/>
  <c r="F250" i="1"/>
  <c r="M250" i="1"/>
  <c r="N250" i="1"/>
  <c r="A251" i="1"/>
  <c r="B251" i="1"/>
  <c r="C251" i="1"/>
  <c r="E251" i="1"/>
  <c r="H251" i="1" s="1"/>
  <c r="F251" i="1"/>
  <c r="M251" i="1"/>
  <c r="N251" i="1"/>
  <c r="A252" i="1"/>
  <c r="C252" i="1" s="1"/>
  <c r="B252" i="1"/>
  <c r="E252" i="1"/>
  <c r="F252" i="1"/>
  <c r="G252" i="1"/>
  <c r="H252" i="1"/>
  <c r="M252" i="1"/>
  <c r="N252" i="1"/>
  <c r="O252" i="1"/>
  <c r="P252" i="1"/>
  <c r="A253" i="1"/>
  <c r="B253" i="1"/>
  <c r="E253" i="1"/>
  <c r="G253" i="1" s="1"/>
  <c r="F253" i="1"/>
  <c r="M253" i="1"/>
  <c r="O253" i="1" s="1"/>
  <c r="N253" i="1"/>
  <c r="A254" i="1"/>
  <c r="B254" i="1"/>
  <c r="C254" i="1" s="1"/>
  <c r="E254" i="1"/>
  <c r="F254" i="1"/>
  <c r="M254" i="1"/>
  <c r="N254" i="1"/>
  <c r="A255" i="1"/>
  <c r="B255" i="1"/>
  <c r="C255" i="1"/>
  <c r="E255" i="1"/>
  <c r="F255" i="1"/>
  <c r="G255" i="1"/>
  <c r="M255" i="1"/>
  <c r="N255" i="1"/>
  <c r="O255" i="1" s="1"/>
  <c r="A256" i="1"/>
  <c r="C256" i="1" s="1"/>
  <c r="B256" i="1"/>
  <c r="E256" i="1"/>
  <c r="F256" i="1"/>
  <c r="G256" i="1"/>
  <c r="H256" i="1"/>
  <c r="M256" i="1"/>
  <c r="N256" i="1"/>
  <c r="O256" i="1"/>
  <c r="P256" i="1"/>
  <c r="A257" i="1"/>
  <c r="B257" i="1"/>
  <c r="E257" i="1"/>
  <c r="G257" i="1" s="1"/>
  <c r="F257" i="1"/>
  <c r="M257" i="1"/>
  <c r="O257" i="1" s="1"/>
  <c r="N257" i="1"/>
  <c r="A258" i="1"/>
  <c r="B258" i="1"/>
  <c r="C258" i="1"/>
  <c r="E258" i="1"/>
  <c r="F258" i="1"/>
  <c r="M258" i="1"/>
  <c r="N258" i="1"/>
  <c r="A259" i="1"/>
  <c r="B259" i="1"/>
  <c r="C259" i="1"/>
  <c r="E259" i="1"/>
  <c r="F259" i="1"/>
  <c r="M259" i="1"/>
  <c r="N259" i="1"/>
  <c r="O259" i="1"/>
  <c r="P259" i="1"/>
  <c r="A260" i="1"/>
  <c r="D260" i="1" s="1"/>
  <c r="B260" i="1"/>
  <c r="E260" i="1"/>
  <c r="F260" i="1"/>
  <c r="G260" i="1"/>
  <c r="H260" i="1"/>
  <c r="M260" i="1"/>
  <c r="N260" i="1"/>
  <c r="O260" i="1"/>
  <c r="P260" i="1"/>
  <c r="A261" i="1"/>
  <c r="B261" i="1"/>
  <c r="E261" i="1"/>
  <c r="G261" i="1" s="1"/>
  <c r="F261" i="1"/>
  <c r="M261" i="1"/>
  <c r="O261" i="1" s="1"/>
  <c r="N261" i="1"/>
  <c r="A262" i="1"/>
  <c r="B262" i="1"/>
  <c r="C262" i="1"/>
  <c r="E262" i="1"/>
  <c r="F262" i="1"/>
  <c r="M262" i="1"/>
  <c r="N262" i="1"/>
  <c r="A263" i="1"/>
  <c r="B263" i="1"/>
  <c r="C263" i="1"/>
  <c r="E263" i="1"/>
  <c r="H263" i="1" s="1"/>
  <c r="F263" i="1"/>
  <c r="M263" i="1"/>
  <c r="N263" i="1"/>
  <c r="O263" i="1" s="1"/>
  <c r="A264" i="1"/>
  <c r="D264" i="1" s="1"/>
  <c r="B264" i="1"/>
  <c r="E264" i="1"/>
  <c r="F264" i="1"/>
  <c r="G264" i="1"/>
  <c r="H264" i="1"/>
  <c r="M264" i="1"/>
  <c r="N264" i="1"/>
  <c r="O264" i="1"/>
  <c r="P264" i="1"/>
  <c r="A265" i="1"/>
  <c r="B265" i="1"/>
  <c r="E265" i="1"/>
  <c r="G265" i="1" s="1"/>
  <c r="F265" i="1"/>
  <c r="M265" i="1"/>
  <c r="O265" i="1" s="1"/>
  <c r="N265" i="1"/>
  <c r="A266" i="1"/>
  <c r="B266" i="1"/>
  <c r="C266" i="1"/>
  <c r="E266" i="1"/>
  <c r="F266" i="1"/>
  <c r="M266" i="1"/>
  <c r="N266" i="1"/>
  <c r="A267" i="1"/>
  <c r="B267" i="1"/>
  <c r="C267" i="1"/>
  <c r="E267" i="1"/>
  <c r="F267" i="1"/>
  <c r="G267" i="1"/>
  <c r="M267" i="1"/>
  <c r="N267" i="1"/>
  <c r="O267" i="1"/>
  <c r="P267" i="1"/>
  <c r="A268" i="1"/>
  <c r="D268" i="1" s="1"/>
  <c r="B268" i="1"/>
  <c r="E268" i="1"/>
  <c r="F268" i="1"/>
  <c r="G268" i="1"/>
  <c r="H268" i="1"/>
  <c r="M268" i="1"/>
  <c r="N268" i="1"/>
  <c r="O268" i="1"/>
  <c r="P268" i="1"/>
  <c r="A269" i="1"/>
  <c r="B269" i="1"/>
  <c r="E269" i="1"/>
  <c r="G269" i="1" s="1"/>
  <c r="F269" i="1"/>
  <c r="M269" i="1"/>
  <c r="O269" i="1" s="1"/>
  <c r="N269" i="1"/>
  <c r="A270" i="1"/>
  <c r="B270" i="1"/>
  <c r="C270" i="1"/>
  <c r="E270" i="1"/>
  <c r="F270" i="1"/>
  <c r="M270" i="1"/>
  <c r="N270" i="1"/>
  <c r="A271" i="1"/>
  <c r="B271" i="1"/>
  <c r="C271" i="1"/>
  <c r="E271" i="1"/>
  <c r="H271" i="1" s="1"/>
  <c r="F271" i="1"/>
  <c r="M271" i="1"/>
  <c r="N271" i="1"/>
  <c r="P271" i="1" s="1"/>
  <c r="O271" i="1"/>
  <c r="A272" i="1"/>
  <c r="B272" i="1"/>
  <c r="E272" i="1"/>
  <c r="F272" i="1"/>
  <c r="G272" i="1"/>
  <c r="H272" i="1"/>
  <c r="M272" i="1"/>
  <c r="N272" i="1"/>
  <c r="O272" i="1"/>
  <c r="P272" i="1"/>
  <c r="A273" i="1"/>
  <c r="C273" i="1" s="1"/>
  <c r="B273" i="1"/>
  <c r="E273" i="1"/>
  <c r="F273" i="1"/>
  <c r="M273" i="1"/>
  <c r="N273" i="1"/>
  <c r="A274" i="1"/>
  <c r="B274" i="1"/>
  <c r="C274" i="1" s="1"/>
  <c r="E274" i="1"/>
  <c r="F274" i="1"/>
  <c r="G274" i="1"/>
  <c r="M274" i="1"/>
  <c r="O274" i="1" s="1"/>
  <c r="N274" i="1"/>
  <c r="A275" i="1"/>
  <c r="B275" i="1"/>
  <c r="C275" i="1"/>
  <c r="E275" i="1"/>
  <c r="G275" i="1" s="1"/>
  <c r="F275" i="1"/>
  <c r="M275" i="1"/>
  <c r="N275" i="1"/>
  <c r="A276" i="1"/>
  <c r="B276" i="1"/>
  <c r="E276" i="1"/>
  <c r="F276" i="1"/>
  <c r="G276" i="1"/>
  <c r="H276" i="1"/>
  <c r="M276" i="1"/>
  <c r="N276" i="1"/>
  <c r="O276" i="1"/>
  <c r="P276" i="1"/>
  <c r="A277" i="1"/>
  <c r="B277" i="1"/>
  <c r="E277" i="1"/>
  <c r="F277" i="1"/>
  <c r="M277" i="1"/>
  <c r="N277" i="1"/>
  <c r="A278" i="1"/>
  <c r="B278" i="1"/>
  <c r="C278" i="1" s="1"/>
  <c r="E278" i="1"/>
  <c r="F278" i="1"/>
  <c r="G278" i="1"/>
  <c r="M278" i="1"/>
  <c r="O278" i="1" s="1"/>
  <c r="N278" i="1"/>
  <c r="P278" i="1"/>
  <c r="A279" i="1"/>
  <c r="B279" i="1"/>
  <c r="C279" i="1"/>
  <c r="E279" i="1"/>
  <c r="G279" i="1" s="1"/>
  <c r="F279" i="1"/>
  <c r="M279" i="1"/>
  <c r="O279" i="1" s="1"/>
  <c r="N279" i="1"/>
  <c r="A280" i="1"/>
  <c r="C280" i="1" s="1"/>
  <c r="B280" i="1"/>
  <c r="D280" i="1"/>
  <c r="E280" i="1"/>
  <c r="F280" i="1"/>
  <c r="M280" i="1"/>
  <c r="N280" i="1"/>
  <c r="O280" i="1" s="1"/>
  <c r="A281" i="1"/>
  <c r="C281" i="1" s="1"/>
  <c r="B281" i="1"/>
  <c r="E281" i="1"/>
  <c r="F281" i="1"/>
  <c r="G281" i="1"/>
  <c r="H281" i="1"/>
  <c r="M281" i="1"/>
  <c r="N281" i="1"/>
  <c r="O281" i="1"/>
  <c r="P281" i="1"/>
  <c r="A282" i="1"/>
  <c r="C282" i="1" s="1"/>
  <c r="B282" i="1"/>
  <c r="E282" i="1"/>
  <c r="F282" i="1"/>
  <c r="G282" i="1"/>
  <c r="H282" i="1"/>
  <c r="M282" i="1"/>
  <c r="O282" i="1" s="1"/>
  <c r="N282" i="1"/>
  <c r="P282" i="1"/>
  <c r="A283" i="1"/>
  <c r="C283" i="1" s="1"/>
  <c r="B283" i="1"/>
  <c r="D283" i="1"/>
  <c r="E283" i="1"/>
  <c r="G283" i="1" s="1"/>
  <c r="F283" i="1"/>
  <c r="M283" i="1"/>
  <c r="O283" i="1" s="1"/>
  <c r="N283" i="1"/>
  <c r="A284" i="1"/>
  <c r="C284" i="1" s="1"/>
  <c r="B284" i="1"/>
  <c r="D284" i="1"/>
  <c r="E284" i="1"/>
  <c r="F284" i="1"/>
  <c r="M284" i="1"/>
  <c r="P284" i="1" s="1"/>
  <c r="N284" i="1"/>
  <c r="O284" i="1" s="1"/>
  <c r="A285" i="1"/>
  <c r="C285" i="1" s="1"/>
  <c r="B285" i="1"/>
  <c r="E285" i="1"/>
  <c r="F285" i="1"/>
  <c r="G285" i="1"/>
  <c r="H285" i="1"/>
  <c r="M285" i="1"/>
  <c r="N285" i="1"/>
  <c r="O285" i="1"/>
  <c r="P285" i="1"/>
  <c r="A286" i="1"/>
  <c r="C286" i="1" s="1"/>
  <c r="B286" i="1"/>
  <c r="E286" i="1"/>
  <c r="F286" i="1"/>
  <c r="G286" i="1"/>
  <c r="H286" i="1"/>
  <c r="M286" i="1"/>
  <c r="O286" i="1" s="1"/>
  <c r="N286" i="1"/>
  <c r="P286" i="1"/>
  <c r="A287" i="1"/>
  <c r="C287" i="1" s="1"/>
  <c r="B287" i="1"/>
  <c r="D287" i="1"/>
  <c r="E287" i="1"/>
  <c r="G287" i="1" s="1"/>
  <c r="F287" i="1"/>
  <c r="M287" i="1"/>
  <c r="O287" i="1" s="1"/>
  <c r="N287" i="1"/>
  <c r="A288" i="1"/>
  <c r="C288" i="1" s="1"/>
  <c r="B288" i="1"/>
  <c r="D288" i="1"/>
  <c r="E288" i="1"/>
  <c r="F288" i="1"/>
  <c r="M288" i="1"/>
  <c r="N288" i="1"/>
  <c r="O288" i="1" s="1"/>
  <c r="A289" i="1"/>
  <c r="C289" i="1" s="1"/>
  <c r="B289" i="1"/>
  <c r="E289" i="1"/>
  <c r="F289" i="1"/>
  <c r="G289" i="1"/>
  <c r="H289" i="1"/>
  <c r="M289" i="1"/>
  <c r="N289" i="1"/>
  <c r="O289" i="1"/>
  <c r="P289" i="1"/>
  <c r="A290" i="1"/>
  <c r="C290" i="1" s="1"/>
  <c r="B290" i="1"/>
  <c r="E290" i="1"/>
  <c r="F290" i="1"/>
  <c r="G290" i="1"/>
  <c r="H290" i="1"/>
  <c r="M290" i="1"/>
  <c r="O290" i="1" s="1"/>
  <c r="N290" i="1"/>
  <c r="P290" i="1"/>
  <c r="A291" i="1"/>
  <c r="C291" i="1" s="1"/>
  <c r="B291" i="1"/>
  <c r="D291" i="1"/>
  <c r="E291" i="1"/>
  <c r="G291" i="1" s="1"/>
  <c r="F291" i="1"/>
  <c r="M291" i="1"/>
  <c r="O291" i="1" s="1"/>
  <c r="N291" i="1"/>
  <c r="A292" i="1"/>
  <c r="C292" i="1" s="1"/>
  <c r="B292" i="1"/>
  <c r="D292" i="1"/>
  <c r="E292" i="1"/>
  <c r="F292" i="1"/>
  <c r="M292" i="1"/>
  <c r="N292" i="1"/>
  <c r="O292" i="1" s="1"/>
  <c r="A293" i="1"/>
  <c r="C293" i="1" s="1"/>
  <c r="B293" i="1"/>
  <c r="E293" i="1"/>
  <c r="F293" i="1"/>
  <c r="G293" i="1"/>
  <c r="H293" i="1"/>
  <c r="M293" i="1"/>
  <c r="N293" i="1"/>
  <c r="O293" i="1"/>
  <c r="P293" i="1"/>
  <c r="A294" i="1"/>
  <c r="C294" i="1" s="1"/>
  <c r="B294" i="1"/>
  <c r="E294" i="1"/>
  <c r="F294" i="1"/>
  <c r="G294" i="1"/>
  <c r="H294" i="1"/>
  <c r="M294" i="1"/>
  <c r="O294" i="1" s="1"/>
  <c r="N294" i="1"/>
  <c r="P294" i="1"/>
  <c r="A295" i="1"/>
  <c r="C295" i="1" s="1"/>
  <c r="B295" i="1"/>
  <c r="D295" i="1"/>
  <c r="E295" i="1"/>
  <c r="G295" i="1" s="1"/>
  <c r="F295" i="1"/>
  <c r="M295" i="1"/>
  <c r="O295" i="1" s="1"/>
  <c r="N295" i="1"/>
  <c r="A296" i="1"/>
  <c r="C296" i="1" s="1"/>
  <c r="B296" i="1"/>
  <c r="D296" i="1"/>
  <c r="E296" i="1"/>
  <c r="F296" i="1"/>
  <c r="M296" i="1"/>
  <c r="P296" i="1" s="1"/>
  <c r="N296" i="1"/>
  <c r="O296" i="1" s="1"/>
  <c r="A297" i="1"/>
  <c r="C297" i="1" s="1"/>
  <c r="B297" i="1"/>
  <c r="E297" i="1"/>
  <c r="F297" i="1"/>
  <c r="H297" i="1" s="1"/>
  <c r="G297" i="1"/>
  <c r="M297" i="1"/>
  <c r="N297" i="1"/>
  <c r="O297" i="1"/>
  <c r="P297" i="1"/>
  <c r="A298" i="1"/>
  <c r="C298" i="1" s="1"/>
  <c r="B298" i="1"/>
  <c r="E298" i="1"/>
  <c r="F298" i="1"/>
  <c r="G298" i="1"/>
  <c r="H298" i="1"/>
  <c r="M298" i="1"/>
  <c r="O298" i="1" s="1"/>
  <c r="N298" i="1"/>
  <c r="P298" i="1"/>
  <c r="A299" i="1"/>
  <c r="C299" i="1" s="1"/>
  <c r="B299" i="1"/>
  <c r="E299" i="1"/>
  <c r="G299" i="1" s="1"/>
  <c r="F299" i="1"/>
  <c r="M299" i="1"/>
  <c r="O299" i="1" s="1"/>
  <c r="N299" i="1"/>
  <c r="A300" i="1"/>
  <c r="C300" i="1" s="1"/>
  <c r="B300" i="1"/>
  <c r="D300" i="1"/>
  <c r="E300" i="1"/>
  <c r="F300" i="1"/>
  <c r="M300" i="1"/>
  <c r="P300" i="1" s="1"/>
  <c r="N300" i="1"/>
  <c r="O300" i="1" s="1"/>
  <c r="A301" i="1"/>
  <c r="C301" i="1" s="1"/>
  <c r="B301" i="1"/>
  <c r="E301" i="1"/>
  <c r="F301" i="1"/>
  <c r="H301" i="1" s="1"/>
  <c r="G301" i="1"/>
  <c r="M301" i="1"/>
  <c r="N301" i="1"/>
  <c r="O301" i="1"/>
  <c r="P301" i="1"/>
  <c r="A302" i="1"/>
  <c r="C302" i="1" s="1"/>
  <c r="B302" i="1"/>
  <c r="E302" i="1"/>
  <c r="F302" i="1"/>
  <c r="G302" i="1"/>
  <c r="H302" i="1"/>
  <c r="M302" i="1"/>
  <c r="O302" i="1" s="1"/>
  <c r="N302" i="1"/>
  <c r="P302" i="1"/>
  <c r="A303" i="1"/>
  <c r="B303" i="1"/>
  <c r="D303" i="1" s="1"/>
  <c r="E303" i="1"/>
  <c r="G303" i="1" s="1"/>
  <c r="F303" i="1"/>
  <c r="M303" i="1"/>
  <c r="O303" i="1" s="1"/>
  <c r="N303" i="1"/>
  <c r="A304" i="1"/>
  <c r="B304" i="1"/>
  <c r="D304" i="1"/>
  <c r="E304" i="1"/>
  <c r="F304" i="1"/>
  <c r="M304" i="1"/>
  <c r="N304" i="1"/>
  <c r="A305" i="1"/>
  <c r="C305" i="1" s="1"/>
  <c r="B305" i="1"/>
  <c r="E305" i="1"/>
  <c r="F305" i="1"/>
  <c r="H305" i="1" s="1"/>
  <c r="G305" i="1"/>
  <c r="M305" i="1"/>
  <c r="N305" i="1"/>
  <c r="O305" i="1"/>
  <c r="P305" i="1"/>
  <c r="A306" i="1"/>
  <c r="C306" i="1" s="1"/>
  <c r="B306" i="1"/>
  <c r="E306" i="1"/>
  <c r="F306" i="1"/>
  <c r="G306" i="1"/>
  <c r="H306" i="1"/>
  <c r="M306" i="1"/>
  <c r="O306" i="1" s="1"/>
  <c r="N306" i="1"/>
  <c r="A307" i="1"/>
  <c r="B307" i="1"/>
  <c r="D307" i="1" s="1"/>
  <c r="E307" i="1"/>
  <c r="G307" i="1" s="1"/>
  <c r="F307" i="1"/>
  <c r="M307" i="1"/>
  <c r="O307" i="1" s="1"/>
  <c r="N307" i="1"/>
  <c r="A308" i="1"/>
  <c r="B308" i="1"/>
  <c r="D308" i="1"/>
  <c r="E308" i="1"/>
  <c r="F308" i="1"/>
  <c r="M308" i="1"/>
  <c r="N308" i="1"/>
  <c r="O308" i="1" s="1"/>
  <c r="A309" i="1"/>
  <c r="C309" i="1" s="1"/>
  <c r="B309" i="1"/>
  <c r="E309" i="1"/>
  <c r="F309" i="1"/>
  <c r="H309" i="1" s="1"/>
  <c r="G309" i="1"/>
  <c r="M309" i="1"/>
  <c r="N309" i="1"/>
  <c r="O309" i="1"/>
  <c r="P309" i="1"/>
  <c r="A310" i="1"/>
  <c r="C310" i="1" s="1"/>
  <c r="B310" i="1"/>
  <c r="E310" i="1"/>
  <c r="F310" i="1"/>
  <c r="G310" i="1"/>
  <c r="H310" i="1"/>
  <c r="M310" i="1"/>
  <c r="O310" i="1" s="1"/>
  <c r="N310" i="1"/>
  <c r="A311" i="1"/>
  <c r="B311" i="1"/>
  <c r="D311" i="1" s="1"/>
  <c r="E311" i="1"/>
  <c r="G311" i="1" s="1"/>
  <c r="F311" i="1"/>
  <c r="M311" i="1"/>
  <c r="O311" i="1" s="1"/>
  <c r="N311" i="1"/>
  <c r="A312" i="1"/>
  <c r="B312" i="1"/>
  <c r="D312" i="1"/>
  <c r="E312" i="1"/>
  <c r="F312" i="1"/>
  <c r="M312" i="1"/>
  <c r="N312" i="1"/>
  <c r="O312" i="1"/>
  <c r="A313" i="1"/>
  <c r="C313" i="1" s="1"/>
  <c r="B313" i="1"/>
  <c r="E313" i="1"/>
  <c r="F313" i="1"/>
  <c r="G313" i="1" s="1"/>
  <c r="M313" i="1"/>
  <c r="N313" i="1"/>
  <c r="O313" i="1"/>
  <c r="P313" i="1"/>
  <c r="A314" i="1"/>
  <c r="B314" i="1"/>
  <c r="E314" i="1"/>
  <c r="F314" i="1"/>
  <c r="G314" i="1"/>
  <c r="H314" i="1"/>
  <c r="M314" i="1"/>
  <c r="O314" i="1" s="1"/>
  <c r="N314" i="1"/>
  <c r="A315" i="1"/>
  <c r="B315" i="1"/>
  <c r="D315" i="1"/>
  <c r="E315" i="1"/>
  <c r="G315" i="1" s="1"/>
  <c r="F315" i="1"/>
  <c r="M315" i="1"/>
  <c r="N315" i="1"/>
  <c r="A316" i="1"/>
  <c r="B316" i="1"/>
  <c r="D316" i="1"/>
  <c r="E316" i="1"/>
  <c r="F316" i="1"/>
  <c r="M316" i="1"/>
  <c r="N316" i="1"/>
  <c r="A317" i="1"/>
  <c r="C317" i="1" s="1"/>
  <c r="B317" i="1"/>
  <c r="E317" i="1"/>
  <c r="F317" i="1"/>
  <c r="G317" i="1"/>
  <c r="H317" i="1"/>
  <c r="M317" i="1"/>
  <c r="N317" i="1"/>
  <c r="O317" i="1"/>
  <c r="P317" i="1"/>
  <c r="A318" i="1"/>
  <c r="B318" i="1"/>
  <c r="E318" i="1"/>
  <c r="F318" i="1"/>
  <c r="G318" i="1"/>
  <c r="H318" i="1"/>
  <c r="M318" i="1"/>
  <c r="O318" i="1" s="1"/>
  <c r="N318" i="1"/>
  <c r="A319" i="1"/>
  <c r="B319" i="1"/>
  <c r="E319" i="1"/>
  <c r="G319" i="1" s="1"/>
  <c r="F319" i="1"/>
  <c r="M319" i="1"/>
  <c r="N319" i="1"/>
  <c r="A320" i="1"/>
  <c r="B320" i="1"/>
  <c r="D320" i="1"/>
  <c r="E320" i="1"/>
  <c r="F320" i="1"/>
  <c r="M320" i="1"/>
  <c r="P320" i="1" s="1"/>
  <c r="N320" i="1"/>
  <c r="A321" i="1"/>
  <c r="C321" i="1" s="1"/>
  <c r="B321" i="1"/>
  <c r="E321" i="1"/>
  <c r="F321" i="1"/>
  <c r="M321" i="1"/>
  <c r="N321" i="1"/>
  <c r="O321" i="1"/>
  <c r="P321" i="1"/>
  <c r="A322" i="1"/>
  <c r="B322" i="1"/>
  <c r="E322" i="1"/>
  <c r="F322" i="1"/>
  <c r="G322" i="1"/>
  <c r="H322" i="1"/>
  <c r="M322" i="1"/>
  <c r="O322" i="1" s="1"/>
  <c r="N322" i="1"/>
  <c r="A323" i="1"/>
  <c r="C323" i="1" s="1"/>
  <c r="B323" i="1"/>
  <c r="E323" i="1"/>
  <c r="G323" i="1" s="1"/>
  <c r="F323" i="1"/>
  <c r="M323" i="1"/>
  <c r="N323" i="1"/>
  <c r="A324" i="1"/>
  <c r="B324" i="1"/>
  <c r="D324" i="1"/>
  <c r="E324" i="1"/>
  <c r="F324" i="1"/>
  <c r="M324" i="1"/>
  <c r="N324" i="1"/>
  <c r="O324" i="1"/>
  <c r="A325" i="1"/>
  <c r="C325" i="1" s="1"/>
  <c r="B325" i="1"/>
  <c r="E325" i="1"/>
  <c r="F325" i="1"/>
  <c r="G325" i="1" s="1"/>
  <c r="M325" i="1"/>
  <c r="N325" i="1"/>
  <c r="O325" i="1"/>
  <c r="P325" i="1"/>
  <c r="A326" i="1"/>
  <c r="B326" i="1"/>
  <c r="E326" i="1"/>
  <c r="F326" i="1"/>
  <c r="G326" i="1"/>
  <c r="H326" i="1"/>
  <c r="M326" i="1"/>
  <c r="O326" i="1" s="1"/>
  <c r="N326" i="1"/>
  <c r="A327" i="1"/>
  <c r="B327" i="1"/>
  <c r="D327" i="1"/>
  <c r="E327" i="1"/>
  <c r="G327" i="1" s="1"/>
  <c r="F327" i="1"/>
  <c r="M327" i="1"/>
  <c r="N327" i="1"/>
  <c r="A328" i="1"/>
  <c r="B328" i="1"/>
  <c r="D328" i="1"/>
  <c r="E328" i="1"/>
  <c r="F328" i="1"/>
  <c r="M328" i="1"/>
  <c r="N328" i="1"/>
  <c r="A329" i="1"/>
  <c r="C329" i="1" s="1"/>
  <c r="B329" i="1"/>
  <c r="E329" i="1"/>
  <c r="F329" i="1"/>
  <c r="G329" i="1"/>
  <c r="H329" i="1"/>
  <c r="M329" i="1"/>
  <c r="N329" i="1"/>
  <c r="O329" i="1"/>
  <c r="P329" i="1"/>
  <c r="A330" i="1"/>
  <c r="B330" i="1"/>
  <c r="E330" i="1"/>
  <c r="F330" i="1"/>
  <c r="G330" i="1"/>
  <c r="H330" i="1"/>
  <c r="M330" i="1"/>
  <c r="O330" i="1" s="1"/>
  <c r="N330" i="1"/>
  <c r="A331" i="1"/>
  <c r="C331" i="1" s="1"/>
  <c r="B331" i="1"/>
  <c r="E331" i="1"/>
  <c r="G331" i="1" s="1"/>
  <c r="F331" i="1"/>
  <c r="M331" i="1"/>
  <c r="N331" i="1"/>
  <c r="A332" i="1"/>
  <c r="B332" i="1"/>
  <c r="C332" i="1"/>
  <c r="D332" i="1"/>
  <c r="E332" i="1"/>
  <c r="F332" i="1"/>
  <c r="M332" i="1"/>
  <c r="N332" i="1"/>
  <c r="A333" i="1"/>
  <c r="B333" i="1"/>
  <c r="C333" i="1"/>
  <c r="D333" i="1"/>
  <c r="E333" i="1"/>
  <c r="F333" i="1"/>
  <c r="M333" i="1"/>
  <c r="N333" i="1"/>
  <c r="A334" i="1"/>
  <c r="B334" i="1"/>
  <c r="C334" i="1"/>
  <c r="D334" i="1"/>
  <c r="E334" i="1"/>
  <c r="F334" i="1"/>
  <c r="M334" i="1"/>
  <c r="N334" i="1"/>
  <c r="A335" i="1"/>
  <c r="B335" i="1"/>
  <c r="C335" i="1"/>
  <c r="D335" i="1"/>
  <c r="E335" i="1"/>
  <c r="F335" i="1"/>
  <c r="M335" i="1"/>
  <c r="N335" i="1"/>
  <c r="A336" i="1"/>
  <c r="B336" i="1"/>
  <c r="C336" i="1"/>
  <c r="D336" i="1"/>
  <c r="E336" i="1"/>
  <c r="F336" i="1"/>
  <c r="M336" i="1"/>
  <c r="N336" i="1"/>
  <c r="A337" i="1"/>
  <c r="B337" i="1"/>
  <c r="C337" i="1"/>
  <c r="D337" i="1"/>
  <c r="E337" i="1"/>
  <c r="F337" i="1"/>
  <c r="M337" i="1"/>
  <c r="N337" i="1"/>
  <c r="A338" i="1"/>
  <c r="B338" i="1"/>
  <c r="C338" i="1"/>
  <c r="D338" i="1"/>
  <c r="E338" i="1"/>
  <c r="F338" i="1"/>
  <c r="M338" i="1"/>
  <c r="N338" i="1"/>
  <c r="A339" i="1"/>
  <c r="B339" i="1"/>
  <c r="C339" i="1"/>
  <c r="D339" i="1"/>
  <c r="E339" i="1"/>
  <c r="F339" i="1"/>
  <c r="M339" i="1"/>
  <c r="N339" i="1"/>
  <c r="A340" i="1"/>
  <c r="B340" i="1"/>
  <c r="C340" i="1"/>
  <c r="D340" i="1"/>
  <c r="E340" i="1"/>
  <c r="F340" i="1"/>
  <c r="M340" i="1"/>
  <c r="N340" i="1"/>
  <c r="A341" i="1"/>
  <c r="B341" i="1"/>
  <c r="C341" i="1"/>
  <c r="D341" i="1"/>
  <c r="E341" i="1"/>
  <c r="F341" i="1"/>
  <c r="M341" i="1"/>
  <c r="N341" i="1"/>
  <c r="A342" i="1"/>
  <c r="B342" i="1"/>
  <c r="C342" i="1"/>
  <c r="D342" i="1"/>
  <c r="E342" i="1"/>
  <c r="F342" i="1"/>
  <c r="M342" i="1"/>
  <c r="N342" i="1"/>
  <c r="A343" i="1"/>
  <c r="B343" i="1"/>
  <c r="E343" i="1"/>
  <c r="F343" i="1"/>
  <c r="M343" i="1"/>
  <c r="N343" i="1"/>
  <c r="A344" i="1"/>
  <c r="B344" i="1"/>
  <c r="C344" i="1"/>
  <c r="D344" i="1"/>
  <c r="E344" i="1"/>
  <c r="F344" i="1"/>
  <c r="M344" i="1"/>
  <c r="N344" i="1"/>
  <c r="A345" i="1"/>
  <c r="B345" i="1"/>
  <c r="E345" i="1"/>
  <c r="F345" i="1"/>
  <c r="M345" i="1"/>
  <c r="N345" i="1"/>
  <c r="A346" i="1"/>
  <c r="B346" i="1"/>
  <c r="C346" i="1"/>
  <c r="D346" i="1"/>
  <c r="E346" i="1"/>
  <c r="F346" i="1"/>
  <c r="M346" i="1"/>
  <c r="N346" i="1"/>
  <c r="A347" i="1"/>
  <c r="B347" i="1"/>
  <c r="E347" i="1"/>
  <c r="F347" i="1"/>
  <c r="M347" i="1"/>
  <c r="N347" i="1"/>
  <c r="A348" i="1"/>
  <c r="B348" i="1"/>
  <c r="C348" i="1"/>
  <c r="D348" i="1"/>
  <c r="E348" i="1"/>
  <c r="F348" i="1"/>
  <c r="M348" i="1"/>
  <c r="N348" i="1"/>
  <c r="A349" i="1"/>
  <c r="B349" i="1"/>
  <c r="E349" i="1"/>
  <c r="F349" i="1"/>
  <c r="M349" i="1"/>
  <c r="P349" i="1" s="1"/>
  <c r="N349" i="1"/>
  <c r="A350" i="1"/>
  <c r="B350" i="1"/>
  <c r="C350" i="1"/>
  <c r="D350" i="1"/>
  <c r="E350" i="1"/>
  <c r="F350" i="1"/>
  <c r="M350" i="1"/>
  <c r="N350" i="1"/>
  <c r="O350" i="1" s="1"/>
  <c r="A351" i="1"/>
  <c r="B351" i="1"/>
  <c r="C351" i="1" s="1"/>
  <c r="E351" i="1"/>
  <c r="F351" i="1"/>
  <c r="G351" i="1"/>
  <c r="M351" i="1"/>
  <c r="N351" i="1"/>
  <c r="O351" i="1"/>
  <c r="A352" i="1"/>
  <c r="B352" i="1"/>
  <c r="C352" i="1" s="1"/>
  <c r="E352" i="1"/>
  <c r="F352" i="1"/>
  <c r="G352" i="1"/>
  <c r="M352" i="1"/>
  <c r="P352" i="1" s="1"/>
  <c r="N352" i="1"/>
  <c r="A353" i="1"/>
  <c r="B353" i="1"/>
  <c r="C353" i="1"/>
  <c r="D353" i="1"/>
  <c r="E353" i="1"/>
  <c r="H353" i="1" s="1"/>
  <c r="F353" i="1"/>
  <c r="M353" i="1"/>
  <c r="P353" i="1" s="1"/>
  <c r="N353" i="1"/>
  <c r="A354" i="1"/>
  <c r="B354" i="1"/>
  <c r="C354" i="1"/>
  <c r="D354" i="1"/>
  <c r="E354" i="1"/>
  <c r="F354" i="1"/>
  <c r="M354" i="1"/>
  <c r="N354" i="1"/>
  <c r="O354" i="1" s="1"/>
  <c r="A355" i="1"/>
  <c r="B355" i="1"/>
  <c r="C355" i="1" s="1"/>
  <c r="E355" i="1"/>
  <c r="F355" i="1"/>
  <c r="G355" i="1"/>
  <c r="M355" i="1"/>
  <c r="N355" i="1"/>
  <c r="O355" i="1"/>
  <c r="A356" i="1"/>
  <c r="B356" i="1"/>
  <c r="C356" i="1" s="1"/>
  <c r="E356" i="1"/>
  <c r="F356" i="1"/>
  <c r="G356" i="1"/>
  <c r="M356" i="1"/>
  <c r="P356" i="1" s="1"/>
  <c r="N356" i="1"/>
  <c r="A357" i="1"/>
  <c r="B357" i="1"/>
  <c r="D357" i="1" s="1"/>
  <c r="C357" i="1"/>
  <c r="E357" i="1"/>
  <c r="H357" i="1" s="1"/>
  <c r="F357" i="1"/>
  <c r="M357" i="1"/>
  <c r="P357" i="1" s="1"/>
  <c r="N357" i="1"/>
  <c r="A358" i="1"/>
  <c r="B358" i="1"/>
  <c r="C358" i="1"/>
  <c r="D358" i="1"/>
  <c r="E358" i="1"/>
  <c r="F358" i="1"/>
  <c r="M358" i="1"/>
  <c r="O358" i="1" s="1"/>
  <c r="N358" i="1"/>
  <c r="A359" i="1"/>
  <c r="C359" i="1" s="1"/>
  <c r="B359" i="1"/>
  <c r="E359" i="1"/>
  <c r="F359" i="1"/>
  <c r="G359" i="1"/>
  <c r="M359" i="1"/>
  <c r="N359" i="1"/>
  <c r="O359" i="1"/>
  <c r="A360" i="1"/>
  <c r="B360" i="1"/>
  <c r="E360" i="1"/>
  <c r="F360" i="1"/>
  <c r="G360" i="1"/>
  <c r="M360" i="1"/>
  <c r="P360" i="1" s="1"/>
  <c r="N360" i="1"/>
  <c r="A361" i="1"/>
  <c r="B361" i="1"/>
  <c r="D361" i="1" s="1"/>
  <c r="C361" i="1"/>
  <c r="E361" i="1"/>
  <c r="H361" i="1" s="1"/>
  <c r="F361" i="1"/>
  <c r="M361" i="1"/>
  <c r="P361" i="1" s="1"/>
  <c r="N361" i="1"/>
  <c r="A362" i="1"/>
  <c r="B362" i="1"/>
  <c r="C362" i="1"/>
  <c r="D362" i="1"/>
  <c r="E362" i="1"/>
  <c r="F362" i="1"/>
  <c r="M362" i="1"/>
  <c r="O362" i="1" s="1"/>
  <c r="N362" i="1"/>
  <c r="A363" i="1"/>
  <c r="C363" i="1" s="1"/>
  <c r="B363" i="1"/>
  <c r="E363" i="1"/>
  <c r="F363" i="1"/>
  <c r="G363" i="1"/>
  <c r="M363" i="1"/>
  <c r="N363" i="1"/>
  <c r="O363" i="1"/>
  <c r="A364" i="1"/>
  <c r="B364" i="1"/>
  <c r="E364" i="1"/>
  <c r="F364" i="1"/>
  <c r="G364" i="1"/>
  <c r="M364" i="1"/>
  <c r="P364" i="1" s="1"/>
  <c r="N364" i="1"/>
  <c r="A365" i="1"/>
  <c r="B365" i="1"/>
  <c r="D365" i="1" s="1"/>
  <c r="C365" i="1"/>
  <c r="E365" i="1"/>
  <c r="H365" i="1" s="1"/>
  <c r="F365" i="1"/>
  <c r="M365" i="1"/>
  <c r="P365" i="1" s="1"/>
  <c r="N365" i="1"/>
  <c r="A366" i="1"/>
  <c r="B366" i="1"/>
  <c r="C366" i="1"/>
  <c r="D366" i="1"/>
  <c r="E366" i="1"/>
  <c r="F366" i="1"/>
  <c r="M366" i="1"/>
  <c r="O366" i="1" s="1"/>
  <c r="N366" i="1"/>
  <c r="A367" i="1"/>
  <c r="C367" i="1" s="1"/>
  <c r="B367" i="1"/>
  <c r="E367" i="1"/>
  <c r="F367" i="1"/>
  <c r="G367" i="1"/>
  <c r="M367" i="1"/>
  <c r="N367" i="1"/>
  <c r="O367" i="1"/>
  <c r="A368" i="1"/>
  <c r="B368" i="1"/>
  <c r="E368" i="1"/>
  <c r="F368" i="1"/>
  <c r="G368" i="1"/>
  <c r="M368" i="1"/>
  <c r="P368" i="1" s="1"/>
  <c r="N368" i="1"/>
  <c r="A369" i="1"/>
  <c r="B369" i="1"/>
  <c r="D369" i="1" s="1"/>
  <c r="C369" i="1"/>
  <c r="E369" i="1"/>
  <c r="H369" i="1" s="1"/>
  <c r="F369" i="1"/>
  <c r="M369" i="1"/>
  <c r="P369" i="1" s="1"/>
  <c r="N369" i="1"/>
  <c r="A370" i="1"/>
  <c r="B370" i="1"/>
  <c r="C370" i="1"/>
  <c r="D370" i="1"/>
  <c r="E370" i="1"/>
  <c r="F370" i="1"/>
  <c r="M370" i="1"/>
  <c r="O370" i="1" s="1"/>
  <c r="N370" i="1"/>
  <c r="A371" i="1"/>
  <c r="C371" i="1" s="1"/>
  <c r="B371" i="1"/>
  <c r="E371" i="1"/>
  <c r="F371" i="1"/>
  <c r="G371" i="1"/>
  <c r="M371" i="1"/>
  <c r="N371" i="1"/>
  <c r="O371" i="1"/>
  <c r="A372" i="1"/>
  <c r="B372" i="1"/>
  <c r="E372" i="1"/>
  <c r="F372" i="1"/>
  <c r="G372" i="1"/>
  <c r="M372" i="1"/>
  <c r="P372" i="1" s="1"/>
  <c r="N372" i="1"/>
  <c r="A373" i="1"/>
  <c r="B373" i="1"/>
  <c r="D373" i="1" s="1"/>
  <c r="C373" i="1"/>
  <c r="E373" i="1"/>
  <c r="H373" i="1" s="1"/>
  <c r="F373" i="1"/>
  <c r="M373" i="1"/>
  <c r="P373" i="1" s="1"/>
  <c r="N373" i="1"/>
  <c r="A374" i="1"/>
  <c r="B374" i="1"/>
  <c r="C374" i="1"/>
  <c r="D374" i="1"/>
  <c r="E374" i="1"/>
  <c r="F374" i="1"/>
  <c r="M374" i="1"/>
  <c r="O374" i="1" s="1"/>
  <c r="N374" i="1"/>
  <c r="A375" i="1"/>
  <c r="C375" i="1" s="1"/>
  <c r="B375" i="1"/>
  <c r="E375" i="1"/>
  <c r="F375" i="1"/>
  <c r="G375" i="1"/>
  <c r="M375" i="1"/>
  <c r="N375" i="1"/>
  <c r="O375" i="1"/>
  <c r="A376" i="1"/>
  <c r="B376" i="1"/>
  <c r="E376" i="1"/>
  <c r="F376" i="1"/>
  <c r="G376" i="1"/>
  <c r="M376" i="1"/>
  <c r="P376" i="1" s="1"/>
  <c r="N376" i="1"/>
  <c r="A377" i="1"/>
  <c r="B377" i="1"/>
  <c r="D377" i="1" s="1"/>
  <c r="C377" i="1"/>
  <c r="E377" i="1"/>
  <c r="H377" i="1" s="1"/>
  <c r="F377" i="1"/>
  <c r="M377" i="1"/>
  <c r="P377" i="1" s="1"/>
  <c r="N377" i="1"/>
  <c r="A378" i="1"/>
  <c r="B378" i="1"/>
  <c r="C378" i="1"/>
  <c r="D378" i="1"/>
  <c r="E378" i="1"/>
  <c r="F378" i="1"/>
  <c r="M378" i="1"/>
  <c r="O378" i="1" s="1"/>
  <c r="N378" i="1"/>
  <c r="A379" i="1"/>
  <c r="C379" i="1" s="1"/>
  <c r="B379" i="1"/>
  <c r="E379" i="1"/>
  <c r="F379" i="1"/>
  <c r="G379" i="1"/>
  <c r="M379" i="1"/>
  <c r="N379" i="1"/>
  <c r="O379" i="1"/>
  <c r="A380" i="1"/>
  <c r="B380" i="1"/>
  <c r="E380" i="1"/>
  <c r="F380" i="1"/>
  <c r="G380" i="1"/>
  <c r="M380" i="1"/>
  <c r="P380" i="1" s="1"/>
  <c r="N380" i="1"/>
  <c r="A381" i="1"/>
  <c r="B381" i="1"/>
  <c r="D381" i="1" s="1"/>
  <c r="C381" i="1"/>
  <c r="E381" i="1"/>
  <c r="H381" i="1" s="1"/>
  <c r="F381" i="1"/>
  <c r="M381" i="1"/>
  <c r="P381" i="1" s="1"/>
  <c r="N381" i="1"/>
  <c r="A382" i="1"/>
  <c r="B382" i="1"/>
  <c r="C382" i="1"/>
  <c r="D382" i="1"/>
  <c r="E382" i="1"/>
  <c r="F382" i="1"/>
  <c r="M382" i="1"/>
  <c r="O382" i="1" s="1"/>
  <c r="N382" i="1"/>
  <c r="A383" i="1"/>
  <c r="C383" i="1" s="1"/>
  <c r="B383" i="1"/>
  <c r="E383" i="1"/>
  <c r="F383" i="1"/>
  <c r="G383" i="1"/>
  <c r="M383" i="1"/>
  <c r="N383" i="1"/>
  <c r="O383" i="1"/>
  <c r="A384" i="1"/>
  <c r="B384" i="1"/>
  <c r="E384" i="1"/>
  <c r="F384" i="1"/>
  <c r="G384" i="1"/>
  <c r="M384" i="1"/>
  <c r="P384" i="1" s="1"/>
  <c r="N384" i="1"/>
  <c r="A385" i="1"/>
  <c r="B385" i="1"/>
  <c r="D385" i="1" s="1"/>
  <c r="C385" i="1"/>
  <c r="E385" i="1"/>
  <c r="H385" i="1" s="1"/>
  <c r="F385" i="1"/>
  <c r="M385" i="1"/>
  <c r="P385" i="1" s="1"/>
  <c r="N385" i="1"/>
  <c r="A386" i="1"/>
  <c r="B386" i="1"/>
  <c r="C386" i="1"/>
  <c r="D386" i="1"/>
  <c r="E386" i="1"/>
  <c r="F386" i="1"/>
  <c r="M386" i="1"/>
  <c r="O386" i="1" s="1"/>
  <c r="N386" i="1"/>
  <c r="A387" i="1"/>
  <c r="C387" i="1" s="1"/>
  <c r="B387" i="1"/>
  <c r="E387" i="1"/>
  <c r="F387" i="1"/>
  <c r="G387" i="1"/>
  <c r="M387" i="1"/>
  <c r="N387" i="1"/>
  <c r="O387" i="1"/>
  <c r="A388" i="1"/>
  <c r="B388" i="1"/>
  <c r="E388" i="1"/>
  <c r="F388" i="1"/>
  <c r="G388" i="1"/>
  <c r="M388" i="1"/>
  <c r="P388" i="1" s="1"/>
  <c r="N388" i="1"/>
  <c r="A389" i="1"/>
  <c r="B389" i="1"/>
  <c r="D389" i="1" s="1"/>
  <c r="C389" i="1"/>
  <c r="E389" i="1"/>
  <c r="H389" i="1" s="1"/>
  <c r="F389" i="1"/>
  <c r="M389" i="1"/>
  <c r="P389" i="1" s="1"/>
  <c r="N389" i="1"/>
  <c r="A390" i="1"/>
  <c r="B390" i="1"/>
  <c r="C390" i="1"/>
  <c r="D390" i="1"/>
  <c r="E390" i="1"/>
  <c r="F390" i="1"/>
  <c r="M390" i="1"/>
  <c r="O390" i="1" s="1"/>
  <c r="N390" i="1"/>
  <c r="A391" i="1"/>
  <c r="C391" i="1" s="1"/>
  <c r="B391" i="1"/>
  <c r="E391" i="1"/>
  <c r="F391" i="1"/>
  <c r="G391" i="1"/>
  <c r="M391" i="1"/>
  <c r="N391" i="1"/>
  <c r="O391" i="1"/>
  <c r="A392" i="1"/>
  <c r="B392" i="1"/>
  <c r="E392" i="1"/>
  <c r="F392" i="1"/>
  <c r="G392" i="1"/>
  <c r="M392" i="1"/>
  <c r="P392" i="1" s="1"/>
  <c r="N392" i="1"/>
  <c r="A393" i="1"/>
  <c r="B393" i="1"/>
  <c r="D393" i="1" s="1"/>
  <c r="C393" i="1"/>
  <c r="E393" i="1"/>
  <c r="H393" i="1" s="1"/>
  <c r="F393" i="1"/>
  <c r="M393" i="1"/>
  <c r="P393" i="1" s="1"/>
  <c r="N393" i="1"/>
  <c r="A394" i="1"/>
  <c r="B394" i="1"/>
  <c r="C394" i="1"/>
  <c r="D394" i="1"/>
  <c r="E394" i="1"/>
  <c r="F394" i="1"/>
  <c r="M394" i="1"/>
  <c r="O394" i="1" s="1"/>
  <c r="N394" i="1"/>
  <c r="A395" i="1"/>
  <c r="C395" i="1" s="1"/>
  <c r="B395" i="1"/>
  <c r="E395" i="1"/>
  <c r="F395" i="1"/>
  <c r="G395" i="1"/>
  <c r="M395" i="1"/>
  <c r="N395" i="1"/>
  <c r="O395" i="1"/>
  <c r="A396" i="1"/>
  <c r="B396" i="1"/>
  <c r="E396" i="1"/>
  <c r="F396" i="1"/>
  <c r="G396" i="1"/>
  <c r="M396" i="1"/>
  <c r="P396" i="1" s="1"/>
  <c r="N396" i="1"/>
  <c r="A397" i="1"/>
  <c r="B397" i="1"/>
  <c r="D397" i="1" s="1"/>
  <c r="C397" i="1"/>
  <c r="E397" i="1"/>
  <c r="H397" i="1" s="1"/>
  <c r="F397" i="1"/>
  <c r="M397" i="1"/>
  <c r="P397" i="1" s="1"/>
  <c r="N397" i="1"/>
  <c r="A398" i="1"/>
  <c r="B398" i="1"/>
  <c r="C398" i="1"/>
  <c r="D398" i="1"/>
  <c r="E398" i="1"/>
  <c r="F398" i="1"/>
  <c r="M398" i="1"/>
  <c r="O398" i="1" s="1"/>
  <c r="N398" i="1"/>
  <c r="A399" i="1"/>
  <c r="C399" i="1" s="1"/>
  <c r="B399" i="1"/>
  <c r="E399" i="1"/>
  <c r="F399" i="1"/>
  <c r="G399" i="1"/>
  <c r="M399" i="1"/>
  <c r="N399" i="1"/>
  <c r="O399" i="1"/>
  <c r="A400" i="1"/>
  <c r="B400" i="1"/>
  <c r="E400" i="1"/>
  <c r="F400" i="1"/>
  <c r="G400" i="1"/>
  <c r="M400" i="1"/>
  <c r="P400" i="1" s="1"/>
  <c r="N400" i="1"/>
  <c r="A401" i="1"/>
  <c r="B401" i="1"/>
  <c r="D401" i="1" s="1"/>
  <c r="C401" i="1"/>
  <c r="E401" i="1"/>
  <c r="H401" i="1" s="1"/>
  <c r="F401" i="1"/>
  <c r="M401" i="1"/>
  <c r="P401" i="1" s="1"/>
  <c r="N401" i="1"/>
  <c r="A402" i="1"/>
  <c r="B402" i="1"/>
  <c r="C402" i="1"/>
  <c r="D402" i="1"/>
  <c r="E402" i="1"/>
  <c r="F402" i="1"/>
  <c r="M402" i="1"/>
  <c r="O402" i="1" s="1"/>
  <c r="N402" i="1"/>
  <c r="A403" i="1"/>
  <c r="C403" i="1" s="1"/>
  <c r="B403" i="1"/>
  <c r="E403" i="1"/>
  <c r="F403" i="1"/>
  <c r="G403" i="1"/>
  <c r="M403" i="1"/>
  <c r="N403" i="1"/>
  <c r="O403" i="1"/>
  <c r="A404" i="1"/>
  <c r="B404" i="1"/>
  <c r="E404" i="1"/>
  <c r="F404" i="1"/>
  <c r="G404" i="1"/>
  <c r="M404" i="1"/>
  <c r="P404" i="1" s="1"/>
  <c r="N404" i="1"/>
  <c r="A405" i="1"/>
  <c r="B405" i="1"/>
  <c r="D405" i="1" s="1"/>
  <c r="C405" i="1"/>
  <c r="E405" i="1"/>
  <c r="H405" i="1" s="1"/>
  <c r="F405" i="1"/>
  <c r="M405" i="1"/>
  <c r="P405" i="1" s="1"/>
  <c r="N405" i="1"/>
  <c r="A406" i="1"/>
  <c r="B406" i="1"/>
  <c r="C406" i="1"/>
  <c r="D406" i="1"/>
  <c r="E406" i="1"/>
  <c r="F406" i="1"/>
  <c r="M406" i="1"/>
  <c r="N406" i="1"/>
  <c r="A407" i="1"/>
  <c r="C407" i="1" s="1"/>
  <c r="B407" i="1"/>
  <c r="E407" i="1"/>
  <c r="F407" i="1"/>
  <c r="G407" i="1"/>
  <c r="M407" i="1"/>
  <c r="N407" i="1"/>
  <c r="O407" i="1"/>
  <c r="A408" i="1"/>
  <c r="B408" i="1"/>
  <c r="E408" i="1"/>
  <c r="F408" i="1"/>
  <c r="G408" i="1"/>
  <c r="M408" i="1"/>
  <c r="P408" i="1" s="1"/>
  <c r="N408" i="1"/>
  <c r="A409" i="1"/>
  <c r="B409" i="1"/>
  <c r="C409" i="1"/>
  <c r="D409" i="1"/>
  <c r="E409" i="1"/>
  <c r="H409" i="1" s="1"/>
  <c r="F409" i="1"/>
  <c r="M409" i="1"/>
  <c r="N409" i="1"/>
  <c r="A410" i="1"/>
  <c r="B410" i="1"/>
  <c r="C410" i="1"/>
  <c r="D410" i="1"/>
  <c r="E410" i="1"/>
  <c r="F410" i="1"/>
  <c r="M410" i="1"/>
  <c r="P410" i="1" s="1"/>
  <c r="N410" i="1"/>
  <c r="A411" i="1"/>
  <c r="C411" i="1" s="1"/>
  <c r="B411" i="1"/>
  <c r="E411" i="1"/>
  <c r="F411" i="1"/>
  <c r="G411" i="1" s="1"/>
  <c r="M411" i="1"/>
  <c r="N411" i="1"/>
  <c r="O411" i="1"/>
  <c r="A412" i="1"/>
  <c r="B412" i="1"/>
  <c r="E412" i="1"/>
  <c r="F412" i="1"/>
  <c r="G412" i="1"/>
  <c r="M412" i="1"/>
  <c r="P412" i="1" s="1"/>
  <c r="N412" i="1"/>
  <c r="A413" i="1"/>
  <c r="B413" i="1"/>
  <c r="C413" i="1" s="1"/>
  <c r="E413" i="1"/>
  <c r="H413" i="1" s="1"/>
  <c r="F413" i="1"/>
  <c r="M413" i="1"/>
  <c r="N413" i="1"/>
  <c r="A414" i="1"/>
  <c r="B414" i="1"/>
  <c r="C414" i="1"/>
  <c r="D414" i="1"/>
  <c r="E414" i="1"/>
  <c r="F414" i="1"/>
  <c r="M414" i="1"/>
  <c r="N414" i="1"/>
  <c r="O414" i="1"/>
  <c r="A415" i="1"/>
  <c r="C415" i="1" s="1"/>
  <c r="B415" i="1"/>
  <c r="E415" i="1"/>
  <c r="F415" i="1"/>
  <c r="G415" i="1" s="1"/>
  <c r="M415" i="1"/>
  <c r="N415" i="1"/>
  <c r="O415" i="1"/>
  <c r="A416" i="1"/>
  <c r="B416" i="1"/>
  <c r="E416" i="1"/>
  <c r="F416" i="1"/>
  <c r="G416" i="1"/>
  <c r="M416" i="1"/>
  <c r="P416" i="1" s="1"/>
  <c r="N416" i="1"/>
  <c r="A417" i="1"/>
  <c r="B417" i="1"/>
  <c r="C417" i="1"/>
  <c r="D417" i="1"/>
  <c r="E417" i="1"/>
  <c r="H417" i="1" s="1"/>
  <c r="F417" i="1"/>
  <c r="M417" i="1"/>
  <c r="N417" i="1"/>
  <c r="A418" i="1"/>
  <c r="B418" i="1"/>
  <c r="C418" i="1"/>
  <c r="D418" i="1"/>
  <c r="E418" i="1"/>
  <c r="F418" i="1"/>
  <c r="M418" i="1"/>
  <c r="N418" i="1"/>
  <c r="A419" i="1"/>
  <c r="C419" i="1" s="1"/>
  <c r="B419" i="1"/>
  <c r="E419" i="1"/>
  <c r="F419" i="1"/>
  <c r="G419" i="1"/>
  <c r="M419" i="1"/>
  <c r="N419" i="1"/>
  <c r="O419" i="1"/>
  <c r="A420" i="1"/>
  <c r="B420" i="1"/>
  <c r="E420" i="1"/>
  <c r="F420" i="1"/>
  <c r="G420" i="1"/>
  <c r="M420" i="1"/>
  <c r="P420" i="1" s="1"/>
  <c r="N420" i="1"/>
  <c r="A421" i="1"/>
  <c r="B421" i="1"/>
  <c r="E421" i="1"/>
  <c r="H421" i="1" s="1"/>
  <c r="F421" i="1"/>
  <c r="M421" i="1"/>
  <c r="N421" i="1"/>
  <c r="A422" i="1"/>
  <c r="B422" i="1"/>
  <c r="C422" i="1"/>
  <c r="D422" i="1"/>
  <c r="E422" i="1"/>
  <c r="F422" i="1"/>
  <c r="M422" i="1"/>
  <c r="P422" i="1" s="1"/>
  <c r="N422" i="1"/>
  <c r="A423" i="1"/>
  <c r="C423" i="1" s="1"/>
  <c r="B423" i="1"/>
  <c r="E423" i="1"/>
  <c r="F423" i="1"/>
  <c r="G423" i="1" s="1"/>
  <c r="M423" i="1"/>
  <c r="N423" i="1"/>
  <c r="O423" i="1"/>
  <c r="A424" i="1"/>
  <c r="B424" i="1"/>
  <c r="E424" i="1"/>
  <c r="F424" i="1"/>
  <c r="G424" i="1"/>
  <c r="M424" i="1"/>
  <c r="P424" i="1" s="1"/>
  <c r="N424" i="1"/>
  <c r="A425" i="1"/>
  <c r="B425" i="1"/>
  <c r="C425" i="1" s="1"/>
  <c r="E425" i="1"/>
  <c r="H425" i="1" s="1"/>
  <c r="F425" i="1"/>
  <c r="M425" i="1"/>
  <c r="N425" i="1"/>
  <c r="A426" i="1"/>
  <c r="B426" i="1"/>
  <c r="C426" i="1"/>
  <c r="D426" i="1"/>
  <c r="E426" i="1"/>
  <c r="F426" i="1"/>
  <c r="M426" i="1"/>
  <c r="N426" i="1"/>
  <c r="O426" i="1"/>
  <c r="A427" i="1"/>
  <c r="C427" i="1" s="1"/>
  <c r="B427" i="1"/>
  <c r="E427" i="1"/>
  <c r="F427" i="1"/>
  <c r="G427" i="1" s="1"/>
  <c r="M427" i="1"/>
  <c r="N427" i="1"/>
  <c r="O427" i="1"/>
  <c r="A428" i="1"/>
  <c r="B428" i="1"/>
  <c r="E428" i="1"/>
  <c r="F428" i="1"/>
  <c r="G428" i="1"/>
  <c r="M428" i="1"/>
  <c r="P428" i="1" s="1"/>
  <c r="N428" i="1"/>
  <c r="A429" i="1"/>
  <c r="B429" i="1"/>
  <c r="C429" i="1"/>
  <c r="D429" i="1"/>
  <c r="E429" i="1"/>
  <c r="H429" i="1" s="1"/>
  <c r="F429" i="1"/>
  <c r="M429" i="1"/>
  <c r="N429" i="1"/>
  <c r="A430" i="1"/>
  <c r="B430" i="1"/>
  <c r="C430" i="1"/>
  <c r="D430" i="1"/>
  <c r="E430" i="1"/>
  <c r="F430" i="1"/>
  <c r="M430" i="1"/>
  <c r="P430" i="1" s="1"/>
  <c r="N430" i="1"/>
  <c r="A431" i="1"/>
  <c r="C431" i="1" s="1"/>
  <c r="B431" i="1"/>
  <c r="E431" i="1"/>
  <c r="F431" i="1"/>
  <c r="G431" i="1"/>
  <c r="M431" i="1"/>
  <c r="N431" i="1"/>
  <c r="O431" i="1"/>
  <c r="A432" i="1"/>
  <c r="B432" i="1"/>
  <c r="E432" i="1"/>
  <c r="F432" i="1"/>
  <c r="G432" i="1"/>
  <c r="M432" i="1"/>
  <c r="P432" i="1" s="1"/>
  <c r="N432" i="1"/>
  <c r="A433" i="1"/>
  <c r="B433" i="1"/>
  <c r="C433" i="1" s="1"/>
  <c r="E433" i="1"/>
  <c r="H433" i="1" s="1"/>
  <c r="F433" i="1"/>
  <c r="M433" i="1"/>
  <c r="N433" i="1"/>
  <c r="A434" i="1"/>
  <c r="B434" i="1"/>
  <c r="C434" i="1"/>
  <c r="D434" i="1"/>
  <c r="E434" i="1"/>
  <c r="F434" i="1"/>
  <c r="M434" i="1"/>
  <c r="P434" i="1" s="1"/>
  <c r="N434" i="1"/>
  <c r="O434" i="1"/>
  <c r="A435" i="1"/>
  <c r="C435" i="1" s="1"/>
  <c r="B435" i="1"/>
  <c r="E435" i="1"/>
  <c r="F435" i="1"/>
  <c r="G435" i="1" s="1"/>
  <c r="M435" i="1"/>
  <c r="N435" i="1"/>
  <c r="O435" i="1"/>
  <c r="A436" i="1"/>
  <c r="B436" i="1"/>
  <c r="E436" i="1"/>
  <c r="F436" i="1"/>
  <c r="G436" i="1"/>
  <c r="M436" i="1"/>
  <c r="P436" i="1" s="1"/>
  <c r="N436" i="1"/>
  <c r="A437" i="1"/>
  <c r="B437" i="1"/>
  <c r="C437" i="1" s="1"/>
  <c r="D437" i="1"/>
  <c r="E437" i="1"/>
  <c r="H437" i="1" s="1"/>
  <c r="F437" i="1"/>
  <c r="M437" i="1"/>
  <c r="N437" i="1"/>
  <c r="A438" i="1"/>
  <c r="B438" i="1"/>
  <c r="C438" i="1"/>
  <c r="D438" i="1"/>
  <c r="E438" i="1"/>
  <c r="F438" i="1"/>
  <c r="M438" i="1"/>
  <c r="N438" i="1"/>
  <c r="O438" i="1" s="1"/>
  <c r="A439" i="1"/>
  <c r="C439" i="1" s="1"/>
  <c r="B439" i="1"/>
  <c r="E439" i="1"/>
  <c r="F439" i="1"/>
  <c r="G439" i="1"/>
  <c r="M439" i="1"/>
  <c r="N439" i="1"/>
  <c r="O439" i="1"/>
  <c r="P439" i="1"/>
  <c r="A440" i="1"/>
  <c r="B440" i="1"/>
  <c r="E440" i="1"/>
  <c r="F440" i="1"/>
  <c r="G440" i="1"/>
  <c r="H440" i="1"/>
  <c r="M440" i="1"/>
  <c r="N440" i="1"/>
  <c r="O440" i="1"/>
  <c r="P440" i="1"/>
  <c r="A441" i="1"/>
  <c r="B441" i="1"/>
  <c r="E441" i="1"/>
  <c r="F441" i="1"/>
  <c r="G441" i="1"/>
  <c r="H441" i="1"/>
  <c r="M441" i="1"/>
  <c r="N441" i="1"/>
  <c r="O441" i="1"/>
  <c r="P441" i="1"/>
  <c r="A442" i="1"/>
  <c r="B442" i="1"/>
  <c r="E442" i="1"/>
  <c r="F442" i="1"/>
  <c r="G442" i="1"/>
  <c r="H442" i="1"/>
  <c r="M442" i="1"/>
  <c r="N442" i="1"/>
  <c r="O442" i="1"/>
  <c r="P442" i="1"/>
  <c r="A443" i="1"/>
  <c r="B443" i="1"/>
  <c r="E443" i="1"/>
  <c r="F443" i="1"/>
  <c r="G443" i="1"/>
  <c r="H443" i="1"/>
  <c r="M443" i="1"/>
  <c r="N443" i="1"/>
  <c r="O443" i="1"/>
  <c r="P443" i="1"/>
  <c r="A444" i="1"/>
  <c r="B444" i="1"/>
  <c r="E444" i="1"/>
  <c r="F444" i="1"/>
  <c r="G444" i="1"/>
  <c r="H444" i="1"/>
  <c r="M444" i="1"/>
  <c r="N444" i="1"/>
  <c r="O444" i="1"/>
  <c r="P444" i="1"/>
  <c r="A445" i="1"/>
  <c r="B445" i="1"/>
  <c r="E445" i="1"/>
  <c r="F445" i="1"/>
  <c r="G445" i="1"/>
  <c r="H445" i="1"/>
  <c r="M445" i="1"/>
  <c r="N445" i="1"/>
  <c r="O445" i="1"/>
  <c r="P445" i="1"/>
  <c r="A446" i="1"/>
  <c r="B446" i="1"/>
  <c r="E446" i="1"/>
  <c r="F446" i="1"/>
  <c r="G446" i="1"/>
  <c r="H446" i="1"/>
  <c r="M446" i="1"/>
  <c r="N446" i="1"/>
  <c r="O446" i="1"/>
  <c r="P446" i="1"/>
  <c r="A447" i="1"/>
  <c r="B447" i="1"/>
  <c r="E447" i="1"/>
  <c r="F447" i="1"/>
  <c r="G447" i="1"/>
  <c r="H447" i="1"/>
  <c r="M447" i="1"/>
  <c r="N447" i="1"/>
  <c r="O447" i="1"/>
  <c r="P447" i="1"/>
  <c r="A448" i="1"/>
  <c r="B448" i="1"/>
  <c r="E448" i="1"/>
  <c r="F448" i="1"/>
  <c r="G448" i="1"/>
  <c r="H448" i="1"/>
  <c r="M448" i="1"/>
  <c r="N448" i="1"/>
  <c r="O448" i="1"/>
  <c r="P448" i="1"/>
  <c r="A449" i="1"/>
  <c r="B449" i="1"/>
  <c r="E449" i="1"/>
  <c r="F449" i="1"/>
  <c r="G449" i="1"/>
  <c r="H449" i="1"/>
  <c r="M449" i="1"/>
  <c r="N449" i="1"/>
  <c r="O449" i="1"/>
  <c r="P449" i="1"/>
  <c r="A450" i="1"/>
  <c r="B450" i="1"/>
  <c r="E450" i="1"/>
  <c r="F450" i="1"/>
  <c r="G450" i="1"/>
  <c r="H450" i="1"/>
  <c r="M450" i="1"/>
  <c r="N450" i="1"/>
  <c r="O450" i="1"/>
  <c r="P450" i="1"/>
  <c r="A451" i="1"/>
  <c r="B451" i="1"/>
  <c r="E451" i="1"/>
  <c r="F451" i="1"/>
  <c r="G451" i="1"/>
  <c r="H451" i="1"/>
  <c r="M451" i="1"/>
  <c r="N451" i="1"/>
  <c r="O451" i="1"/>
  <c r="P451" i="1"/>
  <c r="A452" i="1"/>
  <c r="B452" i="1"/>
  <c r="E452" i="1"/>
  <c r="F452" i="1"/>
  <c r="G452" i="1"/>
  <c r="H452" i="1"/>
  <c r="M452" i="1"/>
  <c r="N452" i="1"/>
  <c r="O452" i="1"/>
  <c r="P452" i="1"/>
  <c r="A453" i="1"/>
  <c r="B453" i="1"/>
  <c r="E453" i="1"/>
  <c r="F453" i="1"/>
  <c r="G453" i="1"/>
  <c r="H453" i="1"/>
  <c r="M453" i="1"/>
  <c r="N453" i="1"/>
  <c r="O453" i="1"/>
  <c r="P453" i="1"/>
  <c r="A454" i="1"/>
  <c r="B454" i="1"/>
  <c r="E454" i="1"/>
  <c r="F454" i="1"/>
  <c r="G454" i="1"/>
  <c r="H454" i="1"/>
  <c r="M454" i="1"/>
  <c r="N454" i="1"/>
  <c r="O454" i="1"/>
  <c r="P454" i="1"/>
  <c r="A455" i="1"/>
  <c r="B455" i="1"/>
  <c r="E455" i="1"/>
  <c r="F455" i="1"/>
  <c r="G455" i="1"/>
  <c r="H455" i="1"/>
  <c r="M455" i="1"/>
  <c r="N455" i="1"/>
  <c r="O455" i="1"/>
  <c r="P455" i="1"/>
  <c r="A456" i="1"/>
  <c r="B456" i="1"/>
  <c r="E456" i="1"/>
  <c r="F456" i="1"/>
  <c r="G456" i="1"/>
  <c r="H456" i="1"/>
  <c r="M456" i="1"/>
  <c r="N456" i="1"/>
  <c r="O456" i="1"/>
  <c r="P456" i="1"/>
  <c r="A457" i="1"/>
  <c r="B457" i="1"/>
  <c r="E457" i="1"/>
  <c r="F457" i="1"/>
  <c r="G457" i="1"/>
  <c r="H457" i="1"/>
  <c r="M457" i="1"/>
  <c r="N457" i="1"/>
  <c r="O457" i="1"/>
  <c r="P457" i="1"/>
  <c r="A458" i="1"/>
  <c r="B458" i="1"/>
  <c r="E458" i="1"/>
  <c r="F458" i="1"/>
  <c r="G458" i="1"/>
  <c r="H458" i="1"/>
  <c r="M458" i="1"/>
  <c r="N458" i="1"/>
  <c r="O458" i="1"/>
  <c r="P458" i="1"/>
  <c r="A459" i="1"/>
  <c r="B459" i="1"/>
  <c r="E459" i="1"/>
  <c r="F459" i="1"/>
  <c r="G459" i="1"/>
  <c r="H459" i="1"/>
  <c r="M459" i="1"/>
  <c r="N459" i="1"/>
  <c r="O459" i="1"/>
  <c r="P459" i="1"/>
  <c r="A460" i="1"/>
  <c r="B460" i="1"/>
  <c r="E460" i="1"/>
  <c r="F460" i="1"/>
  <c r="G460" i="1"/>
  <c r="H460" i="1"/>
  <c r="M460" i="1"/>
  <c r="N460" i="1"/>
  <c r="O460" i="1"/>
  <c r="P460" i="1"/>
  <c r="A461" i="1"/>
  <c r="B461" i="1"/>
  <c r="E461" i="1"/>
  <c r="F461" i="1"/>
  <c r="G461" i="1"/>
  <c r="H461" i="1"/>
  <c r="M461" i="1"/>
  <c r="N461" i="1"/>
  <c r="O461" i="1"/>
  <c r="P461" i="1"/>
  <c r="A462" i="1"/>
  <c r="B462" i="1"/>
  <c r="E462" i="1"/>
  <c r="F462" i="1"/>
  <c r="G462" i="1"/>
  <c r="H462" i="1"/>
  <c r="M462" i="1"/>
  <c r="N462" i="1"/>
  <c r="O462" i="1"/>
  <c r="P462" i="1"/>
  <c r="A463" i="1"/>
  <c r="B463" i="1"/>
  <c r="E463" i="1"/>
  <c r="F463" i="1"/>
  <c r="G463" i="1"/>
  <c r="H463" i="1"/>
  <c r="M463" i="1"/>
  <c r="N463" i="1"/>
  <c r="O463" i="1"/>
  <c r="P463" i="1"/>
  <c r="A464" i="1"/>
  <c r="B464" i="1"/>
  <c r="E464" i="1"/>
  <c r="F464" i="1"/>
  <c r="G464" i="1"/>
  <c r="H464" i="1"/>
  <c r="M464" i="1"/>
  <c r="N464" i="1"/>
  <c r="O464" i="1"/>
  <c r="P464" i="1"/>
  <c r="A465" i="1"/>
  <c r="B465" i="1"/>
  <c r="E465" i="1"/>
  <c r="F465" i="1"/>
  <c r="G465" i="1"/>
  <c r="H465" i="1"/>
  <c r="M465" i="1"/>
  <c r="N465" i="1"/>
  <c r="O465" i="1"/>
  <c r="P465" i="1"/>
  <c r="A466" i="1"/>
  <c r="B466" i="1"/>
  <c r="E466" i="1"/>
  <c r="F466" i="1"/>
  <c r="G466" i="1"/>
  <c r="H466" i="1"/>
  <c r="M466" i="1"/>
  <c r="N466" i="1"/>
  <c r="O466" i="1"/>
  <c r="P466" i="1"/>
  <c r="A467" i="1"/>
  <c r="B467" i="1"/>
  <c r="E467" i="1"/>
  <c r="F467" i="1"/>
  <c r="G467" i="1"/>
  <c r="H467" i="1"/>
  <c r="M467" i="1"/>
  <c r="N467" i="1"/>
  <c r="P467" i="1" s="1"/>
  <c r="O467" i="1"/>
  <c r="A468" i="1"/>
  <c r="B468" i="1"/>
  <c r="E468" i="1"/>
  <c r="F468" i="1"/>
  <c r="M468" i="1"/>
  <c r="N468" i="1"/>
  <c r="O468" i="1"/>
  <c r="P468" i="1"/>
  <c r="A469" i="1"/>
  <c r="B469" i="1"/>
  <c r="E469" i="1"/>
  <c r="F469" i="1"/>
  <c r="G469" i="1" s="1"/>
  <c r="H469" i="1"/>
  <c r="M469" i="1"/>
  <c r="N469" i="1"/>
  <c r="O469" i="1" s="1"/>
  <c r="A470" i="1"/>
  <c r="B470" i="1"/>
  <c r="E470" i="1"/>
  <c r="F470" i="1"/>
  <c r="M470" i="1"/>
  <c r="N470" i="1"/>
  <c r="O470" i="1"/>
  <c r="P470" i="1"/>
  <c r="A471" i="1"/>
  <c r="B471" i="1"/>
  <c r="E471" i="1"/>
  <c r="F471" i="1"/>
  <c r="G471" i="1" s="1"/>
  <c r="H471" i="1"/>
  <c r="M471" i="1"/>
  <c r="N471" i="1"/>
  <c r="O471" i="1" s="1"/>
  <c r="A472" i="1"/>
  <c r="B472" i="1"/>
  <c r="E472" i="1"/>
  <c r="F472" i="1"/>
  <c r="G472" i="1" s="1"/>
  <c r="M472" i="1"/>
  <c r="N472" i="1"/>
  <c r="O472" i="1"/>
  <c r="P472" i="1"/>
  <c r="A473" i="1"/>
  <c r="B473" i="1"/>
  <c r="E473" i="1"/>
  <c r="G473" i="1" s="1"/>
  <c r="F473" i="1"/>
  <c r="M473" i="1"/>
  <c r="O473" i="1" s="1"/>
  <c r="N473" i="1"/>
  <c r="A474" i="1"/>
  <c r="B474" i="1"/>
  <c r="E474" i="1"/>
  <c r="F474" i="1"/>
  <c r="G474" i="1" s="1"/>
  <c r="M474" i="1"/>
  <c r="N474" i="1"/>
  <c r="O474" i="1"/>
  <c r="P474" i="1"/>
  <c r="A475" i="1"/>
  <c r="B475" i="1"/>
  <c r="E475" i="1"/>
  <c r="G475" i="1" s="1"/>
  <c r="F475" i="1"/>
  <c r="M475" i="1"/>
  <c r="O475" i="1" s="1"/>
  <c r="N475" i="1"/>
  <c r="A476" i="1"/>
  <c r="B476" i="1"/>
  <c r="E476" i="1"/>
  <c r="H476" i="1" s="1"/>
  <c r="F476" i="1"/>
  <c r="G476" i="1" s="1"/>
  <c r="M476" i="1"/>
  <c r="N476" i="1"/>
  <c r="O476" i="1"/>
  <c r="P476" i="1"/>
  <c r="A477" i="1"/>
  <c r="B477" i="1"/>
  <c r="E477" i="1"/>
  <c r="G477" i="1" s="1"/>
  <c r="F477" i="1"/>
  <c r="M477" i="1"/>
  <c r="O477" i="1" s="1"/>
  <c r="N477" i="1"/>
  <c r="A478" i="1"/>
  <c r="B478" i="1"/>
  <c r="E478" i="1"/>
  <c r="H478" i="1" s="1"/>
  <c r="F478" i="1"/>
  <c r="G478" i="1" s="1"/>
  <c r="M478" i="1"/>
  <c r="N478" i="1"/>
  <c r="O478" i="1"/>
  <c r="P478" i="1"/>
  <c r="A479" i="1"/>
  <c r="B479" i="1"/>
  <c r="E479" i="1"/>
  <c r="G479" i="1" s="1"/>
  <c r="F479" i="1"/>
  <c r="M479" i="1"/>
  <c r="O479" i="1" s="1"/>
  <c r="N479" i="1"/>
  <c r="A480" i="1"/>
  <c r="B480" i="1"/>
  <c r="E480" i="1"/>
  <c r="F480" i="1"/>
  <c r="G480" i="1" s="1"/>
  <c r="M480" i="1"/>
  <c r="N480" i="1"/>
  <c r="O480" i="1"/>
  <c r="P480" i="1"/>
  <c r="A481" i="1"/>
  <c r="B481" i="1"/>
  <c r="E481" i="1"/>
  <c r="G481" i="1" s="1"/>
  <c r="F481" i="1"/>
  <c r="M481" i="1"/>
  <c r="O481" i="1" s="1"/>
  <c r="N481" i="1"/>
  <c r="A482" i="1"/>
  <c r="B482" i="1"/>
  <c r="E482" i="1"/>
  <c r="F482" i="1"/>
  <c r="G482" i="1" s="1"/>
  <c r="M482" i="1"/>
  <c r="N482" i="1"/>
  <c r="O482" i="1"/>
  <c r="P482" i="1"/>
  <c r="A483" i="1"/>
  <c r="B483" i="1"/>
  <c r="E483" i="1"/>
  <c r="G483" i="1" s="1"/>
  <c r="F483" i="1"/>
  <c r="M483" i="1"/>
  <c r="O483" i="1" s="1"/>
  <c r="N483" i="1"/>
  <c r="A484" i="1"/>
  <c r="B484" i="1"/>
  <c r="E484" i="1"/>
  <c r="H484" i="1" s="1"/>
  <c r="F484" i="1"/>
  <c r="G484" i="1" s="1"/>
  <c r="M484" i="1"/>
  <c r="N484" i="1"/>
  <c r="O484" i="1"/>
  <c r="P484" i="1"/>
  <c r="A485" i="1"/>
  <c r="B485" i="1"/>
  <c r="E485" i="1"/>
  <c r="G485" i="1" s="1"/>
  <c r="F485" i="1"/>
  <c r="M485" i="1"/>
  <c r="O485" i="1" s="1"/>
  <c r="N485" i="1"/>
  <c r="A486" i="1"/>
  <c r="B486" i="1"/>
  <c r="E486" i="1"/>
  <c r="H486" i="1" s="1"/>
  <c r="F486" i="1"/>
  <c r="G486" i="1" s="1"/>
  <c r="M486" i="1"/>
  <c r="N486" i="1"/>
  <c r="O486" i="1"/>
  <c r="P486" i="1"/>
  <c r="A487" i="1"/>
  <c r="B487" i="1"/>
  <c r="E487" i="1"/>
  <c r="G487" i="1" s="1"/>
  <c r="F487" i="1"/>
  <c r="M487" i="1"/>
  <c r="O487" i="1" s="1"/>
  <c r="N487" i="1"/>
  <c r="A488" i="1"/>
  <c r="B488" i="1"/>
  <c r="E488" i="1"/>
  <c r="F488" i="1"/>
  <c r="G488" i="1" s="1"/>
  <c r="M488" i="1"/>
  <c r="N488" i="1"/>
  <c r="O488" i="1"/>
  <c r="P488" i="1"/>
  <c r="A489" i="1"/>
  <c r="C489" i="1" s="1"/>
  <c r="B489" i="1"/>
  <c r="E489" i="1"/>
  <c r="F489" i="1"/>
  <c r="G489" i="1"/>
  <c r="H489" i="1"/>
  <c r="M489" i="1"/>
  <c r="N489" i="1"/>
  <c r="O489" i="1"/>
  <c r="P489" i="1"/>
  <c r="A490" i="1"/>
  <c r="B490" i="1"/>
  <c r="E490" i="1"/>
  <c r="G490" i="1" s="1"/>
  <c r="F490" i="1"/>
  <c r="M490" i="1"/>
  <c r="O490" i="1" s="1"/>
  <c r="N490" i="1"/>
  <c r="A491" i="1"/>
  <c r="B491" i="1"/>
  <c r="C491" i="1"/>
  <c r="E491" i="1"/>
  <c r="G491" i="1" s="1"/>
  <c r="F491" i="1"/>
  <c r="M491" i="1"/>
  <c r="N491" i="1"/>
  <c r="A492" i="1"/>
  <c r="B492" i="1"/>
  <c r="C492" i="1"/>
  <c r="E492" i="1"/>
  <c r="F492" i="1"/>
  <c r="G492" i="1" s="1"/>
  <c r="M492" i="1"/>
  <c r="N492" i="1"/>
  <c r="O492" i="1"/>
  <c r="P492" i="1"/>
  <c r="A493" i="1"/>
  <c r="C493" i="1" s="1"/>
  <c r="B493" i="1"/>
  <c r="E493" i="1"/>
  <c r="F493" i="1"/>
  <c r="G493" i="1"/>
  <c r="H493" i="1"/>
  <c r="M493" i="1"/>
  <c r="N493" i="1"/>
  <c r="O493" i="1"/>
  <c r="P493" i="1"/>
  <c r="A494" i="1"/>
  <c r="B494" i="1"/>
  <c r="E494" i="1"/>
  <c r="G494" i="1" s="1"/>
  <c r="F494" i="1"/>
  <c r="M494" i="1"/>
  <c r="O494" i="1" s="1"/>
  <c r="N494" i="1"/>
  <c r="A495" i="1"/>
  <c r="B495" i="1"/>
  <c r="C495" i="1"/>
  <c r="E495" i="1"/>
  <c r="G495" i="1" s="1"/>
  <c r="F495" i="1"/>
  <c r="M495" i="1"/>
  <c r="N495" i="1"/>
  <c r="A496" i="1"/>
  <c r="D496" i="1" s="1"/>
  <c r="B496" i="1"/>
  <c r="C496" i="1"/>
  <c r="E496" i="1"/>
  <c r="F496" i="1"/>
  <c r="G496" i="1" s="1"/>
  <c r="M496" i="1"/>
  <c r="N496" i="1"/>
  <c r="O496" i="1"/>
  <c r="P496" i="1"/>
  <c r="A497" i="1"/>
  <c r="C497" i="1" s="1"/>
  <c r="B497" i="1"/>
  <c r="E497" i="1"/>
  <c r="F497" i="1"/>
  <c r="G497" i="1"/>
  <c r="H497" i="1"/>
  <c r="M497" i="1"/>
  <c r="N497" i="1"/>
  <c r="O497" i="1"/>
  <c r="P497" i="1"/>
  <c r="A498" i="1"/>
  <c r="B498" i="1"/>
  <c r="E498" i="1"/>
  <c r="G498" i="1" s="1"/>
  <c r="F498" i="1"/>
  <c r="M498" i="1"/>
  <c r="O498" i="1" s="1"/>
  <c r="N498" i="1"/>
  <c r="A499" i="1"/>
  <c r="B499" i="1"/>
  <c r="C499" i="1"/>
  <c r="E499" i="1"/>
  <c r="G499" i="1" s="1"/>
  <c r="F499" i="1"/>
  <c r="M499" i="1"/>
  <c r="N499" i="1"/>
  <c r="A500" i="1"/>
  <c r="D500" i="1" s="1"/>
  <c r="B500" i="1"/>
  <c r="C500" i="1"/>
  <c r="E500" i="1"/>
  <c r="F500" i="1"/>
  <c r="G500" i="1" s="1"/>
  <c r="M500" i="1"/>
  <c r="N500" i="1"/>
  <c r="O500" i="1"/>
  <c r="P500" i="1"/>
  <c r="A501" i="1"/>
  <c r="C501" i="1" s="1"/>
  <c r="B501" i="1"/>
  <c r="E501" i="1"/>
  <c r="F501" i="1"/>
  <c r="G501" i="1"/>
  <c r="H501" i="1"/>
  <c r="M501" i="1"/>
  <c r="N501" i="1"/>
  <c r="O501" i="1"/>
  <c r="P501" i="1"/>
  <c r="A502" i="1"/>
  <c r="B502" i="1"/>
  <c r="E502" i="1"/>
  <c r="G502" i="1" s="1"/>
  <c r="F502" i="1"/>
  <c r="M502" i="1"/>
  <c r="O502" i="1" s="1"/>
  <c r="N502" i="1"/>
  <c r="A503" i="1"/>
  <c r="B503" i="1"/>
  <c r="C503" i="1"/>
  <c r="E503" i="1"/>
  <c r="G503" i="1" s="1"/>
  <c r="F503" i="1"/>
  <c r="M503" i="1"/>
  <c r="N503" i="1"/>
  <c r="A504" i="1"/>
  <c r="D504" i="1" s="1"/>
  <c r="B504" i="1"/>
  <c r="C504" i="1"/>
  <c r="E504" i="1"/>
  <c r="H504" i="1" s="1"/>
  <c r="F504" i="1"/>
  <c r="G504" i="1" s="1"/>
  <c r="M504" i="1"/>
  <c r="N504" i="1"/>
  <c r="O504" i="1"/>
  <c r="P504" i="1"/>
  <c r="A505" i="1"/>
  <c r="C505" i="1" s="1"/>
  <c r="B505" i="1"/>
  <c r="E505" i="1"/>
  <c r="F505" i="1"/>
  <c r="G505" i="1"/>
  <c r="H505" i="1"/>
  <c r="M505" i="1"/>
  <c r="N505" i="1"/>
  <c r="O505" i="1"/>
  <c r="P505" i="1"/>
  <c r="A506" i="1"/>
  <c r="B506" i="1"/>
  <c r="E506" i="1"/>
  <c r="G506" i="1" s="1"/>
  <c r="F506" i="1"/>
  <c r="M506" i="1"/>
  <c r="O506" i="1" s="1"/>
  <c r="N506" i="1"/>
  <c r="A507" i="1"/>
  <c r="B507" i="1"/>
  <c r="C507" i="1"/>
  <c r="E507" i="1"/>
  <c r="G507" i="1" s="1"/>
  <c r="F507" i="1"/>
  <c r="M507" i="1"/>
  <c r="N507" i="1"/>
  <c r="A508" i="1"/>
  <c r="D508" i="1" s="1"/>
  <c r="B508" i="1"/>
  <c r="C508" i="1"/>
  <c r="E508" i="1"/>
  <c r="H508" i="1" s="1"/>
  <c r="F508" i="1"/>
  <c r="G508" i="1" s="1"/>
  <c r="M508" i="1"/>
  <c r="N508" i="1"/>
  <c r="O508" i="1"/>
  <c r="P508" i="1"/>
  <c r="A509" i="1"/>
  <c r="C509" i="1" s="1"/>
  <c r="B509" i="1"/>
  <c r="E509" i="1"/>
  <c r="F509" i="1"/>
  <c r="G509" i="1"/>
  <c r="H509" i="1"/>
  <c r="M509" i="1"/>
  <c r="N509" i="1"/>
  <c r="O509" i="1"/>
  <c r="P509" i="1"/>
  <c r="A510" i="1"/>
  <c r="B510" i="1"/>
  <c r="E510" i="1"/>
  <c r="G510" i="1" s="1"/>
  <c r="F510" i="1"/>
  <c r="M510" i="1"/>
  <c r="O510" i="1" s="1"/>
  <c r="N510" i="1"/>
  <c r="A511" i="1"/>
  <c r="B511" i="1"/>
  <c r="C511" i="1"/>
  <c r="E511" i="1"/>
  <c r="G511" i="1" s="1"/>
  <c r="F511" i="1"/>
  <c r="M511" i="1"/>
  <c r="N511" i="1"/>
  <c r="A512" i="1"/>
  <c r="D512" i="1" s="1"/>
  <c r="B512" i="1"/>
  <c r="C512" i="1"/>
  <c r="E512" i="1"/>
  <c r="H512" i="1" s="1"/>
  <c r="F512" i="1"/>
  <c r="G512" i="1" s="1"/>
  <c r="M512" i="1"/>
  <c r="N512" i="1"/>
  <c r="O512" i="1"/>
  <c r="P512" i="1"/>
  <c r="A513" i="1"/>
  <c r="D513" i="1" s="1"/>
  <c r="B513" i="1"/>
  <c r="E513" i="1"/>
  <c r="F513" i="1"/>
  <c r="G513" i="1"/>
  <c r="H513" i="1"/>
  <c r="M513" i="1"/>
  <c r="N513" i="1"/>
  <c r="O513" i="1"/>
  <c r="P513" i="1"/>
  <c r="A514" i="1"/>
  <c r="B514" i="1"/>
  <c r="E514" i="1"/>
  <c r="G514" i="1" s="1"/>
  <c r="F514" i="1"/>
  <c r="M514" i="1"/>
  <c r="O514" i="1" s="1"/>
  <c r="N514" i="1"/>
  <c r="A515" i="1"/>
  <c r="B515" i="1"/>
  <c r="C515" i="1"/>
  <c r="E515" i="1"/>
  <c r="G515" i="1" s="1"/>
  <c r="F515" i="1"/>
  <c r="M515" i="1"/>
  <c r="N515" i="1"/>
  <c r="A516" i="1"/>
  <c r="D516" i="1" s="1"/>
  <c r="B516" i="1"/>
  <c r="C516" i="1"/>
  <c r="E516" i="1"/>
  <c r="H516" i="1" s="1"/>
  <c r="F516" i="1"/>
  <c r="G516" i="1" s="1"/>
  <c r="M516" i="1"/>
  <c r="N516" i="1"/>
  <c r="O516" i="1"/>
  <c r="P516" i="1"/>
  <c r="A517" i="1"/>
  <c r="D517" i="1" s="1"/>
  <c r="B517" i="1"/>
  <c r="E517" i="1"/>
  <c r="F517" i="1"/>
  <c r="G517" i="1"/>
  <c r="H517" i="1"/>
  <c r="M517" i="1"/>
  <c r="N517" i="1"/>
  <c r="O517" i="1"/>
  <c r="P517" i="1"/>
  <c r="A518" i="1"/>
  <c r="B518" i="1"/>
  <c r="E518" i="1"/>
  <c r="G518" i="1" s="1"/>
  <c r="F518" i="1"/>
  <c r="M518" i="1"/>
  <c r="O518" i="1" s="1"/>
  <c r="N518" i="1"/>
  <c r="A519" i="1"/>
  <c r="B519" i="1"/>
  <c r="C519" i="1"/>
  <c r="E519" i="1"/>
  <c r="G519" i="1" s="1"/>
  <c r="F519" i="1"/>
  <c r="M519" i="1"/>
  <c r="N519" i="1"/>
  <c r="A520" i="1"/>
  <c r="D520" i="1" s="1"/>
  <c r="B520" i="1"/>
  <c r="C520" i="1"/>
  <c r="E520" i="1"/>
  <c r="F520" i="1"/>
  <c r="G520" i="1" s="1"/>
  <c r="M520" i="1"/>
  <c r="N520" i="1"/>
  <c r="O520" i="1"/>
  <c r="P520" i="1"/>
  <c r="A521" i="1"/>
  <c r="D521" i="1" s="1"/>
  <c r="B521" i="1"/>
  <c r="E521" i="1"/>
  <c r="F521" i="1"/>
  <c r="G521" i="1"/>
  <c r="H521" i="1"/>
  <c r="M521" i="1"/>
  <c r="N521" i="1"/>
  <c r="O521" i="1"/>
  <c r="P521" i="1"/>
  <c r="A522" i="1"/>
  <c r="B522" i="1"/>
  <c r="E522" i="1"/>
  <c r="G522" i="1" s="1"/>
  <c r="F522" i="1"/>
  <c r="M522" i="1"/>
  <c r="O522" i="1" s="1"/>
  <c r="N522" i="1"/>
  <c r="A523" i="1"/>
  <c r="B523" i="1"/>
  <c r="C523" i="1"/>
  <c r="E523" i="1"/>
  <c r="G523" i="1" s="1"/>
  <c r="F523" i="1"/>
  <c r="M523" i="1"/>
  <c r="N523" i="1"/>
  <c r="A524" i="1"/>
  <c r="D524" i="1" s="1"/>
  <c r="B524" i="1"/>
  <c r="C524" i="1"/>
  <c r="E524" i="1"/>
  <c r="F524" i="1"/>
  <c r="G524" i="1" s="1"/>
  <c r="M524" i="1"/>
  <c r="N524" i="1"/>
  <c r="O524" i="1"/>
  <c r="P524" i="1"/>
  <c r="A525" i="1"/>
  <c r="D525" i="1" s="1"/>
  <c r="B525" i="1"/>
  <c r="E525" i="1"/>
  <c r="F525" i="1"/>
  <c r="G525" i="1"/>
  <c r="H525" i="1"/>
  <c r="M525" i="1"/>
  <c r="N525" i="1"/>
  <c r="O525" i="1"/>
  <c r="P525" i="1"/>
  <c r="A526" i="1"/>
  <c r="B526" i="1"/>
  <c r="E526" i="1"/>
  <c r="G526" i="1" s="1"/>
  <c r="F526" i="1"/>
  <c r="M526" i="1"/>
  <c r="O526" i="1" s="1"/>
  <c r="N526" i="1"/>
  <c r="A527" i="1"/>
  <c r="B527" i="1"/>
  <c r="C527" i="1"/>
  <c r="E527" i="1"/>
  <c r="G527" i="1" s="1"/>
  <c r="F527" i="1"/>
  <c r="M527" i="1"/>
  <c r="N527" i="1"/>
  <c r="A528" i="1"/>
  <c r="D528" i="1" s="1"/>
  <c r="B528" i="1"/>
  <c r="C528" i="1"/>
  <c r="E528" i="1"/>
  <c r="F528" i="1"/>
  <c r="G528" i="1" s="1"/>
  <c r="M528" i="1"/>
  <c r="N528" i="1"/>
  <c r="O528" i="1"/>
  <c r="P528" i="1"/>
  <c r="A529" i="1"/>
  <c r="D529" i="1" s="1"/>
  <c r="B529" i="1"/>
  <c r="E529" i="1"/>
  <c r="F529" i="1"/>
  <c r="G529" i="1"/>
  <c r="H529" i="1"/>
  <c r="M529" i="1"/>
  <c r="N529" i="1"/>
  <c r="O529" i="1"/>
  <c r="P529" i="1"/>
  <c r="A530" i="1"/>
  <c r="B530" i="1"/>
  <c r="E530" i="1"/>
  <c r="G530" i="1" s="1"/>
  <c r="F530" i="1"/>
  <c r="M530" i="1"/>
  <c r="O530" i="1" s="1"/>
  <c r="N530" i="1"/>
  <c r="A531" i="1"/>
  <c r="B531" i="1"/>
  <c r="C531" i="1"/>
  <c r="E531" i="1"/>
  <c r="G531" i="1" s="1"/>
  <c r="F531" i="1"/>
  <c r="M531" i="1"/>
  <c r="N531" i="1"/>
  <c r="A532" i="1"/>
  <c r="D532" i="1" s="1"/>
  <c r="B532" i="1"/>
  <c r="C532" i="1"/>
  <c r="E532" i="1"/>
  <c r="H532" i="1" s="1"/>
  <c r="F532" i="1"/>
  <c r="G532" i="1" s="1"/>
  <c r="M532" i="1"/>
  <c r="N532" i="1"/>
  <c r="O532" i="1"/>
  <c r="P532" i="1"/>
  <c r="A533" i="1"/>
  <c r="D533" i="1" s="1"/>
  <c r="B533" i="1"/>
  <c r="E533" i="1"/>
  <c r="F533" i="1"/>
  <c r="G533" i="1"/>
  <c r="H533" i="1"/>
  <c r="M533" i="1"/>
  <c r="N533" i="1"/>
  <c r="O533" i="1"/>
  <c r="P533" i="1"/>
  <c r="A534" i="1"/>
  <c r="B534" i="1"/>
  <c r="E534" i="1"/>
  <c r="G534" i="1" s="1"/>
  <c r="F534" i="1"/>
  <c r="M534" i="1"/>
  <c r="O534" i="1" s="1"/>
  <c r="N534" i="1"/>
  <c r="A535" i="1"/>
  <c r="B535" i="1"/>
  <c r="C535" i="1"/>
  <c r="E535" i="1"/>
  <c r="G535" i="1" s="1"/>
  <c r="F535" i="1"/>
  <c r="M535" i="1"/>
  <c r="N535" i="1"/>
  <c r="A536" i="1"/>
  <c r="D536" i="1" s="1"/>
  <c r="B536" i="1"/>
  <c r="C536" i="1"/>
  <c r="E536" i="1"/>
  <c r="H536" i="1" s="1"/>
  <c r="F536" i="1"/>
  <c r="G536" i="1" s="1"/>
  <c r="M536" i="1"/>
  <c r="N536" i="1"/>
  <c r="O536" i="1"/>
  <c r="P536" i="1"/>
  <c r="A537" i="1"/>
  <c r="D537" i="1" s="1"/>
  <c r="B537" i="1"/>
  <c r="E537" i="1"/>
  <c r="F537" i="1"/>
  <c r="G537" i="1"/>
  <c r="H537" i="1"/>
  <c r="M537" i="1"/>
  <c r="N537" i="1"/>
  <c r="O537" i="1"/>
  <c r="P537" i="1"/>
  <c r="A538" i="1"/>
  <c r="B538" i="1"/>
  <c r="E538" i="1"/>
  <c r="G538" i="1" s="1"/>
  <c r="F538" i="1"/>
  <c r="M538" i="1"/>
  <c r="O538" i="1" s="1"/>
  <c r="N538" i="1"/>
  <c r="A539" i="1"/>
  <c r="B539" i="1"/>
  <c r="C539" i="1"/>
  <c r="E539" i="1"/>
  <c r="G539" i="1" s="1"/>
  <c r="F539" i="1"/>
  <c r="M539" i="1"/>
  <c r="N539" i="1"/>
  <c r="A540" i="1"/>
  <c r="D540" i="1" s="1"/>
  <c r="B540" i="1"/>
  <c r="C540" i="1"/>
  <c r="E540" i="1"/>
  <c r="H540" i="1" s="1"/>
  <c r="F540" i="1"/>
  <c r="G540" i="1" s="1"/>
  <c r="M540" i="1"/>
  <c r="N540" i="1"/>
  <c r="O540" i="1"/>
  <c r="P540" i="1"/>
  <c r="A541" i="1"/>
  <c r="D541" i="1" s="1"/>
  <c r="B541" i="1"/>
  <c r="E541" i="1"/>
  <c r="F541" i="1"/>
  <c r="G541" i="1"/>
  <c r="H541" i="1"/>
  <c r="M541" i="1"/>
  <c r="N541" i="1"/>
  <c r="O541" i="1"/>
  <c r="P541" i="1"/>
  <c r="A542" i="1"/>
  <c r="B542" i="1"/>
  <c r="E542" i="1"/>
  <c r="G542" i="1" s="1"/>
  <c r="F542" i="1"/>
  <c r="M542" i="1"/>
  <c r="O542" i="1" s="1"/>
  <c r="N542" i="1"/>
  <c r="A543" i="1"/>
  <c r="B543" i="1"/>
  <c r="C543" i="1"/>
  <c r="E543" i="1"/>
  <c r="G543" i="1" s="1"/>
  <c r="F543" i="1"/>
  <c r="M543" i="1"/>
  <c r="N543" i="1"/>
  <c r="A544" i="1"/>
  <c r="D544" i="1" s="1"/>
  <c r="B544" i="1"/>
  <c r="C544" i="1"/>
  <c r="E544" i="1"/>
  <c r="H544" i="1" s="1"/>
  <c r="F544" i="1"/>
  <c r="G544" i="1" s="1"/>
  <c r="M544" i="1"/>
  <c r="N544" i="1"/>
  <c r="O544" i="1"/>
  <c r="P544" i="1"/>
  <c r="A545" i="1"/>
  <c r="D545" i="1" s="1"/>
  <c r="B545" i="1"/>
  <c r="E545" i="1"/>
  <c r="F545" i="1"/>
  <c r="G545" i="1"/>
  <c r="H545" i="1"/>
  <c r="M545" i="1"/>
  <c r="N545" i="1"/>
  <c r="O545" i="1"/>
  <c r="P545" i="1"/>
  <c r="A546" i="1"/>
  <c r="B546" i="1"/>
  <c r="E546" i="1"/>
  <c r="G546" i="1" s="1"/>
  <c r="F546" i="1"/>
  <c r="M546" i="1"/>
  <c r="O546" i="1" s="1"/>
  <c r="N546" i="1"/>
  <c r="A547" i="1"/>
  <c r="B547" i="1"/>
  <c r="C547" i="1"/>
  <c r="E547" i="1"/>
  <c r="G547" i="1" s="1"/>
  <c r="F547" i="1"/>
  <c r="M547" i="1"/>
  <c r="N547" i="1"/>
  <c r="A548" i="1"/>
  <c r="D548" i="1" s="1"/>
  <c r="B548" i="1"/>
  <c r="C548" i="1"/>
  <c r="E548" i="1"/>
  <c r="H548" i="1" s="1"/>
  <c r="F548" i="1"/>
  <c r="G548" i="1"/>
  <c r="M548" i="1"/>
  <c r="N548" i="1"/>
  <c r="O548" i="1" s="1"/>
  <c r="A549" i="1"/>
  <c r="D549" i="1" s="1"/>
  <c r="B549" i="1"/>
  <c r="E549" i="1"/>
  <c r="F549" i="1"/>
  <c r="G549" i="1"/>
  <c r="H549" i="1"/>
  <c r="M549" i="1"/>
  <c r="N549" i="1"/>
  <c r="O549" i="1"/>
  <c r="P549" i="1"/>
  <c r="A550" i="1"/>
  <c r="B550" i="1"/>
  <c r="E550" i="1"/>
  <c r="G550" i="1" s="1"/>
  <c r="F550" i="1"/>
  <c r="M550" i="1"/>
  <c r="O550" i="1" s="1"/>
  <c r="N550" i="1"/>
  <c r="A551" i="1"/>
  <c r="B551" i="1"/>
  <c r="C551" i="1" s="1"/>
  <c r="E551" i="1"/>
  <c r="F551" i="1"/>
  <c r="M551" i="1"/>
  <c r="N551" i="1"/>
  <c r="A552" i="1"/>
  <c r="D552" i="1" s="1"/>
  <c r="B552" i="1"/>
  <c r="C552" i="1"/>
  <c r="E552" i="1"/>
  <c r="G552" i="1" s="1"/>
  <c r="F552" i="1"/>
  <c r="M552" i="1"/>
  <c r="N552" i="1"/>
  <c r="O552" i="1"/>
  <c r="P552" i="1"/>
  <c r="A553" i="1"/>
  <c r="D553" i="1" s="1"/>
  <c r="B553" i="1"/>
  <c r="E553" i="1"/>
  <c r="F553" i="1"/>
  <c r="G553" i="1"/>
  <c r="H553" i="1"/>
  <c r="M553" i="1"/>
  <c r="N553" i="1"/>
  <c r="O553" i="1"/>
  <c r="P553" i="1"/>
  <c r="A554" i="1"/>
  <c r="B554" i="1"/>
  <c r="E554" i="1"/>
  <c r="G554" i="1" s="1"/>
  <c r="F554" i="1"/>
  <c r="M554" i="1"/>
  <c r="O554" i="1" s="1"/>
  <c r="N554" i="1"/>
  <c r="A555" i="1"/>
  <c r="B555" i="1"/>
  <c r="C555" i="1"/>
  <c r="E555" i="1"/>
  <c r="F555" i="1"/>
  <c r="M555" i="1"/>
  <c r="N555" i="1"/>
  <c r="A556" i="1"/>
  <c r="D556" i="1" s="1"/>
  <c r="B556" i="1"/>
  <c r="C556" i="1"/>
  <c r="E556" i="1"/>
  <c r="H556" i="1" s="1"/>
  <c r="F556" i="1"/>
  <c r="M556" i="1"/>
  <c r="N556" i="1"/>
  <c r="O556" i="1" s="1"/>
  <c r="A557" i="1"/>
  <c r="D557" i="1" s="1"/>
  <c r="B557" i="1"/>
  <c r="E557" i="1"/>
  <c r="F557" i="1"/>
  <c r="G557" i="1"/>
  <c r="H557" i="1"/>
  <c r="M557" i="1"/>
  <c r="N557" i="1"/>
  <c r="O557" i="1"/>
  <c r="P557" i="1"/>
  <c r="A558" i="1"/>
  <c r="B558" i="1"/>
  <c r="E558" i="1"/>
  <c r="G558" i="1" s="1"/>
  <c r="F558" i="1"/>
  <c r="M558" i="1"/>
  <c r="O558" i="1" s="1"/>
  <c r="N558" i="1"/>
  <c r="A559" i="1"/>
  <c r="B559" i="1"/>
  <c r="C559" i="1"/>
  <c r="E559" i="1"/>
  <c r="F559" i="1"/>
  <c r="M559" i="1"/>
  <c r="N559" i="1"/>
  <c r="A560" i="1"/>
  <c r="D560" i="1" s="1"/>
  <c r="B560" i="1"/>
  <c r="C560" i="1"/>
  <c r="E560" i="1"/>
  <c r="F560" i="1"/>
  <c r="G560" i="1"/>
  <c r="M560" i="1"/>
  <c r="N560" i="1"/>
  <c r="O560" i="1" s="1"/>
  <c r="A561" i="1"/>
  <c r="D561" i="1" s="1"/>
  <c r="B561" i="1"/>
  <c r="E561" i="1"/>
  <c r="F561" i="1"/>
  <c r="G561" i="1"/>
  <c r="H561" i="1"/>
  <c r="M561" i="1"/>
  <c r="N561" i="1"/>
  <c r="O561" i="1"/>
  <c r="P561" i="1"/>
  <c r="A562" i="1"/>
  <c r="B562" i="1"/>
  <c r="E562" i="1"/>
  <c r="G562" i="1" s="1"/>
  <c r="F562" i="1"/>
  <c r="M562" i="1"/>
  <c r="O562" i="1" s="1"/>
  <c r="N562" i="1"/>
  <c r="A563" i="1"/>
  <c r="B563" i="1"/>
  <c r="C563" i="1" s="1"/>
  <c r="E563" i="1"/>
  <c r="F563" i="1"/>
  <c r="M563" i="1"/>
  <c r="N563" i="1"/>
  <c r="A564" i="1"/>
  <c r="D564" i="1" s="1"/>
  <c r="B564" i="1"/>
  <c r="C564" i="1"/>
  <c r="E564" i="1"/>
  <c r="H564" i="1" s="1"/>
  <c r="F564" i="1"/>
  <c r="M564" i="1"/>
  <c r="N564" i="1"/>
  <c r="O564" i="1"/>
  <c r="P564" i="1"/>
  <c r="A565" i="1"/>
  <c r="D565" i="1" s="1"/>
  <c r="B565" i="1"/>
  <c r="E565" i="1"/>
  <c r="F565" i="1"/>
  <c r="G565" i="1"/>
  <c r="H565" i="1"/>
  <c r="M565" i="1"/>
  <c r="N565" i="1"/>
  <c r="O565" i="1"/>
  <c r="P565" i="1"/>
  <c r="A566" i="1"/>
  <c r="B566" i="1"/>
  <c r="E566" i="1"/>
  <c r="G566" i="1" s="1"/>
  <c r="F566" i="1"/>
  <c r="M566" i="1"/>
  <c r="O566" i="1" s="1"/>
  <c r="N566" i="1"/>
  <c r="A567" i="1"/>
  <c r="B567" i="1"/>
  <c r="C567" i="1"/>
  <c r="E567" i="1"/>
  <c r="F567" i="1"/>
  <c r="M567" i="1"/>
  <c r="N567" i="1"/>
  <c r="A568" i="1"/>
  <c r="D568" i="1" s="1"/>
  <c r="B568" i="1"/>
  <c r="C568" i="1"/>
  <c r="E568" i="1"/>
  <c r="H568" i="1" s="1"/>
  <c r="F568" i="1"/>
  <c r="M568" i="1"/>
  <c r="N568" i="1"/>
  <c r="O568" i="1"/>
  <c r="P568" i="1"/>
  <c r="A569" i="1"/>
  <c r="D569" i="1" s="1"/>
  <c r="B569" i="1"/>
  <c r="E569" i="1"/>
  <c r="F569" i="1"/>
  <c r="G569" i="1"/>
  <c r="H569" i="1"/>
  <c r="M569" i="1"/>
  <c r="N569" i="1"/>
  <c r="O569" i="1"/>
  <c r="P569" i="1"/>
  <c r="A570" i="1"/>
  <c r="B570" i="1"/>
  <c r="E570" i="1"/>
  <c r="G570" i="1" s="1"/>
  <c r="F570" i="1"/>
  <c r="M570" i="1"/>
  <c r="O570" i="1" s="1"/>
  <c r="N570" i="1"/>
  <c r="A571" i="1"/>
  <c r="B571" i="1"/>
  <c r="C571" i="1"/>
  <c r="E571" i="1"/>
  <c r="F571" i="1"/>
  <c r="M571" i="1"/>
  <c r="N571" i="1"/>
  <c r="A572" i="1"/>
  <c r="D572" i="1" s="1"/>
  <c r="B572" i="1"/>
  <c r="C572" i="1"/>
  <c r="E572" i="1"/>
  <c r="F572" i="1"/>
  <c r="G572" i="1"/>
  <c r="M572" i="1"/>
  <c r="N572" i="1"/>
  <c r="O572" i="1" s="1"/>
  <c r="P572" i="1"/>
  <c r="A573" i="1"/>
  <c r="D573" i="1" s="1"/>
  <c r="B573" i="1"/>
  <c r="E573" i="1"/>
  <c r="F573" i="1"/>
  <c r="G573" i="1"/>
  <c r="H573" i="1"/>
  <c r="M573" i="1"/>
  <c r="N573" i="1"/>
  <c r="O573" i="1"/>
  <c r="P573" i="1"/>
  <c r="A574" i="1"/>
  <c r="B574" i="1"/>
  <c r="E574" i="1"/>
  <c r="G574" i="1" s="1"/>
  <c r="F574" i="1"/>
  <c r="M574" i="1"/>
  <c r="O574" i="1" s="1"/>
  <c r="N574" i="1"/>
  <c r="A575" i="1"/>
  <c r="B575" i="1"/>
  <c r="C575" i="1"/>
  <c r="E575" i="1"/>
  <c r="F575" i="1"/>
  <c r="M575" i="1"/>
  <c r="N575" i="1"/>
  <c r="A576" i="1"/>
  <c r="D576" i="1" s="1"/>
  <c r="B576" i="1"/>
  <c r="C576" i="1"/>
  <c r="E576" i="1"/>
  <c r="F576" i="1"/>
  <c r="G576" i="1"/>
  <c r="M576" i="1"/>
  <c r="N576" i="1"/>
  <c r="P576" i="1" s="1"/>
  <c r="O576" i="1"/>
  <c r="A577" i="1"/>
  <c r="D577" i="1" s="1"/>
  <c r="B577" i="1"/>
  <c r="E577" i="1"/>
  <c r="F577" i="1"/>
  <c r="G577" i="1"/>
  <c r="H577" i="1"/>
  <c r="M577" i="1"/>
  <c r="N577" i="1"/>
  <c r="O577" i="1"/>
  <c r="P577" i="1"/>
  <c r="A578" i="1"/>
  <c r="B578" i="1"/>
  <c r="E578" i="1"/>
  <c r="G578" i="1" s="1"/>
  <c r="F578" i="1"/>
  <c r="M578" i="1"/>
  <c r="O578" i="1" s="1"/>
  <c r="N578" i="1"/>
  <c r="A579" i="1"/>
  <c r="B579" i="1"/>
  <c r="C579" i="1" s="1"/>
  <c r="E579" i="1"/>
  <c r="F579" i="1"/>
  <c r="M579" i="1"/>
  <c r="N579" i="1"/>
  <c r="A580" i="1"/>
  <c r="D580" i="1" s="1"/>
  <c r="B580" i="1"/>
  <c r="C580" i="1"/>
  <c r="E580" i="1"/>
  <c r="H580" i="1" s="1"/>
  <c r="F580" i="1"/>
  <c r="M580" i="1"/>
  <c r="N580" i="1"/>
  <c r="O580" i="1" s="1"/>
  <c r="A581" i="1"/>
  <c r="D581" i="1" s="1"/>
  <c r="B581" i="1"/>
  <c r="E581" i="1"/>
  <c r="F581" i="1"/>
  <c r="G581" i="1"/>
  <c r="H581" i="1"/>
  <c r="M581" i="1"/>
  <c r="N581" i="1"/>
  <c r="O581" i="1"/>
  <c r="P581" i="1"/>
  <c r="A582" i="1"/>
  <c r="B582" i="1"/>
  <c r="E582" i="1"/>
  <c r="G582" i="1" s="1"/>
  <c r="F582" i="1"/>
  <c r="M582" i="1"/>
  <c r="O582" i="1" s="1"/>
  <c r="N582" i="1"/>
  <c r="A583" i="1"/>
  <c r="B583" i="1"/>
  <c r="C583" i="1" s="1"/>
  <c r="E583" i="1"/>
  <c r="F583" i="1"/>
  <c r="M583" i="1"/>
  <c r="N583" i="1"/>
  <c r="A584" i="1"/>
  <c r="D584" i="1" s="1"/>
  <c r="B584" i="1"/>
  <c r="C584" i="1"/>
  <c r="E584" i="1"/>
  <c r="G584" i="1" s="1"/>
  <c r="F584" i="1"/>
  <c r="M584" i="1"/>
  <c r="N584" i="1"/>
  <c r="O584" i="1"/>
  <c r="P584" i="1"/>
  <c r="A585" i="1"/>
  <c r="D585" i="1" s="1"/>
  <c r="B585" i="1"/>
  <c r="E585" i="1"/>
  <c r="F585" i="1"/>
  <c r="G585" i="1"/>
  <c r="H585" i="1"/>
  <c r="M585" i="1"/>
  <c r="N585" i="1"/>
  <c r="O585" i="1"/>
  <c r="P585" i="1"/>
  <c r="A586" i="1"/>
  <c r="B586" i="1"/>
  <c r="E586" i="1"/>
  <c r="G586" i="1" s="1"/>
  <c r="F586" i="1"/>
  <c r="M586" i="1"/>
  <c r="O586" i="1" s="1"/>
  <c r="N586" i="1"/>
  <c r="A587" i="1"/>
  <c r="B587" i="1"/>
  <c r="C587" i="1"/>
  <c r="E587" i="1"/>
  <c r="F587" i="1"/>
  <c r="M587" i="1"/>
  <c r="N587" i="1"/>
  <c r="A588" i="1"/>
  <c r="D588" i="1" s="1"/>
  <c r="B588" i="1"/>
  <c r="C588" i="1"/>
  <c r="E588" i="1"/>
  <c r="H588" i="1" s="1"/>
  <c r="F588" i="1"/>
  <c r="M588" i="1"/>
  <c r="N588" i="1"/>
  <c r="O588" i="1" s="1"/>
  <c r="A589" i="1"/>
  <c r="D589" i="1" s="1"/>
  <c r="B589" i="1"/>
  <c r="E589" i="1"/>
  <c r="F589" i="1"/>
  <c r="G589" i="1"/>
  <c r="H589" i="1"/>
  <c r="M589" i="1"/>
  <c r="N589" i="1"/>
  <c r="O589" i="1"/>
  <c r="P589" i="1"/>
  <c r="A590" i="1"/>
  <c r="B590" i="1"/>
  <c r="E590" i="1"/>
  <c r="G590" i="1" s="1"/>
  <c r="F590" i="1"/>
  <c r="M590" i="1"/>
  <c r="O590" i="1" s="1"/>
  <c r="N590" i="1"/>
  <c r="A591" i="1"/>
  <c r="B591" i="1"/>
  <c r="C591" i="1"/>
  <c r="E591" i="1"/>
  <c r="F591" i="1"/>
  <c r="M591" i="1"/>
  <c r="N591" i="1"/>
  <c r="A592" i="1"/>
  <c r="D592" i="1" s="1"/>
  <c r="B592" i="1"/>
  <c r="C592" i="1"/>
  <c r="E592" i="1"/>
  <c r="F592" i="1"/>
  <c r="G592" i="1"/>
  <c r="M592" i="1"/>
  <c r="N592" i="1"/>
  <c r="O592" i="1" s="1"/>
  <c r="A593" i="1"/>
  <c r="D593" i="1" s="1"/>
  <c r="B593" i="1"/>
  <c r="E593" i="1"/>
  <c r="F593" i="1"/>
  <c r="G593" i="1"/>
  <c r="H593" i="1"/>
  <c r="M593" i="1"/>
  <c r="N593" i="1"/>
  <c r="O593" i="1"/>
  <c r="P593" i="1"/>
  <c r="A594" i="1"/>
  <c r="B594" i="1"/>
  <c r="E594" i="1"/>
  <c r="G594" i="1" s="1"/>
  <c r="F594" i="1"/>
  <c r="M594" i="1"/>
  <c r="O594" i="1" s="1"/>
  <c r="N594" i="1"/>
  <c r="A595" i="1"/>
  <c r="B595" i="1"/>
  <c r="C595" i="1" s="1"/>
  <c r="E595" i="1"/>
  <c r="F595" i="1"/>
  <c r="M595" i="1"/>
  <c r="N595" i="1"/>
  <c r="A596" i="1"/>
  <c r="D596" i="1" s="1"/>
  <c r="B596" i="1"/>
  <c r="C596" i="1"/>
  <c r="E596" i="1"/>
  <c r="H596" i="1" s="1"/>
  <c r="F596" i="1"/>
  <c r="M596" i="1"/>
  <c r="N596" i="1"/>
  <c r="O596" i="1"/>
  <c r="P596" i="1"/>
  <c r="A597" i="1"/>
  <c r="D597" i="1" s="1"/>
  <c r="B597" i="1"/>
  <c r="E597" i="1"/>
  <c r="F597" i="1"/>
  <c r="G597" i="1"/>
  <c r="H597" i="1"/>
  <c r="M597" i="1"/>
  <c r="N597" i="1"/>
  <c r="O597" i="1"/>
  <c r="P597" i="1"/>
  <c r="A598" i="1"/>
  <c r="B598" i="1"/>
  <c r="E598" i="1"/>
  <c r="G598" i="1" s="1"/>
  <c r="F598" i="1"/>
  <c r="M598" i="1"/>
  <c r="O598" i="1" s="1"/>
  <c r="N598" i="1"/>
  <c r="A599" i="1"/>
  <c r="B599" i="1"/>
  <c r="C599" i="1"/>
  <c r="E599" i="1"/>
  <c r="F599" i="1"/>
  <c r="M599" i="1"/>
  <c r="N599" i="1"/>
  <c r="A600" i="1"/>
  <c r="D600" i="1" s="1"/>
  <c r="B600" i="1"/>
  <c r="C600" i="1"/>
  <c r="E600" i="1"/>
  <c r="H600" i="1" s="1"/>
  <c r="F600" i="1"/>
  <c r="M600" i="1"/>
  <c r="N600" i="1"/>
  <c r="O600" i="1"/>
  <c r="P600" i="1"/>
  <c r="A601" i="1"/>
  <c r="D601" i="1" s="1"/>
  <c r="B601" i="1"/>
  <c r="E601" i="1"/>
  <c r="F601" i="1"/>
  <c r="G601" i="1"/>
  <c r="H601" i="1"/>
  <c r="M601" i="1"/>
  <c r="N601" i="1"/>
  <c r="O601" i="1"/>
  <c r="P601" i="1"/>
  <c r="A602" i="1"/>
  <c r="B602" i="1"/>
  <c r="E602" i="1"/>
  <c r="G602" i="1" s="1"/>
  <c r="F602" i="1"/>
  <c r="M602" i="1"/>
  <c r="O602" i="1" s="1"/>
  <c r="N602" i="1"/>
  <c r="A603" i="1"/>
  <c r="B603" i="1"/>
  <c r="C603" i="1"/>
  <c r="E603" i="1"/>
  <c r="F603" i="1"/>
  <c r="M603" i="1"/>
  <c r="N603" i="1"/>
  <c r="A604" i="1"/>
  <c r="D604" i="1" s="1"/>
  <c r="B604" i="1"/>
  <c r="C604" i="1"/>
  <c r="E604" i="1"/>
  <c r="F604" i="1"/>
  <c r="G604" i="1"/>
  <c r="M604" i="1"/>
  <c r="N604" i="1"/>
  <c r="O604" i="1" s="1"/>
  <c r="P604" i="1"/>
  <c r="A605" i="1"/>
  <c r="D605" i="1" s="1"/>
  <c r="B605" i="1"/>
  <c r="E605" i="1"/>
  <c r="F605" i="1"/>
  <c r="G605" i="1"/>
  <c r="H605" i="1"/>
  <c r="M605" i="1"/>
  <c r="N605" i="1"/>
  <c r="O605" i="1"/>
  <c r="P605" i="1"/>
  <c r="A606" i="1"/>
  <c r="B606" i="1"/>
  <c r="E606" i="1"/>
  <c r="G606" i="1" s="1"/>
  <c r="F606" i="1"/>
  <c r="M606" i="1"/>
  <c r="O606" i="1" s="1"/>
  <c r="N606" i="1"/>
  <c r="A607" i="1"/>
  <c r="B607" i="1"/>
  <c r="C607" i="1"/>
  <c r="E607" i="1"/>
  <c r="F607" i="1"/>
  <c r="M607" i="1"/>
  <c r="P607" i="1" s="1"/>
  <c r="N607" i="1"/>
  <c r="A608" i="1"/>
  <c r="D608" i="1" s="1"/>
  <c r="B608" i="1"/>
  <c r="C608" i="1"/>
  <c r="E608" i="1"/>
  <c r="G608" i="1" s="1"/>
  <c r="F608" i="1"/>
  <c r="M608" i="1"/>
  <c r="N608" i="1"/>
  <c r="O608" i="1"/>
  <c r="P608" i="1"/>
  <c r="A609" i="1"/>
  <c r="B609" i="1"/>
  <c r="E609" i="1"/>
  <c r="F609" i="1"/>
  <c r="G609" i="1"/>
  <c r="H609" i="1"/>
  <c r="M609" i="1"/>
  <c r="N609" i="1"/>
  <c r="O609" i="1"/>
  <c r="P609" i="1"/>
  <c r="A610" i="1"/>
  <c r="B610" i="1"/>
  <c r="C610" i="1" s="1"/>
  <c r="E610" i="1"/>
  <c r="F610" i="1"/>
  <c r="M610" i="1"/>
  <c r="N610" i="1"/>
  <c r="A611" i="1"/>
  <c r="B611" i="1"/>
  <c r="C611" i="1" s="1"/>
  <c r="E611" i="1"/>
  <c r="F611" i="1"/>
  <c r="G611" i="1"/>
  <c r="M611" i="1"/>
  <c r="O611" i="1" s="1"/>
  <c r="N611" i="1"/>
  <c r="P611" i="1"/>
  <c r="A612" i="1"/>
  <c r="D612" i="1" s="1"/>
  <c r="B612" i="1"/>
  <c r="C612" i="1"/>
  <c r="E612" i="1"/>
  <c r="G612" i="1" s="1"/>
  <c r="F612" i="1"/>
  <c r="M612" i="1"/>
  <c r="N612" i="1"/>
  <c r="O612" i="1" s="1"/>
  <c r="A613" i="1"/>
  <c r="B613" i="1"/>
  <c r="E613" i="1"/>
  <c r="F613" i="1"/>
  <c r="G613" i="1"/>
  <c r="H613" i="1"/>
  <c r="M613" i="1"/>
  <c r="N613" i="1"/>
  <c r="O613" i="1"/>
  <c r="P613" i="1"/>
  <c r="A614" i="1"/>
  <c r="B614" i="1"/>
  <c r="E614" i="1"/>
  <c r="F614" i="1"/>
  <c r="M614" i="1"/>
  <c r="N614" i="1"/>
  <c r="A615" i="1"/>
  <c r="B615" i="1"/>
  <c r="C615" i="1"/>
  <c r="E615" i="1"/>
  <c r="H615" i="1" s="1"/>
  <c r="F615" i="1"/>
  <c r="M615" i="1"/>
  <c r="N615" i="1"/>
  <c r="O615" i="1"/>
  <c r="P615" i="1"/>
  <c r="A616" i="1"/>
  <c r="D616" i="1" s="1"/>
  <c r="B616" i="1"/>
  <c r="C616" i="1"/>
  <c r="E616" i="1"/>
  <c r="G616" i="1" s="1"/>
  <c r="F616" i="1"/>
  <c r="H616" i="1"/>
  <c r="M616" i="1"/>
  <c r="N616" i="1"/>
  <c r="O616" i="1" s="1"/>
  <c r="A617" i="1"/>
  <c r="B617" i="1"/>
  <c r="E617" i="1"/>
  <c r="F617" i="1"/>
  <c r="G617" i="1"/>
  <c r="H617" i="1"/>
  <c r="M617" i="1"/>
  <c r="N617" i="1"/>
  <c r="O617" i="1"/>
  <c r="P617" i="1"/>
  <c r="A618" i="1"/>
  <c r="D618" i="1" s="1"/>
  <c r="B618" i="1"/>
  <c r="E618" i="1"/>
  <c r="F618" i="1"/>
  <c r="M618" i="1"/>
  <c r="N618" i="1"/>
  <c r="A619" i="1"/>
  <c r="B619" i="1"/>
  <c r="C619" i="1"/>
  <c r="E619" i="1"/>
  <c r="H619" i="1" s="1"/>
  <c r="F619" i="1"/>
  <c r="G619" i="1"/>
  <c r="M619" i="1"/>
  <c r="P619" i="1" s="1"/>
  <c r="N619" i="1"/>
  <c r="O619" i="1"/>
  <c r="A620" i="1"/>
  <c r="D620" i="1" s="1"/>
  <c r="B620" i="1"/>
  <c r="C620" i="1"/>
  <c r="E620" i="1"/>
  <c r="F620" i="1"/>
  <c r="G620" i="1"/>
  <c r="H620" i="1"/>
  <c r="M620" i="1"/>
  <c r="N620" i="1"/>
  <c r="O620" i="1" s="1"/>
  <c r="A621" i="1"/>
  <c r="B621" i="1"/>
  <c r="E621" i="1"/>
  <c r="F621" i="1"/>
  <c r="G621" i="1"/>
  <c r="H621" i="1"/>
  <c r="M621" i="1"/>
  <c r="N621" i="1"/>
  <c r="O621" i="1"/>
  <c r="P621" i="1"/>
  <c r="A622" i="1"/>
  <c r="D622" i="1" s="1"/>
  <c r="B622" i="1"/>
  <c r="E622" i="1"/>
  <c r="F622" i="1"/>
  <c r="M622" i="1"/>
  <c r="N622" i="1"/>
  <c r="A623" i="1"/>
  <c r="B623" i="1"/>
  <c r="C623" i="1" s="1"/>
  <c r="E623" i="1"/>
  <c r="F623" i="1"/>
  <c r="G623" i="1"/>
  <c r="M623" i="1"/>
  <c r="O623" i="1" s="1"/>
  <c r="N623" i="1"/>
  <c r="A624" i="1"/>
  <c r="D624" i="1" s="1"/>
  <c r="B624" i="1"/>
  <c r="C624" i="1"/>
  <c r="E624" i="1"/>
  <c r="H624" i="1" s="1"/>
  <c r="F624" i="1"/>
  <c r="G624" i="1" s="1"/>
  <c r="M624" i="1"/>
  <c r="N624" i="1"/>
  <c r="O624" i="1"/>
  <c r="P624" i="1"/>
  <c r="A625" i="1"/>
  <c r="B625" i="1"/>
  <c r="E625" i="1"/>
  <c r="F625" i="1"/>
  <c r="G625" i="1"/>
  <c r="H625" i="1"/>
  <c r="M625" i="1"/>
  <c r="N625" i="1"/>
  <c r="O625" i="1"/>
  <c r="P625" i="1"/>
  <c r="A626" i="1"/>
  <c r="B626" i="1"/>
  <c r="C626" i="1"/>
  <c r="E626" i="1"/>
  <c r="F626" i="1"/>
  <c r="M626" i="1"/>
  <c r="N626" i="1"/>
  <c r="A627" i="1"/>
  <c r="B627" i="1"/>
  <c r="C627" i="1" s="1"/>
  <c r="E627" i="1"/>
  <c r="H627" i="1" s="1"/>
  <c r="F627" i="1"/>
  <c r="M627" i="1"/>
  <c r="P627" i="1" s="1"/>
  <c r="N627" i="1"/>
  <c r="A628" i="1"/>
  <c r="B628" i="1"/>
  <c r="C628" i="1"/>
  <c r="D628" i="1"/>
  <c r="E628" i="1"/>
  <c r="H628" i="1" s="1"/>
  <c r="F628" i="1"/>
  <c r="M628" i="1"/>
  <c r="P628" i="1" s="1"/>
  <c r="N628" i="1"/>
  <c r="A629" i="1"/>
  <c r="B629" i="1"/>
  <c r="C629" i="1"/>
  <c r="D629" i="1"/>
  <c r="E629" i="1"/>
  <c r="H629" i="1" s="1"/>
  <c r="F629" i="1"/>
  <c r="M629" i="1"/>
  <c r="P629" i="1" s="1"/>
  <c r="N629" i="1"/>
  <c r="A630" i="1"/>
  <c r="B630" i="1"/>
  <c r="C630" i="1"/>
  <c r="D630" i="1"/>
  <c r="E630" i="1"/>
  <c r="H630" i="1" s="1"/>
  <c r="F630" i="1"/>
  <c r="M630" i="1"/>
  <c r="P630" i="1" s="1"/>
  <c r="N630" i="1"/>
  <c r="A631" i="1"/>
  <c r="B631" i="1"/>
  <c r="C631" i="1"/>
  <c r="D631" i="1"/>
  <c r="E631" i="1"/>
  <c r="H631" i="1" s="1"/>
  <c r="F631" i="1"/>
  <c r="M631" i="1"/>
  <c r="P631" i="1" s="1"/>
  <c r="N631" i="1"/>
  <c r="A632" i="1"/>
  <c r="B632" i="1"/>
  <c r="C632" i="1"/>
  <c r="D632" i="1"/>
  <c r="E632" i="1"/>
  <c r="H632" i="1" s="1"/>
  <c r="F632" i="1"/>
  <c r="M632" i="1"/>
  <c r="P632" i="1" s="1"/>
  <c r="N632" i="1"/>
  <c r="A633" i="1"/>
  <c r="B633" i="1"/>
  <c r="C633" i="1"/>
  <c r="D633" i="1"/>
  <c r="E633" i="1"/>
  <c r="H633" i="1" s="1"/>
  <c r="F633" i="1"/>
  <c r="M633" i="1"/>
  <c r="P633" i="1" s="1"/>
  <c r="N633" i="1"/>
  <c r="A634" i="1"/>
  <c r="B634" i="1"/>
  <c r="C634" i="1"/>
  <c r="D634" i="1"/>
  <c r="E634" i="1"/>
  <c r="H634" i="1" s="1"/>
  <c r="F634" i="1"/>
  <c r="M634" i="1"/>
  <c r="P634" i="1" s="1"/>
  <c r="N634" i="1"/>
  <c r="A635" i="1"/>
  <c r="B635" i="1"/>
  <c r="C635" i="1"/>
  <c r="D635" i="1"/>
  <c r="E635" i="1"/>
  <c r="H635" i="1" s="1"/>
  <c r="F635" i="1"/>
  <c r="M635" i="1"/>
  <c r="P635" i="1" s="1"/>
  <c r="N635" i="1"/>
  <c r="A636" i="1"/>
  <c r="B636" i="1"/>
  <c r="C636" i="1"/>
  <c r="D636" i="1"/>
  <c r="E636" i="1"/>
  <c r="H636" i="1" s="1"/>
  <c r="F636" i="1"/>
  <c r="M636" i="1"/>
  <c r="P636" i="1" s="1"/>
  <c r="N636" i="1"/>
  <c r="A637" i="1"/>
  <c r="B637" i="1"/>
  <c r="C637" i="1"/>
  <c r="D637" i="1"/>
  <c r="E637" i="1"/>
  <c r="H637" i="1" s="1"/>
  <c r="F637" i="1"/>
  <c r="M637" i="1"/>
  <c r="O637" i="1" s="1"/>
  <c r="N637" i="1"/>
  <c r="A638" i="1"/>
  <c r="C638" i="1" s="1"/>
  <c r="B638" i="1"/>
  <c r="D638" i="1"/>
  <c r="E638" i="1"/>
  <c r="F638" i="1"/>
  <c r="H638" i="1" s="1"/>
  <c r="G638" i="1"/>
  <c r="M638" i="1"/>
  <c r="N638" i="1"/>
  <c r="O638" i="1"/>
  <c r="P638" i="1"/>
  <c r="A639" i="1"/>
  <c r="D639" i="1" s="1"/>
  <c r="B639" i="1"/>
  <c r="C639" i="1"/>
  <c r="E639" i="1"/>
  <c r="F639" i="1"/>
  <c r="G639" i="1"/>
  <c r="H639" i="1"/>
  <c r="M639" i="1"/>
  <c r="N639" i="1"/>
  <c r="O639" i="1"/>
  <c r="P639" i="1"/>
  <c r="A640" i="1"/>
  <c r="D640" i="1" s="1"/>
  <c r="B640" i="1"/>
  <c r="C640" i="1"/>
  <c r="E640" i="1"/>
  <c r="F640" i="1"/>
  <c r="G640" i="1"/>
  <c r="H640" i="1"/>
  <c r="M640" i="1"/>
  <c r="N640" i="1"/>
  <c r="O640" i="1"/>
  <c r="P640" i="1"/>
  <c r="A641" i="1"/>
  <c r="D641" i="1" s="1"/>
  <c r="B641" i="1"/>
  <c r="C641" i="1"/>
  <c r="E641" i="1"/>
  <c r="F641" i="1"/>
  <c r="G641" i="1"/>
  <c r="H641" i="1"/>
  <c r="M641" i="1"/>
  <c r="N641" i="1"/>
  <c r="O641" i="1"/>
  <c r="P641" i="1"/>
  <c r="A642" i="1"/>
  <c r="D642" i="1" s="1"/>
  <c r="B642" i="1"/>
  <c r="C642" i="1"/>
  <c r="E642" i="1"/>
  <c r="F642" i="1"/>
  <c r="G642" i="1"/>
  <c r="H642" i="1"/>
  <c r="M642" i="1"/>
  <c r="N642" i="1"/>
  <c r="O642" i="1"/>
  <c r="P642" i="1"/>
  <c r="A643" i="1"/>
  <c r="D643" i="1" s="1"/>
  <c r="B643" i="1"/>
  <c r="C643" i="1"/>
  <c r="E643" i="1"/>
  <c r="F643" i="1"/>
  <c r="G643" i="1"/>
  <c r="H643" i="1"/>
  <c r="M643" i="1"/>
  <c r="N643" i="1"/>
  <c r="O643" i="1"/>
  <c r="P643" i="1"/>
  <c r="A644" i="1"/>
  <c r="D644" i="1" s="1"/>
  <c r="B644" i="1"/>
  <c r="C644" i="1"/>
  <c r="E644" i="1"/>
  <c r="F644" i="1"/>
  <c r="G644" i="1"/>
  <c r="H644" i="1"/>
  <c r="M644" i="1"/>
  <c r="N644" i="1"/>
  <c r="O644" i="1"/>
  <c r="P644" i="1"/>
  <c r="A645" i="1"/>
  <c r="D645" i="1" s="1"/>
  <c r="B645" i="1"/>
  <c r="C645" i="1"/>
  <c r="E645" i="1"/>
  <c r="F645" i="1"/>
  <c r="G645" i="1"/>
  <c r="H645" i="1"/>
  <c r="M645" i="1"/>
  <c r="N645" i="1"/>
  <c r="O645" i="1"/>
  <c r="P645" i="1"/>
  <c r="A646" i="1"/>
  <c r="D646" i="1" s="1"/>
  <c r="B646" i="1"/>
  <c r="C646" i="1"/>
  <c r="E646" i="1"/>
  <c r="F646" i="1"/>
  <c r="G646" i="1"/>
  <c r="H646" i="1"/>
  <c r="M646" i="1"/>
  <c r="N646" i="1"/>
  <c r="O646" i="1"/>
  <c r="P646" i="1"/>
  <c r="A647" i="1"/>
  <c r="D647" i="1" s="1"/>
  <c r="B647" i="1"/>
  <c r="C647" i="1"/>
  <c r="E647" i="1"/>
  <c r="F647" i="1"/>
  <c r="G647" i="1"/>
  <c r="H647" i="1"/>
  <c r="M647" i="1"/>
  <c r="N647" i="1"/>
  <c r="O647" i="1"/>
  <c r="P647" i="1"/>
  <c r="A648" i="1"/>
  <c r="D648" i="1" s="1"/>
  <c r="B648" i="1"/>
  <c r="C648" i="1"/>
  <c r="E648" i="1"/>
  <c r="F648" i="1"/>
  <c r="G648" i="1"/>
  <c r="H648" i="1"/>
  <c r="M648" i="1"/>
  <c r="N648" i="1"/>
  <c r="O648" i="1"/>
  <c r="P648" i="1"/>
  <c r="A649" i="1"/>
  <c r="D649" i="1" s="1"/>
  <c r="B649" i="1"/>
  <c r="C649" i="1"/>
  <c r="E649" i="1"/>
  <c r="F649" i="1"/>
  <c r="G649" i="1"/>
  <c r="H649" i="1"/>
  <c r="M649" i="1"/>
  <c r="N649" i="1"/>
  <c r="O649" i="1"/>
  <c r="P649" i="1"/>
  <c r="A650" i="1"/>
  <c r="D650" i="1" s="1"/>
  <c r="B650" i="1"/>
  <c r="C650" i="1"/>
  <c r="E650" i="1"/>
  <c r="F650" i="1"/>
  <c r="G650" i="1"/>
  <c r="H650" i="1"/>
  <c r="M650" i="1"/>
  <c r="N650" i="1"/>
  <c r="O650" i="1"/>
  <c r="P650" i="1"/>
  <c r="A651" i="1"/>
  <c r="D651" i="1" s="1"/>
  <c r="B651" i="1"/>
  <c r="C651" i="1"/>
  <c r="E651" i="1"/>
  <c r="F651" i="1"/>
  <c r="G651" i="1"/>
  <c r="H651" i="1"/>
  <c r="M651" i="1"/>
  <c r="N651" i="1"/>
  <c r="O651" i="1"/>
  <c r="P651" i="1"/>
  <c r="A652" i="1"/>
  <c r="D652" i="1" s="1"/>
  <c r="B652" i="1"/>
  <c r="C652" i="1" s="1"/>
  <c r="E652" i="1"/>
  <c r="F652" i="1"/>
  <c r="G652" i="1"/>
  <c r="H652" i="1"/>
  <c r="M652" i="1"/>
  <c r="N652" i="1"/>
  <c r="O652" i="1"/>
  <c r="P652" i="1"/>
  <c r="A653" i="1"/>
  <c r="D653" i="1" s="1"/>
  <c r="B653" i="1"/>
  <c r="C653" i="1" s="1"/>
  <c r="E653" i="1"/>
  <c r="F653" i="1"/>
  <c r="G653" i="1"/>
  <c r="H653" i="1"/>
  <c r="M653" i="1"/>
  <c r="N653" i="1"/>
  <c r="O653" i="1"/>
  <c r="P653" i="1"/>
  <c r="A654" i="1"/>
  <c r="D654" i="1" s="1"/>
  <c r="B654" i="1"/>
  <c r="C654" i="1" s="1"/>
  <c r="E654" i="1"/>
  <c r="F654" i="1"/>
  <c r="G654" i="1"/>
  <c r="H654" i="1"/>
  <c r="M654" i="1"/>
  <c r="N654" i="1"/>
  <c r="O654" i="1"/>
  <c r="P654" i="1"/>
  <c r="A655" i="1"/>
  <c r="C655" i="1" s="1"/>
  <c r="B655" i="1"/>
  <c r="E655" i="1"/>
  <c r="F655" i="1"/>
  <c r="G655" i="1"/>
  <c r="H655" i="1"/>
  <c r="M655" i="1"/>
  <c r="N655" i="1"/>
  <c r="O655" i="1"/>
  <c r="P655" i="1"/>
  <c r="A656" i="1"/>
  <c r="C656" i="1" s="1"/>
  <c r="B656" i="1"/>
  <c r="E656" i="1"/>
  <c r="F656" i="1"/>
  <c r="G656" i="1"/>
  <c r="H656" i="1"/>
  <c r="M656" i="1"/>
  <c r="N656" i="1"/>
  <c r="O656" i="1"/>
  <c r="P656" i="1"/>
  <c r="A657" i="1"/>
  <c r="C657" i="1" s="1"/>
  <c r="B657" i="1"/>
  <c r="E657" i="1"/>
  <c r="F657" i="1"/>
  <c r="G657" i="1"/>
  <c r="H657" i="1"/>
  <c r="M657" i="1"/>
  <c r="N657" i="1"/>
  <c r="O657" i="1"/>
  <c r="P657" i="1"/>
  <c r="A658" i="1"/>
  <c r="C658" i="1" s="1"/>
  <c r="B658" i="1"/>
  <c r="E658" i="1"/>
  <c r="F658" i="1"/>
  <c r="G658" i="1"/>
  <c r="H658" i="1"/>
  <c r="M658" i="1"/>
  <c r="N658" i="1"/>
  <c r="O658" i="1"/>
  <c r="P658" i="1"/>
  <c r="A659" i="1"/>
  <c r="C659" i="1" s="1"/>
  <c r="B659" i="1"/>
  <c r="E659" i="1"/>
  <c r="F659" i="1"/>
  <c r="G659" i="1"/>
  <c r="H659" i="1"/>
  <c r="M659" i="1"/>
  <c r="N659" i="1"/>
  <c r="O659" i="1"/>
  <c r="P659" i="1"/>
  <c r="A660" i="1"/>
  <c r="C660" i="1" s="1"/>
  <c r="B660" i="1"/>
  <c r="E660" i="1"/>
  <c r="F660" i="1"/>
  <c r="G660" i="1"/>
  <c r="H660" i="1"/>
  <c r="M660" i="1"/>
  <c r="N660" i="1"/>
  <c r="O660" i="1"/>
  <c r="P660" i="1"/>
  <c r="A661" i="1"/>
  <c r="C661" i="1" s="1"/>
  <c r="B661" i="1"/>
  <c r="E661" i="1"/>
  <c r="F661" i="1"/>
  <c r="G661" i="1"/>
  <c r="H661" i="1"/>
  <c r="M661" i="1"/>
  <c r="N661" i="1"/>
  <c r="O661" i="1"/>
  <c r="P661" i="1"/>
  <c r="A662" i="1"/>
  <c r="C662" i="1" s="1"/>
  <c r="B662" i="1"/>
  <c r="E662" i="1"/>
  <c r="F662" i="1"/>
  <c r="G662" i="1"/>
  <c r="H662" i="1"/>
  <c r="M662" i="1"/>
  <c r="N662" i="1"/>
  <c r="O662" i="1"/>
  <c r="P662" i="1"/>
  <c r="A663" i="1"/>
  <c r="C663" i="1" s="1"/>
  <c r="B663" i="1"/>
  <c r="E663" i="1"/>
  <c r="F663" i="1"/>
  <c r="G663" i="1"/>
  <c r="H663" i="1"/>
  <c r="M663" i="1"/>
  <c r="N663" i="1"/>
  <c r="O663" i="1"/>
  <c r="P663" i="1"/>
  <c r="A664" i="1"/>
  <c r="C664" i="1" s="1"/>
  <c r="B664" i="1"/>
  <c r="E664" i="1"/>
  <c r="F664" i="1"/>
  <c r="G664" i="1"/>
  <c r="H664" i="1"/>
  <c r="M664" i="1"/>
  <c r="N664" i="1"/>
  <c r="O664" i="1"/>
  <c r="P664" i="1"/>
  <c r="A665" i="1"/>
  <c r="C665" i="1" s="1"/>
  <c r="B665" i="1"/>
  <c r="E665" i="1"/>
  <c r="F665" i="1"/>
  <c r="G665" i="1"/>
  <c r="H665" i="1"/>
  <c r="M665" i="1"/>
  <c r="N665" i="1"/>
  <c r="O665" i="1"/>
  <c r="P665" i="1"/>
  <c r="A666" i="1"/>
  <c r="C666" i="1" s="1"/>
  <c r="B666" i="1"/>
  <c r="E666" i="1"/>
  <c r="F666" i="1"/>
  <c r="G666" i="1"/>
  <c r="H666" i="1"/>
  <c r="M666" i="1"/>
  <c r="N666" i="1"/>
  <c r="O666" i="1"/>
  <c r="P666" i="1"/>
  <c r="A667" i="1"/>
  <c r="C667" i="1" s="1"/>
  <c r="B667" i="1"/>
  <c r="E667" i="1"/>
  <c r="F667" i="1"/>
  <c r="G667" i="1"/>
  <c r="H667" i="1"/>
  <c r="M667" i="1"/>
  <c r="N667" i="1"/>
  <c r="O667" i="1"/>
  <c r="P667" i="1"/>
  <c r="A668" i="1"/>
  <c r="C668" i="1" s="1"/>
  <c r="B668" i="1"/>
  <c r="E668" i="1"/>
  <c r="F668" i="1"/>
  <c r="G668" i="1"/>
  <c r="H668" i="1"/>
  <c r="M668" i="1"/>
  <c r="N668" i="1"/>
  <c r="O668" i="1"/>
  <c r="P668" i="1"/>
  <c r="A669" i="1"/>
  <c r="C669" i="1" s="1"/>
  <c r="B669" i="1"/>
  <c r="E669" i="1"/>
  <c r="F669" i="1"/>
  <c r="G669" i="1"/>
  <c r="H669" i="1"/>
  <c r="M669" i="1"/>
  <c r="N669" i="1"/>
  <c r="O669" i="1"/>
  <c r="P669" i="1"/>
  <c r="A670" i="1"/>
  <c r="C670" i="1" s="1"/>
  <c r="B670" i="1"/>
  <c r="E670" i="1"/>
  <c r="F670" i="1"/>
  <c r="G670" i="1"/>
  <c r="H670" i="1"/>
  <c r="M670" i="1"/>
  <c r="N670" i="1"/>
  <c r="O670" i="1"/>
  <c r="P670" i="1"/>
  <c r="A671" i="1"/>
  <c r="C671" i="1" s="1"/>
  <c r="B671" i="1"/>
  <c r="E671" i="1"/>
  <c r="F671" i="1"/>
  <c r="G671" i="1"/>
  <c r="H671" i="1"/>
  <c r="M671" i="1"/>
  <c r="N671" i="1"/>
  <c r="O671" i="1"/>
  <c r="P671" i="1"/>
  <c r="A672" i="1"/>
  <c r="C672" i="1" s="1"/>
  <c r="B672" i="1"/>
  <c r="E672" i="1"/>
  <c r="F672" i="1"/>
  <c r="G672" i="1"/>
  <c r="H672" i="1"/>
  <c r="M672" i="1"/>
  <c r="N672" i="1"/>
  <c r="O672" i="1"/>
  <c r="P672" i="1"/>
  <c r="A673" i="1"/>
  <c r="B673" i="1"/>
  <c r="E673" i="1"/>
  <c r="F673" i="1"/>
  <c r="G673" i="1"/>
  <c r="H673" i="1"/>
  <c r="M673" i="1"/>
  <c r="N673" i="1"/>
  <c r="O673" i="1"/>
  <c r="P673" i="1"/>
  <c r="A674" i="1"/>
  <c r="B674" i="1"/>
  <c r="E674" i="1"/>
  <c r="F674" i="1"/>
  <c r="G674" i="1"/>
  <c r="H674" i="1"/>
  <c r="M674" i="1"/>
  <c r="N674" i="1"/>
  <c r="O674" i="1"/>
  <c r="P674" i="1"/>
  <c r="A675" i="1"/>
  <c r="B675" i="1"/>
  <c r="E675" i="1"/>
  <c r="F675" i="1"/>
  <c r="G675" i="1"/>
  <c r="H675" i="1"/>
  <c r="M675" i="1"/>
  <c r="N675" i="1"/>
  <c r="O675" i="1"/>
  <c r="P675" i="1"/>
  <c r="A676" i="1"/>
  <c r="B676" i="1"/>
  <c r="E676" i="1"/>
  <c r="F676" i="1"/>
  <c r="G676" i="1"/>
  <c r="H676" i="1"/>
  <c r="M676" i="1"/>
  <c r="N676" i="1"/>
  <c r="O676" i="1"/>
  <c r="P676" i="1"/>
  <c r="A677" i="1"/>
  <c r="B677" i="1"/>
  <c r="E677" i="1"/>
  <c r="F677" i="1"/>
  <c r="G677" i="1"/>
  <c r="H677" i="1"/>
  <c r="M677" i="1"/>
  <c r="N677" i="1"/>
  <c r="O677" i="1"/>
  <c r="P677" i="1"/>
  <c r="A678" i="1"/>
  <c r="B678" i="1"/>
  <c r="E678" i="1"/>
  <c r="F678" i="1"/>
  <c r="G678" i="1"/>
  <c r="H678" i="1"/>
  <c r="M678" i="1"/>
  <c r="N678" i="1"/>
  <c r="O678" i="1"/>
  <c r="P678" i="1"/>
  <c r="A679" i="1"/>
  <c r="B679" i="1"/>
  <c r="E679" i="1"/>
  <c r="F679" i="1"/>
  <c r="G679" i="1"/>
  <c r="H679" i="1"/>
  <c r="M679" i="1"/>
  <c r="N679" i="1"/>
  <c r="O679" i="1"/>
  <c r="P679" i="1"/>
  <c r="A680" i="1"/>
  <c r="B680" i="1"/>
  <c r="E680" i="1"/>
  <c r="F680" i="1"/>
  <c r="G680" i="1"/>
  <c r="H680" i="1"/>
  <c r="M680" i="1"/>
  <c r="N680" i="1"/>
  <c r="O680" i="1"/>
  <c r="P680" i="1"/>
  <c r="A681" i="1"/>
  <c r="B681" i="1"/>
  <c r="E681" i="1"/>
  <c r="F681" i="1"/>
  <c r="G681" i="1"/>
  <c r="H681" i="1"/>
  <c r="M681" i="1"/>
  <c r="N681" i="1"/>
  <c r="O681" i="1"/>
  <c r="P681" i="1"/>
  <c r="A682" i="1"/>
  <c r="B682" i="1"/>
  <c r="E682" i="1"/>
  <c r="F682" i="1"/>
  <c r="G682" i="1"/>
  <c r="H682" i="1"/>
  <c r="M682" i="1"/>
  <c r="N682" i="1"/>
  <c r="O682" i="1"/>
  <c r="P682" i="1"/>
  <c r="A683" i="1"/>
  <c r="B683" i="1"/>
  <c r="E683" i="1"/>
  <c r="F683" i="1"/>
  <c r="G683" i="1"/>
  <c r="H683" i="1"/>
  <c r="M683" i="1"/>
  <c r="N683" i="1"/>
  <c r="O683" i="1"/>
  <c r="P683" i="1"/>
  <c r="A684" i="1"/>
  <c r="B684" i="1"/>
  <c r="E684" i="1"/>
  <c r="F684" i="1"/>
  <c r="G684" i="1"/>
  <c r="H684" i="1"/>
  <c r="M684" i="1"/>
  <c r="N684" i="1"/>
  <c r="O684" i="1"/>
  <c r="P684" i="1"/>
  <c r="A685" i="1"/>
  <c r="B685" i="1"/>
  <c r="E685" i="1"/>
  <c r="F685" i="1"/>
  <c r="G685" i="1"/>
  <c r="H685" i="1"/>
  <c r="M685" i="1"/>
  <c r="N685" i="1"/>
  <c r="O685" i="1"/>
  <c r="P685" i="1"/>
  <c r="A686" i="1"/>
  <c r="B686" i="1"/>
  <c r="E686" i="1"/>
  <c r="H686" i="1" s="1"/>
  <c r="F686" i="1"/>
  <c r="G686" i="1"/>
  <c r="M686" i="1"/>
  <c r="N686" i="1"/>
  <c r="O686" i="1"/>
  <c r="P686" i="1"/>
  <c r="A687" i="1"/>
  <c r="B687" i="1"/>
  <c r="E687" i="1"/>
  <c r="G687" i="1" s="1"/>
  <c r="F687" i="1"/>
  <c r="M687" i="1"/>
  <c r="N687" i="1"/>
  <c r="A688" i="1"/>
  <c r="B688" i="1"/>
  <c r="E688" i="1"/>
  <c r="H688" i="1" s="1"/>
  <c r="F688" i="1"/>
  <c r="G688" i="1"/>
  <c r="M688" i="1"/>
  <c r="N688" i="1"/>
  <c r="O688" i="1"/>
  <c r="P688" i="1"/>
  <c r="A689" i="1"/>
  <c r="B689" i="1"/>
  <c r="E689" i="1"/>
  <c r="G689" i="1" s="1"/>
  <c r="F689" i="1"/>
  <c r="M689" i="1"/>
  <c r="N689" i="1"/>
  <c r="A690" i="1"/>
  <c r="B690" i="1"/>
  <c r="E690" i="1"/>
  <c r="H690" i="1" s="1"/>
  <c r="F690" i="1"/>
  <c r="G690" i="1"/>
  <c r="M690" i="1"/>
  <c r="N690" i="1"/>
  <c r="O690" i="1"/>
  <c r="P690" i="1"/>
  <c r="A691" i="1"/>
  <c r="B691" i="1"/>
  <c r="E691" i="1"/>
  <c r="G691" i="1" s="1"/>
  <c r="F691" i="1"/>
  <c r="M691" i="1"/>
  <c r="N691" i="1"/>
  <c r="A692" i="1"/>
  <c r="B692" i="1"/>
  <c r="E692" i="1"/>
  <c r="H692" i="1" s="1"/>
  <c r="F692" i="1"/>
  <c r="G692" i="1"/>
  <c r="M692" i="1"/>
  <c r="N692" i="1"/>
  <c r="O692" i="1"/>
  <c r="P692" i="1"/>
  <c r="A693" i="1"/>
  <c r="B693" i="1"/>
  <c r="E693" i="1"/>
  <c r="G693" i="1" s="1"/>
  <c r="F693" i="1"/>
  <c r="M693" i="1"/>
  <c r="N693" i="1"/>
  <c r="A694" i="1"/>
  <c r="B694" i="1"/>
  <c r="E694" i="1"/>
  <c r="H694" i="1" s="1"/>
  <c r="F694" i="1"/>
  <c r="G694" i="1"/>
  <c r="M694" i="1"/>
  <c r="N694" i="1"/>
  <c r="O694" i="1"/>
  <c r="P694" i="1"/>
  <c r="A695" i="1"/>
  <c r="B695" i="1"/>
  <c r="E695" i="1"/>
  <c r="G695" i="1" s="1"/>
  <c r="F695" i="1"/>
  <c r="M695" i="1"/>
  <c r="N695" i="1"/>
  <c r="A696" i="1"/>
  <c r="B696" i="1"/>
  <c r="E696" i="1"/>
  <c r="H696" i="1" s="1"/>
  <c r="F696" i="1"/>
  <c r="G696" i="1"/>
  <c r="M696" i="1"/>
  <c r="N696" i="1"/>
  <c r="O696" i="1"/>
  <c r="P696" i="1"/>
  <c r="A697" i="1"/>
  <c r="B697" i="1"/>
  <c r="E697" i="1"/>
  <c r="G697" i="1" s="1"/>
  <c r="F697" i="1"/>
  <c r="M697" i="1"/>
  <c r="N697" i="1"/>
  <c r="A698" i="1"/>
  <c r="B698" i="1"/>
  <c r="E698" i="1"/>
  <c r="H698" i="1" s="1"/>
  <c r="F698" i="1"/>
  <c r="G698" i="1"/>
  <c r="M698" i="1"/>
  <c r="N698" i="1"/>
  <c r="O698" i="1"/>
  <c r="P698" i="1"/>
  <c r="A699" i="1"/>
  <c r="B699" i="1"/>
  <c r="E699" i="1"/>
  <c r="G699" i="1" s="1"/>
  <c r="F699" i="1"/>
  <c r="M699" i="1"/>
  <c r="N699" i="1"/>
  <c r="A700" i="1"/>
  <c r="B700" i="1"/>
  <c r="E700" i="1"/>
  <c r="H700" i="1" s="1"/>
  <c r="F700" i="1"/>
  <c r="G700" i="1"/>
  <c r="M700" i="1"/>
  <c r="N700" i="1"/>
  <c r="O700" i="1"/>
  <c r="P700" i="1"/>
  <c r="A701" i="1"/>
  <c r="B701" i="1"/>
  <c r="E701" i="1"/>
  <c r="G701" i="1" s="1"/>
  <c r="F701" i="1"/>
  <c r="M701" i="1"/>
  <c r="N701" i="1"/>
  <c r="A702" i="1"/>
  <c r="B702" i="1"/>
  <c r="E702" i="1"/>
  <c r="H702" i="1" s="1"/>
  <c r="F702" i="1"/>
  <c r="G702" i="1"/>
  <c r="M702" i="1"/>
  <c r="N702" i="1"/>
  <c r="O702" i="1"/>
  <c r="P702" i="1"/>
  <c r="A703" i="1"/>
  <c r="B703" i="1"/>
  <c r="E703" i="1"/>
  <c r="G703" i="1" s="1"/>
  <c r="F703" i="1"/>
  <c r="M703" i="1"/>
  <c r="N703" i="1"/>
  <c r="A704" i="1"/>
  <c r="B704" i="1"/>
  <c r="E704" i="1"/>
  <c r="H704" i="1" s="1"/>
  <c r="F704" i="1"/>
  <c r="G704" i="1"/>
  <c r="M704" i="1"/>
  <c r="N704" i="1"/>
  <c r="O704" i="1"/>
  <c r="P704" i="1"/>
  <c r="A705" i="1"/>
  <c r="B705" i="1"/>
  <c r="E705" i="1"/>
  <c r="G705" i="1" s="1"/>
  <c r="F705" i="1"/>
  <c r="M705" i="1"/>
  <c r="N705" i="1"/>
  <c r="A706" i="1"/>
  <c r="B706" i="1"/>
  <c r="E706" i="1"/>
  <c r="H706" i="1" s="1"/>
  <c r="F706" i="1"/>
  <c r="G706" i="1"/>
  <c r="M706" i="1"/>
  <c r="N706" i="1"/>
  <c r="O706" i="1"/>
  <c r="P706" i="1"/>
  <c r="A707" i="1"/>
  <c r="B707" i="1"/>
  <c r="E707" i="1"/>
  <c r="G707" i="1" s="1"/>
  <c r="F707" i="1"/>
  <c r="M707" i="1"/>
  <c r="N707" i="1"/>
  <c r="A708" i="1"/>
  <c r="B708" i="1"/>
  <c r="E708" i="1"/>
  <c r="H708" i="1" s="1"/>
  <c r="F708" i="1"/>
  <c r="G708" i="1"/>
  <c r="M708" i="1"/>
  <c r="N708" i="1"/>
  <c r="O708" i="1"/>
  <c r="P708" i="1"/>
  <c r="A709" i="1"/>
  <c r="B709" i="1"/>
  <c r="E709" i="1"/>
  <c r="G709" i="1" s="1"/>
  <c r="F709" i="1"/>
  <c r="M709" i="1"/>
  <c r="N709" i="1"/>
  <c r="A710" i="1"/>
  <c r="B710" i="1"/>
  <c r="E710" i="1"/>
  <c r="H710" i="1" s="1"/>
  <c r="F710" i="1"/>
  <c r="G710" i="1"/>
  <c r="M710" i="1"/>
  <c r="N710" i="1"/>
  <c r="O710" i="1"/>
  <c r="P710" i="1"/>
  <c r="A711" i="1"/>
  <c r="B711" i="1"/>
  <c r="E711" i="1"/>
  <c r="G711" i="1" s="1"/>
  <c r="F711" i="1"/>
  <c r="M711" i="1"/>
  <c r="O711" i="1" s="1"/>
  <c r="N711" i="1"/>
  <c r="A712" i="1"/>
  <c r="B712" i="1"/>
  <c r="C712" i="1" s="1"/>
  <c r="E712" i="1"/>
  <c r="F712" i="1"/>
  <c r="M712" i="1"/>
  <c r="N712" i="1"/>
  <c r="A713" i="1"/>
  <c r="D713" i="1" s="1"/>
  <c r="B713" i="1"/>
  <c r="E713" i="1"/>
  <c r="H713" i="1" s="1"/>
  <c r="F713" i="1"/>
  <c r="G713" i="1"/>
  <c r="M713" i="1"/>
  <c r="N713" i="1"/>
  <c r="O713" i="1" s="1"/>
  <c r="P713" i="1"/>
  <c r="A714" i="1"/>
  <c r="D714" i="1" s="1"/>
  <c r="B714" i="1"/>
  <c r="E714" i="1"/>
  <c r="F714" i="1"/>
  <c r="G714" i="1"/>
  <c r="H714" i="1"/>
  <c r="M714" i="1"/>
  <c r="O714" i="1" s="1"/>
  <c r="N714" i="1"/>
  <c r="P714" i="1"/>
  <c r="A715" i="1"/>
  <c r="B715" i="1"/>
  <c r="C715" i="1" s="1"/>
  <c r="E715" i="1"/>
  <c r="G715" i="1" s="1"/>
  <c r="F715" i="1"/>
  <c r="M715" i="1"/>
  <c r="O715" i="1" s="1"/>
  <c r="N715" i="1"/>
  <c r="A716" i="1"/>
  <c r="B716" i="1"/>
  <c r="C716" i="1" s="1"/>
  <c r="E716" i="1"/>
  <c r="F716" i="1"/>
  <c r="M716" i="1"/>
  <c r="N716" i="1"/>
  <c r="O716" i="1" s="1"/>
  <c r="A717" i="1"/>
  <c r="D717" i="1" s="1"/>
  <c r="B717" i="1"/>
  <c r="E717" i="1"/>
  <c r="H717" i="1" s="1"/>
  <c r="F717" i="1"/>
  <c r="G717" i="1"/>
  <c r="M717" i="1"/>
  <c r="N717" i="1"/>
  <c r="O717" i="1" s="1"/>
  <c r="P717" i="1"/>
  <c r="A718" i="1"/>
  <c r="D718" i="1" s="1"/>
  <c r="B718" i="1"/>
  <c r="E718" i="1"/>
  <c r="F718" i="1"/>
  <c r="G718" i="1"/>
  <c r="H718" i="1"/>
  <c r="M718" i="1"/>
  <c r="O718" i="1" s="1"/>
  <c r="N718" i="1"/>
  <c r="P718" i="1"/>
  <c r="A719" i="1"/>
  <c r="B719" i="1"/>
  <c r="C719" i="1" s="1"/>
  <c r="E719" i="1"/>
  <c r="G719" i="1" s="1"/>
  <c r="F719" i="1"/>
  <c r="M719" i="1"/>
  <c r="O719" i="1" s="1"/>
  <c r="N719" i="1"/>
  <c r="A720" i="1"/>
  <c r="B720" i="1"/>
  <c r="C720" i="1" s="1"/>
  <c r="E720" i="1"/>
  <c r="F720" i="1"/>
  <c r="M720" i="1"/>
  <c r="P720" i="1" s="1"/>
  <c r="N720" i="1"/>
  <c r="O720" i="1" s="1"/>
  <c r="A721" i="1"/>
  <c r="D721" i="1" s="1"/>
  <c r="B721" i="1"/>
  <c r="E721" i="1"/>
  <c r="H721" i="1" s="1"/>
  <c r="F721" i="1"/>
  <c r="G721" i="1"/>
  <c r="M721" i="1"/>
  <c r="N721" i="1"/>
  <c r="O721" i="1" s="1"/>
  <c r="P721" i="1"/>
  <c r="A722" i="1"/>
  <c r="D722" i="1" s="1"/>
  <c r="B722" i="1"/>
  <c r="E722" i="1"/>
  <c r="F722" i="1"/>
  <c r="G722" i="1"/>
  <c r="H722" i="1"/>
  <c r="M722" i="1"/>
  <c r="O722" i="1" s="1"/>
  <c r="N722" i="1"/>
  <c r="P722" i="1"/>
  <c r="A723" i="1"/>
  <c r="B723" i="1"/>
  <c r="C723" i="1" s="1"/>
  <c r="E723" i="1"/>
  <c r="G723" i="1" s="1"/>
  <c r="F723" i="1"/>
  <c r="M723" i="1"/>
  <c r="O723" i="1" s="1"/>
  <c r="N723" i="1"/>
  <c r="A724" i="1"/>
  <c r="B724" i="1"/>
  <c r="C724" i="1" s="1"/>
  <c r="E724" i="1"/>
  <c r="F724" i="1"/>
  <c r="M724" i="1"/>
  <c r="N724" i="1"/>
  <c r="O724" i="1" s="1"/>
  <c r="A725" i="1"/>
  <c r="D725" i="1" s="1"/>
  <c r="B725" i="1"/>
  <c r="E725" i="1"/>
  <c r="H725" i="1" s="1"/>
  <c r="F725" i="1"/>
  <c r="G725" i="1"/>
  <c r="M725" i="1"/>
  <c r="N725" i="1"/>
  <c r="O725" i="1" s="1"/>
  <c r="P725" i="1"/>
  <c r="A726" i="1"/>
  <c r="D726" i="1" s="1"/>
  <c r="B726" i="1"/>
  <c r="E726" i="1"/>
  <c r="F726" i="1"/>
  <c r="G726" i="1"/>
  <c r="H726" i="1"/>
  <c r="M726" i="1"/>
  <c r="O726" i="1" s="1"/>
  <c r="N726" i="1"/>
  <c r="P726" i="1"/>
  <c r="A727" i="1"/>
  <c r="B727" i="1"/>
  <c r="C727" i="1" s="1"/>
  <c r="E727" i="1"/>
  <c r="G727" i="1" s="1"/>
  <c r="F727" i="1"/>
  <c r="M727" i="1"/>
  <c r="O727" i="1" s="1"/>
  <c r="N727" i="1"/>
  <c r="A728" i="1"/>
  <c r="B728" i="1"/>
  <c r="C728" i="1" s="1"/>
  <c r="E728" i="1"/>
  <c r="F728" i="1"/>
  <c r="M728" i="1"/>
  <c r="N728" i="1"/>
  <c r="A729" i="1"/>
  <c r="D729" i="1" s="1"/>
  <c r="B729" i="1"/>
  <c r="E729" i="1"/>
  <c r="H729" i="1" s="1"/>
  <c r="F729" i="1"/>
  <c r="G729" i="1"/>
  <c r="M729" i="1"/>
  <c r="N729" i="1"/>
  <c r="O729" i="1" s="1"/>
  <c r="P729" i="1"/>
  <c r="A730" i="1"/>
  <c r="D730" i="1" s="1"/>
  <c r="B730" i="1"/>
  <c r="E730" i="1"/>
  <c r="F730" i="1"/>
  <c r="G730" i="1"/>
  <c r="H730" i="1"/>
  <c r="M730" i="1"/>
  <c r="O730" i="1" s="1"/>
  <c r="N730" i="1"/>
  <c r="P730" i="1"/>
  <c r="A731" i="1"/>
  <c r="B731" i="1"/>
  <c r="C731" i="1" s="1"/>
  <c r="E731" i="1"/>
  <c r="G731" i="1" s="1"/>
  <c r="F731" i="1"/>
  <c r="M731" i="1"/>
  <c r="O731" i="1" s="1"/>
  <c r="N731" i="1"/>
  <c r="A732" i="1"/>
  <c r="B732" i="1"/>
  <c r="C732" i="1" s="1"/>
  <c r="E732" i="1"/>
  <c r="F732" i="1"/>
  <c r="M732" i="1"/>
  <c r="N732" i="1"/>
  <c r="A733" i="1"/>
  <c r="D733" i="1" s="1"/>
  <c r="B733" i="1"/>
  <c r="E733" i="1"/>
  <c r="H733" i="1" s="1"/>
  <c r="F733" i="1"/>
  <c r="G733" i="1"/>
  <c r="M733" i="1"/>
  <c r="N733" i="1"/>
  <c r="O733" i="1" s="1"/>
  <c r="P733" i="1"/>
  <c r="A734" i="1"/>
  <c r="D734" i="1" s="1"/>
  <c r="B734" i="1"/>
  <c r="E734" i="1"/>
  <c r="F734" i="1"/>
  <c r="G734" i="1"/>
  <c r="H734" i="1"/>
  <c r="M734" i="1"/>
  <c r="O734" i="1" s="1"/>
  <c r="N734" i="1"/>
  <c r="P734" i="1"/>
  <c r="A735" i="1"/>
  <c r="B735" i="1"/>
  <c r="C735" i="1" s="1"/>
  <c r="E735" i="1"/>
  <c r="G735" i="1" s="1"/>
  <c r="F735" i="1"/>
  <c r="M735" i="1"/>
  <c r="O735" i="1" s="1"/>
  <c r="N735" i="1"/>
  <c r="A736" i="1"/>
  <c r="B736" i="1"/>
  <c r="C736" i="1" s="1"/>
  <c r="E736" i="1"/>
  <c r="F736" i="1"/>
  <c r="M736" i="1"/>
  <c r="N736" i="1"/>
  <c r="A737" i="1"/>
  <c r="D737" i="1" s="1"/>
  <c r="B737" i="1"/>
  <c r="E737" i="1"/>
  <c r="H737" i="1" s="1"/>
  <c r="F737" i="1"/>
  <c r="G737" i="1"/>
  <c r="M737" i="1"/>
  <c r="N737" i="1"/>
  <c r="O737" i="1" s="1"/>
  <c r="P737" i="1"/>
  <c r="A738" i="1"/>
  <c r="D738" i="1" s="1"/>
  <c r="B738" i="1"/>
  <c r="E738" i="1"/>
  <c r="F738" i="1"/>
  <c r="G738" i="1"/>
  <c r="H738" i="1"/>
  <c r="M738" i="1"/>
  <c r="O738" i="1" s="1"/>
  <c r="N738" i="1"/>
  <c r="P738" i="1"/>
  <c r="A739" i="1"/>
  <c r="B739" i="1"/>
  <c r="C739" i="1" s="1"/>
  <c r="E739" i="1"/>
  <c r="G739" i="1" s="1"/>
  <c r="F739" i="1"/>
  <c r="M739" i="1"/>
  <c r="O739" i="1" s="1"/>
  <c r="N739" i="1"/>
  <c r="A740" i="1"/>
  <c r="B740" i="1"/>
  <c r="C740" i="1" s="1"/>
  <c r="E740" i="1"/>
  <c r="F740" i="1"/>
  <c r="M740" i="1"/>
  <c r="N740" i="1"/>
  <c r="A741" i="1"/>
  <c r="D741" i="1" s="1"/>
  <c r="B741" i="1"/>
  <c r="E741" i="1"/>
  <c r="H741" i="1" s="1"/>
  <c r="F741" i="1"/>
  <c r="G741" i="1"/>
  <c r="M741" i="1"/>
  <c r="N741" i="1"/>
  <c r="O741" i="1" s="1"/>
  <c r="A742" i="1"/>
  <c r="D742" i="1" s="1"/>
  <c r="B742" i="1"/>
  <c r="E742" i="1"/>
  <c r="F742" i="1"/>
  <c r="G742" i="1"/>
  <c r="H742" i="1"/>
  <c r="M742" i="1"/>
  <c r="O742" i="1" s="1"/>
  <c r="N742" i="1"/>
  <c r="P742" i="1"/>
  <c r="A743" i="1"/>
  <c r="B743" i="1"/>
  <c r="C743" i="1" s="1"/>
  <c r="E743" i="1"/>
  <c r="G743" i="1" s="1"/>
  <c r="F743" i="1"/>
  <c r="M743" i="1"/>
  <c r="O743" i="1" s="1"/>
  <c r="N743" i="1"/>
  <c r="A744" i="1"/>
  <c r="B744" i="1"/>
  <c r="C744" i="1" s="1"/>
  <c r="E744" i="1"/>
  <c r="F744" i="1"/>
  <c r="M744" i="1"/>
  <c r="N744" i="1"/>
  <c r="A745" i="1"/>
  <c r="D745" i="1" s="1"/>
  <c r="B745" i="1"/>
  <c r="E745" i="1"/>
  <c r="H745" i="1" s="1"/>
  <c r="F745" i="1"/>
  <c r="M745" i="1"/>
  <c r="N745" i="1"/>
  <c r="O745" i="1" s="1"/>
  <c r="P745" i="1"/>
  <c r="A746" i="1"/>
  <c r="D746" i="1" s="1"/>
  <c r="B746" i="1"/>
  <c r="E746" i="1"/>
  <c r="F746" i="1"/>
  <c r="G746" i="1"/>
  <c r="H746" i="1"/>
  <c r="M746" i="1"/>
  <c r="O746" i="1" s="1"/>
  <c r="N746" i="1"/>
  <c r="P746" i="1"/>
  <c r="A747" i="1"/>
  <c r="B747" i="1"/>
  <c r="C747" i="1" s="1"/>
  <c r="E747" i="1"/>
  <c r="G747" i="1" s="1"/>
  <c r="F747" i="1"/>
  <c r="M747" i="1"/>
  <c r="O747" i="1" s="1"/>
  <c r="N747" i="1"/>
  <c r="A748" i="1"/>
  <c r="B748" i="1"/>
  <c r="C748" i="1" s="1"/>
  <c r="E748" i="1"/>
  <c r="F748" i="1"/>
  <c r="M748" i="1"/>
  <c r="N748" i="1"/>
  <c r="A749" i="1"/>
  <c r="D749" i="1" s="1"/>
  <c r="B749" i="1"/>
  <c r="E749" i="1"/>
  <c r="H749" i="1" s="1"/>
  <c r="F749" i="1"/>
  <c r="M749" i="1"/>
  <c r="N749" i="1"/>
  <c r="A750" i="1"/>
  <c r="D750" i="1" s="1"/>
  <c r="B750" i="1"/>
  <c r="E750" i="1"/>
  <c r="F750" i="1"/>
  <c r="G750" i="1"/>
  <c r="H750" i="1"/>
  <c r="M750" i="1"/>
  <c r="O750" i="1" s="1"/>
  <c r="N750" i="1"/>
  <c r="P750" i="1"/>
  <c r="A751" i="1"/>
  <c r="B751" i="1"/>
  <c r="C751" i="1" s="1"/>
  <c r="E751" i="1"/>
  <c r="G751" i="1" s="1"/>
  <c r="F751" i="1"/>
  <c r="M751" i="1"/>
  <c r="O751" i="1" s="1"/>
  <c r="N751" i="1"/>
  <c r="A752" i="1"/>
  <c r="B752" i="1"/>
  <c r="C752" i="1" s="1"/>
  <c r="E752" i="1"/>
  <c r="F752" i="1"/>
  <c r="M752" i="1"/>
  <c r="N752" i="1"/>
  <c r="P752" i="1" s="1"/>
  <c r="O752" i="1"/>
  <c r="A753" i="1"/>
  <c r="D753" i="1" s="1"/>
  <c r="B753" i="1"/>
  <c r="E753" i="1"/>
  <c r="G753" i="1" s="1"/>
  <c r="F753" i="1"/>
  <c r="M753" i="1"/>
  <c r="N753" i="1"/>
  <c r="O753" i="1" s="1"/>
  <c r="P753" i="1"/>
  <c r="A754" i="1"/>
  <c r="B754" i="1"/>
  <c r="E754" i="1"/>
  <c r="F754" i="1"/>
  <c r="G754" i="1"/>
  <c r="H754" i="1"/>
  <c r="M754" i="1"/>
  <c r="O754" i="1" s="1"/>
  <c r="N754" i="1"/>
  <c r="P754" i="1"/>
  <c r="A755" i="1"/>
  <c r="B755" i="1"/>
  <c r="C755" i="1"/>
  <c r="E755" i="1"/>
  <c r="G755" i="1" s="1"/>
  <c r="F755" i="1"/>
  <c r="M755" i="1"/>
  <c r="N755" i="1"/>
  <c r="A756" i="1"/>
  <c r="B756" i="1"/>
  <c r="C756" i="1" s="1"/>
  <c r="E756" i="1"/>
  <c r="F756" i="1"/>
  <c r="M756" i="1"/>
  <c r="N756" i="1"/>
  <c r="A757" i="1"/>
  <c r="D757" i="1" s="1"/>
  <c r="B757" i="1"/>
  <c r="E757" i="1"/>
  <c r="F757" i="1"/>
  <c r="G757" i="1"/>
  <c r="H757" i="1"/>
  <c r="M757" i="1"/>
  <c r="N757" i="1"/>
  <c r="O757" i="1" s="1"/>
  <c r="A758" i="1"/>
  <c r="B758" i="1"/>
  <c r="E758" i="1"/>
  <c r="F758" i="1"/>
  <c r="G758" i="1"/>
  <c r="H758" i="1"/>
  <c r="M758" i="1"/>
  <c r="O758" i="1" s="1"/>
  <c r="N758" i="1"/>
  <c r="P758" i="1"/>
  <c r="A759" i="1"/>
  <c r="B759" i="1"/>
  <c r="C759" i="1"/>
  <c r="E759" i="1"/>
  <c r="G759" i="1" s="1"/>
  <c r="F759" i="1"/>
  <c r="M759" i="1"/>
  <c r="N759" i="1"/>
  <c r="A760" i="1"/>
  <c r="B760" i="1"/>
  <c r="C760" i="1" s="1"/>
  <c r="E760" i="1"/>
  <c r="F760" i="1"/>
  <c r="M760" i="1"/>
  <c r="N760" i="1"/>
  <c r="P760" i="1" s="1"/>
  <c r="O760" i="1"/>
  <c r="A761" i="1"/>
  <c r="D761" i="1" s="1"/>
  <c r="B761" i="1"/>
  <c r="E761" i="1"/>
  <c r="H761" i="1" s="1"/>
  <c r="F761" i="1"/>
  <c r="G761" i="1"/>
  <c r="M761" i="1"/>
  <c r="N761" i="1"/>
  <c r="O761" i="1" s="1"/>
  <c r="A762" i="1"/>
  <c r="B762" i="1"/>
  <c r="E762" i="1"/>
  <c r="F762" i="1"/>
  <c r="G762" i="1"/>
  <c r="H762" i="1"/>
  <c r="M762" i="1"/>
  <c r="O762" i="1" s="1"/>
  <c r="N762" i="1"/>
  <c r="P762" i="1"/>
  <c r="A763" i="1"/>
  <c r="B763" i="1"/>
  <c r="C763" i="1" s="1"/>
  <c r="E763" i="1"/>
  <c r="G763" i="1" s="1"/>
  <c r="F763" i="1"/>
  <c r="M763" i="1"/>
  <c r="N763" i="1"/>
  <c r="A764" i="1"/>
  <c r="B764" i="1"/>
  <c r="C764" i="1" s="1"/>
  <c r="E764" i="1"/>
  <c r="F764" i="1"/>
  <c r="M764" i="1"/>
  <c r="N764" i="1"/>
  <c r="P764" i="1" s="1"/>
  <c r="O764" i="1"/>
  <c r="A765" i="1"/>
  <c r="D765" i="1" s="1"/>
  <c r="B765" i="1"/>
  <c r="E765" i="1"/>
  <c r="F765" i="1"/>
  <c r="M765" i="1"/>
  <c r="N765" i="1"/>
  <c r="O765" i="1" s="1"/>
  <c r="P765" i="1"/>
  <c r="A766" i="1"/>
  <c r="B766" i="1"/>
  <c r="E766" i="1"/>
  <c r="F766" i="1"/>
  <c r="G766" i="1"/>
  <c r="H766" i="1"/>
  <c r="M766" i="1"/>
  <c r="O766" i="1" s="1"/>
  <c r="N766" i="1"/>
  <c r="P766" i="1"/>
  <c r="A767" i="1"/>
  <c r="B767" i="1"/>
  <c r="C767" i="1" s="1"/>
  <c r="E767" i="1"/>
  <c r="G767" i="1" s="1"/>
  <c r="F767" i="1"/>
  <c r="M767" i="1"/>
  <c r="N767" i="1"/>
  <c r="A768" i="1"/>
  <c r="B768" i="1"/>
  <c r="C768" i="1" s="1"/>
  <c r="E768" i="1"/>
  <c r="F768" i="1"/>
  <c r="M768" i="1"/>
  <c r="N768" i="1"/>
  <c r="P768" i="1" s="1"/>
  <c r="O768" i="1"/>
  <c r="A769" i="1"/>
  <c r="D769" i="1" s="1"/>
  <c r="B769" i="1"/>
  <c r="E769" i="1"/>
  <c r="G769" i="1" s="1"/>
  <c r="F769" i="1"/>
  <c r="M769" i="1"/>
  <c r="N769" i="1"/>
  <c r="O769" i="1" s="1"/>
  <c r="P769" i="1"/>
  <c r="A770" i="1"/>
  <c r="B770" i="1"/>
  <c r="E770" i="1"/>
  <c r="F770" i="1"/>
  <c r="G770" i="1"/>
  <c r="H770" i="1"/>
  <c r="M770" i="1"/>
  <c r="O770" i="1" s="1"/>
  <c r="N770" i="1"/>
  <c r="P770" i="1"/>
  <c r="A771" i="1"/>
  <c r="B771" i="1"/>
  <c r="C771" i="1"/>
  <c r="E771" i="1"/>
  <c r="G771" i="1" s="1"/>
  <c r="F771" i="1"/>
  <c r="M771" i="1"/>
  <c r="N771" i="1"/>
  <c r="A772" i="1"/>
  <c r="B772" i="1"/>
  <c r="C772" i="1" s="1"/>
  <c r="E772" i="1"/>
  <c r="F772" i="1"/>
  <c r="M772" i="1"/>
  <c r="N772" i="1"/>
  <c r="A773" i="1"/>
  <c r="D773" i="1" s="1"/>
  <c r="B773" i="1"/>
  <c r="E773" i="1"/>
  <c r="F773" i="1"/>
  <c r="G773" i="1"/>
  <c r="H773" i="1"/>
  <c r="M773" i="1"/>
  <c r="N773" i="1"/>
  <c r="O773" i="1" s="1"/>
  <c r="A774" i="1"/>
  <c r="B774" i="1"/>
  <c r="E774" i="1"/>
  <c r="F774" i="1"/>
  <c r="G774" i="1"/>
  <c r="H774" i="1"/>
  <c r="M774" i="1"/>
  <c r="O774" i="1" s="1"/>
  <c r="N774" i="1"/>
  <c r="P774" i="1"/>
  <c r="A775" i="1"/>
  <c r="B775" i="1"/>
  <c r="C775" i="1"/>
  <c r="E775" i="1"/>
  <c r="G775" i="1" s="1"/>
  <c r="F775" i="1"/>
  <c r="M775" i="1"/>
  <c r="N775" i="1"/>
  <c r="A776" i="1"/>
  <c r="B776" i="1"/>
  <c r="C776" i="1" s="1"/>
  <c r="E776" i="1"/>
  <c r="F776" i="1"/>
  <c r="M776" i="1"/>
  <c r="N776" i="1"/>
  <c r="P776" i="1" s="1"/>
  <c r="O776" i="1"/>
  <c r="A777" i="1"/>
  <c r="D777" i="1" s="1"/>
  <c r="B777" i="1"/>
  <c r="E777" i="1"/>
  <c r="H777" i="1" s="1"/>
  <c r="F777" i="1"/>
  <c r="G777" i="1"/>
  <c r="M777" i="1"/>
  <c r="N777" i="1"/>
  <c r="O777" i="1" s="1"/>
  <c r="A778" i="1"/>
  <c r="B778" i="1"/>
  <c r="E778" i="1"/>
  <c r="F778" i="1"/>
  <c r="G778" i="1"/>
  <c r="H778" i="1"/>
  <c r="M778" i="1"/>
  <c r="O778" i="1" s="1"/>
  <c r="N778" i="1"/>
  <c r="P778" i="1"/>
  <c r="A779" i="1"/>
  <c r="B779" i="1"/>
  <c r="C779" i="1" s="1"/>
  <c r="E779" i="1"/>
  <c r="G779" i="1" s="1"/>
  <c r="F779" i="1"/>
  <c r="M779" i="1"/>
  <c r="N779" i="1"/>
  <c r="A780" i="1"/>
  <c r="B780" i="1"/>
  <c r="C780" i="1" s="1"/>
  <c r="E780" i="1"/>
  <c r="F780" i="1"/>
  <c r="M780" i="1"/>
  <c r="N780" i="1"/>
  <c r="P780" i="1" s="1"/>
  <c r="O780" i="1"/>
  <c r="A781" i="1"/>
  <c r="D781" i="1" s="1"/>
  <c r="B781" i="1"/>
  <c r="E781" i="1"/>
  <c r="F781" i="1"/>
  <c r="M781" i="1"/>
  <c r="N781" i="1"/>
  <c r="O781" i="1" s="1"/>
  <c r="P781" i="1"/>
  <c r="A782" i="1"/>
  <c r="B782" i="1"/>
  <c r="E782" i="1"/>
  <c r="F782" i="1"/>
  <c r="G782" i="1"/>
  <c r="H782" i="1"/>
  <c r="M782" i="1"/>
  <c r="O782" i="1" s="1"/>
  <c r="N782" i="1"/>
  <c r="P782" i="1"/>
  <c r="A783" i="1"/>
  <c r="B783" i="1"/>
  <c r="C783" i="1" s="1"/>
  <c r="E783" i="1"/>
  <c r="G783" i="1" s="1"/>
  <c r="F783" i="1"/>
  <c r="M783" i="1"/>
  <c r="N783" i="1"/>
  <c r="A784" i="1"/>
  <c r="B784" i="1"/>
  <c r="C784" i="1" s="1"/>
  <c r="E784" i="1"/>
  <c r="F784" i="1"/>
  <c r="M784" i="1"/>
  <c r="N784" i="1"/>
  <c r="P784" i="1" s="1"/>
  <c r="O784" i="1"/>
  <c r="A785" i="1"/>
  <c r="D785" i="1" s="1"/>
  <c r="B785" i="1"/>
  <c r="E785" i="1"/>
  <c r="G785" i="1" s="1"/>
  <c r="F785" i="1"/>
  <c r="M785" i="1"/>
  <c r="N785" i="1"/>
  <c r="O785" i="1" s="1"/>
  <c r="P785" i="1"/>
  <c r="A786" i="1"/>
  <c r="B786" i="1"/>
  <c r="E786" i="1"/>
  <c r="F786" i="1"/>
  <c r="G786" i="1"/>
  <c r="H786" i="1"/>
  <c r="M786" i="1"/>
  <c r="O786" i="1" s="1"/>
  <c r="N786" i="1"/>
  <c r="P786" i="1"/>
  <c r="A787" i="1"/>
  <c r="B787" i="1"/>
  <c r="C787" i="1"/>
  <c r="E787" i="1"/>
  <c r="G787" i="1" s="1"/>
  <c r="F787" i="1"/>
  <c r="M787" i="1"/>
  <c r="N787" i="1"/>
  <c r="A788" i="1"/>
  <c r="B788" i="1"/>
  <c r="C788" i="1" s="1"/>
  <c r="E788" i="1"/>
  <c r="F788" i="1"/>
  <c r="M788" i="1"/>
  <c r="N788" i="1"/>
  <c r="A789" i="1"/>
  <c r="D789" i="1" s="1"/>
  <c r="B789" i="1"/>
  <c r="E789" i="1"/>
  <c r="F789" i="1"/>
  <c r="G789" i="1"/>
  <c r="H789" i="1"/>
  <c r="M789" i="1"/>
  <c r="N789" i="1"/>
  <c r="O789" i="1" s="1"/>
  <c r="A790" i="1"/>
  <c r="B790" i="1"/>
  <c r="E790" i="1"/>
  <c r="F790" i="1"/>
  <c r="G790" i="1"/>
  <c r="H790" i="1"/>
  <c r="M790" i="1"/>
  <c r="O790" i="1" s="1"/>
  <c r="N790" i="1"/>
  <c r="P790" i="1"/>
  <c r="A791" i="1"/>
  <c r="B791" i="1"/>
  <c r="C791" i="1"/>
  <c r="E791" i="1"/>
  <c r="G791" i="1" s="1"/>
  <c r="F791" i="1"/>
  <c r="M791" i="1"/>
  <c r="N791" i="1"/>
  <c r="A792" i="1"/>
  <c r="B792" i="1"/>
  <c r="C792" i="1" s="1"/>
  <c r="E792" i="1"/>
  <c r="F792" i="1"/>
  <c r="M792" i="1"/>
  <c r="N792" i="1"/>
  <c r="P792" i="1" s="1"/>
  <c r="O792" i="1"/>
  <c r="A793" i="1"/>
  <c r="D793" i="1" s="1"/>
  <c r="B793" i="1"/>
  <c r="E793" i="1"/>
  <c r="H793" i="1" s="1"/>
  <c r="F793" i="1"/>
  <c r="G793" i="1"/>
  <c r="M793" i="1"/>
  <c r="N793" i="1"/>
  <c r="O793" i="1" s="1"/>
  <c r="A794" i="1"/>
  <c r="B794" i="1"/>
  <c r="E794" i="1"/>
  <c r="F794" i="1"/>
  <c r="G794" i="1"/>
  <c r="H794" i="1"/>
  <c r="M794" i="1"/>
  <c r="O794" i="1" s="1"/>
  <c r="N794" i="1"/>
  <c r="P794" i="1"/>
  <c r="A795" i="1"/>
  <c r="B795" i="1"/>
  <c r="C795" i="1" s="1"/>
  <c r="E795" i="1"/>
  <c r="G795" i="1" s="1"/>
  <c r="F795" i="1"/>
  <c r="M795" i="1"/>
  <c r="N795" i="1"/>
  <c r="A796" i="1"/>
  <c r="B796" i="1"/>
  <c r="C796" i="1" s="1"/>
  <c r="E796" i="1"/>
  <c r="F796" i="1"/>
  <c r="M796" i="1"/>
  <c r="N796" i="1"/>
  <c r="P796" i="1" s="1"/>
  <c r="O796" i="1"/>
  <c r="A797" i="1"/>
  <c r="D797" i="1" s="1"/>
  <c r="B797" i="1"/>
  <c r="E797" i="1"/>
  <c r="F797" i="1"/>
  <c r="M797" i="1"/>
  <c r="N797" i="1"/>
  <c r="O797" i="1" s="1"/>
  <c r="P797" i="1"/>
  <c r="A798" i="1"/>
  <c r="B798" i="1"/>
  <c r="E798" i="1"/>
  <c r="F798" i="1"/>
  <c r="G798" i="1"/>
  <c r="H798" i="1"/>
  <c r="M798" i="1"/>
  <c r="N798" i="1"/>
  <c r="O798" i="1"/>
  <c r="P798" i="1"/>
  <c r="A799" i="1"/>
  <c r="B799" i="1"/>
  <c r="C799" i="1"/>
  <c r="E799" i="1"/>
  <c r="F799" i="1"/>
  <c r="G799" i="1"/>
  <c r="H799" i="1"/>
  <c r="M799" i="1"/>
  <c r="N799" i="1"/>
  <c r="O799" i="1"/>
  <c r="P799" i="1"/>
  <c r="A800" i="1"/>
  <c r="B800" i="1"/>
  <c r="C800" i="1" s="1"/>
  <c r="E800" i="1"/>
  <c r="F800" i="1"/>
  <c r="G800" i="1"/>
  <c r="H800" i="1"/>
  <c r="M800" i="1"/>
  <c r="N800" i="1"/>
  <c r="O800" i="1"/>
  <c r="P800" i="1"/>
  <c r="A801" i="1"/>
  <c r="C801" i="1" s="1"/>
  <c r="B801" i="1"/>
  <c r="E801" i="1"/>
  <c r="F801" i="1"/>
  <c r="G801" i="1"/>
  <c r="H801" i="1"/>
  <c r="M801" i="1"/>
  <c r="N801" i="1"/>
  <c r="O801" i="1"/>
  <c r="P801" i="1"/>
  <c r="A802" i="1"/>
  <c r="B802" i="1"/>
  <c r="E802" i="1"/>
  <c r="F802" i="1"/>
  <c r="G802" i="1"/>
  <c r="H802" i="1"/>
  <c r="M802" i="1"/>
  <c r="N802" i="1"/>
  <c r="O802" i="1"/>
  <c r="P802" i="1"/>
  <c r="A803" i="1"/>
  <c r="B803" i="1"/>
  <c r="C803" i="1"/>
  <c r="E803" i="1"/>
  <c r="F803" i="1"/>
  <c r="G803" i="1"/>
  <c r="H803" i="1"/>
  <c r="M803" i="1"/>
  <c r="N803" i="1"/>
  <c r="O803" i="1"/>
  <c r="P803" i="1"/>
  <c r="A804" i="1"/>
  <c r="B804" i="1"/>
  <c r="C804" i="1" s="1"/>
  <c r="E804" i="1"/>
  <c r="F804" i="1"/>
  <c r="G804" i="1"/>
  <c r="H804" i="1"/>
  <c r="M804" i="1"/>
  <c r="N804" i="1"/>
  <c r="O804" i="1"/>
  <c r="P804" i="1"/>
  <c r="A805" i="1"/>
  <c r="C805" i="1" s="1"/>
  <c r="B805" i="1"/>
  <c r="E805" i="1"/>
  <c r="F805" i="1"/>
  <c r="G805" i="1"/>
  <c r="H805" i="1"/>
  <c r="M805" i="1"/>
  <c r="N805" i="1"/>
  <c r="O805" i="1"/>
  <c r="P805" i="1"/>
  <c r="A806" i="1"/>
  <c r="B806" i="1"/>
  <c r="E806" i="1"/>
  <c r="F806" i="1"/>
  <c r="G806" i="1"/>
  <c r="H806" i="1"/>
  <c r="M806" i="1"/>
  <c r="N806" i="1"/>
  <c r="O806" i="1"/>
  <c r="P806" i="1"/>
  <c r="A807" i="1"/>
  <c r="B807" i="1"/>
  <c r="C807" i="1"/>
  <c r="E807" i="1"/>
  <c r="F807" i="1"/>
  <c r="G807" i="1"/>
  <c r="H807" i="1"/>
  <c r="M807" i="1"/>
  <c r="P807" i="1" s="1"/>
  <c r="N807" i="1"/>
  <c r="O807" i="1"/>
  <c r="A808" i="1"/>
  <c r="D808" i="1" s="1"/>
  <c r="B808" i="1"/>
  <c r="E808" i="1"/>
  <c r="H808" i="1" s="1"/>
  <c r="F808" i="1"/>
  <c r="G808" i="1"/>
  <c r="M808" i="1"/>
  <c r="P808" i="1" s="1"/>
  <c r="N808" i="1"/>
  <c r="O808" i="1"/>
  <c r="A809" i="1"/>
  <c r="B809" i="1"/>
  <c r="E809" i="1"/>
  <c r="H809" i="1" s="1"/>
  <c r="F809" i="1"/>
  <c r="M809" i="1"/>
  <c r="N809" i="1"/>
  <c r="A810" i="1"/>
  <c r="D810" i="1" s="1"/>
  <c r="B810" i="1"/>
  <c r="E810" i="1"/>
  <c r="H810" i="1" s="1"/>
  <c r="F810" i="1"/>
  <c r="G810" i="1"/>
  <c r="M810" i="1"/>
  <c r="P810" i="1" s="1"/>
  <c r="N810" i="1"/>
  <c r="O810" i="1"/>
  <c r="A811" i="1"/>
  <c r="B811" i="1"/>
  <c r="E811" i="1"/>
  <c r="H811" i="1" s="1"/>
  <c r="F811" i="1"/>
  <c r="M811" i="1"/>
  <c r="N811" i="1"/>
  <c r="A812" i="1"/>
  <c r="D812" i="1" s="1"/>
  <c r="B812" i="1"/>
  <c r="E812" i="1"/>
  <c r="H812" i="1" s="1"/>
  <c r="F812" i="1"/>
  <c r="G812" i="1"/>
  <c r="M812" i="1"/>
  <c r="P812" i="1" s="1"/>
  <c r="N812" i="1"/>
  <c r="O812" i="1"/>
  <c r="A813" i="1"/>
  <c r="B813" i="1"/>
  <c r="E813" i="1"/>
  <c r="H813" i="1" s="1"/>
  <c r="F813" i="1"/>
  <c r="M813" i="1"/>
  <c r="N813" i="1"/>
  <c r="A814" i="1"/>
  <c r="D814" i="1" s="1"/>
  <c r="B814" i="1"/>
  <c r="E814" i="1"/>
  <c r="H814" i="1" s="1"/>
  <c r="F814" i="1"/>
  <c r="G814" i="1"/>
  <c r="M814" i="1"/>
  <c r="P814" i="1" s="1"/>
  <c r="N814" i="1"/>
  <c r="O814" i="1"/>
  <c r="A815" i="1"/>
  <c r="C815" i="1" s="1"/>
  <c r="B815" i="1"/>
  <c r="E815" i="1"/>
  <c r="H815" i="1" s="1"/>
  <c r="F815" i="1"/>
  <c r="M815" i="1"/>
  <c r="N815" i="1"/>
  <c r="A816" i="1"/>
  <c r="B816" i="1"/>
  <c r="E816" i="1"/>
  <c r="H816" i="1" s="1"/>
  <c r="F816" i="1"/>
  <c r="G816" i="1"/>
  <c r="M816" i="1"/>
  <c r="P816" i="1" s="1"/>
  <c r="N816" i="1"/>
  <c r="O816" i="1"/>
  <c r="A817" i="1"/>
  <c r="C817" i="1" s="1"/>
  <c r="B817" i="1"/>
  <c r="E817" i="1"/>
  <c r="H817" i="1" s="1"/>
  <c r="F817" i="1"/>
  <c r="M817" i="1"/>
  <c r="P817" i="1" s="1"/>
  <c r="N817" i="1"/>
  <c r="O817" i="1"/>
  <c r="A818" i="1"/>
  <c r="B818" i="1"/>
  <c r="C818" i="1" s="1"/>
  <c r="E818" i="1"/>
  <c r="G818" i="1" s="1"/>
  <c r="F818" i="1"/>
  <c r="H818" i="1"/>
  <c r="M818" i="1"/>
  <c r="P818" i="1" s="1"/>
  <c r="N818" i="1"/>
  <c r="O818" i="1"/>
  <c r="A819" i="1"/>
  <c r="B819" i="1"/>
  <c r="E819" i="1"/>
  <c r="G819" i="1" s="1"/>
  <c r="F819" i="1"/>
  <c r="H819" i="1"/>
  <c r="M819" i="1"/>
  <c r="N819" i="1"/>
  <c r="O819" i="1"/>
  <c r="P819" i="1"/>
  <c r="A820" i="1"/>
  <c r="C820" i="1" s="1"/>
  <c r="B820" i="1"/>
  <c r="D820" i="1"/>
  <c r="E820" i="1"/>
  <c r="F820" i="1"/>
  <c r="G820" i="1"/>
  <c r="H820" i="1"/>
  <c r="M820" i="1"/>
  <c r="N820" i="1"/>
  <c r="O820" i="1"/>
  <c r="P820" i="1"/>
  <c r="A821" i="1"/>
  <c r="C821" i="1" s="1"/>
  <c r="B821" i="1"/>
  <c r="D821" i="1"/>
  <c r="E821" i="1"/>
  <c r="F821" i="1"/>
  <c r="G821" i="1"/>
  <c r="H821" i="1"/>
  <c r="M821" i="1"/>
  <c r="N821" i="1"/>
  <c r="O821" i="1"/>
  <c r="P821" i="1"/>
  <c r="A822" i="1"/>
  <c r="C822" i="1" s="1"/>
  <c r="B822" i="1"/>
  <c r="D822" i="1"/>
  <c r="E822" i="1"/>
  <c r="F822" i="1"/>
  <c r="G822" i="1"/>
  <c r="H822" i="1"/>
  <c r="M822" i="1"/>
  <c r="N822" i="1"/>
  <c r="O822" i="1"/>
  <c r="P822" i="1"/>
  <c r="A823" i="1"/>
  <c r="C823" i="1" s="1"/>
  <c r="B823" i="1"/>
  <c r="D823" i="1"/>
  <c r="E823" i="1"/>
  <c r="F823" i="1"/>
  <c r="G823" i="1"/>
  <c r="H823" i="1"/>
  <c r="M823" i="1"/>
  <c r="N823" i="1"/>
  <c r="O823" i="1"/>
  <c r="P823" i="1"/>
  <c r="A824" i="1"/>
  <c r="C824" i="1" s="1"/>
  <c r="B824" i="1"/>
  <c r="E824" i="1"/>
  <c r="F824" i="1"/>
  <c r="G824" i="1"/>
  <c r="H824" i="1"/>
  <c r="M824" i="1"/>
  <c r="N824" i="1"/>
  <c r="O824" i="1"/>
  <c r="P824" i="1"/>
  <c r="A825" i="1"/>
  <c r="C825" i="1" s="1"/>
  <c r="B825" i="1"/>
  <c r="E825" i="1"/>
  <c r="F825" i="1"/>
  <c r="G825" i="1"/>
  <c r="H825" i="1"/>
  <c r="M825" i="1"/>
  <c r="N825" i="1"/>
  <c r="A826" i="1"/>
  <c r="D826" i="1" s="1"/>
  <c r="B826" i="1"/>
  <c r="C826" i="1"/>
  <c r="E826" i="1"/>
  <c r="F826" i="1"/>
  <c r="M826" i="1"/>
  <c r="N826" i="1"/>
  <c r="A827" i="1"/>
  <c r="C827" i="1" s="1"/>
  <c r="B827" i="1"/>
  <c r="D827" i="1"/>
  <c r="E827" i="1"/>
  <c r="F827" i="1"/>
  <c r="M827" i="1"/>
  <c r="N827" i="1"/>
  <c r="A828" i="1"/>
  <c r="D828" i="1" s="1"/>
  <c r="B828" i="1"/>
  <c r="C828" i="1"/>
  <c r="E828" i="1"/>
  <c r="F828" i="1"/>
  <c r="M828" i="1"/>
  <c r="N828" i="1"/>
  <c r="A829" i="1"/>
  <c r="C829" i="1" s="1"/>
  <c r="B829" i="1"/>
  <c r="D829" i="1"/>
  <c r="E829" i="1"/>
  <c r="F829" i="1"/>
  <c r="M829" i="1"/>
  <c r="N829" i="1"/>
  <c r="A830" i="1"/>
  <c r="D830" i="1" s="1"/>
  <c r="B830" i="1"/>
  <c r="C830" i="1"/>
  <c r="E830" i="1"/>
  <c r="F830" i="1"/>
  <c r="M830" i="1"/>
  <c r="N830" i="1"/>
  <c r="A831" i="1"/>
  <c r="C831" i="1" s="1"/>
  <c r="B831" i="1"/>
  <c r="D831" i="1"/>
  <c r="E831" i="1"/>
  <c r="F831" i="1"/>
  <c r="M831" i="1"/>
  <c r="N831" i="1"/>
  <c r="A832" i="1"/>
  <c r="D832" i="1" s="1"/>
  <c r="B832" i="1"/>
  <c r="C832" i="1"/>
  <c r="E832" i="1"/>
  <c r="F832" i="1"/>
  <c r="M832" i="1"/>
  <c r="N832" i="1"/>
  <c r="A833" i="1"/>
  <c r="C833" i="1" s="1"/>
  <c r="B833" i="1"/>
  <c r="D833" i="1"/>
  <c r="E833" i="1"/>
  <c r="F833" i="1"/>
  <c r="M833" i="1"/>
  <c r="N833" i="1"/>
  <c r="A834" i="1"/>
  <c r="D834" i="1" s="1"/>
  <c r="B834" i="1"/>
  <c r="C834" i="1"/>
  <c r="E834" i="1"/>
  <c r="F834" i="1"/>
  <c r="M834" i="1"/>
  <c r="N834" i="1"/>
  <c r="A835" i="1"/>
  <c r="C835" i="1" s="1"/>
  <c r="B835" i="1"/>
  <c r="D835" i="1"/>
  <c r="E835" i="1"/>
  <c r="F835" i="1"/>
  <c r="M835" i="1"/>
  <c r="N835" i="1"/>
  <c r="P835" i="1" s="1"/>
  <c r="A836" i="1"/>
  <c r="C836" i="1" s="1"/>
  <c r="B836" i="1"/>
  <c r="D836" i="1"/>
  <c r="E836" i="1"/>
  <c r="G836" i="1" s="1"/>
  <c r="F836" i="1"/>
  <c r="H836" i="1"/>
  <c r="M836" i="1"/>
  <c r="N836" i="1"/>
  <c r="P836" i="1" s="1"/>
  <c r="A837" i="1"/>
  <c r="B837" i="1"/>
  <c r="E837" i="1"/>
  <c r="F837" i="1"/>
  <c r="H837" i="1"/>
  <c r="M837" i="1"/>
  <c r="O837" i="1" s="1"/>
  <c r="N837" i="1"/>
  <c r="P837" i="1"/>
  <c r="A838" i="1"/>
  <c r="D838" i="1" s="1"/>
  <c r="B838" i="1"/>
  <c r="C838" i="1"/>
  <c r="E838" i="1"/>
  <c r="F838" i="1"/>
  <c r="H838" i="1" s="1"/>
  <c r="M838" i="1"/>
  <c r="N838" i="1"/>
  <c r="P838" i="1"/>
  <c r="A839" i="1"/>
  <c r="B839" i="1"/>
  <c r="C839" i="1"/>
  <c r="D839" i="1"/>
  <c r="E839" i="1"/>
  <c r="G839" i="1" s="1"/>
  <c r="F839" i="1"/>
  <c r="H839" i="1"/>
  <c r="M839" i="1"/>
  <c r="N839" i="1"/>
  <c r="P839" i="1" s="1"/>
  <c r="A840" i="1"/>
  <c r="C840" i="1" s="1"/>
  <c r="B840" i="1"/>
  <c r="D840" i="1"/>
  <c r="E840" i="1"/>
  <c r="G840" i="1" s="1"/>
  <c r="F840" i="1"/>
  <c r="H840" i="1"/>
  <c r="M840" i="1"/>
  <c r="N840" i="1"/>
  <c r="P840" i="1" s="1"/>
  <c r="A841" i="1"/>
  <c r="B841" i="1"/>
  <c r="E841" i="1"/>
  <c r="F841" i="1"/>
  <c r="H841" i="1"/>
  <c r="M841" i="1"/>
  <c r="O841" i="1" s="1"/>
  <c r="N841" i="1"/>
  <c r="P841" i="1"/>
  <c r="A842" i="1"/>
  <c r="D842" i="1" s="1"/>
  <c r="B842" i="1"/>
  <c r="C842" i="1"/>
  <c r="E842" i="1"/>
  <c r="F842" i="1"/>
  <c r="H842" i="1" s="1"/>
  <c r="M842" i="1"/>
  <c r="N842" i="1"/>
  <c r="P842" i="1"/>
  <c r="A843" i="1"/>
  <c r="B843" i="1"/>
  <c r="C843" i="1"/>
  <c r="D843" i="1"/>
  <c r="E843" i="1"/>
  <c r="G843" i="1" s="1"/>
  <c r="F843" i="1"/>
  <c r="H843" i="1"/>
  <c r="M843" i="1"/>
  <c r="N843" i="1"/>
  <c r="P843" i="1" s="1"/>
  <c r="A844" i="1"/>
  <c r="C844" i="1" s="1"/>
  <c r="B844" i="1"/>
  <c r="D844" i="1"/>
  <c r="E844" i="1"/>
  <c r="G844" i="1" s="1"/>
  <c r="F844" i="1"/>
  <c r="H844" i="1"/>
  <c r="M844" i="1"/>
  <c r="N844" i="1"/>
  <c r="P844" i="1" s="1"/>
  <c r="A845" i="1"/>
  <c r="B845" i="1"/>
  <c r="E845" i="1"/>
  <c r="F845" i="1"/>
  <c r="H845" i="1"/>
  <c r="M845" i="1"/>
  <c r="O845" i="1" s="1"/>
  <c r="N845" i="1"/>
  <c r="P845" i="1"/>
  <c r="A846" i="1"/>
  <c r="D846" i="1" s="1"/>
  <c r="B846" i="1"/>
  <c r="C846" i="1"/>
  <c r="E846" i="1"/>
  <c r="F846" i="1"/>
  <c r="H846" i="1" s="1"/>
  <c r="M846" i="1"/>
  <c r="N846" i="1"/>
  <c r="P846" i="1"/>
  <c r="A847" i="1"/>
  <c r="B847" i="1"/>
  <c r="C847" i="1"/>
  <c r="D847" i="1"/>
  <c r="E847" i="1"/>
  <c r="F847" i="1"/>
  <c r="M847" i="1"/>
  <c r="N847" i="1"/>
  <c r="A848" i="1"/>
  <c r="C848" i="1" s="1"/>
  <c r="B848" i="1"/>
  <c r="D848" i="1"/>
  <c r="E848" i="1"/>
  <c r="G848" i="1" s="1"/>
  <c r="F848" i="1"/>
  <c r="H848" i="1"/>
  <c r="M848" i="1"/>
  <c r="P848" i="1" s="1"/>
  <c r="N848" i="1"/>
  <c r="A849" i="1"/>
  <c r="B849" i="1"/>
  <c r="E849" i="1"/>
  <c r="F849" i="1"/>
  <c r="H849" i="1"/>
  <c r="M849" i="1"/>
  <c r="O849" i="1" s="1"/>
  <c r="N849" i="1"/>
  <c r="A850" i="1"/>
  <c r="D850" i="1" s="1"/>
  <c r="B850" i="1"/>
  <c r="C850" i="1"/>
  <c r="E850" i="1"/>
  <c r="H850" i="1" s="1"/>
  <c r="F850" i="1"/>
  <c r="M850" i="1"/>
  <c r="N850" i="1"/>
  <c r="P850" i="1"/>
  <c r="A851" i="1"/>
  <c r="B851" i="1"/>
  <c r="C851" i="1"/>
  <c r="D851" i="1"/>
  <c r="E851" i="1"/>
  <c r="F851" i="1"/>
  <c r="M851" i="1"/>
  <c r="N851" i="1"/>
  <c r="A852" i="1"/>
  <c r="C852" i="1" s="1"/>
  <c r="B852" i="1"/>
  <c r="D852" i="1"/>
  <c r="E852" i="1"/>
  <c r="G852" i="1" s="1"/>
  <c r="F852" i="1"/>
  <c r="H852" i="1"/>
  <c r="M852" i="1"/>
  <c r="P852" i="1" s="1"/>
  <c r="N852" i="1"/>
  <c r="A853" i="1"/>
  <c r="B853" i="1"/>
  <c r="E853" i="1"/>
  <c r="F853" i="1"/>
  <c r="H853" i="1"/>
  <c r="M853" i="1"/>
  <c r="O853" i="1" s="1"/>
  <c r="N853" i="1"/>
  <c r="P853" i="1"/>
  <c r="A854" i="1"/>
  <c r="D854" i="1" s="1"/>
  <c r="B854" i="1"/>
  <c r="C854" i="1"/>
  <c r="E854" i="1"/>
  <c r="H854" i="1" s="1"/>
  <c r="F854" i="1"/>
  <c r="M854" i="1"/>
  <c r="N854" i="1"/>
  <c r="P854" i="1"/>
  <c r="A855" i="1"/>
  <c r="B855" i="1"/>
  <c r="C855" i="1"/>
  <c r="D855" i="1"/>
  <c r="E855" i="1"/>
  <c r="F855" i="1"/>
  <c r="M855" i="1"/>
  <c r="N855" i="1"/>
  <c r="A856" i="1"/>
  <c r="C856" i="1" s="1"/>
  <c r="B856" i="1"/>
  <c r="D856" i="1"/>
  <c r="E856" i="1"/>
  <c r="G856" i="1" s="1"/>
  <c r="F856" i="1"/>
  <c r="H856" i="1"/>
  <c r="M856" i="1"/>
  <c r="P856" i="1" s="1"/>
  <c r="N856" i="1"/>
  <c r="A857" i="1"/>
  <c r="B857" i="1"/>
  <c r="E857" i="1"/>
  <c r="F857" i="1"/>
  <c r="H857" i="1"/>
  <c r="M857" i="1"/>
  <c r="O857" i="1" s="1"/>
  <c r="N857" i="1"/>
  <c r="P857" i="1"/>
  <c r="A858" i="1"/>
  <c r="D858" i="1" s="1"/>
  <c r="B858" i="1"/>
  <c r="C858" i="1"/>
  <c r="E858" i="1"/>
  <c r="H858" i="1" s="1"/>
  <c r="F858" i="1"/>
  <c r="M858" i="1"/>
  <c r="N858" i="1"/>
  <c r="P858" i="1"/>
  <c r="A859" i="1"/>
  <c r="B859" i="1"/>
  <c r="C859" i="1"/>
  <c r="D859" i="1"/>
  <c r="E859" i="1"/>
  <c r="F859" i="1"/>
  <c r="M859" i="1"/>
  <c r="N859" i="1"/>
  <c r="A860" i="1"/>
  <c r="C860" i="1" s="1"/>
  <c r="B860" i="1"/>
  <c r="D860" i="1"/>
  <c r="E860" i="1"/>
  <c r="G860" i="1" s="1"/>
  <c r="F860" i="1"/>
  <c r="H860" i="1"/>
  <c r="M860" i="1"/>
  <c r="P860" i="1" s="1"/>
  <c r="N860" i="1"/>
  <c r="A861" i="1"/>
  <c r="B861" i="1"/>
  <c r="E861" i="1"/>
  <c r="F861" i="1"/>
  <c r="H861" i="1"/>
  <c r="M861" i="1"/>
  <c r="O861" i="1" s="1"/>
  <c r="N861" i="1"/>
  <c r="P861" i="1"/>
  <c r="A862" i="1"/>
  <c r="D862" i="1" s="1"/>
  <c r="B862" i="1"/>
  <c r="C862" i="1"/>
  <c r="E862" i="1"/>
  <c r="H862" i="1" s="1"/>
  <c r="F862" i="1"/>
  <c r="M862" i="1"/>
  <c r="N862" i="1"/>
  <c r="P862" i="1" s="1"/>
  <c r="A863" i="1"/>
  <c r="B863" i="1"/>
  <c r="C863" i="1"/>
  <c r="D863" i="1"/>
  <c r="E863" i="1"/>
  <c r="F863" i="1"/>
  <c r="M863" i="1"/>
  <c r="N863" i="1"/>
  <c r="A864" i="1"/>
  <c r="C864" i="1" s="1"/>
  <c r="B864" i="1"/>
  <c r="D864" i="1"/>
  <c r="E864" i="1"/>
  <c r="G864" i="1" s="1"/>
  <c r="F864" i="1"/>
  <c r="H864" i="1"/>
  <c r="M864" i="1"/>
  <c r="P864" i="1" s="1"/>
  <c r="N864" i="1"/>
  <c r="A865" i="1"/>
  <c r="B865" i="1"/>
  <c r="E865" i="1"/>
  <c r="F865" i="1"/>
  <c r="H865" i="1"/>
  <c r="M865" i="1"/>
  <c r="O865" i="1" s="1"/>
  <c r="N865" i="1"/>
  <c r="P865" i="1"/>
  <c r="A866" i="1"/>
  <c r="D866" i="1" s="1"/>
  <c r="B866" i="1"/>
  <c r="C866" i="1"/>
  <c r="E866" i="1"/>
  <c r="G866" i="1" s="1"/>
  <c r="F866" i="1"/>
  <c r="M866" i="1"/>
  <c r="N866" i="1"/>
  <c r="P866" i="1" s="1"/>
  <c r="A867" i="1"/>
  <c r="B867" i="1"/>
  <c r="C867" i="1"/>
  <c r="D867" i="1"/>
  <c r="E867" i="1"/>
  <c r="F867" i="1"/>
  <c r="M867" i="1"/>
  <c r="N867" i="1"/>
  <c r="A868" i="1"/>
  <c r="C868" i="1" s="1"/>
  <c r="B868" i="1"/>
  <c r="D868" i="1"/>
  <c r="E868" i="1"/>
  <c r="G868" i="1" s="1"/>
  <c r="F868" i="1"/>
  <c r="H868" i="1"/>
  <c r="M868" i="1"/>
  <c r="O868" i="1" s="1"/>
  <c r="N868" i="1"/>
  <c r="A869" i="1"/>
  <c r="B869" i="1"/>
  <c r="E869" i="1"/>
  <c r="F869" i="1"/>
  <c r="H869" i="1" s="1"/>
  <c r="M869" i="1"/>
  <c r="O869" i="1" s="1"/>
  <c r="N869" i="1"/>
  <c r="P869" i="1"/>
  <c r="A870" i="1"/>
  <c r="D870" i="1" s="1"/>
  <c r="B870" i="1"/>
  <c r="C870" i="1"/>
  <c r="E870" i="1"/>
  <c r="G870" i="1" s="1"/>
  <c r="F870" i="1"/>
  <c r="M870" i="1"/>
  <c r="N870" i="1"/>
  <c r="P870" i="1" s="1"/>
  <c r="A871" i="1"/>
  <c r="B871" i="1"/>
  <c r="C871" i="1"/>
  <c r="D871" i="1"/>
  <c r="E871" i="1"/>
  <c r="F871" i="1"/>
  <c r="M871" i="1"/>
  <c r="N871" i="1"/>
  <c r="A872" i="1"/>
  <c r="C872" i="1" s="1"/>
  <c r="B872" i="1"/>
  <c r="D872" i="1"/>
  <c r="E872" i="1"/>
  <c r="G872" i="1" s="1"/>
  <c r="F872" i="1"/>
  <c r="H872" i="1"/>
  <c r="M872" i="1"/>
  <c r="O872" i="1" s="1"/>
  <c r="N872" i="1"/>
  <c r="A873" i="1"/>
  <c r="B873" i="1"/>
  <c r="E873" i="1"/>
  <c r="F873" i="1"/>
  <c r="H873" i="1" s="1"/>
  <c r="M873" i="1"/>
  <c r="O873" i="1" s="1"/>
  <c r="N873" i="1"/>
  <c r="P873" i="1"/>
  <c r="A874" i="1"/>
  <c r="D874" i="1" s="1"/>
  <c r="B874" i="1"/>
  <c r="C874" i="1"/>
  <c r="E874" i="1"/>
  <c r="G874" i="1" s="1"/>
  <c r="F874" i="1"/>
  <c r="M874" i="1"/>
  <c r="N874" i="1"/>
  <c r="P874" i="1" s="1"/>
  <c r="A875" i="1"/>
  <c r="B875" i="1"/>
  <c r="C875" i="1"/>
  <c r="D875" i="1"/>
  <c r="E875" i="1"/>
  <c r="F875" i="1"/>
  <c r="M875" i="1"/>
  <c r="N875" i="1"/>
  <c r="A876" i="1"/>
  <c r="C876" i="1" s="1"/>
  <c r="B876" i="1"/>
  <c r="D876" i="1"/>
  <c r="E876" i="1"/>
  <c r="G876" i="1" s="1"/>
  <c r="F876" i="1"/>
  <c r="H876" i="1"/>
  <c r="M876" i="1"/>
  <c r="N876" i="1"/>
  <c r="A877" i="1"/>
  <c r="B877" i="1"/>
  <c r="E877" i="1"/>
  <c r="F877" i="1"/>
  <c r="H877" i="1" s="1"/>
  <c r="M877" i="1"/>
  <c r="O877" i="1" s="1"/>
  <c r="N877" i="1"/>
  <c r="P877" i="1"/>
  <c r="A878" i="1"/>
  <c r="D878" i="1" s="1"/>
  <c r="B878" i="1"/>
  <c r="C878" i="1"/>
  <c r="E878" i="1"/>
  <c r="G878" i="1" s="1"/>
  <c r="F878" i="1"/>
  <c r="M878" i="1"/>
  <c r="N878" i="1"/>
  <c r="P878" i="1" s="1"/>
  <c r="A879" i="1"/>
  <c r="B879" i="1"/>
  <c r="C879" i="1"/>
  <c r="D879" i="1"/>
  <c r="E879" i="1"/>
  <c r="F879" i="1"/>
  <c r="M879" i="1"/>
  <c r="N879" i="1"/>
  <c r="A880" i="1"/>
  <c r="C880" i="1" s="1"/>
  <c r="B880" i="1"/>
  <c r="D880" i="1"/>
  <c r="E880" i="1"/>
  <c r="G880" i="1" s="1"/>
  <c r="F880" i="1"/>
  <c r="H880" i="1"/>
  <c r="M880" i="1"/>
  <c r="N880" i="1"/>
  <c r="A881" i="1"/>
  <c r="B881" i="1"/>
  <c r="E881" i="1"/>
  <c r="F881" i="1"/>
  <c r="H881" i="1"/>
  <c r="M881" i="1"/>
  <c r="O881" i="1" s="1"/>
  <c r="N881" i="1"/>
  <c r="P881" i="1"/>
  <c r="A882" i="1"/>
  <c r="D882" i="1" s="1"/>
  <c r="B882" i="1"/>
  <c r="E882" i="1"/>
  <c r="G882" i="1" s="1"/>
  <c r="F882" i="1"/>
  <c r="M882" i="1"/>
  <c r="N882" i="1"/>
  <c r="P882" i="1" s="1"/>
  <c r="A883" i="1"/>
  <c r="B883" i="1"/>
  <c r="C883" i="1"/>
  <c r="D883" i="1"/>
  <c r="E883" i="1"/>
  <c r="G883" i="1" s="1"/>
  <c r="F883" i="1"/>
  <c r="H883" i="1"/>
  <c r="M883" i="1"/>
  <c r="N883" i="1"/>
  <c r="A884" i="1"/>
  <c r="B884" i="1"/>
  <c r="E884" i="1"/>
  <c r="G884" i="1" s="1"/>
  <c r="F884" i="1"/>
  <c r="M884" i="1"/>
  <c r="N884" i="1"/>
  <c r="A885" i="1"/>
  <c r="D885" i="1" s="1"/>
  <c r="B885" i="1"/>
  <c r="E885" i="1"/>
  <c r="F885" i="1"/>
  <c r="H885" i="1"/>
  <c r="M885" i="1"/>
  <c r="O885" i="1" s="1"/>
  <c r="N885" i="1"/>
  <c r="P885" i="1"/>
  <c r="A886" i="1"/>
  <c r="D886" i="1" s="1"/>
  <c r="B886" i="1"/>
  <c r="C886" i="1"/>
  <c r="E886" i="1"/>
  <c r="F886" i="1"/>
  <c r="M886" i="1"/>
  <c r="N886" i="1"/>
  <c r="P886" i="1" s="1"/>
  <c r="A887" i="1"/>
  <c r="B887" i="1"/>
  <c r="C887" i="1"/>
  <c r="D887" i="1"/>
  <c r="E887" i="1"/>
  <c r="G887" i="1" s="1"/>
  <c r="F887" i="1"/>
  <c r="H887" i="1"/>
  <c r="M887" i="1"/>
  <c r="N887" i="1"/>
  <c r="A888" i="1"/>
  <c r="C888" i="1" s="1"/>
  <c r="B888" i="1"/>
  <c r="D888" i="1"/>
  <c r="E888" i="1"/>
  <c r="G888" i="1" s="1"/>
  <c r="F888" i="1"/>
  <c r="M888" i="1"/>
  <c r="N888" i="1"/>
  <c r="A889" i="1"/>
  <c r="D889" i="1" s="1"/>
  <c r="B889" i="1"/>
  <c r="E889" i="1"/>
  <c r="F889" i="1"/>
  <c r="H889" i="1" s="1"/>
  <c r="M889" i="1"/>
  <c r="O889" i="1" s="1"/>
  <c r="N889" i="1"/>
  <c r="P889" i="1"/>
  <c r="A890" i="1"/>
  <c r="D890" i="1" s="1"/>
  <c r="B890" i="1"/>
  <c r="C890" i="1"/>
  <c r="E890" i="1"/>
  <c r="F890" i="1"/>
  <c r="M890" i="1"/>
  <c r="N890" i="1"/>
  <c r="P890" i="1"/>
  <c r="A891" i="1"/>
  <c r="B891" i="1"/>
  <c r="C891" i="1"/>
  <c r="D891" i="1"/>
  <c r="E891" i="1"/>
  <c r="G891" i="1" s="1"/>
  <c r="F891" i="1"/>
  <c r="M891" i="1"/>
  <c r="N891" i="1"/>
  <c r="A892" i="1"/>
  <c r="C892" i="1" s="1"/>
  <c r="B892" i="1"/>
  <c r="D892" i="1"/>
  <c r="E892" i="1"/>
  <c r="F892" i="1"/>
  <c r="M892" i="1"/>
  <c r="N892" i="1"/>
  <c r="A893" i="1"/>
  <c r="B893" i="1"/>
  <c r="E893" i="1"/>
  <c r="F893" i="1"/>
  <c r="H893" i="1" s="1"/>
  <c r="M893" i="1"/>
  <c r="O893" i="1" s="1"/>
  <c r="N893" i="1"/>
  <c r="A894" i="1"/>
  <c r="D894" i="1" s="1"/>
  <c r="B894" i="1"/>
  <c r="C894" i="1"/>
  <c r="E894" i="1"/>
  <c r="F894" i="1"/>
  <c r="M894" i="1"/>
  <c r="N894" i="1"/>
  <c r="P894" i="1"/>
  <c r="A895" i="1"/>
  <c r="B895" i="1"/>
  <c r="D895" i="1" s="1"/>
  <c r="C895" i="1"/>
  <c r="E895" i="1"/>
  <c r="G895" i="1" s="1"/>
  <c r="F895" i="1"/>
  <c r="M895" i="1"/>
  <c r="N895" i="1"/>
  <c r="A896" i="1"/>
  <c r="C896" i="1" s="1"/>
  <c r="B896" i="1"/>
  <c r="E896" i="1"/>
  <c r="G896" i="1" s="1"/>
  <c r="F896" i="1"/>
  <c r="H896" i="1"/>
  <c r="M896" i="1"/>
  <c r="N896" i="1"/>
  <c r="A897" i="1"/>
  <c r="B897" i="1"/>
  <c r="C897" i="1"/>
  <c r="D897" i="1"/>
  <c r="E897" i="1"/>
  <c r="F897" i="1"/>
  <c r="H897" i="1" s="1"/>
  <c r="M897" i="1"/>
  <c r="O897" i="1" s="1"/>
  <c r="N897" i="1"/>
  <c r="A898" i="1"/>
  <c r="D898" i="1" s="1"/>
  <c r="B898" i="1"/>
  <c r="E898" i="1"/>
  <c r="F898" i="1"/>
  <c r="M898" i="1"/>
  <c r="N898" i="1"/>
  <c r="P898" i="1" s="1"/>
  <c r="A899" i="1"/>
  <c r="B899" i="1"/>
  <c r="E899" i="1"/>
  <c r="G899" i="1" s="1"/>
  <c r="F899" i="1"/>
  <c r="M899" i="1"/>
  <c r="N899" i="1"/>
  <c r="A900" i="1"/>
  <c r="D900" i="1" s="1"/>
  <c r="B900" i="1"/>
  <c r="E900" i="1"/>
  <c r="G900" i="1" s="1"/>
  <c r="F900" i="1"/>
  <c r="H900" i="1"/>
  <c r="M900" i="1"/>
  <c r="N900" i="1"/>
  <c r="A901" i="1"/>
  <c r="B901" i="1"/>
  <c r="C901" i="1"/>
  <c r="D901" i="1"/>
  <c r="E901" i="1"/>
  <c r="F901" i="1"/>
  <c r="H901" i="1"/>
  <c r="M901" i="1"/>
  <c r="N901" i="1"/>
  <c r="A902" i="1"/>
  <c r="D902" i="1" s="1"/>
  <c r="B902" i="1"/>
  <c r="E902" i="1"/>
  <c r="F902" i="1"/>
  <c r="M902" i="1"/>
  <c r="N902" i="1"/>
  <c r="P902" i="1" s="1"/>
  <c r="A903" i="1"/>
  <c r="B903" i="1"/>
  <c r="D903" i="1" s="1"/>
  <c r="C903" i="1"/>
  <c r="E903" i="1"/>
  <c r="G903" i="1" s="1"/>
  <c r="F903" i="1"/>
  <c r="M903" i="1"/>
  <c r="N903" i="1"/>
  <c r="A904" i="1"/>
  <c r="B904" i="1"/>
  <c r="D904" i="1" s="1"/>
  <c r="C904" i="1"/>
  <c r="E904" i="1"/>
  <c r="F904" i="1"/>
  <c r="G904" i="1"/>
  <c r="H904" i="1"/>
  <c r="M904" i="1"/>
  <c r="N904" i="1"/>
  <c r="O904" i="1"/>
  <c r="P904" i="1"/>
  <c r="A905" i="1"/>
  <c r="B905" i="1"/>
  <c r="D905" i="1" s="1"/>
  <c r="C905" i="1"/>
  <c r="E905" i="1"/>
  <c r="F905" i="1"/>
  <c r="G905" i="1"/>
  <c r="H905" i="1"/>
  <c r="M905" i="1"/>
  <c r="O905" i="1" s="1"/>
  <c r="N905" i="1"/>
  <c r="P905" i="1"/>
  <c r="A906" i="1"/>
  <c r="D906" i="1" s="1"/>
  <c r="B906" i="1"/>
  <c r="C906" i="1"/>
  <c r="E906" i="1"/>
  <c r="G906" i="1" s="1"/>
  <c r="F906" i="1"/>
  <c r="M906" i="1"/>
  <c r="O906" i="1" s="1"/>
  <c r="N906" i="1"/>
  <c r="A907" i="1"/>
  <c r="B907" i="1"/>
  <c r="C907" i="1"/>
  <c r="E907" i="1"/>
  <c r="G907" i="1" s="1"/>
  <c r="F907" i="1"/>
  <c r="M907" i="1"/>
  <c r="N907" i="1"/>
  <c r="A908" i="1"/>
  <c r="D908" i="1" s="1"/>
  <c r="B908" i="1"/>
  <c r="C908" i="1"/>
  <c r="E908" i="1"/>
  <c r="F908" i="1"/>
  <c r="G908" i="1"/>
  <c r="H908" i="1"/>
  <c r="M908" i="1"/>
  <c r="N908" i="1"/>
  <c r="O908" i="1"/>
  <c r="P908" i="1"/>
  <c r="A909" i="1"/>
  <c r="D909" i="1" s="1"/>
  <c r="B909" i="1"/>
  <c r="E909" i="1"/>
  <c r="F909" i="1"/>
  <c r="G909" i="1"/>
  <c r="H909" i="1"/>
  <c r="M909" i="1"/>
  <c r="O909" i="1" s="1"/>
  <c r="N909" i="1"/>
  <c r="P909" i="1"/>
  <c r="A910" i="1"/>
  <c r="B910" i="1"/>
  <c r="E910" i="1"/>
  <c r="G910" i="1" s="1"/>
  <c r="F910" i="1"/>
  <c r="M910" i="1"/>
  <c r="O910" i="1" s="1"/>
  <c r="N910" i="1"/>
  <c r="A911" i="1"/>
  <c r="B911" i="1"/>
  <c r="C911" i="1"/>
  <c r="E911" i="1"/>
  <c r="G911" i="1" s="1"/>
  <c r="F911" i="1"/>
  <c r="M911" i="1"/>
  <c r="N911" i="1"/>
  <c r="A912" i="1"/>
  <c r="D912" i="1" s="1"/>
  <c r="B912" i="1"/>
  <c r="E912" i="1"/>
  <c r="F912" i="1"/>
  <c r="M912" i="1"/>
  <c r="N912" i="1"/>
  <c r="O912" i="1"/>
  <c r="P912" i="1"/>
  <c r="A913" i="1"/>
  <c r="D913" i="1" s="1"/>
  <c r="B913" i="1"/>
  <c r="E913" i="1"/>
  <c r="F913" i="1"/>
  <c r="G913" i="1"/>
  <c r="H913" i="1"/>
  <c r="M913" i="1"/>
  <c r="O913" i="1" s="1"/>
  <c r="N913" i="1"/>
  <c r="P913" i="1"/>
  <c r="A914" i="1"/>
  <c r="B914" i="1"/>
  <c r="E914" i="1"/>
  <c r="G914" i="1" s="1"/>
  <c r="F914" i="1"/>
  <c r="M914" i="1"/>
  <c r="O914" i="1" s="1"/>
  <c r="N914" i="1"/>
  <c r="A915" i="1"/>
  <c r="B915" i="1"/>
  <c r="C915" i="1"/>
  <c r="E915" i="1"/>
  <c r="G915" i="1" s="1"/>
  <c r="F915" i="1"/>
  <c r="M915" i="1"/>
  <c r="O915" i="1" s="1"/>
  <c r="N915" i="1"/>
  <c r="A916" i="1"/>
  <c r="B916" i="1"/>
  <c r="C916" i="1"/>
  <c r="D916" i="1"/>
  <c r="E916" i="1"/>
  <c r="G916" i="1" s="1"/>
  <c r="F916" i="1"/>
  <c r="M916" i="1"/>
  <c r="O916" i="1" s="1"/>
  <c r="N916" i="1"/>
  <c r="A917" i="1"/>
  <c r="B917" i="1"/>
  <c r="C917" i="1"/>
  <c r="D917" i="1"/>
  <c r="E917" i="1"/>
  <c r="G917" i="1" s="1"/>
  <c r="F917" i="1"/>
  <c r="M917" i="1"/>
  <c r="O917" i="1" s="1"/>
  <c r="N917" i="1"/>
  <c r="A918" i="1"/>
  <c r="B918" i="1"/>
  <c r="C918" i="1"/>
  <c r="D918" i="1"/>
  <c r="E918" i="1"/>
  <c r="G918" i="1" s="1"/>
  <c r="F918" i="1"/>
  <c r="M918" i="1"/>
  <c r="O918" i="1" s="1"/>
  <c r="N918" i="1"/>
  <c r="A919" i="1"/>
  <c r="B919" i="1"/>
  <c r="C919" i="1"/>
  <c r="D919" i="1"/>
  <c r="E919" i="1"/>
  <c r="G919" i="1" s="1"/>
  <c r="F919" i="1"/>
  <c r="M919" i="1"/>
  <c r="O919" i="1" s="1"/>
  <c r="N919" i="1"/>
  <c r="A920" i="1"/>
  <c r="B920" i="1"/>
  <c r="C920" i="1"/>
  <c r="D920" i="1"/>
  <c r="E920" i="1"/>
  <c r="G920" i="1" s="1"/>
  <c r="F920" i="1"/>
  <c r="M920" i="1"/>
  <c r="N920" i="1"/>
  <c r="A921" i="1"/>
  <c r="B921" i="1"/>
  <c r="C921" i="1"/>
  <c r="D921" i="1"/>
  <c r="E921" i="1"/>
  <c r="F921" i="1"/>
  <c r="M921" i="1"/>
  <c r="N921" i="1"/>
  <c r="A922" i="1"/>
  <c r="B922" i="1"/>
  <c r="C922" i="1"/>
  <c r="D922" i="1"/>
  <c r="E922" i="1"/>
  <c r="F922" i="1"/>
  <c r="M922" i="1"/>
  <c r="N922" i="1"/>
  <c r="A923" i="1"/>
  <c r="B923" i="1"/>
  <c r="C923" i="1"/>
  <c r="D923" i="1"/>
  <c r="E923" i="1"/>
  <c r="F923" i="1"/>
  <c r="M923" i="1"/>
  <c r="N923" i="1"/>
  <c r="A924" i="1"/>
  <c r="B924" i="1"/>
  <c r="C924" i="1"/>
  <c r="D924" i="1"/>
  <c r="E924" i="1"/>
  <c r="F924" i="1"/>
  <c r="M924" i="1"/>
  <c r="N924" i="1"/>
  <c r="A925" i="1"/>
  <c r="B925" i="1"/>
  <c r="C925" i="1"/>
  <c r="D925" i="1"/>
  <c r="E925" i="1"/>
  <c r="F925" i="1"/>
  <c r="M925" i="1"/>
  <c r="N925" i="1"/>
  <c r="A926" i="1"/>
  <c r="B926" i="1"/>
  <c r="C926" i="1"/>
  <c r="D926" i="1"/>
  <c r="E926" i="1"/>
  <c r="F926" i="1"/>
  <c r="M926" i="1"/>
  <c r="N926" i="1"/>
  <c r="A927" i="1"/>
  <c r="B927" i="1"/>
  <c r="C927" i="1"/>
  <c r="D927" i="1"/>
  <c r="E927" i="1"/>
  <c r="F927" i="1"/>
  <c r="M927" i="1"/>
  <c r="N927" i="1"/>
  <c r="A928" i="1"/>
  <c r="B928" i="1"/>
  <c r="C928" i="1"/>
  <c r="D928" i="1"/>
  <c r="E928" i="1"/>
  <c r="F928" i="1"/>
  <c r="M928" i="1"/>
  <c r="N928" i="1"/>
  <c r="A929" i="1"/>
  <c r="B929" i="1"/>
  <c r="C929" i="1"/>
  <c r="D929" i="1"/>
  <c r="E929" i="1"/>
  <c r="F929" i="1"/>
  <c r="M929" i="1"/>
  <c r="N929" i="1"/>
  <c r="A930" i="1"/>
  <c r="B930" i="1"/>
  <c r="C930" i="1"/>
  <c r="D930" i="1"/>
  <c r="E930" i="1"/>
  <c r="F930" i="1"/>
  <c r="M930" i="1"/>
  <c r="N930" i="1"/>
  <c r="A931" i="1"/>
  <c r="B931" i="1"/>
  <c r="C931" i="1"/>
  <c r="D931" i="1"/>
  <c r="E931" i="1"/>
  <c r="F931" i="1"/>
  <c r="M931" i="1"/>
  <c r="N931" i="1"/>
  <c r="A932" i="1"/>
  <c r="B932" i="1"/>
  <c r="C932" i="1"/>
  <c r="D932" i="1"/>
  <c r="E932" i="1"/>
  <c r="F932" i="1"/>
  <c r="M932" i="1"/>
  <c r="N932" i="1"/>
  <c r="A933" i="1"/>
  <c r="B933" i="1"/>
  <c r="C933" i="1"/>
  <c r="D933" i="1"/>
  <c r="E933" i="1"/>
  <c r="F933" i="1"/>
  <c r="M933" i="1"/>
  <c r="N933" i="1"/>
  <c r="A934" i="1"/>
  <c r="B934" i="1"/>
  <c r="C934" i="1"/>
  <c r="D934" i="1"/>
  <c r="E934" i="1"/>
  <c r="F934" i="1"/>
  <c r="M934" i="1"/>
  <c r="N934" i="1"/>
  <c r="A935" i="1"/>
  <c r="B935" i="1"/>
  <c r="C935" i="1"/>
  <c r="D935" i="1"/>
  <c r="E935" i="1"/>
  <c r="F935" i="1"/>
  <c r="M935" i="1"/>
  <c r="N935" i="1"/>
  <c r="A936" i="1"/>
  <c r="B936" i="1"/>
  <c r="C936" i="1"/>
  <c r="D936" i="1"/>
  <c r="E936" i="1"/>
  <c r="F936" i="1"/>
  <c r="M936" i="1"/>
  <c r="N936" i="1"/>
  <c r="A937" i="1"/>
  <c r="B937" i="1"/>
  <c r="C937" i="1"/>
  <c r="D937" i="1"/>
  <c r="E937" i="1"/>
  <c r="F937" i="1"/>
  <c r="M937" i="1"/>
  <c r="N937" i="1"/>
  <c r="A938" i="1"/>
  <c r="B938" i="1"/>
  <c r="C938" i="1"/>
  <c r="D938" i="1"/>
  <c r="E938" i="1"/>
  <c r="F938" i="1"/>
  <c r="M938" i="1"/>
  <c r="N938" i="1"/>
  <c r="A939" i="1"/>
  <c r="B939" i="1"/>
  <c r="C939" i="1"/>
  <c r="D939" i="1"/>
  <c r="E939" i="1"/>
  <c r="F939" i="1"/>
  <c r="M939" i="1"/>
  <c r="N939" i="1"/>
  <c r="A940" i="1"/>
  <c r="B940" i="1"/>
  <c r="C940" i="1"/>
  <c r="D940" i="1"/>
  <c r="E940" i="1"/>
  <c r="F940" i="1"/>
  <c r="M940" i="1"/>
  <c r="N940" i="1"/>
  <c r="A941" i="1"/>
  <c r="B941" i="1"/>
  <c r="C941" i="1"/>
  <c r="D941" i="1"/>
  <c r="E941" i="1"/>
  <c r="F941" i="1"/>
  <c r="M941" i="1"/>
  <c r="N941" i="1"/>
  <c r="A942" i="1"/>
  <c r="B942" i="1"/>
  <c r="C942" i="1"/>
  <c r="D942" i="1"/>
  <c r="E942" i="1"/>
  <c r="F942" i="1"/>
  <c r="M942" i="1"/>
  <c r="N942" i="1"/>
  <c r="A943" i="1"/>
  <c r="B943" i="1"/>
  <c r="C943" i="1"/>
  <c r="D943" i="1"/>
  <c r="E943" i="1"/>
  <c r="F943" i="1"/>
  <c r="M943" i="1"/>
  <c r="N943" i="1"/>
  <c r="A944" i="1"/>
  <c r="B944" i="1"/>
  <c r="C944" i="1"/>
  <c r="D944" i="1"/>
  <c r="E944" i="1"/>
  <c r="F944" i="1"/>
  <c r="M944" i="1"/>
  <c r="N944" i="1"/>
  <c r="A945" i="1"/>
  <c r="B945" i="1"/>
  <c r="C945" i="1"/>
  <c r="D945" i="1"/>
  <c r="E945" i="1"/>
  <c r="F945" i="1"/>
  <c r="M945" i="1"/>
  <c r="N945" i="1"/>
  <c r="A946" i="1"/>
  <c r="B946" i="1"/>
  <c r="C946" i="1"/>
  <c r="D946" i="1"/>
  <c r="E946" i="1"/>
  <c r="F946" i="1"/>
  <c r="M946" i="1"/>
  <c r="N946" i="1"/>
  <c r="A947" i="1"/>
  <c r="B947" i="1"/>
  <c r="C947" i="1"/>
  <c r="D947" i="1"/>
  <c r="E947" i="1"/>
  <c r="F947" i="1"/>
  <c r="M947" i="1"/>
  <c r="N947" i="1"/>
  <c r="A948" i="1"/>
  <c r="C948" i="1" s="1"/>
  <c r="B948" i="1"/>
  <c r="D948" i="1"/>
  <c r="E948" i="1"/>
  <c r="F948" i="1"/>
  <c r="M948" i="1"/>
  <c r="N948" i="1"/>
  <c r="A949" i="1"/>
  <c r="C949" i="1" s="1"/>
  <c r="B949" i="1"/>
  <c r="D949" i="1"/>
  <c r="E949" i="1"/>
  <c r="F949" i="1"/>
  <c r="M949" i="1"/>
  <c r="N949" i="1"/>
  <c r="A950" i="1"/>
  <c r="C950" i="1" s="1"/>
  <c r="B950" i="1"/>
  <c r="D950" i="1"/>
  <c r="E950" i="1"/>
  <c r="F950" i="1"/>
  <c r="M950" i="1"/>
  <c r="N950" i="1"/>
  <c r="A951" i="1"/>
  <c r="C951" i="1" s="1"/>
  <c r="B951" i="1"/>
  <c r="D951" i="1"/>
  <c r="E951" i="1"/>
  <c r="F951" i="1"/>
  <c r="M951" i="1"/>
  <c r="N951" i="1"/>
  <c r="A952" i="1"/>
  <c r="C952" i="1" s="1"/>
  <c r="B952" i="1"/>
  <c r="D952" i="1"/>
  <c r="E952" i="1"/>
  <c r="F952" i="1"/>
  <c r="M952" i="1"/>
  <c r="N952" i="1"/>
  <c r="A953" i="1"/>
  <c r="C953" i="1" s="1"/>
  <c r="B953" i="1"/>
  <c r="D953" i="1"/>
  <c r="E953" i="1"/>
  <c r="F953" i="1"/>
  <c r="M953" i="1"/>
  <c r="N953" i="1"/>
  <c r="A954" i="1"/>
  <c r="C954" i="1" s="1"/>
  <c r="B954" i="1"/>
  <c r="D954" i="1"/>
  <c r="E954" i="1"/>
  <c r="F954" i="1"/>
  <c r="M954" i="1"/>
  <c r="N954" i="1"/>
  <c r="A955" i="1"/>
  <c r="C955" i="1" s="1"/>
  <c r="B955" i="1"/>
  <c r="D955" i="1"/>
  <c r="E955" i="1"/>
  <c r="F955" i="1"/>
  <c r="M955" i="1"/>
  <c r="N955" i="1"/>
  <c r="A956" i="1"/>
  <c r="C956" i="1" s="1"/>
  <c r="B956" i="1"/>
  <c r="D956" i="1"/>
  <c r="E956" i="1"/>
  <c r="F956" i="1"/>
  <c r="M956" i="1"/>
  <c r="N956" i="1"/>
  <c r="A957" i="1"/>
  <c r="C957" i="1" s="1"/>
  <c r="B957" i="1"/>
  <c r="D957" i="1"/>
  <c r="E957" i="1"/>
  <c r="F957" i="1"/>
  <c r="M957" i="1"/>
  <c r="N957" i="1"/>
  <c r="A958" i="1"/>
  <c r="C958" i="1" s="1"/>
  <c r="B958" i="1"/>
  <c r="D958" i="1"/>
  <c r="E958" i="1"/>
  <c r="F958" i="1"/>
  <c r="M958" i="1"/>
  <c r="N958" i="1"/>
  <c r="A959" i="1"/>
  <c r="C959" i="1" s="1"/>
  <c r="B959" i="1"/>
  <c r="D959" i="1"/>
  <c r="E959" i="1"/>
  <c r="F959" i="1"/>
  <c r="M959" i="1"/>
  <c r="N959" i="1"/>
  <c r="A960" i="1"/>
  <c r="C960" i="1" s="1"/>
  <c r="B960" i="1"/>
  <c r="E960" i="1"/>
  <c r="F960" i="1"/>
  <c r="M960" i="1"/>
  <c r="N960" i="1"/>
  <c r="A961" i="1"/>
  <c r="C961" i="1" s="1"/>
  <c r="B961" i="1"/>
  <c r="D961" i="1"/>
  <c r="E961" i="1"/>
  <c r="F961" i="1"/>
  <c r="M961" i="1"/>
  <c r="N961" i="1"/>
  <c r="A962" i="1"/>
  <c r="C962" i="1" s="1"/>
  <c r="B962" i="1"/>
  <c r="E962" i="1"/>
  <c r="F962" i="1"/>
  <c r="M962" i="1"/>
  <c r="N962" i="1"/>
  <c r="A963" i="1"/>
  <c r="C963" i="1" s="1"/>
  <c r="B963" i="1"/>
  <c r="D963" i="1"/>
  <c r="E963" i="1"/>
  <c r="F963" i="1"/>
  <c r="M963" i="1"/>
  <c r="N963" i="1"/>
  <c r="A964" i="1"/>
  <c r="C964" i="1" s="1"/>
  <c r="B964" i="1"/>
  <c r="E964" i="1"/>
  <c r="F964" i="1"/>
  <c r="M964" i="1"/>
  <c r="N964" i="1"/>
  <c r="A965" i="1"/>
  <c r="C965" i="1" s="1"/>
  <c r="B965" i="1"/>
  <c r="D965" i="1"/>
  <c r="E965" i="1"/>
  <c r="F965" i="1"/>
  <c r="M965" i="1"/>
  <c r="N965" i="1"/>
  <c r="A966" i="1"/>
  <c r="C966" i="1" s="1"/>
  <c r="B966" i="1"/>
  <c r="E966" i="1"/>
  <c r="F966" i="1"/>
  <c r="M966" i="1"/>
  <c r="N966" i="1"/>
  <c r="A967" i="1"/>
  <c r="C967" i="1" s="1"/>
  <c r="B967" i="1"/>
  <c r="D967" i="1"/>
  <c r="E967" i="1"/>
  <c r="F967" i="1"/>
  <c r="M967" i="1"/>
  <c r="N967" i="1"/>
  <c r="A968" i="1"/>
  <c r="C968" i="1" s="1"/>
  <c r="B968" i="1"/>
  <c r="E968" i="1"/>
  <c r="F968" i="1"/>
  <c r="M968" i="1"/>
  <c r="N968" i="1"/>
  <c r="A969" i="1"/>
  <c r="C969" i="1" s="1"/>
  <c r="B969" i="1"/>
  <c r="D969" i="1"/>
  <c r="E969" i="1"/>
  <c r="F969" i="1"/>
  <c r="M969" i="1"/>
  <c r="N969" i="1"/>
  <c r="A970" i="1"/>
  <c r="C970" i="1" s="1"/>
  <c r="B970" i="1"/>
  <c r="E970" i="1"/>
  <c r="F970" i="1"/>
  <c r="M970" i="1"/>
  <c r="N970" i="1"/>
  <c r="A971" i="1"/>
  <c r="C971" i="1" s="1"/>
  <c r="B971" i="1"/>
  <c r="D971" i="1"/>
  <c r="E971" i="1"/>
  <c r="F971" i="1"/>
  <c r="M971" i="1"/>
  <c r="N971" i="1"/>
  <c r="A972" i="1"/>
  <c r="C972" i="1" s="1"/>
  <c r="B972" i="1"/>
  <c r="E972" i="1"/>
  <c r="F972" i="1"/>
  <c r="M972" i="1"/>
  <c r="N972" i="1"/>
  <c r="A973" i="1"/>
  <c r="C973" i="1" s="1"/>
  <c r="B973" i="1"/>
  <c r="D973" i="1"/>
  <c r="E973" i="1"/>
  <c r="F973" i="1"/>
  <c r="M973" i="1"/>
  <c r="N973" i="1"/>
  <c r="A974" i="1"/>
  <c r="C974" i="1" s="1"/>
  <c r="B974" i="1"/>
  <c r="E974" i="1"/>
  <c r="F974" i="1"/>
  <c r="M974" i="1"/>
  <c r="N974" i="1"/>
  <c r="A975" i="1"/>
  <c r="C975" i="1" s="1"/>
  <c r="B975" i="1"/>
  <c r="D975" i="1"/>
  <c r="E975" i="1"/>
  <c r="F975" i="1"/>
  <c r="M975" i="1"/>
  <c r="N975" i="1"/>
  <c r="A976" i="1"/>
  <c r="C976" i="1" s="1"/>
  <c r="B976" i="1"/>
  <c r="E976" i="1"/>
  <c r="F976" i="1"/>
  <c r="M976" i="1"/>
  <c r="N976" i="1"/>
  <c r="A977" i="1"/>
  <c r="C977" i="1" s="1"/>
  <c r="B977" i="1"/>
  <c r="D977" i="1"/>
  <c r="E977" i="1"/>
  <c r="F977" i="1"/>
  <c r="M977" i="1"/>
  <c r="N977" i="1"/>
  <c r="A978" i="1"/>
  <c r="C978" i="1" s="1"/>
  <c r="B978" i="1"/>
  <c r="E978" i="1"/>
  <c r="F978" i="1"/>
  <c r="M978" i="1"/>
  <c r="N978" i="1"/>
  <c r="A979" i="1"/>
  <c r="C979" i="1" s="1"/>
  <c r="B979" i="1"/>
  <c r="D979" i="1"/>
  <c r="E979" i="1"/>
  <c r="F979" i="1"/>
  <c r="M979" i="1"/>
  <c r="N979" i="1"/>
  <c r="A980" i="1"/>
  <c r="C980" i="1" s="1"/>
  <c r="B980" i="1"/>
  <c r="E980" i="1"/>
  <c r="F980" i="1"/>
  <c r="M980" i="1"/>
  <c r="N980" i="1"/>
  <c r="A981" i="1"/>
  <c r="C981" i="1" s="1"/>
  <c r="B981" i="1"/>
  <c r="D981" i="1"/>
  <c r="E981" i="1"/>
  <c r="F981" i="1"/>
  <c r="M981" i="1"/>
  <c r="N981" i="1"/>
  <c r="A982" i="1"/>
  <c r="C982" i="1" s="1"/>
  <c r="B982" i="1"/>
  <c r="E982" i="1"/>
  <c r="F982" i="1"/>
  <c r="M982" i="1"/>
  <c r="N982" i="1"/>
  <c r="A983" i="1"/>
  <c r="C983" i="1" s="1"/>
  <c r="B983" i="1"/>
  <c r="D983" i="1"/>
  <c r="E983" i="1"/>
  <c r="F983" i="1"/>
  <c r="M983" i="1"/>
  <c r="N983" i="1"/>
  <c r="A984" i="1"/>
  <c r="C984" i="1" s="1"/>
  <c r="B984" i="1"/>
  <c r="E984" i="1"/>
  <c r="F984" i="1"/>
  <c r="M984" i="1"/>
  <c r="N984" i="1"/>
  <c r="A985" i="1"/>
  <c r="C985" i="1" s="1"/>
  <c r="B985" i="1"/>
  <c r="D985" i="1"/>
  <c r="E985" i="1"/>
  <c r="F985" i="1"/>
  <c r="M985" i="1"/>
  <c r="N985" i="1"/>
  <c r="A986" i="1"/>
  <c r="C986" i="1" s="1"/>
  <c r="B986" i="1"/>
  <c r="E986" i="1"/>
  <c r="F986" i="1"/>
  <c r="M986" i="1"/>
  <c r="N986" i="1"/>
  <c r="A987" i="1"/>
  <c r="C987" i="1" s="1"/>
  <c r="B987" i="1"/>
  <c r="D987" i="1"/>
  <c r="E987" i="1"/>
  <c r="F987" i="1"/>
  <c r="M987" i="1"/>
  <c r="N987" i="1"/>
  <c r="A988" i="1"/>
  <c r="C988" i="1" s="1"/>
  <c r="B988" i="1"/>
  <c r="E988" i="1"/>
  <c r="F988" i="1"/>
  <c r="M988" i="1"/>
  <c r="N988" i="1"/>
  <c r="A989" i="1"/>
  <c r="C989" i="1" s="1"/>
  <c r="B989" i="1"/>
  <c r="D989" i="1"/>
  <c r="E989" i="1"/>
  <c r="F989" i="1"/>
  <c r="M989" i="1"/>
  <c r="N989" i="1"/>
  <c r="A990" i="1"/>
  <c r="D990" i="1" s="1"/>
  <c r="B990" i="1"/>
  <c r="E990" i="1"/>
  <c r="F990" i="1"/>
  <c r="M990" i="1"/>
  <c r="N990" i="1"/>
  <c r="A991" i="1"/>
  <c r="C991" i="1" s="1"/>
  <c r="B991" i="1"/>
  <c r="D991" i="1"/>
  <c r="E991" i="1"/>
  <c r="F991" i="1"/>
  <c r="M991" i="1"/>
  <c r="N991" i="1"/>
  <c r="A992" i="1"/>
  <c r="C992" i="1" s="1"/>
  <c r="B992" i="1"/>
  <c r="E992" i="1"/>
  <c r="F992" i="1"/>
  <c r="M992" i="1"/>
  <c r="N992" i="1"/>
  <c r="A993" i="1"/>
  <c r="C993" i="1" s="1"/>
  <c r="B993" i="1"/>
  <c r="D993" i="1"/>
  <c r="E993" i="1"/>
  <c r="F993" i="1"/>
  <c r="M993" i="1"/>
  <c r="N993" i="1"/>
  <c r="A994" i="1"/>
  <c r="D994" i="1" s="1"/>
  <c r="B994" i="1"/>
  <c r="E994" i="1"/>
  <c r="F994" i="1"/>
  <c r="M994" i="1"/>
  <c r="N994" i="1"/>
  <c r="A995" i="1"/>
  <c r="C995" i="1" s="1"/>
  <c r="B995" i="1"/>
  <c r="D995" i="1"/>
  <c r="E995" i="1"/>
  <c r="F995" i="1"/>
  <c r="M995" i="1"/>
  <c r="N995" i="1"/>
  <c r="A996" i="1"/>
  <c r="C996" i="1" s="1"/>
  <c r="B996" i="1"/>
  <c r="E996" i="1"/>
  <c r="F996" i="1"/>
  <c r="M996" i="1"/>
  <c r="N996" i="1"/>
  <c r="A997" i="1"/>
  <c r="C997" i="1" s="1"/>
  <c r="B997" i="1"/>
  <c r="D997" i="1"/>
  <c r="E997" i="1"/>
  <c r="F997" i="1"/>
  <c r="M997" i="1"/>
  <c r="N997" i="1"/>
  <c r="A998" i="1"/>
  <c r="D998" i="1" s="1"/>
  <c r="B998" i="1"/>
  <c r="E998" i="1"/>
  <c r="F998" i="1"/>
  <c r="M998" i="1"/>
  <c r="N998" i="1"/>
  <c r="A999" i="1"/>
  <c r="C999" i="1" s="1"/>
  <c r="B999" i="1"/>
  <c r="D999" i="1"/>
  <c r="E999" i="1"/>
  <c r="F999" i="1"/>
  <c r="M999" i="1"/>
  <c r="N999" i="1"/>
  <c r="A1000" i="1"/>
  <c r="C1000" i="1" s="1"/>
  <c r="B1000" i="1"/>
  <c r="D1000" i="1"/>
  <c r="E1000" i="1"/>
  <c r="F1000" i="1"/>
  <c r="M1000" i="1"/>
  <c r="N1000" i="1"/>
  <c r="A1001" i="1"/>
  <c r="D1001" i="1" s="1"/>
  <c r="B1001" i="1"/>
  <c r="E1001" i="1"/>
  <c r="F1001" i="1"/>
  <c r="M1001" i="1"/>
  <c r="N1001" i="1"/>
  <c r="A1002" i="1"/>
  <c r="C1002" i="1" s="1"/>
  <c r="B1002" i="1"/>
  <c r="D1002" i="1"/>
  <c r="E1002" i="1"/>
  <c r="F1002" i="1"/>
  <c r="M1002" i="1"/>
  <c r="N1002" i="1"/>
  <c r="A1003" i="1"/>
  <c r="D1003" i="1" s="1"/>
  <c r="B1003" i="1"/>
  <c r="E1003" i="1"/>
  <c r="F1003" i="1"/>
  <c r="M1003" i="1"/>
  <c r="N1003" i="1"/>
  <c r="A1004" i="1"/>
  <c r="C1004" i="1" s="1"/>
  <c r="B1004" i="1"/>
  <c r="D1004" i="1"/>
  <c r="E1004" i="1"/>
  <c r="F1004" i="1"/>
  <c r="M1004" i="1"/>
  <c r="N1004" i="1"/>
  <c r="A1005" i="1"/>
  <c r="D1005" i="1" s="1"/>
  <c r="B1005" i="1"/>
  <c r="E1005" i="1"/>
  <c r="F1005" i="1"/>
  <c r="M1005" i="1"/>
  <c r="N1005" i="1"/>
  <c r="A1006" i="1"/>
  <c r="C1006" i="1" s="1"/>
  <c r="B1006" i="1"/>
  <c r="D1006" i="1"/>
  <c r="E1006" i="1"/>
  <c r="F1006" i="1"/>
  <c r="M1006" i="1"/>
  <c r="N1006" i="1"/>
  <c r="A1007" i="1"/>
  <c r="D1007" i="1" s="1"/>
  <c r="B1007" i="1"/>
  <c r="E1007" i="1"/>
  <c r="F1007" i="1"/>
  <c r="M1007" i="1"/>
  <c r="N1007" i="1"/>
  <c r="A1008" i="1"/>
  <c r="C1008" i="1" s="1"/>
  <c r="B1008" i="1"/>
  <c r="D1008" i="1"/>
  <c r="E1008" i="1"/>
  <c r="F1008" i="1"/>
  <c r="M1008" i="1"/>
  <c r="N1008" i="1"/>
  <c r="A1009" i="1"/>
  <c r="D1009" i="1" s="1"/>
  <c r="B1009" i="1"/>
  <c r="E1009" i="1"/>
  <c r="F1009" i="1"/>
  <c r="M1009" i="1"/>
  <c r="N1009" i="1"/>
  <c r="A1010" i="1"/>
  <c r="C1010" i="1" s="1"/>
  <c r="B1010" i="1"/>
  <c r="D1010" i="1"/>
  <c r="E1010" i="1"/>
  <c r="F1010" i="1"/>
  <c r="M1010" i="1"/>
  <c r="N1010" i="1"/>
  <c r="A1011" i="1"/>
  <c r="D1011" i="1" s="1"/>
  <c r="B1011" i="1"/>
  <c r="E1011" i="1"/>
  <c r="F1011" i="1"/>
  <c r="M1011" i="1"/>
  <c r="N1011" i="1"/>
  <c r="A1012" i="1"/>
  <c r="C1012" i="1" s="1"/>
  <c r="B1012" i="1"/>
  <c r="D1012" i="1"/>
  <c r="E1012" i="1"/>
  <c r="F1012" i="1"/>
  <c r="M1012" i="1"/>
  <c r="N1012" i="1"/>
  <c r="A1013" i="1"/>
  <c r="D1013" i="1" s="1"/>
  <c r="B1013" i="1"/>
  <c r="E1013" i="1"/>
  <c r="F1013" i="1"/>
  <c r="M1013" i="1"/>
  <c r="N1013" i="1"/>
  <c r="A1014" i="1"/>
  <c r="C1014" i="1" s="1"/>
  <c r="B1014" i="1"/>
  <c r="D1014" i="1"/>
  <c r="E1014" i="1"/>
  <c r="F1014" i="1"/>
  <c r="M1014" i="1"/>
  <c r="N1014" i="1"/>
  <c r="A1015" i="1"/>
  <c r="B1015" i="1"/>
  <c r="E1015" i="1"/>
  <c r="F1015" i="1"/>
  <c r="M1015" i="1"/>
  <c r="N1015" i="1"/>
  <c r="A1016" i="1"/>
  <c r="C1016" i="1" s="1"/>
  <c r="B1016" i="1"/>
  <c r="D1016" i="1"/>
  <c r="E1016" i="1"/>
  <c r="F1016" i="1"/>
  <c r="M1016" i="1"/>
  <c r="N1016" i="1"/>
  <c r="A1017" i="1"/>
  <c r="B1017" i="1"/>
  <c r="E1017" i="1"/>
  <c r="F1017" i="1"/>
  <c r="M1017" i="1"/>
  <c r="N1017" i="1"/>
  <c r="A1018" i="1"/>
  <c r="C1018" i="1" s="1"/>
  <c r="B1018" i="1"/>
  <c r="D1018" i="1"/>
  <c r="E1018" i="1"/>
  <c r="F1018" i="1"/>
  <c r="M1018" i="1"/>
  <c r="N1018" i="1"/>
  <c r="A1019" i="1"/>
  <c r="B1019" i="1"/>
  <c r="E1019" i="1"/>
  <c r="F1019" i="1"/>
  <c r="M1019" i="1"/>
  <c r="N1019" i="1"/>
  <c r="A1020" i="1"/>
  <c r="C1020" i="1" s="1"/>
  <c r="B1020" i="1"/>
  <c r="D1020" i="1"/>
  <c r="E1020" i="1"/>
  <c r="F1020" i="1"/>
  <c r="M1020" i="1"/>
  <c r="N1020" i="1"/>
  <c r="A1021" i="1"/>
  <c r="C1021" i="1" s="1"/>
  <c r="B1021" i="1"/>
  <c r="E1021" i="1"/>
  <c r="F1021" i="1"/>
  <c r="M1021" i="1"/>
  <c r="N1021" i="1"/>
  <c r="A1022" i="1"/>
  <c r="C1022" i="1" s="1"/>
  <c r="B1022" i="1"/>
  <c r="D1022" i="1"/>
  <c r="E1022" i="1"/>
  <c r="F1022" i="1"/>
  <c r="M1022" i="1"/>
  <c r="N1022" i="1"/>
  <c r="A1023" i="1"/>
  <c r="C1023" i="1" s="1"/>
  <c r="B1023" i="1"/>
  <c r="E1023" i="1"/>
  <c r="F1023" i="1"/>
  <c r="M1023" i="1"/>
  <c r="N1023" i="1"/>
  <c r="A1024" i="1"/>
  <c r="C1024" i="1" s="1"/>
  <c r="B1024" i="1"/>
  <c r="E1024" i="1"/>
  <c r="F1024" i="1"/>
  <c r="M1024" i="1"/>
  <c r="N1024" i="1"/>
  <c r="A1025" i="1"/>
  <c r="C1025" i="1" s="1"/>
  <c r="B1025" i="1"/>
  <c r="E1025" i="1"/>
  <c r="F1025" i="1"/>
  <c r="M1025" i="1"/>
  <c r="N1025" i="1"/>
  <c r="A1026" i="1"/>
  <c r="C1026" i="1" s="1"/>
  <c r="B1026" i="1"/>
  <c r="D1026" i="1"/>
  <c r="E1026" i="1"/>
  <c r="F1026" i="1"/>
  <c r="M1026" i="1"/>
  <c r="N1026" i="1"/>
  <c r="A1027" i="1"/>
  <c r="C1027" i="1" s="1"/>
  <c r="B1027" i="1"/>
  <c r="D1027" i="1"/>
  <c r="E1027" i="1"/>
  <c r="F1027" i="1"/>
  <c r="M1027" i="1"/>
  <c r="N1027" i="1"/>
  <c r="A1028" i="1"/>
  <c r="C1028" i="1" s="1"/>
  <c r="B1028" i="1"/>
  <c r="E1028" i="1"/>
  <c r="F1028" i="1"/>
  <c r="M1028" i="1"/>
  <c r="N1028" i="1"/>
  <c r="A1029" i="1"/>
  <c r="C1029" i="1" s="1"/>
  <c r="B1029" i="1"/>
  <c r="E1029" i="1"/>
  <c r="F1029" i="1"/>
  <c r="M1029" i="1"/>
  <c r="N1029" i="1"/>
  <c r="A1030" i="1"/>
  <c r="C1030" i="1" s="1"/>
  <c r="B1030" i="1"/>
  <c r="D1030" i="1"/>
  <c r="E1030" i="1"/>
  <c r="F1030" i="1"/>
  <c r="M1030" i="1"/>
  <c r="N1030" i="1"/>
  <c r="A1031" i="1"/>
  <c r="C1031" i="1" s="1"/>
  <c r="B1031" i="1"/>
  <c r="D1031" i="1"/>
  <c r="E1031" i="1"/>
  <c r="F1031" i="1"/>
  <c r="M1031" i="1"/>
  <c r="N1031" i="1"/>
  <c r="A1032" i="1"/>
  <c r="C1032" i="1" s="1"/>
  <c r="B1032" i="1"/>
  <c r="E1032" i="1"/>
  <c r="F1032" i="1"/>
  <c r="M1032" i="1"/>
  <c r="N1032" i="1"/>
  <c r="A1033" i="1"/>
  <c r="C1033" i="1" s="1"/>
  <c r="B1033" i="1"/>
  <c r="E1033" i="1"/>
  <c r="F1033" i="1"/>
  <c r="M1033" i="1"/>
  <c r="N1033" i="1"/>
  <c r="A1034" i="1"/>
  <c r="C1034" i="1" s="1"/>
  <c r="B1034" i="1"/>
  <c r="D1034" i="1"/>
  <c r="E1034" i="1"/>
  <c r="F1034" i="1"/>
  <c r="M1034" i="1"/>
  <c r="N1034" i="1"/>
  <c r="A1035" i="1"/>
  <c r="C1035" i="1" s="1"/>
  <c r="B1035" i="1"/>
  <c r="D1035" i="1"/>
  <c r="E1035" i="1"/>
  <c r="F1035" i="1"/>
  <c r="M1035" i="1"/>
  <c r="N1035" i="1"/>
  <c r="A1036" i="1"/>
  <c r="C1036" i="1" s="1"/>
  <c r="B1036" i="1"/>
  <c r="E1036" i="1"/>
  <c r="F1036" i="1"/>
  <c r="M1036" i="1"/>
  <c r="N1036" i="1"/>
  <c r="A1037" i="1"/>
  <c r="C1037" i="1" s="1"/>
  <c r="B1037" i="1"/>
  <c r="E1037" i="1"/>
  <c r="F1037" i="1"/>
  <c r="M1037" i="1"/>
  <c r="N1037" i="1"/>
  <c r="A1038" i="1"/>
  <c r="C1038" i="1" s="1"/>
  <c r="B1038" i="1"/>
  <c r="D1038" i="1"/>
  <c r="E1038" i="1"/>
  <c r="F1038" i="1"/>
  <c r="M1038" i="1"/>
  <c r="N1038" i="1"/>
  <c r="A1039" i="1"/>
  <c r="C1039" i="1" s="1"/>
  <c r="B1039" i="1"/>
  <c r="D1039" i="1"/>
  <c r="E1039" i="1"/>
  <c r="F1039" i="1"/>
  <c r="M1039" i="1"/>
  <c r="N1039" i="1"/>
  <c r="A1040" i="1"/>
  <c r="C1040" i="1" s="1"/>
  <c r="B1040" i="1"/>
  <c r="E1040" i="1"/>
  <c r="F1040" i="1"/>
  <c r="M1040" i="1"/>
  <c r="N1040" i="1"/>
  <c r="A1041" i="1"/>
  <c r="C1041" i="1" s="1"/>
  <c r="B1041" i="1"/>
  <c r="E1041" i="1"/>
  <c r="F1041" i="1"/>
  <c r="M1041" i="1"/>
  <c r="N1041" i="1"/>
  <c r="A1042" i="1"/>
  <c r="C1042" i="1" s="1"/>
  <c r="B1042" i="1"/>
  <c r="D1042" i="1"/>
  <c r="E1042" i="1"/>
  <c r="F1042" i="1"/>
  <c r="M1042" i="1"/>
  <c r="N1042" i="1"/>
  <c r="A1043" i="1"/>
  <c r="C1043" i="1" s="1"/>
  <c r="B1043" i="1"/>
  <c r="D1043" i="1"/>
  <c r="E1043" i="1"/>
  <c r="F1043" i="1"/>
  <c r="M1043" i="1"/>
  <c r="N1043" i="1"/>
  <c r="A1044" i="1"/>
  <c r="C1044" i="1" s="1"/>
  <c r="B1044" i="1"/>
  <c r="E1044" i="1"/>
  <c r="F1044" i="1"/>
  <c r="M1044" i="1"/>
  <c r="N1044" i="1"/>
  <c r="A1045" i="1"/>
  <c r="C1045" i="1" s="1"/>
  <c r="B1045" i="1"/>
  <c r="E1045" i="1"/>
  <c r="F1045" i="1"/>
  <c r="M1045" i="1"/>
  <c r="N1045" i="1"/>
  <c r="A1046" i="1"/>
  <c r="C1046" i="1" s="1"/>
  <c r="B1046" i="1"/>
  <c r="D1046" i="1"/>
  <c r="E1046" i="1"/>
  <c r="F1046" i="1"/>
  <c r="M1046" i="1"/>
  <c r="N1046" i="1"/>
  <c r="A1047" i="1"/>
  <c r="C1047" i="1" s="1"/>
  <c r="B1047" i="1"/>
  <c r="E1047" i="1"/>
  <c r="F1047" i="1"/>
  <c r="M1047" i="1"/>
  <c r="N1047" i="1"/>
  <c r="A1048" i="1"/>
  <c r="C1048" i="1" s="1"/>
  <c r="B1048" i="1"/>
  <c r="E1048" i="1"/>
  <c r="F1048" i="1"/>
  <c r="M1048" i="1"/>
  <c r="N1048" i="1"/>
  <c r="A1049" i="1"/>
  <c r="C1049" i="1" s="1"/>
  <c r="B1049" i="1"/>
  <c r="E1049" i="1"/>
  <c r="F1049" i="1"/>
  <c r="M1049" i="1"/>
  <c r="N1049" i="1"/>
  <c r="A1050" i="1"/>
  <c r="C1050" i="1" s="1"/>
  <c r="B1050" i="1"/>
  <c r="D1050" i="1"/>
  <c r="E1050" i="1"/>
  <c r="F1050" i="1"/>
  <c r="M1050" i="1"/>
  <c r="N1050" i="1"/>
  <c r="A1051" i="1"/>
  <c r="C1051" i="1" s="1"/>
  <c r="B1051" i="1"/>
  <c r="E1051" i="1"/>
  <c r="F1051" i="1"/>
  <c r="M1051" i="1"/>
  <c r="N1051" i="1"/>
  <c r="A1052" i="1"/>
  <c r="C1052" i="1" s="1"/>
  <c r="B1052" i="1"/>
  <c r="E1052" i="1"/>
  <c r="F1052" i="1"/>
  <c r="M1052" i="1"/>
  <c r="N1052" i="1"/>
  <c r="A1053" i="1"/>
  <c r="C1053" i="1" s="1"/>
  <c r="B1053" i="1"/>
  <c r="E1053" i="1"/>
  <c r="F1053" i="1"/>
  <c r="M1053" i="1"/>
  <c r="N1053" i="1"/>
  <c r="A1054" i="1"/>
  <c r="C1054" i="1" s="1"/>
  <c r="B1054" i="1"/>
  <c r="D1054" i="1"/>
  <c r="E1054" i="1"/>
  <c r="F1054" i="1"/>
  <c r="M1054" i="1"/>
  <c r="N1054" i="1"/>
  <c r="A1055" i="1"/>
  <c r="C1055" i="1" s="1"/>
  <c r="B1055" i="1"/>
  <c r="E1055" i="1"/>
  <c r="F1055" i="1"/>
  <c r="M1055" i="1"/>
  <c r="N1055" i="1"/>
  <c r="A1056" i="1"/>
  <c r="C1056" i="1" s="1"/>
  <c r="B1056" i="1"/>
  <c r="E1056" i="1"/>
  <c r="F1056" i="1"/>
  <c r="M1056" i="1"/>
  <c r="N1056" i="1"/>
  <c r="A1057" i="1"/>
  <c r="C1057" i="1" s="1"/>
  <c r="B1057" i="1"/>
  <c r="E1057" i="1"/>
  <c r="F1057" i="1"/>
  <c r="M1057" i="1"/>
  <c r="N1057" i="1"/>
  <c r="A1058" i="1"/>
  <c r="C1058" i="1" s="1"/>
  <c r="B1058" i="1"/>
  <c r="D1058" i="1"/>
  <c r="E1058" i="1"/>
  <c r="F1058" i="1"/>
  <c r="M1058" i="1"/>
  <c r="N1058" i="1"/>
  <c r="A1059" i="1"/>
  <c r="C1059" i="1" s="1"/>
  <c r="B1059" i="1"/>
  <c r="E1059" i="1"/>
  <c r="F1059" i="1"/>
  <c r="M1059" i="1"/>
  <c r="N1059" i="1"/>
  <c r="A1060" i="1"/>
  <c r="C1060" i="1" s="1"/>
  <c r="B1060" i="1"/>
  <c r="E1060" i="1"/>
  <c r="F1060" i="1"/>
  <c r="M1060" i="1"/>
  <c r="N1060" i="1"/>
  <c r="A1061" i="1"/>
  <c r="C1061" i="1" s="1"/>
  <c r="B1061" i="1"/>
  <c r="E1061" i="1"/>
  <c r="F1061" i="1"/>
  <c r="M1061" i="1"/>
  <c r="N1061" i="1"/>
  <c r="A1062" i="1"/>
  <c r="C1062" i="1" s="1"/>
  <c r="B1062" i="1"/>
  <c r="D1062" i="1"/>
  <c r="E1062" i="1"/>
  <c r="F1062" i="1"/>
  <c r="M1062" i="1"/>
  <c r="N1062" i="1"/>
  <c r="A1063" i="1"/>
  <c r="C1063" i="1" s="1"/>
  <c r="B1063" i="1"/>
  <c r="E1063" i="1"/>
  <c r="F1063" i="1"/>
  <c r="M1063" i="1"/>
  <c r="N1063" i="1"/>
  <c r="A1064" i="1"/>
  <c r="C1064" i="1" s="1"/>
  <c r="B1064" i="1"/>
  <c r="E1064" i="1"/>
  <c r="F1064" i="1"/>
  <c r="M1064" i="1"/>
  <c r="N1064" i="1"/>
  <c r="A1065" i="1"/>
  <c r="C1065" i="1" s="1"/>
  <c r="B1065" i="1"/>
  <c r="E1065" i="1"/>
  <c r="F1065" i="1"/>
  <c r="M1065" i="1"/>
  <c r="N1065" i="1"/>
  <c r="A1066" i="1"/>
  <c r="C1066" i="1" s="1"/>
  <c r="B1066" i="1"/>
  <c r="D1066" i="1"/>
  <c r="E1066" i="1"/>
  <c r="F1066" i="1"/>
  <c r="M1066" i="1"/>
  <c r="N1066" i="1"/>
  <c r="A1067" i="1"/>
  <c r="C1067" i="1" s="1"/>
  <c r="B1067" i="1"/>
  <c r="E1067" i="1"/>
  <c r="F1067" i="1"/>
  <c r="M1067" i="1"/>
  <c r="N1067" i="1"/>
  <c r="A1068" i="1"/>
  <c r="C1068" i="1" s="1"/>
  <c r="B1068" i="1"/>
  <c r="E1068" i="1"/>
  <c r="F1068" i="1"/>
  <c r="M1068" i="1"/>
  <c r="N1068" i="1"/>
  <c r="A1069" i="1"/>
  <c r="C1069" i="1" s="1"/>
  <c r="B1069" i="1"/>
  <c r="E1069" i="1"/>
  <c r="F1069" i="1"/>
  <c r="M1069" i="1"/>
  <c r="N1069" i="1"/>
  <c r="A1070" i="1"/>
  <c r="C1070" i="1" s="1"/>
  <c r="B1070" i="1"/>
  <c r="D1070" i="1"/>
  <c r="E1070" i="1"/>
  <c r="F1070" i="1"/>
  <c r="M1070" i="1"/>
  <c r="N1070" i="1"/>
  <c r="A1071" i="1"/>
  <c r="C1071" i="1" s="1"/>
  <c r="B1071" i="1"/>
  <c r="E1071" i="1"/>
  <c r="F1071" i="1"/>
  <c r="M1071" i="1"/>
  <c r="N1071" i="1"/>
  <c r="A1072" i="1"/>
  <c r="C1072" i="1" s="1"/>
  <c r="B1072" i="1"/>
  <c r="D1072" i="1"/>
  <c r="E1072" i="1"/>
  <c r="F1072" i="1"/>
  <c r="M1072" i="1"/>
  <c r="N1072" i="1"/>
  <c r="A1073" i="1"/>
  <c r="C1073" i="1" s="1"/>
  <c r="B1073" i="1"/>
  <c r="E1073" i="1"/>
  <c r="F1073" i="1"/>
  <c r="M1073" i="1"/>
  <c r="N1073" i="1"/>
  <c r="A1074" i="1"/>
  <c r="C1074" i="1" s="1"/>
  <c r="B1074" i="1"/>
  <c r="D1074" i="1"/>
  <c r="E1074" i="1"/>
  <c r="F1074" i="1"/>
  <c r="M1074" i="1"/>
  <c r="N1074" i="1"/>
  <c r="A1075" i="1"/>
  <c r="C1075" i="1" s="1"/>
  <c r="B1075" i="1"/>
  <c r="E1075" i="1"/>
  <c r="F1075" i="1"/>
  <c r="M1075" i="1"/>
  <c r="N1075" i="1"/>
  <c r="A1076" i="1"/>
  <c r="D1076" i="1" s="1"/>
  <c r="B1076" i="1"/>
  <c r="C1076" i="1"/>
  <c r="E1076" i="1"/>
  <c r="F1076" i="1"/>
  <c r="M1076" i="1"/>
  <c r="N1076" i="1"/>
  <c r="A1077" i="1"/>
  <c r="B1077" i="1"/>
  <c r="D1077" i="1"/>
  <c r="E1077" i="1"/>
  <c r="F1077" i="1"/>
  <c r="M1077" i="1"/>
  <c r="N1077" i="1"/>
  <c r="A1078" i="1"/>
  <c r="D1078" i="1" s="1"/>
  <c r="B1078" i="1"/>
  <c r="E1078" i="1"/>
  <c r="F1078" i="1"/>
  <c r="M1078" i="1"/>
  <c r="P1078" i="1" s="1"/>
  <c r="N1078" i="1"/>
  <c r="A1079" i="1"/>
  <c r="C1079" i="1" s="1"/>
  <c r="B1079" i="1"/>
  <c r="E1079" i="1"/>
  <c r="F1079" i="1"/>
  <c r="H1079" i="1"/>
  <c r="M1079" i="1"/>
  <c r="P1079" i="1" s="1"/>
  <c r="N1079" i="1"/>
  <c r="A1080" i="1"/>
  <c r="B1080" i="1"/>
  <c r="D1080" i="1"/>
  <c r="E1080" i="1"/>
  <c r="F1080" i="1"/>
  <c r="H1080" i="1" s="1"/>
  <c r="M1080" i="1"/>
  <c r="P1080" i="1" s="1"/>
  <c r="N1080" i="1"/>
  <c r="A1081" i="1"/>
  <c r="C1081" i="1" s="1"/>
  <c r="B1081" i="1"/>
  <c r="E1081" i="1"/>
  <c r="F1081" i="1"/>
  <c r="H1081" i="1"/>
  <c r="M1081" i="1"/>
  <c r="P1081" i="1" s="1"/>
  <c r="N1081" i="1"/>
  <c r="A1082" i="1"/>
  <c r="B1082" i="1"/>
  <c r="D1082" i="1"/>
  <c r="E1082" i="1"/>
  <c r="F1082" i="1"/>
  <c r="H1082" i="1" s="1"/>
  <c r="M1082" i="1"/>
  <c r="O1082" i="1" s="1"/>
  <c r="N1082" i="1"/>
  <c r="A1083" i="1"/>
  <c r="C1083" i="1" s="1"/>
  <c r="B1083" i="1"/>
  <c r="E1083" i="1"/>
  <c r="F1083" i="1"/>
  <c r="H1083" i="1"/>
  <c r="M1083" i="1"/>
  <c r="P1083" i="1" s="1"/>
  <c r="N1083" i="1"/>
  <c r="A1084" i="1"/>
  <c r="B1084" i="1"/>
  <c r="D1084" i="1"/>
  <c r="E1084" i="1"/>
  <c r="F1084" i="1"/>
  <c r="H1084" i="1" s="1"/>
  <c r="M1084" i="1"/>
  <c r="O1084" i="1" s="1"/>
  <c r="N1084" i="1"/>
  <c r="A1085" i="1"/>
  <c r="C1085" i="1" s="1"/>
  <c r="B1085" i="1"/>
  <c r="E1085" i="1"/>
  <c r="F1085" i="1"/>
  <c r="H1085" i="1"/>
  <c r="M1085" i="1"/>
  <c r="P1085" i="1" s="1"/>
  <c r="N1085" i="1"/>
  <c r="A1086" i="1"/>
  <c r="B1086" i="1"/>
  <c r="D1086" i="1"/>
  <c r="E1086" i="1"/>
  <c r="F1086" i="1"/>
  <c r="H1086" i="1" s="1"/>
  <c r="M1086" i="1"/>
  <c r="O1086" i="1" s="1"/>
  <c r="N1086" i="1"/>
  <c r="A1087" i="1"/>
  <c r="C1087" i="1" s="1"/>
  <c r="B1087" i="1"/>
  <c r="E1087" i="1"/>
  <c r="F1087" i="1"/>
  <c r="H1087" i="1"/>
  <c r="M1087" i="1"/>
  <c r="P1087" i="1" s="1"/>
  <c r="N1087" i="1"/>
  <c r="A1088" i="1"/>
  <c r="B1088" i="1"/>
  <c r="D1088" i="1" s="1"/>
  <c r="E1088" i="1"/>
  <c r="F1088" i="1"/>
  <c r="H1088" i="1" s="1"/>
  <c r="M1088" i="1"/>
  <c r="O1088" i="1" s="1"/>
  <c r="N1088" i="1"/>
  <c r="A1089" i="1"/>
  <c r="C1089" i="1" s="1"/>
  <c r="B1089" i="1"/>
  <c r="D1089" i="1"/>
  <c r="E1089" i="1"/>
  <c r="F1089" i="1"/>
  <c r="H1089" i="1"/>
  <c r="M1089" i="1"/>
  <c r="P1089" i="1" s="1"/>
  <c r="N1089" i="1"/>
  <c r="A1090" i="1"/>
  <c r="B1090" i="1"/>
  <c r="D1090" i="1" s="1"/>
  <c r="E1090" i="1"/>
  <c r="F1090" i="1"/>
  <c r="H1090" i="1" s="1"/>
  <c r="M1090" i="1"/>
  <c r="O1090" i="1" s="1"/>
  <c r="N1090" i="1"/>
  <c r="A1091" i="1"/>
  <c r="C1091" i="1" s="1"/>
  <c r="B1091" i="1"/>
  <c r="D1091" i="1"/>
  <c r="E1091" i="1"/>
  <c r="F1091" i="1"/>
  <c r="H1091" i="1"/>
  <c r="M1091" i="1"/>
  <c r="P1091" i="1" s="1"/>
  <c r="N1091" i="1"/>
  <c r="A1092" i="1"/>
  <c r="B1092" i="1"/>
  <c r="D1092" i="1" s="1"/>
  <c r="E1092" i="1"/>
  <c r="F1092" i="1"/>
  <c r="H1092" i="1" s="1"/>
  <c r="M1092" i="1"/>
  <c r="O1092" i="1" s="1"/>
  <c r="N1092" i="1"/>
  <c r="A1093" i="1"/>
  <c r="C1093" i="1" s="1"/>
  <c r="B1093" i="1"/>
  <c r="D1093" i="1"/>
  <c r="E1093" i="1"/>
  <c r="F1093" i="1"/>
  <c r="H1093" i="1"/>
  <c r="M1093" i="1"/>
  <c r="P1093" i="1" s="1"/>
  <c r="N1093" i="1"/>
  <c r="A1094" i="1"/>
  <c r="B1094" i="1"/>
  <c r="D1094" i="1" s="1"/>
  <c r="E1094" i="1"/>
  <c r="F1094" i="1"/>
  <c r="H1094" i="1" s="1"/>
  <c r="M1094" i="1"/>
  <c r="O1094" i="1" s="1"/>
  <c r="N1094" i="1"/>
  <c r="A1095" i="1"/>
  <c r="C1095" i="1" s="1"/>
  <c r="B1095" i="1"/>
  <c r="D1095" i="1"/>
  <c r="E1095" i="1"/>
  <c r="F1095" i="1"/>
  <c r="H1095" i="1"/>
  <c r="M1095" i="1"/>
  <c r="P1095" i="1" s="1"/>
  <c r="N1095" i="1"/>
  <c r="A1096" i="1"/>
  <c r="B1096" i="1"/>
  <c r="D1096" i="1" s="1"/>
  <c r="E1096" i="1"/>
  <c r="F1096" i="1"/>
  <c r="H1096" i="1" s="1"/>
  <c r="M1096" i="1"/>
  <c r="O1096" i="1" s="1"/>
  <c r="N1096" i="1"/>
  <c r="A1097" i="1"/>
  <c r="C1097" i="1" s="1"/>
  <c r="B1097" i="1"/>
  <c r="D1097" i="1"/>
  <c r="E1097" i="1"/>
  <c r="F1097" i="1"/>
  <c r="H1097" i="1"/>
  <c r="M1097" i="1"/>
  <c r="P1097" i="1" s="1"/>
  <c r="N1097" i="1"/>
  <c r="A1098" i="1"/>
  <c r="B1098" i="1"/>
  <c r="D1098" i="1" s="1"/>
  <c r="E1098" i="1"/>
  <c r="F1098" i="1"/>
  <c r="H1098" i="1" s="1"/>
  <c r="M1098" i="1"/>
  <c r="O1098" i="1" s="1"/>
  <c r="N1098" i="1"/>
  <c r="A1099" i="1"/>
  <c r="C1099" i="1" s="1"/>
  <c r="B1099" i="1"/>
  <c r="D1099" i="1"/>
  <c r="E1099" i="1"/>
  <c r="F1099" i="1"/>
  <c r="H1099" i="1"/>
  <c r="M1099" i="1"/>
  <c r="P1099" i="1" s="1"/>
  <c r="N1099" i="1"/>
  <c r="A1100" i="1"/>
  <c r="B1100" i="1"/>
  <c r="D1100" i="1" s="1"/>
  <c r="E1100" i="1"/>
  <c r="F1100" i="1"/>
  <c r="H1100" i="1" s="1"/>
  <c r="M1100" i="1"/>
  <c r="O1100" i="1" s="1"/>
  <c r="N1100" i="1"/>
  <c r="A1101" i="1"/>
  <c r="C1101" i="1" s="1"/>
  <c r="B1101" i="1"/>
  <c r="D1101" i="1"/>
  <c r="E1101" i="1"/>
  <c r="F1101" i="1"/>
  <c r="H1101" i="1"/>
  <c r="M1101" i="1"/>
  <c r="P1101" i="1" s="1"/>
  <c r="N1101" i="1"/>
  <c r="A1102" i="1"/>
  <c r="B1102" i="1"/>
  <c r="D1102" i="1" s="1"/>
  <c r="E1102" i="1"/>
  <c r="F1102" i="1"/>
  <c r="H1102" i="1" s="1"/>
  <c r="M1102" i="1"/>
  <c r="O1102" i="1" s="1"/>
  <c r="N1102" i="1"/>
  <c r="A1103" i="1"/>
  <c r="C1103" i="1" s="1"/>
  <c r="B1103" i="1"/>
  <c r="D1103" i="1"/>
  <c r="E1103" i="1"/>
  <c r="F1103" i="1"/>
  <c r="H1103" i="1"/>
  <c r="M1103" i="1"/>
  <c r="P1103" i="1" s="1"/>
  <c r="N1103" i="1"/>
  <c r="A1104" i="1"/>
  <c r="B1104" i="1"/>
  <c r="D1104" i="1" s="1"/>
  <c r="E1104" i="1"/>
  <c r="F1104" i="1"/>
  <c r="H1104" i="1" s="1"/>
  <c r="M1104" i="1"/>
  <c r="O1104" i="1" s="1"/>
  <c r="N1104" i="1"/>
  <c r="A1105" i="1"/>
  <c r="C1105" i="1" s="1"/>
  <c r="B1105" i="1"/>
  <c r="D1105" i="1"/>
  <c r="E1105" i="1"/>
  <c r="F1105" i="1"/>
  <c r="H1105" i="1"/>
  <c r="M1105" i="1"/>
  <c r="P1105" i="1" s="1"/>
  <c r="N1105" i="1"/>
  <c r="A1106" i="1"/>
  <c r="B1106" i="1"/>
  <c r="D1106" i="1" s="1"/>
  <c r="E1106" i="1"/>
  <c r="F1106" i="1"/>
  <c r="H1106" i="1" s="1"/>
  <c r="M1106" i="1"/>
  <c r="O1106" i="1" s="1"/>
  <c r="N1106" i="1"/>
  <c r="A1107" i="1"/>
  <c r="C1107" i="1" s="1"/>
  <c r="B1107" i="1"/>
  <c r="D1107" i="1"/>
  <c r="E1107" i="1"/>
  <c r="F1107" i="1"/>
  <c r="H1107" i="1"/>
  <c r="M1107" i="1"/>
  <c r="P1107" i="1" s="1"/>
  <c r="N1107" i="1"/>
  <c r="A1108" i="1"/>
  <c r="B1108" i="1"/>
  <c r="D1108" i="1" s="1"/>
  <c r="E1108" i="1"/>
  <c r="F1108" i="1"/>
  <c r="H1108" i="1" s="1"/>
  <c r="M1108" i="1"/>
  <c r="O1108" i="1" s="1"/>
  <c r="N1108" i="1"/>
  <c r="A1109" i="1"/>
  <c r="C1109" i="1" s="1"/>
  <c r="B1109" i="1"/>
  <c r="D1109" i="1"/>
  <c r="E1109" i="1"/>
  <c r="F1109" i="1"/>
  <c r="H1109" i="1"/>
  <c r="M1109" i="1"/>
  <c r="P1109" i="1" s="1"/>
  <c r="N1109" i="1"/>
  <c r="A1110" i="1"/>
  <c r="B1110" i="1"/>
  <c r="D1110" i="1" s="1"/>
  <c r="E1110" i="1"/>
  <c r="F1110" i="1"/>
  <c r="H1110" i="1" s="1"/>
  <c r="M1110" i="1"/>
  <c r="N1110" i="1"/>
  <c r="A1111" i="1"/>
  <c r="C1111" i="1" s="1"/>
  <c r="B1111" i="1"/>
  <c r="D1111" i="1"/>
  <c r="E1111" i="1"/>
  <c r="F1111" i="1"/>
  <c r="H1111" i="1"/>
  <c r="M1111" i="1"/>
  <c r="P1111" i="1" s="1"/>
  <c r="N1111" i="1"/>
  <c r="A1112" i="1"/>
  <c r="B1112" i="1"/>
  <c r="D1112" i="1" s="1"/>
  <c r="E1112" i="1"/>
  <c r="F1112" i="1"/>
  <c r="H1112" i="1" s="1"/>
  <c r="M1112" i="1"/>
  <c r="N1112" i="1"/>
  <c r="A1113" i="1"/>
  <c r="C1113" i="1" s="1"/>
  <c r="B1113" i="1"/>
  <c r="D1113" i="1"/>
  <c r="E1113" i="1"/>
  <c r="F1113" i="1"/>
  <c r="H1113" i="1"/>
  <c r="M1113" i="1"/>
  <c r="N1113" i="1"/>
  <c r="A1114" i="1"/>
  <c r="B1114" i="1"/>
  <c r="D1114" i="1" s="1"/>
  <c r="E1114" i="1"/>
  <c r="F1114" i="1"/>
  <c r="H1114" i="1" s="1"/>
  <c r="M1114" i="1"/>
  <c r="N1114" i="1"/>
  <c r="A1115" i="1"/>
  <c r="C1115" i="1" s="1"/>
  <c r="B1115" i="1"/>
  <c r="D1115" i="1"/>
  <c r="E1115" i="1"/>
  <c r="F1115" i="1"/>
  <c r="H1115" i="1"/>
  <c r="M1115" i="1"/>
  <c r="P1115" i="1" s="1"/>
  <c r="N1115" i="1"/>
  <c r="A1116" i="1"/>
  <c r="B1116" i="1"/>
  <c r="D1116" i="1" s="1"/>
  <c r="E1116" i="1"/>
  <c r="F1116" i="1"/>
  <c r="H1116" i="1" s="1"/>
  <c r="M1116" i="1"/>
  <c r="N1116" i="1"/>
  <c r="A1117" i="1"/>
  <c r="C1117" i="1" s="1"/>
  <c r="B1117" i="1"/>
  <c r="D1117" i="1"/>
  <c r="E1117" i="1"/>
  <c r="F1117" i="1"/>
  <c r="H1117" i="1"/>
  <c r="M1117" i="1"/>
  <c r="P1117" i="1" s="1"/>
  <c r="N1117" i="1"/>
  <c r="A1118" i="1"/>
  <c r="B1118" i="1"/>
  <c r="D1118" i="1" s="1"/>
  <c r="E1118" i="1"/>
  <c r="F1118" i="1"/>
  <c r="H1118" i="1" s="1"/>
  <c r="M1118" i="1"/>
  <c r="N1118" i="1"/>
  <c r="A1119" i="1"/>
  <c r="C1119" i="1" s="1"/>
  <c r="B1119" i="1"/>
  <c r="E1119" i="1"/>
  <c r="F1119" i="1"/>
  <c r="H1119" i="1"/>
  <c r="M1119" i="1"/>
  <c r="P1119" i="1" s="1"/>
  <c r="N1119" i="1"/>
  <c r="A1120" i="1"/>
  <c r="B1120" i="1"/>
  <c r="D1120" i="1" s="1"/>
  <c r="E1120" i="1"/>
  <c r="F1120" i="1"/>
  <c r="H1120" i="1" s="1"/>
  <c r="M1120" i="1"/>
  <c r="N1120" i="1"/>
  <c r="A1121" i="1"/>
  <c r="C1121" i="1" s="1"/>
  <c r="B1121" i="1"/>
  <c r="E1121" i="1"/>
  <c r="F1121" i="1"/>
  <c r="H1121" i="1"/>
  <c r="M1121" i="1"/>
  <c r="P1121" i="1" s="1"/>
  <c r="N1121" i="1"/>
  <c r="A1122" i="1"/>
  <c r="B1122" i="1"/>
  <c r="D1122" i="1" s="1"/>
  <c r="E1122" i="1"/>
  <c r="F1122" i="1"/>
  <c r="H1122" i="1" s="1"/>
  <c r="M1122" i="1"/>
  <c r="N1122" i="1"/>
  <c r="A1123" i="1"/>
  <c r="C1123" i="1" s="1"/>
  <c r="B1123" i="1"/>
  <c r="E1123" i="1"/>
  <c r="F1123" i="1"/>
  <c r="H1123" i="1"/>
  <c r="M1123" i="1"/>
  <c r="P1123" i="1" s="1"/>
  <c r="N1123" i="1"/>
  <c r="A1124" i="1"/>
  <c r="B1124" i="1"/>
  <c r="D1124" i="1" s="1"/>
  <c r="E1124" i="1"/>
  <c r="F1124" i="1"/>
  <c r="H1124" i="1" s="1"/>
  <c r="M1124" i="1"/>
  <c r="N1124" i="1"/>
  <c r="A1125" i="1"/>
  <c r="C1125" i="1" s="1"/>
  <c r="B1125" i="1"/>
  <c r="E1125" i="1"/>
  <c r="F1125" i="1"/>
  <c r="H1125" i="1"/>
  <c r="M1125" i="1"/>
  <c r="P1125" i="1" s="1"/>
  <c r="N1125" i="1"/>
  <c r="A1126" i="1"/>
  <c r="B1126" i="1"/>
  <c r="D1126" i="1" s="1"/>
  <c r="E1126" i="1"/>
  <c r="F1126" i="1"/>
  <c r="H1126" i="1" s="1"/>
  <c r="M1126" i="1"/>
  <c r="N1126" i="1"/>
  <c r="A1127" i="1"/>
  <c r="C1127" i="1" s="1"/>
  <c r="B1127" i="1"/>
  <c r="E1127" i="1"/>
  <c r="F1127" i="1"/>
  <c r="H1127" i="1"/>
  <c r="M1127" i="1"/>
  <c r="P1127" i="1" s="1"/>
  <c r="N1127" i="1"/>
  <c r="A1128" i="1"/>
  <c r="B1128" i="1"/>
  <c r="D1128" i="1" s="1"/>
  <c r="E1128" i="1"/>
  <c r="F1128" i="1"/>
  <c r="H1128" i="1" s="1"/>
  <c r="M1128" i="1"/>
  <c r="N1128" i="1"/>
  <c r="A1129" i="1"/>
  <c r="C1129" i="1" s="1"/>
  <c r="B1129" i="1"/>
  <c r="E1129" i="1"/>
  <c r="F1129" i="1"/>
  <c r="H1129" i="1"/>
  <c r="M1129" i="1"/>
  <c r="P1129" i="1" s="1"/>
  <c r="N1129" i="1"/>
  <c r="A1130" i="1"/>
  <c r="B1130" i="1"/>
  <c r="D1130" i="1" s="1"/>
  <c r="E1130" i="1"/>
  <c r="F1130" i="1"/>
  <c r="H1130" i="1" s="1"/>
  <c r="M1130" i="1"/>
  <c r="N1130" i="1"/>
  <c r="A1131" i="1"/>
  <c r="C1131" i="1" s="1"/>
  <c r="B1131" i="1"/>
  <c r="E1131" i="1"/>
  <c r="F1131" i="1"/>
  <c r="H1131" i="1"/>
  <c r="M1131" i="1"/>
  <c r="P1131" i="1" s="1"/>
  <c r="N1131" i="1"/>
  <c r="A1132" i="1"/>
  <c r="B1132" i="1"/>
  <c r="D1132" i="1" s="1"/>
  <c r="E1132" i="1"/>
  <c r="F1132" i="1"/>
  <c r="H1132" i="1" s="1"/>
  <c r="M1132" i="1"/>
  <c r="N1132" i="1"/>
  <c r="P1132" i="1"/>
  <c r="A1133" i="1"/>
  <c r="C1133" i="1" s="1"/>
  <c r="B1133" i="1"/>
  <c r="E1133" i="1"/>
  <c r="G1133" i="1" s="1"/>
  <c r="F1133" i="1"/>
  <c r="M1133" i="1"/>
  <c r="O1133" i="1" s="1"/>
  <c r="N1133" i="1"/>
  <c r="A1134" i="1"/>
  <c r="C1134" i="1" s="1"/>
  <c r="B1134" i="1"/>
  <c r="E1134" i="1"/>
  <c r="G1134" i="1" s="1"/>
  <c r="F1134" i="1"/>
  <c r="H1134" i="1"/>
  <c r="M1134" i="1"/>
  <c r="N1134" i="1"/>
  <c r="P1134" i="1" s="1"/>
  <c r="A1135" i="1"/>
  <c r="C1135" i="1" s="1"/>
  <c r="B1135" i="1"/>
  <c r="E1135" i="1"/>
  <c r="H1135" i="1" s="1"/>
  <c r="F1135" i="1"/>
  <c r="M1135" i="1"/>
  <c r="O1135" i="1" s="1"/>
  <c r="N1135" i="1"/>
  <c r="A1136" i="1"/>
  <c r="B1136" i="1"/>
  <c r="E1136" i="1"/>
  <c r="G1136" i="1" s="1"/>
  <c r="F1136" i="1"/>
  <c r="H1136" i="1"/>
  <c r="M1136" i="1"/>
  <c r="N1136" i="1"/>
  <c r="P1136" i="1"/>
  <c r="A1137" i="1"/>
  <c r="B1137" i="1"/>
  <c r="E1137" i="1"/>
  <c r="G1137" i="1" s="1"/>
  <c r="F1137" i="1"/>
  <c r="M1137" i="1"/>
  <c r="O1137" i="1" s="1"/>
  <c r="N1137" i="1"/>
  <c r="A1138" i="1"/>
  <c r="B1138" i="1"/>
  <c r="E1138" i="1"/>
  <c r="G1138" i="1" s="1"/>
  <c r="F1138" i="1"/>
  <c r="H1138" i="1"/>
  <c r="M1138" i="1"/>
  <c r="N1138" i="1"/>
  <c r="P1138" i="1" s="1"/>
  <c r="A1139" i="1"/>
  <c r="B1139" i="1"/>
  <c r="E1139" i="1"/>
  <c r="H1139" i="1" s="1"/>
  <c r="F1139" i="1"/>
  <c r="M1139" i="1"/>
  <c r="O1139" i="1" s="1"/>
  <c r="N1139" i="1"/>
  <c r="A1140" i="1"/>
  <c r="B1140" i="1"/>
  <c r="E1140" i="1"/>
  <c r="G1140" i="1" s="1"/>
  <c r="F1140" i="1"/>
  <c r="H1140" i="1"/>
  <c r="M1140" i="1"/>
  <c r="N1140" i="1"/>
  <c r="P1140" i="1" s="1"/>
  <c r="A1141" i="1"/>
  <c r="B1141" i="1"/>
  <c r="E1141" i="1"/>
  <c r="G1141" i="1" s="1"/>
  <c r="F1141" i="1"/>
  <c r="M1141" i="1"/>
  <c r="O1141" i="1" s="1"/>
  <c r="N1141" i="1"/>
  <c r="A1142" i="1"/>
  <c r="B1142" i="1"/>
  <c r="E1142" i="1"/>
  <c r="G1142" i="1" s="1"/>
  <c r="F1142" i="1"/>
  <c r="H1142" i="1"/>
  <c r="M1142" i="1"/>
  <c r="N1142" i="1"/>
  <c r="P1142" i="1" s="1"/>
  <c r="A1143" i="1"/>
  <c r="B1143" i="1"/>
  <c r="E1143" i="1"/>
  <c r="H1143" i="1" s="1"/>
  <c r="F1143" i="1"/>
  <c r="M1143" i="1"/>
  <c r="O1143" i="1" s="1"/>
  <c r="N1143" i="1"/>
  <c r="A1144" i="1"/>
  <c r="B1144" i="1"/>
  <c r="E1144" i="1"/>
  <c r="G1144" i="1" s="1"/>
  <c r="F1144" i="1"/>
  <c r="H1144" i="1"/>
  <c r="M1144" i="1"/>
  <c r="N1144" i="1"/>
  <c r="P1144" i="1" s="1"/>
  <c r="A1145" i="1"/>
  <c r="B1145" i="1"/>
  <c r="E1145" i="1"/>
  <c r="G1145" i="1" s="1"/>
  <c r="F1145" i="1"/>
  <c r="M1145" i="1"/>
  <c r="O1145" i="1" s="1"/>
  <c r="N1145" i="1"/>
  <c r="A1146" i="1"/>
  <c r="B1146" i="1"/>
  <c r="E1146" i="1"/>
  <c r="G1146" i="1" s="1"/>
  <c r="F1146" i="1"/>
  <c r="H1146" i="1"/>
  <c r="M1146" i="1"/>
  <c r="N1146" i="1"/>
  <c r="P1146" i="1" s="1"/>
  <c r="A1147" i="1"/>
  <c r="B1147" i="1"/>
  <c r="E1147" i="1"/>
  <c r="G1147" i="1" s="1"/>
  <c r="F1147" i="1"/>
  <c r="M1147" i="1"/>
  <c r="O1147" i="1" s="1"/>
  <c r="N1147" i="1"/>
  <c r="A1148" i="1"/>
  <c r="B1148" i="1"/>
  <c r="E1148" i="1"/>
  <c r="G1148" i="1" s="1"/>
  <c r="F1148" i="1"/>
  <c r="H1148" i="1"/>
  <c r="M1148" i="1"/>
  <c r="N1148" i="1"/>
  <c r="P1148" i="1" s="1"/>
  <c r="A1149" i="1"/>
  <c r="B1149" i="1"/>
  <c r="E1149" i="1"/>
  <c r="G1149" i="1" s="1"/>
  <c r="F1149" i="1"/>
  <c r="M1149" i="1"/>
  <c r="O1149" i="1" s="1"/>
  <c r="N1149" i="1"/>
  <c r="A1150" i="1"/>
  <c r="B1150" i="1"/>
  <c r="E1150" i="1"/>
  <c r="G1150" i="1" s="1"/>
  <c r="F1150" i="1"/>
  <c r="H1150" i="1"/>
  <c r="M1150" i="1"/>
  <c r="N1150" i="1"/>
  <c r="P1150" i="1" s="1"/>
  <c r="A1151" i="1"/>
  <c r="B1151" i="1"/>
  <c r="E1151" i="1"/>
  <c r="G1151" i="1" s="1"/>
  <c r="F1151" i="1"/>
  <c r="M1151" i="1"/>
  <c r="O1151" i="1" s="1"/>
  <c r="N1151" i="1"/>
  <c r="A1152" i="1"/>
  <c r="B1152" i="1"/>
  <c r="E1152" i="1"/>
  <c r="G1152" i="1" s="1"/>
  <c r="F1152" i="1"/>
  <c r="H1152" i="1"/>
  <c r="M1152" i="1"/>
  <c r="N1152" i="1"/>
  <c r="P1152" i="1" s="1"/>
  <c r="A1153" i="1"/>
  <c r="B1153" i="1"/>
  <c r="E1153" i="1"/>
  <c r="G1153" i="1" s="1"/>
  <c r="F1153" i="1"/>
  <c r="M1153" i="1"/>
  <c r="O1153" i="1" s="1"/>
  <c r="N1153" i="1"/>
  <c r="A1154" i="1"/>
  <c r="B1154" i="1"/>
  <c r="E1154" i="1"/>
  <c r="G1154" i="1" s="1"/>
  <c r="F1154" i="1"/>
  <c r="H1154" i="1"/>
  <c r="M1154" i="1"/>
  <c r="N1154" i="1"/>
  <c r="P1154" i="1" s="1"/>
  <c r="A1155" i="1"/>
  <c r="B1155" i="1"/>
  <c r="E1155" i="1"/>
  <c r="G1155" i="1" s="1"/>
  <c r="F1155" i="1"/>
  <c r="M1155" i="1"/>
  <c r="O1155" i="1" s="1"/>
  <c r="N1155" i="1"/>
  <c r="A1156" i="1"/>
  <c r="B1156" i="1"/>
  <c r="E1156" i="1"/>
  <c r="G1156" i="1" s="1"/>
  <c r="F1156" i="1"/>
  <c r="H1156" i="1"/>
  <c r="M1156" i="1"/>
  <c r="N1156" i="1"/>
  <c r="P1156" i="1" s="1"/>
  <c r="A1157" i="1"/>
  <c r="B1157" i="1"/>
  <c r="E1157" i="1"/>
  <c r="G1157" i="1" s="1"/>
  <c r="F1157" i="1"/>
  <c r="M1157" i="1"/>
  <c r="O1157" i="1" s="1"/>
  <c r="N1157" i="1"/>
  <c r="A1158" i="1"/>
  <c r="B1158" i="1"/>
  <c r="E1158" i="1"/>
  <c r="G1158" i="1" s="1"/>
  <c r="F1158" i="1"/>
  <c r="H1158" i="1"/>
  <c r="M1158" i="1"/>
  <c r="N1158" i="1"/>
  <c r="P1158" i="1" s="1"/>
  <c r="A1159" i="1"/>
  <c r="B1159" i="1"/>
  <c r="E1159" i="1"/>
  <c r="G1159" i="1" s="1"/>
  <c r="F1159" i="1"/>
  <c r="M1159" i="1"/>
  <c r="O1159" i="1" s="1"/>
  <c r="N1159" i="1"/>
  <c r="A1160" i="1"/>
  <c r="B1160" i="1"/>
  <c r="E1160" i="1"/>
  <c r="G1160" i="1" s="1"/>
  <c r="F1160" i="1"/>
  <c r="H1160" i="1"/>
  <c r="M1160" i="1"/>
  <c r="N1160" i="1"/>
  <c r="P1160" i="1" s="1"/>
  <c r="A1161" i="1"/>
  <c r="B1161" i="1"/>
  <c r="E1161" i="1"/>
  <c r="G1161" i="1" s="1"/>
  <c r="F1161" i="1"/>
  <c r="M1161" i="1"/>
  <c r="O1161" i="1" s="1"/>
  <c r="N1161" i="1"/>
  <c r="A1162" i="1"/>
  <c r="B1162" i="1"/>
  <c r="E1162" i="1"/>
  <c r="G1162" i="1" s="1"/>
  <c r="F1162" i="1"/>
  <c r="H1162" i="1"/>
  <c r="M1162" i="1"/>
  <c r="N1162" i="1"/>
  <c r="P1162" i="1" s="1"/>
  <c r="A1163" i="1"/>
  <c r="B1163" i="1"/>
  <c r="E1163" i="1"/>
  <c r="G1163" i="1" s="1"/>
  <c r="F1163" i="1"/>
  <c r="M1163" i="1"/>
  <c r="O1163" i="1" s="1"/>
  <c r="N1163" i="1"/>
  <c r="A1164" i="1"/>
  <c r="B1164" i="1"/>
  <c r="E1164" i="1"/>
  <c r="G1164" i="1" s="1"/>
  <c r="F1164" i="1"/>
  <c r="H1164" i="1"/>
  <c r="M1164" i="1"/>
  <c r="N1164" i="1"/>
  <c r="P1164" i="1" s="1"/>
  <c r="A1165" i="1"/>
  <c r="B1165" i="1"/>
  <c r="E1165" i="1"/>
  <c r="G1165" i="1" s="1"/>
  <c r="F1165" i="1"/>
  <c r="M1165" i="1"/>
  <c r="O1165" i="1" s="1"/>
  <c r="N1165" i="1"/>
  <c r="A1166" i="1"/>
  <c r="B1166" i="1"/>
  <c r="E1166" i="1"/>
  <c r="G1166" i="1" s="1"/>
  <c r="F1166" i="1"/>
  <c r="H1166" i="1"/>
  <c r="M1166" i="1"/>
  <c r="N1166" i="1"/>
  <c r="P1166" i="1" s="1"/>
  <c r="A1167" i="1"/>
  <c r="B1167" i="1"/>
  <c r="E1167" i="1"/>
  <c r="G1167" i="1" s="1"/>
  <c r="F1167" i="1"/>
  <c r="M1167" i="1"/>
  <c r="O1167" i="1" s="1"/>
  <c r="N1167" i="1"/>
  <c r="A1168" i="1"/>
  <c r="B1168" i="1"/>
  <c r="E1168" i="1"/>
  <c r="G1168" i="1" s="1"/>
  <c r="F1168" i="1"/>
  <c r="H1168" i="1"/>
  <c r="M1168" i="1"/>
  <c r="N1168" i="1"/>
  <c r="P1168" i="1" s="1"/>
  <c r="A1169" i="1"/>
  <c r="B1169" i="1"/>
  <c r="E1169" i="1"/>
  <c r="F1169" i="1"/>
  <c r="M1169" i="1"/>
  <c r="O1169" i="1" s="1"/>
  <c r="N1169" i="1"/>
  <c r="A1170" i="1"/>
  <c r="B1170" i="1"/>
  <c r="E1170" i="1"/>
  <c r="G1170" i="1" s="1"/>
  <c r="F1170" i="1"/>
  <c r="H1170" i="1"/>
  <c r="M1170" i="1"/>
  <c r="N1170" i="1"/>
  <c r="P1170" i="1" s="1"/>
  <c r="A1171" i="1"/>
  <c r="B1171" i="1"/>
  <c r="E1171" i="1"/>
  <c r="F1171" i="1"/>
  <c r="M1171" i="1"/>
  <c r="O1171" i="1" s="1"/>
  <c r="N1171" i="1"/>
  <c r="A1172" i="1"/>
  <c r="B1172" i="1"/>
  <c r="E1172" i="1"/>
  <c r="G1172" i="1" s="1"/>
  <c r="F1172" i="1"/>
  <c r="H1172" i="1"/>
  <c r="M1172" i="1"/>
  <c r="N1172" i="1"/>
  <c r="P1172" i="1" s="1"/>
  <c r="A1173" i="1"/>
  <c r="B1173" i="1"/>
  <c r="E1173" i="1"/>
  <c r="F1173" i="1"/>
  <c r="M1173" i="1"/>
  <c r="O1173" i="1" s="1"/>
  <c r="N1173" i="1"/>
  <c r="A1174" i="1"/>
  <c r="B1174" i="1"/>
  <c r="E1174" i="1"/>
  <c r="G1174" i="1" s="1"/>
  <c r="F1174" i="1"/>
  <c r="H1174" i="1"/>
  <c r="M1174" i="1"/>
  <c r="N1174" i="1"/>
  <c r="P1174" i="1" s="1"/>
  <c r="A1175" i="1"/>
  <c r="B1175" i="1"/>
  <c r="E1175" i="1"/>
  <c r="F1175" i="1"/>
  <c r="M1175" i="1"/>
  <c r="N1175" i="1"/>
  <c r="A1176" i="1"/>
  <c r="B1176" i="1"/>
  <c r="E1176" i="1"/>
  <c r="G1176" i="1" s="1"/>
  <c r="F1176" i="1"/>
  <c r="H1176" i="1"/>
  <c r="M1176" i="1"/>
  <c r="N1176" i="1"/>
  <c r="P1176" i="1"/>
  <c r="A1177" i="1"/>
  <c r="B1177" i="1"/>
  <c r="E1177" i="1"/>
  <c r="F1177" i="1"/>
  <c r="M1177" i="1"/>
  <c r="N1177" i="1"/>
  <c r="A1178" i="1"/>
  <c r="B1178" i="1"/>
  <c r="E1178" i="1"/>
  <c r="G1178" i="1" s="1"/>
  <c r="F1178" i="1"/>
  <c r="H1178" i="1"/>
  <c r="M1178" i="1"/>
  <c r="N1178" i="1"/>
  <c r="A1179" i="1"/>
  <c r="B1179" i="1"/>
  <c r="D1179" i="1" s="1"/>
  <c r="E1179" i="1"/>
  <c r="G1179" i="1" s="1"/>
  <c r="F1179" i="1"/>
  <c r="H1179" i="1"/>
  <c r="M1179" i="1"/>
  <c r="N1179" i="1"/>
  <c r="A1180" i="1"/>
  <c r="B1180" i="1"/>
  <c r="D1180" i="1" s="1"/>
  <c r="E1180" i="1"/>
  <c r="G1180" i="1" s="1"/>
  <c r="F1180" i="1"/>
  <c r="H1180" i="1"/>
  <c r="M1180" i="1"/>
  <c r="N1180" i="1"/>
  <c r="A1181" i="1"/>
  <c r="B1181" i="1"/>
  <c r="D1181" i="1"/>
  <c r="E1181" i="1"/>
  <c r="G1181" i="1" s="1"/>
  <c r="F1181" i="1"/>
  <c r="H1181" i="1"/>
  <c r="M1181" i="1"/>
  <c r="N1181" i="1"/>
  <c r="A1182" i="1"/>
  <c r="B1182" i="1"/>
  <c r="D1182" i="1" s="1"/>
  <c r="E1182" i="1"/>
  <c r="G1182" i="1" s="1"/>
  <c r="F1182" i="1"/>
  <c r="H1182" i="1"/>
  <c r="M1182" i="1"/>
  <c r="N1182" i="1"/>
  <c r="A1183" i="1"/>
  <c r="B1183" i="1"/>
  <c r="D1183" i="1" s="1"/>
  <c r="E1183" i="1"/>
  <c r="G1183" i="1" s="1"/>
  <c r="F1183" i="1"/>
  <c r="H1183" i="1"/>
  <c r="M1183" i="1"/>
  <c r="N1183" i="1"/>
  <c r="A1184" i="1"/>
  <c r="B1184" i="1"/>
  <c r="D1184" i="1" s="1"/>
  <c r="E1184" i="1"/>
  <c r="G1184" i="1" s="1"/>
  <c r="F1184" i="1"/>
  <c r="H1184" i="1"/>
  <c r="M1184" i="1"/>
  <c r="N1184" i="1"/>
  <c r="A1185" i="1"/>
  <c r="B1185" i="1"/>
  <c r="D1185" i="1"/>
  <c r="E1185" i="1"/>
  <c r="G1185" i="1" s="1"/>
  <c r="F1185" i="1"/>
  <c r="H1185" i="1"/>
  <c r="M1185" i="1"/>
  <c r="N1185" i="1"/>
  <c r="A1186" i="1"/>
  <c r="B1186" i="1"/>
  <c r="D1186" i="1" s="1"/>
  <c r="E1186" i="1"/>
  <c r="G1186" i="1" s="1"/>
  <c r="F1186" i="1"/>
  <c r="H1186" i="1"/>
  <c r="M1186" i="1"/>
  <c r="N1186" i="1"/>
  <c r="A1187" i="1"/>
  <c r="B1187" i="1"/>
  <c r="D1187" i="1" s="1"/>
  <c r="E1187" i="1"/>
  <c r="G1187" i="1" s="1"/>
  <c r="F1187" i="1"/>
  <c r="H1187" i="1"/>
  <c r="M1187" i="1"/>
  <c r="N1187" i="1"/>
  <c r="A1188" i="1"/>
  <c r="B1188" i="1"/>
  <c r="D1188" i="1" s="1"/>
  <c r="E1188" i="1"/>
  <c r="G1188" i="1" s="1"/>
  <c r="F1188" i="1"/>
  <c r="H1188" i="1"/>
  <c r="M1188" i="1"/>
  <c r="N1188" i="1"/>
  <c r="A1189" i="1"/>
  <c r="B1189" i="1"/>
  <c r="D1189" i="1"/>
  <c r="E1189" i="1"/>
  <c r="G1189" i="1" s="1"/>
  <c r="F1189" i="1"/>
  <c r="H1189" i="1"/>
  <c r="M1189" i="1"/>
  <c r="N1189" i="1"/>
  <c r="A1190" i="1"/>
  <c r="B1190" i="1"/>
  <c r="D1190" i="1" s="1"/>
  <c r="E1190" i="1"/>
  <c r="G1190" i="1" s="1"/>
  <c r="F1190" i="1"/>
  <c r="H1190" i="1"/>
  <c r="M1190" i="1"/>
  <c r="N1190" i="1"/>
  <c r="A1191" i="1"/>
  <c r="B1191" i="1"/>
  <c r="D1191" i="1" s="1"/>
  <c r="E1191" i="1"/>
  <c r="G1191" i="1" s="1"/>
  <c r="F1191" i="1"/>
  <c r="H1191" i="1"/>
  <c r="M1191" i="1"/>
  <c r="N1191" i="1"/>
  <c r="A1192" i="1"/>
  <c r="B1192" i="1"/>
  <c r="D1192" i="1" s="1"/>
  <c r="E1192" i="1"/>
  <c r="G1192" i="1" s="1"/>
  <c r="F1192" i="1"/>
  <c r="H1192" i="1"/>
  <c r="M1192" i="1"/>
  <c r="N1192" i="1"/>
  <c r="A1193" i="1"/>
  <c r="B1193" i="1"/>
  <c r="D1193" i="1"/>
  <c r="E1193" i="1"/>
  <c r="G1193" i="1" s="1"/>
  <c r="F1193" i="1"/>
  <c r="H1193" i="1"/>
  <c r="M1193" i="1"/>
  <c r="N1193" i="1"/>
  <c r="A1194" i="1"/>
  <c r="B1194" i="1"/>
  <c r="D1194" i="1" s="1"/>
  <c r="E1194" i="1"/>
  <c r="G1194" i="1" s="1"/>
  <c r="F1194" i="1"/>
  <c r="H1194" i="1"/>
  <c r="M1194" i="1"/>
  <c r="N1194" i="1"/>
  <c r="A1195" i="1"/>
  <c r="B1195" i="1"/>
  <c r="D1195" i="1" s="1"/>
  <c r="E1195" i="1"/>
  <c r="G1195" i="1" s="1"/>
  <c r="F1195" i="1"/>
  <c r="H1195" i="1"/>
  <c r="M1195" i="1"/>
  <c r="N1195" i="1"/>
  <c r="A1196" i="1"/>
  <c r="B1196" i="1"/>
  <c r="D1196" i="1" s="1"/>
  <c r="E1196" i="1"/>
  <c r="G1196" i="1" s="1"/>
  <c r="F1196" i="1"/>
  <c r="H1196" i="1"/>
  <c r="M1196" i="1"/>
  <c r="N1196" i="1"/>
  <c r="A1197" i="1"/>
  <c r="B1197" i="1"/>
  <c r="D1197" i="1"/>
  <c r="E1197" i="1"/>
  <c r="G1197" i="1" s="1"/>
  <c r="F1197" i="1"/>
  <c r="H1197" i="1"/>
  <c r="M1197" i="1"/>
  <c r="N1197" i="1"/>
  <c r="A1198" i="1"/>
  <c r="B1198" i="1"/>
  <c r="D1198" i="1" s="1"/>
  <c r="E1198" i="1"/>
  <c r="G1198" i="1" s="1"/>
  <c r="F1198" i="1"/>
  <c r="H1198" i="1"/>
  <c r="M1198" i="1"/>
  <c r="N1198" i="1"/>
  <c r="A1199" i="1"/>
  <c r="B1199" i="1"/>
  <c r="D1199" i="1" s="1"/>
  <c r="E1199" i="1"/>
  <c r="G1199" i="1" s="1"/>
  <c r="F1199" i="1"/>
  <c r="H1199" i="1"/>
  <c r="M1199" i="1"/>
  <c r="N1199" i="1"/>
  <c r="A1200" i="1"/>
  <c r="B1200" i="1"/>
  <c r="D1200" i="1" s="1"/>
  <c r="E1200" i="1"/>
  <c r="G1200" i="1" s="1"/>
  <c r="F1200" i="1"/>
  <c r="H1200" i="1"/>
  <c r="M1200" i="1"/>
  <c r="N1200" i="1"/>
  <c r="A1201" i="1"/>
  <c r="B1201" i="1"/>
  <c r="D1201" i="1"/>
  <c r="E1201" i="1"/>
  <c r="G1201" i="1" s="1"/>
  <c r="F1201" i="1"/>
  <c r="H1201" i="1"/>
  <c r="M1201" i="1"/>
  <c r="N1201" i="1"/>
  <c r="A1202" i="1"/>
  <c r="B1202" i="1"/>
  <c r="D1202" i="1" s="1"/>
  <c r="E1202" i="1"/>
  <c r="G1202" i="1" s="1"/>
  <c r="F1202" i="1"/>
  <c r="H1202" i="1"/>
  <c r="M1202" i="1"/>
  <c r="N1202" i="1"/>
  <c r="A1203" i="1"/>
  <c r="B1203" i="1"/>
  <c r="D1203" i="1" s="1"/>
  <c r="E1203" i="1"/>
  <c r="G1203" i="1" s="1"/>
  <c r="F1203" i="1"/>
  <c r="H1203" i="1"/>
  <c r="M1203" i="1"/>
  <c r="N1203" i="1"/>
  <c r="A1204" i="1"/>
  <c r="B1204" i="1"/>
  <c r="D1204" i="1" s="1"/>
  <c r="E1204" i="1"/>
  <c r="G1204" i="1" s="1"/>
  <c r="F1204" i="1"/>
  <c r="H1204" i="1"/>
  <c r="M1204" i="1"/>
  <c r="N1204" i="1"/>
  <c r="A1205" i="1"/>
  <c r="B1205" i="1"/>
  <c r="D1205" i="1"/>
  <c r="E1205" i="1"/>
  <c r="G1205" i="1" s="1"/>
  <c r="F1205" i="1"/>
  <c r="H1205" i="1"/>
  <c r="M1205" i="1"/>
  <c r="N1205" i="1"/>
  <c r="A1206" i="1"/>
  <c r="B1206" i="1"/>
  <c r="D1206" i="1" s="1"/>
  <c r="E1206" i="1"/>
  <c r="G1206" i="1" s="1"/>
  <c r="F1206" i="1"/>
  <c r="H1206" i="1"/>
  <c r="M1206" i="1"/>
  <c r="N1206" i="1"/>
  <c r="A1207" i="1"/>
  <c r="B1207" i="1"/>
  <c r="D1207" i="1" s="1"/>
  <c r="E1207" i="1"/>
  <c r="G1207" i="1" s="1"/>
  <c r="F1207" i="1"/>
  <c r="H1207" i="1"/>
  <c r="M1207" i="1"/>
  <c r="N1207" i="1"/>
  <c r="A1208" i="1"/>
  <c r="B1208" i="1"/>
  <c r="D1208" i="1" s="1"/>
  <c r="E1208" i="1"/>
  <c r="G1208" i="1" s="1"/>
  <c r="F1208" i="1"/>
  <c r="H1208" i="1"/>
  <c r="M1208" i="1"/>
  <c r="N1208" i="1"/>
  <c r="A1209" i="1"/>
  <c r="B1209" i="1"/>
  <c r="D1209" i="1"/>
  <c r="E1209" i="1"/>
  <c r="G1209" i="1" s="1"/>
  <c r="F1209" i="1"/>
  <c r="H1209" i="1"/>
  <c r="M1209" i="1"/>
  <c r="N1209" i="1"/>
  <c r="A1210" i="1"/>
  <c r="B1210" i="1"/>
  <c r="D1210" i="1" s="1"/>
  <c r="E1210" i="1"/>
  <c r="G1210" i="1" s="1"/>
  <c r="F1210" i="1"/>
  <c r="H1210" i="1"/>
  <c r="M1210" i="1"/>
  <c r="N1210" i="1"/>
  <c r="A1211" i="1"/>
  <c r="B1211" i="1"/>
  <c r="D1211" i="1" s="1"/>
  <c r="E1211" i="1"/>
  <c r="G1211" i="1" s="1"/>
  <c r="F1211" i="1"/>
  <c r="H1211" i="1"/>
  <c r="M1211" i="1"/>
  <c r="N1211" i="1"/>
  <c r="A1212" i="1"/>
  <c r="B1212" i="1"/>
  <c r="D1212" i="1" s="1"/>
  <c r="E1212" i="1"/>
  <c r="G1212" i="1" s="1"/>
  <c r="F1212" i="1"/>
  <c r="H1212" i="1"/>
  <c r="M1212" i="1"/>
  <c r="N1212" i="1"/>
  <c r="A1213" i="1"/>
  <c r="B1213" i="1"/>
  <c r="D1213" i="1"/>
  <c r="E1213" i="1"/>
  <c r="G1213" i="1" s="1"/>
  <c r="F1213" i="1"/>
  <c r="H1213" i="1"/>
  <c r="M1213" i="1"/>
  <c r="N1213" i="1"/>
  <c r="A1214" i="1"/>
  <c r="B1214" i="1"/>
  <c r="D1214" i="1" s="1"/>
  <c r="E1214" i="1"/>
  <c r="G1214" i="1" s="1"/>
  <c r="F1214" i="1"/>
  <c r="H1214" i="1"/>
  <c r="M1214" i="1"/>
  <c r="O1214" i="1" s="1"/>
  <c r="N1214" i="1"/>
  <c r="A1215" i="1"/>
  <c r="B1215" i="1"/>
  <c r="D1215" i="1"/>
  <c r="E1215" i="1"/>
  <c r="G1215" i="1" s="1"/>
  <c r="F1215" i="1"/>
  <c r="H1215" i="1"/>
  <c r="M1215" i="1"/>
  <c r="O1215" i="1" s="1"/>
  <c r="N1215" i="1"/>
  <c r="A1216" i="1"/>
  <c r="B1216" i="1"/>
  <c r="D1216" i="1"/>
  <c r="E1216" i="1"/>
  <c r="G1216" i="1" s="1"/>
  <c r="F1216" i="1"/>
  <c r="H1216" i="1"/>
  <c r="M1216" i="1"/>
  <c r="O1216" i="1" s="1"/>
  <c r="N1216" i="1"/>
  <c r="P1216" i="1"/>
  <c r="A1217" i="1"/>
  <c r="B1217" i="1"/>
  <c r="D1217" i="1"/>
  <c r="E1217" i="1"/>
  <c r="G1217" i="1" s="1"/>
  <c r="F1217" i="1"/>
  <c r="H1217" i="1"/>
  <c r="M1217" i="1"/>
  <c r="O1217" i="1" s="1"/>
  <c r="N1217" i="1"/>
  <c r="P1217" i="1"/>
  <c r="A1218" i="1"/>
  <c r="B1218" i="1"/>
  <c r="D1218" i="1" s="1"/>
  <c r="E1218" i="1"/>
  <c r="G1218" i="1" s="1"/>
  <c r="F1218" i="1"/>
  <c r="H1218" i="1"/>
  <c r="M1218" i="1"/>
  <c r="P1218" i="1" s="1"/>
  <c r="N1218" i="1"/>
  <c r="A1219" i="1"/>
  <c r="B1219" i="1"/>
  <c r="D1219" i="1" s="1"/>
  <c r="E1219" i="1"/>
  <c r="G1219" i="1" s="1"/>
  <c r="F1219" i="1"/>
  <c r="H1219" i="1"/>
  <c r="M1219" i="1"/>
  <c r="N1219" i="1"/>
  <c r="P1219" i="1" s="1"/>
  <c r="A1220" i="1"/>
  <c r="B1220" i="1"/>
  <c r="D1220" i="1" s="1"/>
  <c r="E1220" i="1"/>
  <c r="G1220" i="1" s="1"/>
  <c r="F1220" i="1"/>
  <c r="M1220" i="1"/>
  <c r="N1220" i="1"/>
  <c r="P1220" i="1" s="1"/>
  <c r="A1221" i="1"/>
  <c r="B1221" i="1"/>
  <c r="D1221" i="1" s="1"/>
  <c r="E1221" i="1"/>
  <c r="G1221" i="1" s="1"/>
  <c r="F1221" i="1"/>
  <c r="M1221" i="1"/>
  <c r="O1221" i="1" s="1"/>
  <c r="N1221" i="1"/>
  <c r="A1222" i="1"/>
  <c r="B1222" i="1"/>
  <c r="D1222" i="1" s="1"/>
  <c r="E1222" i="1"/>
  <c r="G1222" i="1" s="1"/>
  <c r="F1222" i="1"/>
  <c r="M1222" i="1"/>
  <c r="O1222" i="1" s="1"/>
  <c r="N1222" i="1"/>
  <c r="A1223" i="1"/>
  <c r="B1223" i="1"/>
  <c r="D1223" i="1"/>
  <c r="E1223" i="1"/>
  <c r="G1223" i="1" s="1"/>
  <c r="F1223" i="1"/>
  <c r="H1223" i="1"/>
  <c r="M1223" i="1"/>
  <c r="O1223" i="1" s="1"/>
  <c r="N1223" i="1"/>
  <c r="A1224" i="1"/>
  <c r="B1224" i="1"/>
  <c r="D1224" i="1"/>
  <c r="E1224" i="1"/>
  <c r="G1224" i="1" s="1"/>
  <c r="F1224" i="1"/>
  <c r="H1224" i="1"/>
  <c r="M1224" i="1"/>
  <c r="O1224" i="1" s="1"/>
  <c r="N1224" i="1"/>
  <c r="P1224" i="1"/>
  <c r="A1225" i="1"/>
  <c r="B1225" i="1"/>
  <c r="D1225" i="1"/>
  <c r="E1225" i="1"/>
  <c r="G1225" i="1" s="1"/>
  <c r="F1225" i="1"/>
  <c r="H1225" i="1"/>
  <c r="M1225" i="1"/>
  <c r="O1225" i="1" s="1"/>
  <c r="N1225" i="1"/>
  <c r="P1225" i="1"/>
  <c r="A1226" i="1"/>
  <c r="B1226" i="1"/>
  <c r="D1226" i="1" s="1"/>
  <c r="E1226" i="1"/>
  <c r="G1226" i="1" s="1"/>
  <c r="F1226" i="1"/>
  <c r="H1226" i="1"/>
  <c r="M1226" i="1"/>
  <c r="P1226" i="1" s="1"/>
  <c r="N1226" i="1"/>
  <c r="A1227" i="1"/>
  <c r="B1227" i="1"/>
  <c r="D1227" i="1" s="1"/>
  <c r="E1227" i="1"/>
  <c r="G1227" i="1" s="1"/>
  <c r="F1227" i="1"/>
  <c r="H1227" i="1"/>
  <c r="M1227" i="1"/>
  <c r="N1227" i="1"/>
  <c r="P1227" i="1" s="1"/>
  <c r="A1228" i="1"/>
  <c r="B1228" i="1"/>
  <c r="D1228" i="1" s="1"/>
  <c r="E1228" i="1"/>
  <c r="G1228" i="1" s="1"/>
  <c r="F1228" i="1"/>
  <c r="M1228" i="1"/>
  <c r="N1228" i="1"/>
  <c r="P1228" i="1" s="1"/>
  <c r="A1229" i="1"/>
  <c r="C1229" i="1" s="1"/>
  <c r="B1229" i="1"/>
  <c r="D1229" i="1" s="1"/>
  <c r="E1229" i="1"/>
  <c r="G1229" i="1" s="1"/>
  <c r="F1229" i="1"/>
  <c r="M1229" i="1"/>
  <c r="O1229" i="1" s="1"/>
  <c r="N1229" i="1"/>
  <c r="P1229" i="1"/>
  <c r="A1230" i="1"/>
  <c r="B1230" i="1"/>
  <c r="D1230" i="1"/>
  <c r="E1230" i="1"/>
  <c r="H1230" i="1" s="1"/>
  <c r="F1230" i="1"/>
  <c r="M1230" i="1"/>
  <c r="N1230" i="1"/>
  <c r="P1230" i="1" s="1"/>
  <c r="A1231" i="1"/>
  <c r="C1231" i="1" s="1"/>
  <c r="B1231" i="1"/>
  <c r="E1231" i="1"/>
  <c r="G1231" i="1" s="1"/>
  <c r="F1231" i="1"/>
  <c r="M1231" i="1"/>
  <c r="O1231" i="1" s="1"/>
  <c r="N1231" i="1"/>
  <c r="P1231" i="1"/>
  <c r="A1232" i="1"/>
  <c r="C1232" i="1" s="1"/>
  <c r="B1232" i="1"/>
  <c r="D1232" i="1"/>
  <c r="E1232" i="1"/>
  <c r="F1232" i="1"/>
  <c r="H1232" i="1" s="1"/>
  <c r="M1232" i="1"/>
  <c r="N1232" i="1"/>
  <c r="P1232" i="1" s="1"/>
  <c r="A1233" i="1"/>
  <c r="C1233" i="1" s="1"/>
  <c r="B1233" i="1"/>
  <c r="E1233" i="1"/>
  <c r="G1233" i="1" s="1"/>
  <c r="F1233" i="1"/>
  <c r="M1233" i="1"/>
  <c r="O1233" i="1" s="1"/>
  <c r="N1233" i="1"/>
  <c r="P1233" i="1"/>
  <c r="A1234" i="1"/>
  <c r="C1234" i="1" s="1"/>
  <c r="B1234" i="1"/>
  <c r="D1234" i="1"/>
  <c r="E1234" i="1"/>
  <c r="F1234" i="1"/>
  <c r="H1234" i="1" s="1"/>
  <c r="M1234" i="1"/>
  <c r="N1234" i="1"/>
  <c r="P1234" i="1" s="1"/>
  <c r="A1235" i="1"/>
  <c r="C1235" i="1" s="1"/>
  <c r="B1235" i="1"/>
  <c r="E1235" i="1"/>
  <c r="G1235" i="1" s="1"/>
  <c r="F1235" i="1"/>
  <c r="M1235" i="1"/>
  <c r="O1235" i="1" s="1"/>
  <c r="N1235" i="1"/>
  <c r="P1235" i="1"/>
  <c r="A1236" i="1"/>
  <c r="C1236" i="1" s="1"/>
  <c r="B1236" i="1"/>
  <c r="D1236" i="1"/>
  <c r="E1236" i="1"/>
  <c r="F1236" i="1"/>
  <c r="H1236" i="1" s="1"/>
  <c r="M1236" i="1"/>
  <c r="N1236" i="1"/>
  <c r="P1236" i="1" s="1"/>
  <c r="A1237" i="1"/>
  <c r="C1237" i="1" s="1"/>
  <c r="B1237" i="1"/>
  <c r="E1237" i="1"/>
  <c r="G1237" i="1" s="1"/>
  <c r="F1237" i="1"/>
  <c r="M1237" i="1"/>
  <c r="O1237" i="1" s="1"/>
  <c r="N1237" i="1"/>
  <c r="P1237" i="1"/>
  <c r="A1238" i="1"/>
  <c r="C1238" i="1" s="1"/>
  <c r="B1238" i="1"/>
  <c r="D1238" i="1"/>
  <c r="E1238" i="1"/>
  <c r="F1238" i="1"/>
  <c r="H1238" i="1" s="1"/>
  <c r="M1238" i="1"/>
  <c r="N1238" i="1"/>
  <c r="P1238" i="1" s="1"/>
  <c r="A1239" i="1"/>
  <c r="C1239" i="1" s="1"/>
  <c r="B1239" i="1"/>
  <c r="E1239" i="1"/>
  <c r="G1239" i="1" s="1"/>
  <c r="F1239" i="1"/>
  <c r="M1239" i="1"/>
  <c r="O1239" i="1" s="1"/>
  <c r="N1239" i="1"/>
  <c r="P1239" i="1"/>
  <c r="A1240" i="1"/>
  <c r="C1240" i="1" s="1"/>
  <c r="B1240" i="1"/>
  <c r="D1240" i="1"/>
  <c r="E1240" i="1"/>
  <c r="F1240" i="1"/>
  <c r="H1240" i="1" s="1"/>
  <c r="M1240" i="1"/>
  <c r="N1240" i="1"/>
  <c r="P1240" i="1" s="1"/>
  <c r="A1241" i="1"/>
  <c r="C1241" i="1" s="1"/>
  <c r="B1241" i="1"/>
  <c r="E1241" i="1"/>
  <c r="G1241" i="1" s="1"/>
  <c r="F1241" i="1"/>
  <c r="M1241" i="1"/>
  <c r="O1241" i="1" s="1"/>
  <c r="N1241" i="1"/>
  <c r="P1241" i="1"/>
  <c r="A1242" i="1"/>
  <c r="C1242" i="1" s="1"/>
  <c r="B1242" i="1"/>
  <c r="D1242" i="1"/>
  <c r="E1242" i="1"/>
  <c r="F1242" i="1"/>
  <c r="H1242" i="1" s="1"/>
  <c r="M1242" i="1"/>
  <c r="N1242" i="1"/>
  <c r="P1242" i="1" s="1"/>
  <c r="A1243" i="1"/>
  <c r="C1243" i="1" s="1"/>
  <c r="B1243" i="1"/>
  <c r="E1243" i="1"/>
  <c r="G1243" i="1" s="1"/>
  <c r="F1243" i="1"/>
  <c r="M1243" i="1"/>
  <c r="O1243" i="1" s="1"/>
  <c r="N1243" i="1"/>
  <c r="P1243" i="1"/>
  <c r="A1244" i="1"/>
  <c r="C1244" i="1" s="1"/>
  <c r="B1244" i="1"/>
  <c r="D1244" i="1"/>
  <c r="E1244" i="1"/>
  <c r="F1244" i="1"/>
  <c r="H1244" i="1" s="1"/>
  <c r="M1244" i="1"/>
  <c r="N1244" i="1"/>
  <c r="P1244" i="1" s="1"/>
  <c r="A1245" i="1"/>
  <c r="C1245" i="1" s="1"/>
  <c r="B1245" i="1"/>
  <c r="E1245" i="1"/>
  <c r="G1245" i="1" s="1"/>
  <c r="F1245" i="1"/>
  <c r="M1245" i="1"/>
  <c r="O1245" i="1" s="1"/>
  <c r="N1245" i="1"/>
  <c r="P1245" i="1"/>
  <c r="A1246" i="1"/>
  <c r="C1246" i="1" s="1"/>
  <c r="B1246" i="1"/>
  <c r="D1246" i="1"/>
  <c r="E1246" i="1"/>
  <c r="F1246" i="1"/>
  <c r="H1246" i="1" s="1"/>
  <c r="M1246" i="1"/>
  <c r="N1246" i="1"/>
  <c r="P1246" i="1" s="1"/>
  <c r="A1247" i="1"/>
  <c r="C1247" i="1" s="1"/>
  <c r="B1247" i="1"/>
  <c r="E1247" i="1"/>
  <c r="G1247" i="1" s="1"/>
  <c r="F1247" i="1"/>
  <c r="M1247" i="1"/>
  <c r="O1247" i="1" s="1"/>
  <c r="N1247" i="1"/>
  <c r="P1247" i="1"/>
  <c r="A1248" i="1"/>
  <c r="C1248" i="1" s="1"/>
  <c r="B1248" i="1"/>
  <c r="D1248" i="1"/>
  <c r="E1248" i="1"/>
  <c r="F1248" i="1"/>
  <c r="H1248" i="1" s="1"/>
  <c r="M1248" i="1"/>
  <c r="N1248" i="1"/>
  <c r="P1248" i="1" s="1"/>
  <c r="A1249" i="1"/>
  <c r="C1249" i="1" s="1"/>
  <c r="B1249" i="1"/>
  <c r="E1249" i="1"/>
  <c r="G1249" i="1" s="1"/>
  <c r="F1249" i="1"/>
  <c r="M1249" i="1"/>
  <c r="O1249" i="1" s="1"/>
  <c r="N1249" i="1"/>
  <c r="P1249" i="1"/>
  <c r="A1250" i="1"/>
  <c r="C1250" i="1" s="1"/>
  <c r="B1250" i="1"/>
  <c r="D1250" i="1"/>
  <c r="E1250" i="1"/>
  <c r="F1250" i="1"/>
  <c r="H1250" i="1" s="1"/>
  <c r="M1250" i="1"/>
  <c r="N1250" i="1"/>
  <c r="P1250" i="1" s="1"/>
  <c r="A1251" i="1"/>
  <c r="C1251" i="1" s="1"/>
  <c r="B1251" i="1"/>
  <c r="E1251" i="1"/>
  <c r="F1251" i="1"/>
  <c r="M1251" i="1"/>
  <c r="O1251" i="1" s="1"/>
  <c r="N1251" i="1"/>
  <c r="P1251" i="1"/>
  <c r="A1252" i="1"/>
  <c r="C1252" i="1" s="1"/>
  <c r="B1252" i="1"/>
  <c r="D1252" i="1"/>
  <c r="E1252" i="1"/>
  <c r="F1252" i="1"/>
  <c r="H1252" i="1" s="1"/>
  <c r="M1252" i="1"/>
  <c r="N1252" i="1"/>
  <c r="A1253" i="1"/>
  <c r="C1253" i="1" s="1"/>
  <c r="B1253" i="1"/>
  <c r="E1253" i="1"/>
  <c r="F1253" i="1"/>
  <c r="M1253" i="1"/>
  <c r="O1253" i="1" s="1"/>
  <c r="N1253" i="1"/>
  <c r="P1253" i="1"/>
  <c r="A1254" i="1"/>
  <c r="C1254" i="1" s="1"/>
  <c r="B1254" i="1"/>
  <c r="D1254" i="1"/>
  <c r="E1254" i="1"/>
  <c r="F1254" i="1"/>
  <c r="H1254" i="1" s="1"/>
  <c r="M1254" i="1"/>
  <c r="N1254" i="1"/>
  <c r="A1255" i="1"/>
  <c r="C1255" i="1" s="1"/>
  <c r="B1255" i="1"/>
  <c r="E1255" i="1"/>
  <c r="F1255" i="1"/>
  <c r="M1255" i="1"/>
  <c r="O1255" i="1" s="1"/>
  <c r="N1255" i="1"/>
  <c r="P1255" i="1"/>
  <c r="A1256" i="1"/>
  <c r="C1256" i="1" s="1"/>
  <c r="B1256" i="1"/>
  <c r="D1256" i="1"/>
  <c r="E1256" i="1"/>
  <c r="F1256" i="1"/>
  <c r="H1256" i="1" s="1"/>
  <c r="M1256" i="1"/>
  <c r="N1256" i="1"/>
  <c r="A1257" i="1"/>
  <c r="C1257" i="1" s="1"/>
  <c r="B1257" i="1"/>
  <c r="E1257" i="1"/>
  <c r="F1257" i="1"/>
  <c r="M1257" i="1"/>
  <c r="O1257" i="1" s="1"/>
  <c r="N1257" i="1"/>
  <c r="P1257" i="1"/>
  <c r="A1258" i="1"/>
  <c r="C1258" i="1" s="1"/>
  <c r="B1258" i="1"/>
  <c r="D1258" i="1"/>
  <c r="E1258" i="1"/>
  <c r="F1258" i="1"/>
  <c r="H1258" i="1" s="1"/>
  <c r="M1258" i="1"/>
  <c r="N1258" i="1"/>
  <c r="A1259" i="1"/>
  <c r="C1259" i="1" s="1"/>
  <c r="B1259" i="1"/>
  <c r="E1259" i="1"/>
  <c r="F1259" i="1"/>
  <c r="M1259" i="1"/>
  <c r="O1259" i="1" s="1"/>
  <c r="N1259" i="1"/>
  <c r="P1259" i="1"/>
  <c r="A1260" i="1"/>
  <c r="C1260" i="1" s="1"/>
  <c r="B1260" i="1"/>
  <c r="D1260" i="1"/>
  <c r="E1260" i="1"/>
  <c r="F1260" i="1"/>
  <c r="H1260" i="1" s="1"/>
  <c r="M1260" i="1"/>
  <c r="N1260" i="1"/>
  <c r="A1261" i="1"/>
  <c r="C1261" i="1" s="1"/>
  <c r="B1261" i="1"/>
  <c r="E1261" i="1"/>
  <c r="F1261" i="1"/>
  <c r="M1261" i="1"/>
  <c r="O1261" i="1" s="1"/>
  <c r="N1261" i="1"/>
  <c r="P1261" i="1"/>
  <c r="A1262" i="1"/>
  <c r="C1262" i="1" s="1"/>
  <c r="B1262" i="1"/>
  <c r="D1262" i="1"/>
  <c r="E1262" i="1"/>
  <c r="H1262" i="1" s="1"/>
  <c r="F1262" i="1"/>
  <c r="G1262" i="1" s="1"/>
  <c r="M1262" i="1"/>
  <c r="P1262" i="1" s="1"/>
  <c r="N1262" i="1"/>
  <c r="O1262" i="1" s="1"/>
  <c r="A1263" i="1"/>
  <c r="C1263" i="1" s="1"/>
  <c r="B1263" i="1"/>
  <c r="D1263" i="1"/>
  <c r="E1263" i="1"/>
  <c r="H1263" i="1" s="1"/>
  <c r="F1263" i="1"/>
  <c r="G1263" i="1" s="1"/>
  <c r="M1263" i="1"/>
  <c r="P1263" i="1" s="1"/>
  <c r="N1263" i="1"/>
  <c r="O1263" i="1" s="1"/>
  <c r="A1264" i="1"/>
  <c r="C1264" i="1" s="1"/>
  <c r="B1264" i="1"/>
  <c r="E1264" i="1"/>
  <c r="H1264" i="1" s="1"/>
  <c r="F1264" i="1"/>
  <c r="G1264" i="1" s="1"/>
  <c r="M1264" i="1"/>
  <c r="P1264" i="1" s="1"/>
  <c r="N1264" i="1"/>
  <c r="O1264" i="1" s="1"/>
  <c r="A1265" i="1"/>
  <c r="C1265" i="1" s="1"/>
  <c r="B1265" i="1"/>
  <c r="E1265" i="1"/>
  <c r="H1265" i="1" s="1"/>
  <c r="F1265" i="1"/>
  <c r="G1265" i="1" s="1"/>
  <c r="M1265" i="1"/>
  <c r="P1265" i="1" s="1"/>
  <c r="N1265" i="1"/>
  <c r="O1265" i="1" s="1"/>
  <c r="A1266" i="1"/>
  <c r="C1266" i="1" s="1"/>
  <c r="B1266" i="1"/>
  <c r="D1266" i="1"/>
  <c r="E1266" i="1"/>
  <c r="H1266" i="1" s="1"/>
  <c r="F1266" i="1"/>
  <c r="G1266" i="1" s="1"/>
  <c r="M1266" i="1"/>
  <c r="O1266" i="1" s="1"/>
  <c r="N1266" i="1"/>
  <c r="A1267" i="1"/>
  <c r="C1267" i="1" s="1"/>
  <c r="B1267" i="1"/>
  <c r="D1267" i="1"/>
  <c r="E1267" i="1"/>
  <c r="G1267" i="1" s="1"/>
  <c r="F1267" i="1"/>
  <c r="M1267" i="1"/>
  <c r="O1267" i="1" s="1"/>
  <c r="N1267" i="1"/>
  <c r="A1268" i="1"/>
  <c r="C1268" i="1" s="1"/>
  <c r="B1268" i="1"/>
  <c r="E1268" i="1"/>
  <c r="G1268" i="1" s="1"/>
  <c r="F1268" i="1"/>
  <c r="M1268" i="1"/>
  <c r="O1268" i="1" s="1"/>
  <c r="N1268" i="1"/>
  <c r="A1269" i="1"/>
  <c r="C1269" i="1" s="1"/>
  <c r="B1269" i="1"/>
  <c r="E1269" i="1"/>
  <c r="G1269" i="1" s="1"/>
  <c r="F1269" i="1"/>
  <c r="M1269" i="1"/>
  <c r="O1269" i="1" s="1"/>
  <c r="N1269" i="1"/>
  <c r="A1270" i="1"/>
  <c r="C1270" i="1" s="1"/>
  <c r="B1270" i="1"/>
  <c r="D1270" i="1"/>
  <c r="E1270" i="1"/>
  <c r="G1270" i="1" s="1"/>
  <c r="F1270" i="1"/>
  <c r="M1270" i="1"/>
  <c r="O1270" i="1" s="1"/>
  <c r="N1270" i="1"/>
  <c r="A1271" i="1"/>
  <c r="C1271" i="1" s="1"/>
  <c r="B1271" i="1"/>
  <c r="D1271" i="1"/>
  <c r="E1271" i="1"/>
  <c r="G1271" i="1" s="1"/>
  <c r="F1271" i="1"/>
  <c r="M1271" i="1"/>
  <c r="O1271" i="1" s="1"/>
  <c r="N1271" i="1"/>
  <c r="A1272" i="1"/>
  <c r="C1272" i="1" s="1"/>
  <c r="B1272" i="1"/>
  <c r="E1272" i="1"/>
  <c r="G1272" i="1" s="1"/>
  <c r="F1272" i="1"/>
  <c r="M1272" i="1"/>
  <c r="O1272" i="1" s="1"/>
  <c r="N1272" i="1"/>
  <c r="A1273" i="1"/>
  <c r="C1273" i="1" s="1"/>
  <c r="B1273" i="1"/>
  <c r="E1273" i="1"/>
  <c r="G1273" i="1" s="1"/>
  <c r="F1273" i="1"/>
  <c r="M1273" i="1"/>
  <c r="O1273" i="1" s="1"/>
  <c r="N1273" i="1"/>
  <c r="A1274" i="1"/>
  <c r="C1274" i="1" s="1"/>
  <c r="B1274" i="1"/>
  <c r="D1274" i="1"/>
  <c r="E1274" i="1"/>
  <c r="G1274" i="1" s="1"/>
  <c r="F1274" i="1"/>
  <c r="M1274" i="1"/>
  <c r="O1274" i="1" s="1"/>
  <c r="N1274" i="1"/>
  <c r="A1275" i="1"/>
  <c r="C1275" i="1" s="1"/>
  <c r="B1275" i="1"/>
  <c r="D1275" i="1"/>
  <c r="E1275" i="1"/>
  <c r="G1275" i="1" s="1"/>
  <c r="F1275" i="1"/>
  <c r="M1275" i="1"/>
  <c r="O1275" i="1" s="1"/>
  <c r="N1275" i="1"/>
  <c r="A1276" i="1"/>
  <c r="C1276" i="1" s="1"/>
  <c r="B1276" i="1"/>
  <c r="E1276" i="1"/>
  <c r="G1276" i="1" s="1"/>
  <c r="F1276" i="1"/>
  <c r="M1276" i="1"/>
  <c r="O1276" i="1" s="1"/>
  <c r="N1276" i="1"/>
  <c r="A1277" i="1"/>
  <c r="C1277" i="1" s="1"/>
  <c r="B1277" i="1"/>
  <c r="E1277" i="1"/>
  <c r="G1277" i="1" s="1"/>
  <c r="F1277" i="1"/>
  <c r="M1277" i="1"/>
  <c r="O1277" i="1" s="1"/>
  <c r="N1277" i="1"/>
  <c r="A1278" i="1"/>
  <c r="C1278" i="1" s="1"/>
  <c r="B1278" i="1"/>
  <c r="D1278" i="1"/>
  <c r="E1278" i="1"/>
  <c r="G1278" i="1" s="1"/>
  <c r="F1278" i="1"/>
  <c r="M1278" i="1"/>
  <c r="O1278" i="1" s="1"/>
  <c r="N1278" i="1"/>
  <c r="A1279" i="1"/>
  <c r="C1279" i="1" s="1"/>
  <c r="B1279" i="1"/>
  <c r="D1279" i="1"/>
  <c r="E1279" i="1"/>
  <c r="G1279" i="1" s="1"/>
  <c r="F1279" i="1"/>
  <c r="M1279" i="1"/>
  <c r="O1279" i="1" s="1"/>
  <c r="N1279" i="1"/>
  <c r="A1280" i="1"/>
  <c r="C1280" i="1" s="1"/>
  <c r="B1280" i="1"/>
  <c r="E1280" i="1"/>
  <c r="G1280" i="1" s="1"/>
  <c r="F1280" i="1"/>
  <c r="M1280" i="1"/>
  <c r="O1280" i="1" s="1"/>
  <c r="N1280" i="1"/>
  <c r="A1281" i="1"/>
  <c r="B1281" i="1"/>
  <c r="E1281" i="1"/>
  <c r="G1281" i="1" s="1"/>
  <c r="F1281" i="1"/>
  <c r="M1281" i="1"/>
  <c r="N1281" i="1"/>
  <c r="A1282" i="1"/>
  <c r="B1282" i="1"/>
  <c r="D1282" i="1" s="1"/>
  <c r="E1282" i="1"/>
  <c r="F1282" i="1"/>
  <c r="M1282" i="1"/>
  <c r="N1282" i="1"/>
  <c r="A1283" i="1"/>
  <c r="C1283" i="1" s="1"/>
  <c r="B1283" i="1"/>
  <c r="D1283" i="1"/>
  <c r="E1283" i="1"/>
  <c r="G1283" i="1" s="1"/>
  <c r="F1283" i="1"/>
  <c r="M1283" i="1"/>
  <c r="N1283" i="1"/>
  <c r="A1284" i="1"/>
  <c r="C1284" i="1" s="1"/>
  <c r="B1284" i="1"/>
  <c r="E1284" i="1"/>
  <c r="F1284" i="1"/>
  <c r="M1284" i="1"/>
  <c r="N1284" i="1"/>
  <c r="A1285" i="1"/>
  <c r="B1285" i="1"/>
  <c r="E1285" i="1"/>
  <c r="F1285" i="1"/>
  <c r="M1285" i="1"/>
  <c r="N1285" i="1"/>
  <c r="A1286" i="1"/>
  <c r="B1286" i="1"/>
  <c r="D1286" i="1" s="1"/>
  <c r="E1286" i="1"/>
  <c r="F1286" i="1"/>
  <c r="M1286" i="1"/>
  <c r="N1286" i="1"/>
  <c r="A1287" i="1"/>
  <c r="C1287" i="1" s="1"/>
  <c r="B1287" i="1"/>
  <c r="D1287" i="1"/>
  <c r="E1287" i="1"/>
  <c r="F1287" i="1"/>
  <c r="M1287" i="1"/>
  <c r="N1287" i="1"/>
  <c r="A1288" i="1"/>
  <c r="C1288" i="1" s="1"/>
  <c r="B1288" i="1"/>
  <c r="E1288" i="1"/>
  <c r="F1288" i="1"/>
  <c r="M1288" i="1"/>
  <c r="N1288" i="1"/>
  <c r="A1289" i="1"/>
  <c r="B1289" i="1"/>
  <c r="E1289" i="1"/>
  <c r="F1289" i="1"/>
  <c r="M1289" i="1"/>
  <c r="N1289" i="1"/>
  <c r="A1290" i="1"/>
  <c r="B1290" i="1"/>
  <c r="D1290" i="1" s="1"/>
  <c r="E1290" i="1"/>
  <c r="F1290" i="1"/>
  <c r="M1290" i="1"/>
  <c r="N1290" i="1"/>
  <c r="A1291" i="1"/>
  <c r="C1291" i="1" s="1"/>
  <c r="B1291" i="1"/>
  <c r="D1291" i="1"/>
  <c r="E1291" i="1"/>
  <c r="F1291" i="1"/>
  <c r="M1291" i="1"/>
  <c r="N1291" i="1"/>
  <c r="A1292" i="1"/>
  <c r="C1292" i="1" s="1"/>
  <c r="B1292" i="1"/>
  <c r="E1292" i="1"/>
  <c r="F1292" i="1"/>
  <c r="M1292" i="1"/>
  <c r="N1292" i="1"/>
  <c r="A1293" i="1"/>
  <c r="B1293" i="1"/>
  <c r="D1293" i="1" s="1"/>
  <c r="E1293" i="1"/>
  <c r="F1293" i="1"/>
  <c r="M1293" i="1"/>
  <c r="N1293" i="1"/>
  <c r="A1294" i="1"/>
  <c r="B1294" i="1"/>
  <c r="D1294" i="1" s="1"/>
  <c r="E1294" i="1"/>
  <c r="F1294" i="1"/>
  <c r="M1294" i="1"/>
  <c r="N1294" i="1"/>
  <c r="A1295" i="1"/>
  <c r="C1295" i="1" s="1"/>
  <c r="B1295" i="1"/>
  <c r="D1295" i="1"/>
  <c r="E1295" i="1"/>
  <c r="F1295" i="1"/>
  <c r="M1295" i="1"/>
  <c r="N1295" i="1"/>
  <c r="A1296" i="1"/>
  <c r="C1296" i="1" s="1"/>
  <c r="B1296" i="1"/>
  <c r="E1296" i="1"/>
  <c r="F1296" i="1"/>
  <c r="M1296" i="1"/>
  <c r="N1296" i="1"/>
  <c r="A1297" i="1"/>
  <c r="B1297" i="1"/>
  <c r="E1297" i="1"/>
  <c r="F1297" i="1"/>
  <c r="M1297" i="1"/>
  <c r="N1297" i="1"/>
  <c r="A1298" i="1"/>
  <c r="B1298" i="1"/>
  <c r="D1298" i="1" s="1"/>
  <c r="E1298" i="1"/>
  <c r="F1298" i="1"/>
  <c r="M1298" i="1"/>
  <c r="N1298" i="1"/>
  <c r="A1299" i="1"/>
  <c r="C1299" i="1" s="1"/>
  <c r="B1299" i="1"/>
  <c r="D1299" i="1"/>
  <c r="E1299" i="1"/>
  <c r="F1299" i="1"/>
  <c r="M1299" i="1"/>
  <c r="N1299" i="1"/>
  <c r="A1300" i="1"/>
  <c r="C1300" i="1" s="1"/>
  <c r="B1300" i="1"/>
  <c r="E1300" i="1"/>
  <c r="F1300" i="1"/>
  <c r="M1300" i="1"/>
  <c r="N1300" i="1"/>
  <c r="A1301" i="1"/>
  <c r="B1301" i="1"/>
  <c r="E1301" i="1"/>
  <c r="F1301" i="1"/>
  <c r="M1301" i="1"/>
  <c r="N1301" i="1"/>
  <c r="A1302" i="1"/>
  <c r="B1302" i="1"/>
  <c r="D1302" i="1" s="1"/>
  <c r="E1302" i="1"/>
  <c r="F1302" i="1"/>
  <c r="M1302" i="1"/>
  <c r="N1302" i="1"/>
  <c r="A1303" i="1"/>
  <c r="C1303" i="1" s="1"/>
  <c r="B1303" i="1"/>
  <c r="D1303" i="1"/>
  <c r="E1303" i="1"/>
  <c r="F1303" i="1"/>
  <c r="M1303" i="1"/>
  <c r="N1303" i="1"/>
  <c r="A1304" i="1"/>
  <c r="C1304" i="1" s="1"/>
  <c r="B1304" i="1"/>
  <c r="E1304" i="1"/>
  <c r="F1304" i="1"/>
  <c r="M1304" i="1"/>
  <c r="N1304" i="1"/>
  <c r="A1305" i="1"/>
  <c r="B1305" i="1"/>
  <c r="E1305" i="1"/>
  <c r="F1305" i="1"/>
  <c r="M1305" i="1"/>
  <c r="N1305" i="1"/>
  <c r="A1306" i="1"/>
  <c r="B1306" i="1"/>
  <c r="D1306" i="1" s="1"/>
  <c r="E1306" i="1"/>
  <c r="F1306" i="1"/>
  <c r="M1306" i="1"/>
  <c r="N1306" i="1"/>
  <c r="A1307" i="1"/>
  <c r="C1307" i="1" s="1"/>
  <c r="B1307" i="1"/>
  <c r="D1307" i="1"/>
  <c r="E1307" i="1"/>
  <c r="F1307" i="1"/>
  <c r="M1307" i="1"/>
  <c r="N1307" i="1"/>
  <c r="A1308" i="1"/>
  <c r="C1308" i="1" s="1"/>
  <c r="B1308" i="1"/>
  <c r="E1308" i="1"/>
  <c r="F1308" i="1"/>
  <c r="M1308" i="1"/>
  <c r="N1308" i="1"/>
  <c r="A1309" i="1"/>
  <c r="B1309" i="1"/>
  <c r="D1309" i="1" s="1"/>
  <c r="E1309" i="1"/>
  <c r="F1309" i="1"/>
  <c r="M1309" i="1"/>
  <c r="N1309" i="1"/>
  <c r="A1310" i="1"/>
  <c r="B1310" i="1"/>
  <c r="D1310" i="1" s="1"/>
  <c r="E1310" i="1"/>
  <c r="F1310" i="1"/>
  <c r="M1310" i="1"/>
  <c r="N1310" i="1"/>
  <c r="A1311" i="1"/>
  <c r="C1311" i="1" s="1"/>
  <c r="B1311" i="1"/>
  <c r="D1311" i="1"/>
  <c r="E1311" i="1"/>
  <c r="F1311" i="1"/>
  <c r="M1311" i="1"/>
  <c r="N1311" i="1"/>
  <c r="A1312" i="1"/>
  <c r="C1312" i="1" s="1"/>
  <c r="B1312" i="1"/>
  <c r="E1312" i="1"/>
  <c r="F1312" i="1"/>
  <c r="M1312" i="1"/>
  <c r="N1312" i="1"/>
  <c r="A1313" i="1"/>
  <c r="B1313" i="1"/>
  <c r="D1313" i="1" s="1"/>
  <c r="E1313" i="1"/>
  <c r="F1313" i="1"/>
  <c r="M1313" i="1"/>
  <c r="N1313" i="1"/>
  <c r="A1314" i="1"/>
  <c r="B1314" i="1"/>
  <c r="D1314" i="1" s="1"/>
  <c r="E1314" i="1"/>
  <c r="F1314" i="1"/>
  <c r="M1314" i="1"/>
  <c r="N1314" i="1"/>
  <c r="A1315" i="1"/>
  <c r="C1315" i="1" s="1"/>
  <c r="B1315" i="1"/>
  <c r="D1315" i="1"/>
  <c r="E1315" i="1"/>
  <c r="F1315" i="1"/>
  <c r="M1315" i="1"/>
  <c r="N1315" i="1"/>
  <c r="A1316" i="1"/>
  <c r="C1316" i="1" s="1"/>
  <c r="B1316" i="1"/>
  <c r="E1316" i="1"/>
  <c r="F1316" i="1"/>
  <c r="M1316" i="1"/>
  <c r="N1316" i="1"/>
  <c r="A1317" i="1"/>
  <c r="B1317" i="1"/>
  <c r="D1317" i="1" s="1"/>
  <c r="E1317" i="1"/>
  <c r="F1317" i="1"/>
  <c r="M1317" i="1"/>
  <c r="N1317" i="1"/>
  <c r="A1318" i="1"/>
  <c r="B1318" i="1"/>
  <c r="D1318" i="1" s="1"/>
  <c r="E1318" i="1"/>
  <c r="F1318" i="1"/>
  <c r="M1318" i="1"/>
  <c r="N1318" i="1"/>
  <c r="A1319" i="1"/>
  <c r="C1319" i="1" s="1"/>
  <c r="B1319" i="1"/>
  <c r="D1319" i="1"/>
  <c r="E1319" i="1"/>
  <c r="F1319" i="1"/>
  <c r="M1319" i="1"/>
  <c r="N1319" i="1"/>
  <c r="A1320" i="1"/>
  <c r="C1320" i="1" s="1"/>
  <c r="B1320" i="1"/>
  <c r="E1320" i="1"/>
  <c r="F1320" i="1"/>
  <c r="M1320" i="1"/>
  <c r="N1320" i="1"/>
  <c r="A1321" i="1"/>
  <c r="B1321" i="1"/>
  <c r="D1321" i="1" s="1"/>
  <c r="E1321" i="1"/>
  <c r="F1321" i="1"/>
  <c r="M1321" i="1"/>
  <c r="N1321" i="1"/>
  <c r="A1322" i="1"/>
  <c r="B1322" i="1"/>
  <c r="D1322" i="1" s="1"/>
  <c r="E1322" i="1"/>
  <c r="F1322" i="1"/>
  <c r="M1322" i="1"/>
  <c r="N1322" i="1"/>
  <c r="A1323" i="1"/>
  <c r="C1323" i="1" s="1"/>
  <c r="B1323" i="1"/>
  <c r="D1323" i="1"/>
  <c r="E1323" i="1"/>
  <c r="F1323" i="1"/>
  <c r="M1323" i="1"/>
  <c r="N1323" i="1"/>
  <c r="A1324" i="1"/>
  <c r="C1324" i="1" s="1"/>
  <c r="B1324" i="1"/>
  <c r="E1324" i="1"/>
  <c r="F1324" i="1"/>
  <c r="M1324" i="1"/>
  <c r="N1324" i="1"/>
  <c r="A1325" i="1"/>
  <c r="B1325" i="1"/>
  <c r="D1325" i="1" s="1"/>
  <c r="E1325" i="1"/>
  <c r="F1325" i="1"/>
  <c r="M1325" i="1"/>
  <c r="N1325" i="1"/>
  <c r="A1326" i="1"/>
  <c r="B1326" i="1"/>
  <c r="D1326" i="1" s="1"/>
  <c r="E1326" i="1"/>
  <c r="F1326" i="1"/>
  <c r="M1326" i="1"/>
  <c r="N1326" i="1"/>
  <c r="A1327" i="1"/>
  <c r="C1327" i="1" s="1"/>
  <c r="B1327" i="1"/>
  <c r="D1327" i="1"/>
  <c r="E1327" i="1"/>
  <c r="F1327" i="1"/>
  <c r="M1327" i="1"/>
  <c r="N1327" i="1"/>
  <c r="A1328" i="1"/>
  <c r="C1328" i="1" s="1"/>
  <c r="B1328" i="1"/>
  <c r="E1328" i="1"/>
  <c r="F1328" i="1"/>
  <c r="M1328" i="1"/>
  <c r="N1328" i="1"/>
  <c r="A1329" i="1"/>
  <c r="B1329" i="1"/>
  <c r="D1329" i="1" s="1"/>
  <c r="E1329" i="1"/>
  <c r="F1329" i="1"/>
  <c r="M1329" i="1"/>
  <c r="N1329" i="1"/>
  <c r="A1330" i="1"/>
  <c r="B1330" i="1"/>
  <c r="D1330" i="1" s="1"/>
  <c r="E1330" i="1"/>
  <c r="F1330" i="1"/>
  <c r="M1330" i="1"/>
  <c r="N1330" i="1"/>
  <c r="A1331" i="1"/>
  <c r="C1331" i="1" s="1"/>
  <c r="B1331" i="1"/>
  <c r="D1331" i="1"/>
  <c r="E1331" i="1"/>
  <c r="F1331" i="1"/>
  <c r="M1331" i="1"/>
  <c r="N1331" i="1"/>
  <c r="A1332" i="1"/>
  <c r="C1332" i="1" s="1"/>
  <c r="B1332" i="1"/>
  <c r="E1332" i="1"/>
  <c r="F1332" i="1"/>
  <c r="M1332" i="1"/>
  <c r="N1332" i="1"/>
  <c r="A1333" i="1"/>
  <c r="B1333" i="1"/>
  <c r="D1333" i="1" s="1"/>
  <c r="E1333" i="1"/>
  <c r="F1333" i="1"/>
  <c r="M1333" i="1"/>
  <c r="N1333" i="1"/>
  <c r="A1334" i="1"/>
  <c r="B1334" i="1"/>
  <c r="D1334" i="1" s="1"/>
  <c r="E1334" i="1"/>
  <c r="F1334" i="1"/>
  <c r="M1334" i="1"/>
  <c r="N1334" i="1"/>
  <c r="A1335" i="1"/>
  <c r="C1335" i="1" s="1"/>
  <c r="B1335" i="1"/>
  <c r="D1335" i="1"/>
  <c r="E1335" i="1"/>
  <c r="F1335" i="1"/>
  <c r="M1335" i="1"/>
  <c r="N1335" i="1"/>
  <c r="A1336" i="1"/>
  <c r="C1336" i="1" s="1"/>
  <c r="B1336" i="1"/>
  <c r="E1336" i="1"/>
  <c r="F1336" i="1"/>
  <c r="M1336" i="1"/>
  <c r="N1336" i="1"/>
  <c r="A1337" i="1"/>
  <c r="B1337" i="1"/>
  <c r="D1337" i="1" s="1"/>
  <c r="E1337" i="1"/>
  <c r="F1337" i="1"/>
  <c r="M1337" i="1"/>
  <c r="N1337" i="1"/>
  <c r="A1338" i="1"/>
  <c r="B1338" i="1"/>
  <c r="D1338" i="1" s="1"/>
  <c r="E1338" i="1"/>
  <c r="F1338" i="1"/>
  <c r="M1338" i="1"/>
  <c r="N1338" i="1"/>
  <c r="A1339" i="1"/>
  <c r="C1339" i="1" s="1"/>
  <c r="B1339" i="1"/>
  <c r="D1339" i="1"/>
  <c r="E1339" i="1"/>
  <c r="F1339" i="1"/>
  <c r="M1339" i="1"/>
  <c r="N1339" i="1"/>
  <c r="A1340" i="1"/>
  <c r="C1340" i="1" s="1"/>
  <c r="B1340" i="1"/>
  <c r="E1340" i="1"/>
  <c r="F1340" i="1"/>
  <c r="M1340" i="1"/>
  <c r="N1340" i="1"/>
  <c r="A1341" i="1"/>
  <c r="B1341" i="1"/>
  <c r="D1341" i="1" s="1"/>
  <c r="E1341" i="1"/>
  <c r="F1341" i="1"/>
  <c r="M1341" i="1"/>
  <c r="N1341" i="1"/>
  <c r="A1342" i="1"/>
  <c r="B1342" i="1"/>
  <c r="D1342" i="1" s="1"/>
  <c r="E1342" i="1"/>
  <c r="F1342" i="1"/>
  <c r="M1342" i="1"/>
  <c r="N1342" i="1"/>
  <c r="A1343" i="1"/>
  <c r="C1343" i="1" s="1"/>
  <c r="B1343" i="1"/>
  <c r="D1343" i="1"/>
  <c r="E1343" i="1"/>
  <c r="F1343" i="1"/>
  <c r="M1343" i="1"/>
  <c r="N1343" i="1"/>
  <c r="A1344" i="1"/>
  <c r="C1344" i="1" s="1"/>
  <c r="B1344" i="1"/>
  <c r="E1344" i="1"/>
  <c r="F1344" i="1"/>
  <c r="M1344" i="1"/>
  <c r="N1344" i="1"/>
  <c r="A1345" i="1"/>
  <c r="B1345" i="1"/>
  <c r="D1345" i="1" s="1"/>
  <c r="E1345" i="1"/>
  <c r="F1345" i="1"/>
  <c r="M1345" i="1"/>
  <c r="N1345" i="1"/>
  <c r="A1346" i="1"/>
  <c r="B1346" i="1"/>
  <c r="D1346" i="1" s="1"/>
  <c r="E1346" i="1"/>
  <c r="F1346" i="1"/>
  <c r="M1346" i="1"/>
  <c r="N1346" i="1"/>
  <c r="A1347" i="1"/>
  <c r="C1347" i="1" s="1"/>
  <c r="B1347" i="1"/>
  <c r="D1347" i="1"/>
  <c r="E1347" i="1"/>
  <c r="F1347" i="1"/>
  <c r="M1347" i="1"/>
  <c r="N1347" i="1"/>
  <c r="A1348" i="1"/>
  <c r="C1348" i="1" s="1"/>
  <c r="B1348" i="1"/>
  <c r="E1348" i="1"/>
  <c r="F1348" i="1"/>
  <c r="M1348" i="1"/>
  <c r="N1348" i="1"/>
  <c r="A1349" i="1"/>
  <c r="B1349" i="1"/>
  <c r="D1349" i="1" s="1"/>
  <c r="E1349" i="1"/>
  <c r="F1349" i="1"/>
  <c r="M1349" i="1"/>
  <c r="N1349" i="1"/>
  <c r="A1350" i="1"/>
  <c r="B1350" i="1"/>
  <c r="D1350" i="1" s="1"/>
  <c r="E1350" i="1"/>
  <c r="F1350" i="1"/>
  <c r="M1350" i="1"/>
  <c r="N1350" i="1"/>
  <c r="A1351" i="1"/>
  <c r="C1351" i="1" s="1"/>
  <c r="B1351" i="1"/>
  <c r="D1351" i="1"/>
  <c r="E1351" i="1"/>
  <c r="F1351" i="1"/>
  <c r="M1351" i="1"/>
  <c r="N1351" i="1"/>
  <c r="A1352" i="1"/>
  <c r="C1352" i="1" s="1"/>
  <c r="B1352" i="1"/>
  <c r="E1352" i="1"/>
  <c r="F1352" i="1"/>
  <c r="M1352" i="1"/>
  <c r="N1352" i="1"/>
  <c r="A1353" i="1"/>
  <c r="B1353" i="1"/>
  <c r="D1353" i="1" s="1"/>
  <c r="E1353" i="1"/>
  <c r="F1353" i="1"/>
  <c r="M1353" i="1"/>
  <c r="N1353" i="1"/>
  <c r="A1354" i="1"/>
  <c r="B1354" i="1"/>
  <c r="D1354" i="1" s="1"/>
  <c r="E1354" i="1"/>
  <c r="F1354" i="1"/>
  <c r="M1354" i="1"/>
  <c r="N1354" i="1"/>
  <c r="A1355" i="1"/>
  <c r="C1355" i="1" s="1"/>
  <c r="B1355" i="1"/>
  <c r="D1355" i="1"/>
  <c r="E1355" i="1"/>
  <c r="F1355" i="1"/>
  <c r="M1355" i="1"/>
  <c r="N1355" i="1"/>
  <c r="A1356" i="1"/>
  <c r="C1356" i="1" s="1"/>
  <c r="B1356" i="1"/>
  <c r="E1356" i="1"/>
  <c r="F1356" i="1"/>
  <c r="M1356" i="1"/>
  <c r="N1356" i="1"/>
  <c r="A1357" i="1"/>
  <c r="B1357" i="1"/>
  <c r="D1357" i="1" s="1"/>
  <c r="E1357" i="1"/>
  <c r="F1357" i="1"/>
  <c r="M1357" i="1"/>
  <c r="N1357" i="1"/>
  <c r="A1358" i="1"/>
  <c r="B1358" i="1"/>
  <c r="D1358" i="1" s="1"/>
  <c r="E1358" i="1"/>
  <c r="F1358" i="1"/>
  <c r="M1358" i="1"/>
  <c r="N1358" i="1"/>
  <c r="A1359" i="1"/>
  <c r="C1359" i="1" s="1"/>
  <c r="B1359" i="1"/>
  <c r="D1359" i="1"/>
  <c r="E1359" i="1"/>
  <c r="F1359" i="1"/>
  <c r="M1359" i="1"/>
  <c r="N1359" i="1"/>
  <c r="A1360" i="1"/>
  <c r="C1360" i="1" s="1"/>
  <c r="B1360" i="1"/>
  <c r="E1360" i="1"/>
  <c r="F1360" i="1"/>
  <c r="M1360" i="1"/>
  <c r="N1360" i="1"/>
  <c r="A1361" i="1"/>
  <c r="B1361" i="1"/>
  <c r="D1361" i="1" s="1"/>
  <c r="E1361" i="1"/>
  <c r="F1361" i="1"/>
  <c r="M1361" i="1"/>
  <c r="N1361" i="1"/>
  <c r="A1362" i="1"/>
  <c r="B1362" i="1"/>
  <c r="D1362" i="1" s="1"/>
  <c r="E1362" i="1"/>
  <c r="F1362" i="1"/>
  <c r="M1362" i="1"/>
  <c r="N1362" i="1"/>
  <c r="A1363" i="1"/>
  <c r="C1363" i="1" s="1"/>
  <c r="B1363" i="1"/>
  <c r="D1363" i="1"/>
  <c r="E1363" i="1"/>
  <c r="F1363" i="1"/>
  <c r="M1363" i="1"/>
  <c r="N1363" i="1"/>
  <c r="A1364" i="1"/>
  <c r="C1364" i="1" s="1"/>
  <c r="B1364" i="1"/>
  <c r="E1364" i="1"/>
  <c r="F1364" i="1"/>
  <c r="M1364" i="1"/>
  <c r="N1364" i="1"/>
  <c r="A1365" i="1"/>
  <c r="B1365" i="1"/>
  <c r="D1365" i="1" s="1"/>
  <c r="E1365" i="1"/>
  <c r="F1365" i="1"/>
  <c r="M1365" i="1"/>
  <c r="N1365" i="1"/>
  <c r="A1366" i="1"/>
  <c r="B1366" i="1"/>
  <c r="D1366" i="1" s="1"/>
  <c r="E1366" i="1"/>
  <c r="F1366" i="1"/>
  <c r="M1366" i="1"/>
  <c r="N1366" i="1"/>
  <c r="A1367" i="1"/>
  <c r="C1367" i="1" s="1"/>
  <c r="B1367" i="1"/>
  <c r="D1367" i="1"/>
  <c r="E1367" i="1"/>
  <c r="F1367" i="1"/>
  <c r="M1367" i="1"/>
  <c r="N1367" i="1"/>
  <c r="A1368" i="1"/>
  <c r="C1368" i="1" s="1"/>
  <c r="B1368" i="1"/>
  <c r="E1368" i="1"/>
  <c r="F1368" i="1"/>
  <c r="M1368" i="1"/>
  <c r="P1368" i="1" s="1"/>
  <c r="N1368" i="1"/>
  <c r="A1369" i="1"/>
  <c r="C1369" i="1" s="1"/>
  <c r="B1369" i="1"/>
  <c r="E1369" i="1"/>
  <c r="H1369" i="1" s="1"/>
  <c r="F1369" i="1"/>
  <c r="G1369" i="1"/>
  <c r="M1369" i="1"/>
  <c r="N1369" i="1"/>
  <c r="O1369" i="1" s="1"/>
  <c r="A1370" i="1"/>
  <c r="B1370" i="1"/>
  <c r="D1370" i="1" s="1"/>
  <c r="E1370" i="1"/>
  <c r="F1370" i="1"/>
  <c r="G1370" i="1" s="1"/>
  <c r="M1370" i="1"/>
  <c r="P1370" i="1" s="1"/>
  <c r="N1370" i="1"/>
  <c r="A1371" i="1"/>
  <c r="C1371" i="1" s="1"/>
  <c r="B1371" i="1"/>
  <c r="E1371" i="1"/>
  <c r="H1371" i="1" s="1"/>
  <c r="F1371" i="1"/>
  <c r="G1371" i="1"/>
  <c r="M1371" i="1"/>
  <c r="N1371" i="1"/>
  <c r="O1371" i="1" s="1"/>
  <c r="A1372" i="1"/>
  <c r="B1372" i="1"/>
  <c r="D1372" i="1" s="1"/>
  <c r="E1372" i="1"/>
  <c r="F1372" i="1"/>
  <c r="G1372" i="1" s="1"/>
  <c r="M1372" i="1"/>
  <c r="P1372" i="1" s="1"/>
  <c r="N1372" i="1"/>
  <c r="A1373" i="1"/>
  <c r="C1373" i="1" s="1"/>
  <c r="B1373" i="1"/>
  <c r="E1373" i="1"/>
  <c r="H1373" i="1" s="1"/>
  <c r="F1373" i="1"/>
  <c r="G1373" i="1"/>
  <c r="M1373" i="1"/>
  <c r="N1373" i="1"/>
  <c r="O1373" i="1" s="1"/>
  <c r="A1374" i="1"/>
  <c r="B1374" i="1"/>
  <c r="D1374" i="1" s="1"/>
  <c r="E1374" i="1"/>
  <c r="F1374" i="1"/>
  <c r="G1374" i="1" s="1"/>
  <c r="M1374" i="1"/>
  <c r="P1374" i="1" s="1"/>
  <c r="N1374" i="1"/>
  <c r="A1375" i="1"/>
  <c r="C1375" i="1" s="1"/>
  <c r="B1375" i="1"/>
  <c r="E1375" i="1"/>
  <c r="H1375" i="1" s="1"/>
  <c r="F1375" i="1"/>
  <c r="G1375" i="1"/>
  <c r="M1375" i="1"/>
  <c r="N1375" i="1"/>
  <c r="O1375" i="1" s="1"/>
  <c r="A1376" i="1"/>
  <c r="B1376" i="1"/>
  <c r="D1376" i="1" s="1"/>
  <c r="E1376" i="1"/>
  <c r="F1376" i="1"/>
  <c r="G1376" i="1" s="1"/>
  <c r="M1376" i="1"/>
  <c r="P1376" i="1" s="1"/>
  <c r="N1376" i="1"/>
  <c r="A1377" i="1"/>
  <c r="C1377" i="1" s="1"/>
  <c r="B1377" i="1"/>
  <c r="E1377" i="1"/>
  <c r="H1377" i="1" s="1"/>
  <c r="F1377" i="1"/>
  <c r="G1377" i="1"/>
  <c r="M1377" i="1"/>
  <c r="N1377" i="1"/>
  <c r="O1377" i="1" s="1"/>
  <c r="A1378" i="1"/>
  <c r="B1378" i="1"/>
  <c r="D1378" i="1" s="1"/>
  <c r="E1378" i="1"/>
  <c r="F1378" i="1"/>
  <c r="G1378" i="1" s="1"/>
  <c r="M1378" i="1"/>
  <c r="P1378" i="1" s="1"/>
  <c r="N1378" i="1"/>
  <c r="A1379" i="1"/>
  <c r="C1379" i="1" s="1"/>
  <c r="B1379" i="1"/>
  <c r="E1379" i="1"/>
  <c r="H1379" i="1" s="1"/>
  <c r="F1379" i="1"/>
  <c r="G1379" i="1"/>
  <c r="M1379" i="1"/>
  <c r="N1379" i="1"/>
  <c r="O1379" i="1" s="1"/>
  <c r="A1380" i="1"/>
  <c r="B1380" i="1"/>
  <c r="D1380" i="1" s="1"/>
  <c r="E1380" i="1"/>
  <c r="F1380" i="1"/>
  <c r="G1380" i="1" s="1"/>
  <c r="M1380" i="1"/>
  <c r="P1380" i="1" s="1"/>
  <c r="N1380" i="1"/>
  <c r="A1381" i="1"/>
  <c r="C1381" i="1" s="1"/>
  <c r="B1381" i="1"/>
  <c r="E1381" i="1"/>
  <c r="H1381" i="1" s="1"/>
  <c r="F1381" i="1"/>
  <c r="G1381" i="1"/>
  <c r="M1381" i="1"/>
  <c r="N1381" i="1"/>
  <c r="O1381" i="1" s="1"/>
  <c r="A1382" i="1"/>
  <c r="B1382" i="1"/>
  <c r="D1382" i="1" s="1"/>
  <c r="E1382" i="1"/>
  <c r="F1382" i="1"/>
  <c r="G1382" i="1" s="1"/>
  <c r="M1382" i="1"/>
  <c r="P1382" i="1" s="1"/>
  <c r="N1382" i="1"/>
  <c r="A1383" i="1"/>
  <c r="C1383" i="1" s="1"/>
  <c r="B1383" i="1"/>
  <c r="E1383" i="1"/>
  <c r="H1383" i="1" s="1"/>
  <c r="F1383" i="1"/>
  <c r="G1383" i="1"/>
  <c r="M1383" i="1"/>
  <c r="N1383" i="1"/>
  <c r="O1383" i="1" s="1"/>
  <c r="A1384" i="1"/>
  <c r="B1384" i="1"/>
  <c r="D1384" i="1" s="1"/>
  <c r="E1384" i="1"/>
  <c r="F1384" i="1"/>
  <c r="G1384" i="1" s="1"/>
  <c r="M1384" i="1"/>
  <c r="P1384" i="1" s="1"/>
  <c r="N1384" i="1"/>
  <c r="A1385" i="1"/>
  <c r="C1385" i="1" s="1"/>
  <c r="B1385" i="1"/>
  <c r="E1385" i="1"/>
  <c r="H1385" i="1" s="1"/>
  <c r="F1385" i="1"/>
  <c r="G1385" i="1"/>
  <c r="M1385" i="1"/>
  <c r="N1385" i="1"/>
  <c r="O1385" i="1" s="1"/>
  <c r="A1386" i="1"/>
  <c r="B1386" i="1"/>
  <c r="D1386" i="1" s="1"/>
  <c r="E1386" i="1"/>
  <c r="F1386" i="1"/>
  <c r="G1386" i="1" s="1"/>
  <c r="M1386" i="1"/>
  <c r="P1386" i="1" s="1"/>
  <c r="N1386" i="1"/>
  <c r="A1387" i="1"/>
  <c r="C1387" i="1" s="1"/>
  <c r="B1387" i="1"/>
  <c r="E1387" i="1"/>
  <c r="H1387" i="1" s="1"/>
  <c r="F1387" i="1"/>
  <c r="G1387" i="1"/>
  <c r="M1387" i="1"/>
  <c r="N1387" i="1"/>
  <c r="O1387" i="1" s="1"/>
  <c r="A1388" i="1"/>
  <c r="B1388" i="1"/>
  <c r="D1388" i="1" s="1"/>
  <c r="E1388" i="1"/>
  <c r="F1388" i="1"/>
  <c r="G1388" i="1" s="1"/>
  <c r="M1388" i="1"/>
  <c r="P1388" i="1" s="1"/>
  <c r="N1388" i="1"/>
  <c r="A1389" i="1"/>
  <c r="C1389" i="1" s="1"/>
  <c r="B1389" i="1"/>
  <c r="E1389" i="1"/>
  <c r="H1389" i="1" s="1"/>
  <c r="F1389" i="1"/>
  <c r="G1389" i="1"/>
  <c r="M1389" i="1"/>
  <c r="N1389" i="1"/>
  <c r="O1389" i="1" s="1"/>
  <c r="A1390" i="1"/>
  <c r="B1390" i="1"/>
  <c r="D1390" i="1" s="1"/>
  <c r="E1390" i="1"/>
  <c r="F1390" i="1"/>
  <c r="G1390" i="1" s="1"/>
  <c r="M1390" i="1"/>
  <c r="P1390" i="1" s="1"/>
  <c r="N1390" i="1"/>
  <c r="A1391" i="1"/>
  <c r="C1391" i="1" s="1"/>
  <c r="B1391" i="1"/>
  <c r="E1391" i="1"/>
  <c r="H1391" i="1" s="1"/>
  <c r="F1391" i="1"/>
  <c r="G1391" i="1"/>
  <c r="M1391" i="1"/>
  <c r="N1391" i="1"/>
  <c r="O1391" i="1" s="1"/>
  <c r="A1392" i="1"/>
  <c r="B1392" i="1"/>
  <c r="D1392" i="1" s="1"/>
  <c r="E1392" i="1"/>
  <c r="F1392" i="1"/>
  <c r="G1392" i="1" s="1"/>
  <c r="M1392" i="1"/>
  <c r="P1392" i="1" s="1"/>
  <c r="N1392" i="1"/>
  <c r="A1393" i="1"/>
  <c r="C1393" i="1" s="1"/>
  <c r="B1393" i="1"/>
  <c r="E1393" i="1"/>
  <c r="H1393" i="1" s="1"/>
  <c r="F1393" i="1"/>
  <c r="G1393" i="1"/>
  <c r="M1393" i="1"/>
  <c r="N1393" i="1"/>
  <c r="O1393" i="1" s="1"/>
  <c r="A1394" i="1"/>
  <c r="B1394" i="1"/>
  <c r="D1394" i="1" s="1"/>
  <c r="E1394" i="1"/>
  <c r="F1394" i="1"/>
  <c r="G1394" i="1" s="1"/>
  <c r="M1394" i="1"/>
  <c r="P1394" i="1" s="1"/>
  <c r="N1394" i="1"/>
  <c r="A1395" i="1"/>
  <c r="C1395" i="1" s="1"/>
  <c r="B1395" i="1"/>
  <c r="E1395" i="1"/>
  <c r="H1395" i="1" s="1"/>
  <c r="F1395" i="1"/>
  <c r="G1395" i="1"/>
  <c r="M1395" i="1"/>
  <c r="N1395" i="1"/>
  <c r="O1395" i="1" s="1"/>
  <c r="A1396" i="1"/>
  <c r="B1396" i="1"/>
  <c r="D1396" i="1" s="1"/>
  <c r="E1396" i="1"/>
  <c r="F1396" i="1"/>
  <c r="G1396" i="1" s="1"/>
  <c r="M1396" i="1"/>
  <c r="P1396" i="1" s="1"/>
  <c r="N1396" i="1"/>
  <c r="A1397" i="1"/>
  <c r="C1397" i="1" s="1"/>
  <c r="B1397" i="1"/>
  <c r="E1397" i="1"/>
  <c r="H1397" i="1" s="1"/>
  <c r="F1397" i="1"/>
  <c r="G1397" i="1"/>
  <c r="M1397" i="1"/>
  <c r="N1397" i="1"/>
  <c r="O1397" i="1" s="1"/>
  <c r="A1398" i="1"/>
  <c r="B1398" i="1"/>
  <c r="D1398" i="1" s="1"/>
  <c r="E1398" i="1"/>
  <c r="F1398" i="1"/>
  <c r="G1398" i="1" s="1"/>
  <c r="M1398" i="1"/>
  <c r="N1398" i="1"/>
  <c r="A1399" i="1"/>
  <c r="C1399" i="1" s="1"/>
  <c r="B1399" i="1"/>
  <c r="E1399" i="1"/>
  <c r="H1399" i="1" s="1"/>
  <c r="F1399" i="1"/>
  <c r="G1399" i="1"/>
  <c r="M1399" i="1"/>
  <c r="N1399" i="1"/>
  <c r="O1399" i="1" s="1"/>
  <c r="A1400" i="1"/>
  <c r="B1400" i="1"/>
  <c r="D1400" i="1" s="1"/>
  <c r="E1400" i="1"/>
  <c r="F1400" i="1"/>
  <c r="G1400" i="1" s="1"/>
  <c r="M1400" i="1"/>
  <c r="N1400" i="1"/>
  <c r="A1401" i="1"/>
  <c r="C1401" i="1" s="1"/>
  <c r="B1401" i="1"/>
  <c r="E1401" i="1"/>
  <c r="H1401" i="1" s="1"/>
  <c r="F1401" i="1"/>
  <c r="G1401" i="1"/>
  <c r="M1401" i="1"/>
  <c r="N1401" i="1"/>
  <c r="O1401" i="1" s="1"/>
  <c r="A1402" i="1"/>
  <c r="B1402" i="1"/>
  <c r="D1402" i="1" s="1"/>
  <c r="E1402" i="1"/>
  <c r="F1402" i="1"/>
  <c r="G1402" i="1" s="1"/>
  <c r="M1402" i="1"/>
  <c r="P1402" i="1" s="1"/>
  <c r="N1402" i="1"/>
  <c r="O1402" i="1"/>
  <c r="A1403" i="1"/>
  <c r="D1403" i="1" s="1"/>
  <c r="B1403" i="1"/>
  <c r="C1403" i="1" s="1"/>
  <c r="E1403" i="1"/>
  <c r="F1403" i="1"/>
  <c r="M1403" i="1"/>
  <c r="N1403" i="1"/>
  <c r="O1403" i="1" s="1"/>
  <c r="A1404" i="1"/>
  <c r="B1404" i="1"/>
  <c r="C1404" i="1" s="1"/>
  <c r="E1404" i="1"/>
  <c r="H1404" i="1" s="1"/>
  <c r="F1404" i="1"/>
  <c r="G1404" i="1"/>
  <c r="M1404" i="1"/>
  <c r="P1404" i="1" s="1"/>
  <c r="N1404" i="1"/>
  <c r="A1405" i="1"/>
  <c r="B1405" i="1"/>
  <c r="E1405" i="1"/>
  <c r="F1405" i="1"/>
  <c r="G1405" i="1" s="1"/>
  <c r="M1405" i="1"/>
  <c r="P1405" i="1" s="1"/>
  <c r="N1405" i="1"/>
  <c r="A1406" i="1"/>
  <c r="B1406" i="1"/>
  <c r="C1406" i="1"/>
  <c r="D1406" i="1"/>
  <c r="E1406" i="1"/>
  <c r="F1406" i="1"/>
  <c r="G1406" i="1" s="1"/>
  <c r="M1406" i="1"/>
  <c r="P1406" i="1" s="1"/>
  <c r="N1406" i="1"/>
  <c r="O1406" i="1"/>
  <c r="A1407" i="1"/>
  <c r="D1407" i="1" s="1"/>
  <c r="B1407" i="1"/>
  <c r="C1407" i="1" s="1"/>
  <c r="E1407" i="1"/>
  <c r="F1407" i="1"/>
  <c r="M1407" i="1"/>
  <c r="N1407" i="1"/>
  <c r="O1407" i="1" s="1"/>
  <c r="A1408" i="1"/>
  <c r="B1408" i="1"/>
  <c r="E1408" i="1"/>
  <c r="H1408" i="1" s="1"/>
  <c r="F1408" i="1"/>
  <c r="G1408" i="1"/>
  <c r="M1408" i="1"/>
  <c r="P1408" i="1" s="1"/>
  <c r="N1408" i="1"/>
  <c r="A1409" i="1"/>
  <c r="C1409" i="1" s="1"/>
  <c r="B1409" i="1"/>
  <c r="D1409" i="1"/>
  <c r="E1409" i="1"/>
  <c r="F1409" i="1"/>
  <c r="G1409" i="1" s="1"/>
  <c r="M1409" i="1"/>
  <c r="N1409" i="1"/>
  <c r="A1410" i="1"/>
  <c r="B1410" i="1"/>
  <c r="C1410" i="1"/>
  <c r="D1410" i="1"/>
  <c r="E1410" i="1"/>
  <c r="F1410" i="1"/>
  <c r="G1410" i="1" s="1"/>
  <c r="M1410" i="1"/>
  <c r="P1410" i="1" s="1"/>
  <c r="N1410" i="1"/>
  <c r="O1410" i="1"/>
  <c r="A1411" i="1"/>
  <c r="D1411" i="1" s="1"/>
  <c r="B1411" i="1"/>
  <c r="C1411" i="1" s="1"/>
  <c r="E1411" i="1"/>
  <c r="F1411" i="1"/>
  <c r="M1411" i="1"/>
  <c r="N1411" i="1"/>
  <c r="O1411" i="1" s="1"/>
  <c r="A1412" i="1"/>
  <c r="B1412" i="1"/>
  <c r="E1412" i="1"/>
  <c r="F1412" i="1"/>
  <c r="G1412" i="1"/>
  <c r="H1412" i="1"/>
  <c r="M1412" i="1"/>
  <c r="N1412" i="1"/>
  <c r="O1412" i="1"/>
  <c r="P1412" i="1"/>
  <c r="A1413" i="1"/>
  <c r="B1413" i="1"/>
  <c r="E1413" i="1"/>
  <c r="F1413" i="1"/>
  <c r="G1413" i="1"/>
  <c r="H1413" i="1"/>
  <c r="M1413" i="1"/>
  <c r="N1413" i="1"/>
  <c r="O1413" i="1"/>
  <c r="P1413" i="1"/>
  <c r="A1414" i="1"/>
  <c r="B1414" i="1"/>
  <c r="E1414" i="1"/>
  <c r="F1414" i="1"/>
  <c r="G1414" i="1"/>
  <c r="H1414" i="1"/>
  <c r="M1414" i="1"/>
  <c r="N1414" i="1"/>
  <c r="O1414" i="1"/>
  <c r="P1414" i="1"/>
  <c r="A1415" i="1"/>
  <c r="B1415" i="1"/>
  <c r="E1415" i="1"/>
  <c r="F1415" i="1"/>
  <c r="G1415" i="1"/>
  <c r="H1415" i="1"/>
  <c r="M1415" i="1"/>
  <c r="N1415" i="1"/>
  <c r="O1415" i="1"/>
  <c r="P1415" i="1"/>
  <c r="A1416" i="1"/>
  <c r="B1416" i="1"/>
  <c r="E1416" i="1"/>
  <c r="F1416" i="1"/>
  <c r="G1416" i="1"/>
  <c r="H1416" i="1"/>
  <c r="M1416" i="1"/>
  <c r="N1416" i="1"/>
  <c r="O1416" i="1"/>
  <c r="P1416" i="1"/>
  <c r="A1417" i="1"/>
  <c r="B1417" i="1"/>
  <c r="E1417" i="1"/>
  <c r="F1417" i="1"/>
  <c r="G1417" i="1"/>
  <c r="H1417" i="1"/>
  <c r="M1417" i="1"/>
  <c r="N1417" i="1"/>
  <c r="O1417" i="1"/>
  <c r="P1417" i="1"/>
  <c r="A1418" i="1"/>
  <c r="B1418" i="1"/>
  <c r="E1418" i="1"/>
  <c r="F1418" i="1"/>
  <c r="G1418" i="1"/>
  <c r="H1418" i="1"/>
  <c r="M1418" i="1"/>
  <c r="N1418" i="1"/>
  <c r="O1418" i="1"/>
  <c r="P1418" i="1"/>
  <c r="A1419" i="1"/>
  <c r="C1419" i="1" s="1"/>
  <c r="B1419" i="1"/>
  <c r="D1419" i="1" s="1"/>
  <c r="E1419" i="1"/>
  <c r="F1419" i="1"/>
  <c r="G1419" i="1"/>
  <c r="H1419" i="1"/>
  <c r="M1419" i="1"/>
  <c r="N1419" i="1"/>
  <c r="O1419" i="1"/>
  <c r="P1419" i="1"/>
  <c r="A1420" i="1"/>
  <c r="B1420" i="1"/>
  <c r="D1420" i="1" s="1"/>
  <c r="E1420" i="1"/>
  <c r="F1420" i="1"/>
  <c r="G1420" i="1"/>
  <c r="H1420" i="1"/>
  <c r="M1420" i="1"/>
  <c r="N1420" i="1"/>
  <c r="O1420" i="1"/>
  <c r="P1420" i="1"/>
  <c r="A1421" i="1"/>
  <c r="C1421" i="1" s="1"/>
  <c r="B1421" i="1"/>
  <c r="D1421" i="1" s="1"/>
  <c r="E1421" i="1"/>
  <c r="F1421" i="1"/>
  <c r="G1421" i="1"/>
  <c r="H1421" i="1"/>
  <c r="M1421" i="1"/>
  <c r="N1421" i="1"/>
  <c r="O1421" i="1"/>
  <c r="P1421" i="1"/>
  <c r="A1422" i="1"/>
  <c r="B1422" i="1"/>
  <c r="D1422" i="1" s="1"/>
  <c r="E1422" i="1"/>
  <c r="F1422" i="1"/>
  <c r="G1422" i="1"/>
  <c r="H1422" i="1"/>
  <c r="M1422" i="1"/>
  <c r="N1422" i="1"/>
  <c r="O1422" i="1"/>
  <c r="P1422" i="1"/>
  <c r="A1423" i="1"/>
  <c r="C1423" i="1" s="1"/>
  <c r="B1423" i="1"/>
  <c r="D1423" i="1" s="1"/>
  <c r="E1423" i="1"/>
  <c r="F1423" i="1"/>
  <c r="G1423" i="1"/>
  <c r="H1423" i="1"/>
  <c r="M1423" i="1"/>
  <c r="N1423" i="1"/>
  <c r="O1423" i="1"/>
  <c r="P1423" i="1"/>
  <c r="A1424" i="1"/>
  <c r="B1424" i="1"/>
  <c r="D1424" i="1" s="1"/>
  <c r="E1424" i="1"/>
  <c r="F1424" i="1"/>
  <c r="G1424" i="1"/>
  <c r="H1424" i="1"/>
  <c r="M1424" i="1"/>
  <c r="N1424" i="1"/>
  <c r="O1424" i="1"/>
  <c r="P1424" i="1"/>
  <c r="A1425" i="1"/>
  <c r="C1425" i="1" s="1"/>
  <c r="B1425" i="1"/>
  <c r="D1425" i="1" s="1"/>
  <c r="E1425" i="1"/>
  <c r="F1425" i="1"/>
  <c r="G1425" i="1"/>
  <c r="H1425" i="1"/>
  <c r="M1425" i="1"/>
  <c r="N1425" i="1"/>
  <c r="O1425" i="1"/>
  <c r="P1425" i="1"/>
  <c r="A1426" i="1"/>
  <c r="B1426" i="1"/>
  <c r="D1426" i="1" s="1"/>
  <c r="E1426" i="1"/>
  <c r="F1426" i="1"/>
  <c r="G1426" i="1"/>
  <c r="H1426" i="1"/>
  <c r="M1426" i="1"/>
  <c r="N1426" i="1"/>
  <c r="O1426" i="1"/>
  <c r="P1426" i="1"/>
  <c r="A1427" i="1"/>
  <c r="C1427" i="1" s="1"/>
  <c r="B1427" i="1"/>
  <c r="D1427" i="1" s="1"/>
  <c r="E1427" i="1"/>
  <c r="F1427" i="1"/>
  <c r="G1427" i="1"/>
  <c r="H1427" i="1"/>
  <c r="M1427" i="1"/>
  <c r="N1427" i="1"/>
  <c r="O1427" i="1"/>
  <c r="P1427" i="1"/>
  <c r="A1428" i="1"/>
  <c r="B1428" i="1"/>
  <c r="D1428" i="1" s="1"/>
  <c r="E1428" i="1"/>
  <c r="F1428" i="1"/>
  <c r="G1428" i="1"/>
  <c r="H1428" i="1"/>
  <c r="M1428" i="1"/>
  <c r="N1428" i="1"/>
  <c r="O1428" i="1"/>
  <c r="P1428" i="1"/>
  <c r="A1429" i="1"/>
  <c r="C1429" i="1" s="1"/>
  <c r="B1429" i="1"/>
  <c r="D1429" i="1" s="1"/>
  <c r="E1429" i="1"/>
  <c r="F1429" i="1"/>
  <c r="G1429" i="1"/>
  <c r="H1429" i="1"/>
  <c r="M1429" i="1"/>
  <c r="N1429" i="1"/>
  <c r="O1429" i="1"/>
  <c r="P1429" i="1"/>
  <c r="A1430" i="1"/>
  <c r="B1430" i="1"/>
  <c r="D1430" i="1" s="1"/>
  <c r="E1430" i="1"/>
  <c r="F1430" i="1"/>
  <c r="G1430" i="1"/>
  <c r="H1430" i="1"/>
  <c r="M1430" i="1"/>
  <c r="N1430" i="1"/>
  <c r="O1430" i="1"/>
  <c r="P1430" i="1"/>
  <c r="A1431" i="1"/>
  <c r="C1431" i="1" s="1"/>
  <c r="B1431" i="1"/>
  <c r="D1431" i="1" s="1"/>
  <c r="E1431" i="1"/>
  <c r="F1431" i="1"/>
  <c r="G1431" i="1"/>
  <c r="H1431" i="1"/>
  <c r="M1431" i="1"/>
  <c r="N1431" i="1"/>
  <c r="O1431" i="1"/>
  <c r="P1431" i="1"/>
  <c r="A1432" i="1"/>
  <c r="B1432" i="1"/>
  <c r="D1432" i="1" s="1"/>
  <c r="E1432" i="1"/>
  <c r="F1432" i="1"/>
  <c r="G1432" i="1"/>
  <c r="H1432" i="1"/>
  <c r="M1432" i="1"/>
  <c r="N1432" i="1"/>
  <c r="O1432" i="1"/>
  <c r="P1432" i="1"/>
  <c r="A1433" i="1"/>
  <c r="C1433" i="1" s="1"/>
  <c r="B1433" i="1"/>
  <c r="D1433" i="1" s="1"/>
  <c r="E1433" i="1"/>
  <c r="F1433" i="1"/>
  <c r="G1433" i="1"/>
  <c r="H1433" i="1"/>
  <c r="M1433" i="1"/>
  <c r="N1433" i="1"/>
  <c r="O1433" i="1"/>
  <c r="P1433" i="1"/>
  <c r="A1434" i="1"/>
  <c r="B1434" i="1"/>
  <c r="D1434" i="1" s="1"/>
  <c r="E1434" i="1"/>
  <c r="F1434" i="1"/>
  <c r="G1434" i="1"/>
  <c r="H1434" i="1"/>
  <c r="M1434" i="1"/>
  <c r="N1434" i="1"/>
  <c r="O1434" i="1"/>
  <c r="P1434" i="1"/>
  <c r="A1435" i="1"/>
  <c r="C1435" i="1" s="1"/>
  <c r="B1435" i="1"/>
  <c r="D1435" i="1" s="1"/>
  <c r="E1435" i="1"/>
  <c r="F1435" i="1"/>
  <c r="G1435" i="1"/>
  <c r="H1435" i="1"/>
  <c r="M1435" i="1"/>
  <c r="N1435" i="1"/>
  <c r="O1435" i="1"/>
  <c r="P1435" i="1"/>
  <c r="A1436" i="1"/>
  <c r="B1436" i="1"/>
  <c r="D1436" i="1" s="1"/>
  <c r="E1436" i="1"/>
  <c r="F1436" i="1"/>
  <c r="G1436" i="1"/>
  <c r="H1436" i="1"/>
  <c r="M1436" i="1"/>
  <c r="N1436" i="1"/>
  <c r="O1436" i="1"/>
  <c r="P1436" i="1"/>
  <c r="A1437" i="1"/>
  <c r="C1437" i="1" s="1"/>
  <c r="B1437" i="1"/>
  <c r="D1437" i="1" s="1"/>
  <c r="E1437" i="1"/>
  <c r="F1437" i="1"/>
  <c r="G1437" i="1"/>
  <c r="H1437" i="1"/>
  <c r="M1437" i="1"/>
  <c r="N1437" i="1"/>
  <c r="O1437" i="1"/>
  <c r="P1437" i="1"/>
  <c r="A1438" i="1"/>
  <c r="B1438" i="1"/>
  <c r="D1438" i="1" s="1"/>
  <c r="E1438" i="1"/>
  <c r="F1438" i="1"/>
  <c r="G1438" i="1"/>
  <c r="H1438" i="1"/>
  <c r="M1438" i="1"/>
  <c r="N1438" i="1"/>
  <c r="O1438" i="1"/>
  <c r="P1438" i="1"/>
  <c r="A1439" i="1"/>
  <c r="C1439" i="1" s="1"/>
  <c r="B1439" i="1"/>
  <c r="D1439" i="1" s="1"/>
  <c r="E1439" i="1"/>
  <c r="F1439" i="1"/>
  <c r="G1439" i="1"/>
  <c r="H1439" i="1"/>
  <c r="M1439" i="1"/>
  <c r="N1439" i="1"/>
  <c r="O1439" i="1"/>
  <c r="P1439" i="1"/>
  <c r="A1440" i="1"/>
  <c r="B1440" i="1"/>
  <c r="D1440" i="1" s="1"/>
  <c r="E1440" i="1"/>
  <c r="F1440" i="1"/>
  <c r="G1440" i="1"/>
  <c r="H1440" i="1"/>
  <c r="M1440" i="1"/>
  <c r="N1440" i="1"/>
  <c r="O1440" i="1"/>
  <c r="P1440" i="1"/>
  <c r="A1441" i="1"/>
  <c r="C1441" i="1" s="1"/>
  <c r="B1441" i="1"/>
  <c r="D1441" i="1" s="1"/>
  <c r="E1441" i="1"/>
  <c r="F1441" i="1"/>
  <c r="G1441" i="1"/>
  <c r="H1441" i="1"/>
  <c r="M1441" i="1"/>
  <c r="N1441" i="1"/>
  <c r="O1441" i="1"/>
  <c r="P1441" i="1"/>
  <c r="A1442" i="1"/>
  <c r="B1442" i="1"/>
  <c r="D1442" i="1" s="1"/>
  <c r="E1442" i="1"/>
  <c r="F1442" i="1"/>
  <c r="G1442" i="1"/>
  <c r="H1442" i="1"/>
  <c r="M1442" i="1"/>
  <c r="N1442" i="1"/>
  <c r="O1442" i="1"/>
  <c r="P1442" i="1"/>
  <c r="A1443" i="1"/>
  <c r="C1443" i="1" s="1"/>
  <c r="B1443" i="1"/>
  <c r="D1443" i="1" s="1"/>
  <c r="E1443" i="1"/>
  <c r="F1443" i="1"/>
  <c r="G1443" i="1"/>
  <c r="H1443" i="1"/>
  <c r="M1443" i="1"/>
  <c r="N1443" i="1"/>
  <c r="O1443" i="1"/>
  <c r="P1443" i="1"/>
  <c r="A1444" i="1"/>
  <c r="B1444" i="1"/>
  <c r="D1444" i="1" s="1"/>
  <c r="E1444" i="1"/>
  <c r="F1444" i="1"/>
  <c r="G1444" i="1"/>
  <c r="H1444" i="1"/>
  <c r="M1444" i="1"/>
  <c r="N1444" i="1"/>
  <c r="O1444" i="1"/>
  <c r="P1444" i="1"/>
  <c r="A1445" i="1"/>
  <c r="C1445" i="1" s="1"/>
  <c r="B1445" i="1"/>
  <c r="D1445" i="1" s="1"/>
  <c r="E1445" i="1"/>
  <c r="H1445" i="1" s="1"/>
  <c r="F1445" i="1"/>
  <c r="G1445" i="1"/>
  <c r="M1445" i="1"/>
  <c r="P1445" i="1" s="1"/>
  <c r="N1445" i="1"/>
  <c r="O1445" i="1"/>
  <c r="A1446" i="1"/>
  <c r="B1446" i="1"/>
  <c r="D1446" i="1" s="1"/>
  <c r="E1446" i="1"/>
  <c r="H1446" i="1" s="1"/>
  <c r="F1446" i="1"/>
  <c r="G1446" i="1"/>
  <c r="M1446" i="1"/>
  <c r="P1446" i="1" s="1"/>
  <c r="N1446" i="1"/>
  <c r="O1446" i="1"/>
  <c r="A1447" i="1"/>
  <c r="B1447" i="1"/>
  <c r="D1447" i="1" s="1"/>
  <c r="E1447" i="1"/>
  <c r="H1447" i="1" s="1"/>
  <c r="F1447" i="1"/>
  <c r="G1447" i="1"/>
  <c r="M1447" i="1"/>
  <c r="P1447" i="1" s="1"/>
  <c r="N1447" i="1"/>
  <c r="O1447" i="1"/>
  <c r="A1448" i="1"/>
  <c r="C1448" i="1" s="1"/>
  <c r="B1448" i="1"/>
  <c r="D1448" i="1" s="1"/>
  <c r="E1448" i="1"/>
  <c r="H1448" i="1" s="1"/>
  <c r="F1448" i="1"/>
  <c r="G1448" i="1"/>
  <c r="M1448" i="1"/>
  <c r="P1448" i="1" s="1"/>
  <c r="N1448" i="1"/>
  <c r="O1448" i="1"/>
  <c r="A1449" i="1"/>
  <c r="C1449" i="1" s="1"/>
  <c r="B1449" i="1"/>
  <c r="D1449" i="1" s="1"/>
  <c r="E1449" i="1"/>
  <c r="H1449" i="1" s="1"/>
  <c r="F1449" i="1"/>
  <c r="G1449" i="1"/>
  <c r="M1449" i="1"/>
  <c r="P1449" i="1" s="1"/>
  <c r="N1449" i="1"/>
  <c r="O1449" i="1"/>
  <c r="A1450" i="1"/>
  <c r="B1450" i="1"/>
  <c r="D1450" i="1" s="1"/>
  <c r="E1450" i="1"/>
  <c r="H1450" i="1" s="1"/>
  <c r="F1450" i="1"/>
  <c r="G1450" i="1"/>
  <c r="M1450" i="1"/>
  <c r="P1450" i="1" s="1"/>
  <c r="N1450" i="1"/>
  <c r="O1450" i="1"/>
  <c r="A1451" i="1"/>
  <c r="B1451" i="1"/>
  <c r="D1451" i="1" s="1"/>
  <c r="E1451" i="1"/>
  <c r="H1451" i="1" s="1"/>
  <c r="F1451" i="1"/>
  <c r="G1451" i="1"/>
  <c r="M1451" i="1"/>
  <c r="P1451" i="1" s="1"/>
  <c r="N1451" i="1"/>
  <c r="O1451" i="1"/>
  <c r="A1452" i="1"/>
  <c r="C1452" i="1" s="1"/>
  <c r="B1452" i="1"/>
  <c r="D1452" i="1" s="1"/>
  <c r="E1452" i="1"/>
  <c r="H1452" i="1" s="1"/>
  <c r="F1452" i="1"/>
  <c r="G1452" i="1"/>
  <c r="M1452" i="1"/>
  <c r="P1452" i="1" s="1"/>
  <c r="N1452" i="1"/>
  <c r="O1452" i="1"/>
  <c r="A1453" i="1"/>
  <c r="C1453" i="1" s="1"/>
  <c r="B1453" i="1"/>
  <c r="D1453" i="1" s="1"/>
  <c r="E1453" i="1"/>
  <c r="H1453" i="1" s="1"/>
  <c r="F1453" i="1"/>
  <c r="G1453" i="1"/>
  <c r="M1453" i="1"/>
  <c r="P1453" i="1" s="1"/>
  <c r="N1453" i="1"/>
  <c r="O1453" i="1"/>
  <c r="A1454" i="1"/>
  <c r="B1454" i="1"/>
  <c r="D1454" i="1" s="1"/>
  <c r="E1454" i="1"/>
  <c r="H1454" i="1" s="1"/>
  <c r="F1454" i="1"/>
  <c r="G1454" i="1"/>
  <c r="M1454" i="1"/>
  <c r="P1454" i="1" s="1"/>
  <c r="N1454" i="1"/>
  <c r="O1454" i="1"/>
  <c r="A1455" i="1"/>
  <c r="B1455" i="1"/>
  <c r="D1455" i="1" s="1"/>
  <c r="E1455" i="1"/>
  <c r="H1455" i="1" s="1"/>
  <c r="F1455" i="1"/>
  <c r="G1455" i="1"/>
  <c r="M1455" i="1"/>
  <c r="P1455" i="1" s="1"/>
  <c r="N1455" i="1"/>
  <c r="O1455" i="1"/>
  <c r="A1456" i="1"/>
  <c r="C1456" i="1" s="1"/>
  <c r="B1456" i="1"/>
  <c r="D1456" i="1" s="1"/>
  <c r="E1456" i="1"/>
  <c r="H1456" i="1" s="1"/>
  <c r="F1456" i="1"/>
  <c r="G1456" i="1"/>
  <c r="M1456" i="1"/>
  <c r="P1456" i="1" s="1"/>
  <c r="N1456" i="1"/>
  <c r="A1457" i="1"/>
  <c r="C1457" i="1" s="1"/>
  <c r="B1457" i="1"/>
  <c r="D1457" i="1" s="1"/>
  <c r="E1457" i="1"/>
  <c r="H1457" i="1" s="1"/>
  <c r="F1457" i="1"/>
  <c r="G1457" i="1"/>
  <c r="M1457" i="1"/>
  <c r="P1457" i="1" s="1"/>
  <c r="N1457" i="1"/>
  <c r="O1457" i="1"/>
  <c r="A1458" i="1"/>
  <c r="B1458" i="1"/>
  <c r="D1458" i="1" s="1"/>
  <c r="E1458" i="1"/>
  <c r="H1458" i="1" s="1"/>
  <c r="F1458" i="1"/>
  <c r="G1458" i="1"/>
  <c r="M1458" i="1"/>
  <c r="P1458" i="1" s="1"/>
  <c r="N1458" i="1"/>
  <c r="O1458" i="1"/>
  <c r="A1459" i="1"/>
  <c r="B1459" i="1"/>
  <c r="D1459" i="1" s="1"/>
  <c r="E1459" i="1"/>
  <c r="H1459" i="1" s="1"/>
  <c r="F1459" i="1"/>
  <c r="G1459" i="1"/>
  <c r="M1459" i="1"/>
  <c r="P1459" i="1" s="1"/>
  <c r="N1459" i="1"/>
  <c r="A1460" i="1"/>
  <c r="C1460" i="1" s="1"/>
  <c r="B1460" i="1"/>
  <c r="E1460" i="1"/>
  <c r="H1460" i="1" s="1"/>
  <c r="F1460" i="1"/>
  <c r="M1460" i="1"/>
  <c r="P1460" i="1" s="1"/>
  <c r="N1460" i="1"/>
  <c r="A1461" i="1"/>
  <c r="C1461" i="1" s="1"/>
  <c r="B1461" i="1"/>
  <c r="E1461" i="1"/>
  <c r="H1461" i="1" s="1"/>
  <c r="F1461" i="1"/>
  <c r="G1461" i="1"/>
  <c r="M1461" i="1"/>
  <c r="P1461" i="1" s="1"/>
  <c r="N1461" i="1"/>
  <c r="O1461" i="1"/>
  <c r="A1462" i="1"/>
  <c r="B1462" i="1"/>
  <c r="E1462" i="1"/>
  <c r="H1462" i="1" s="1"/>
  <c r="F1462" i="1"/>
  <c r="G1462" i="1"/>
  <c r="M1462" i="1"/>
  <c r="P1462" i="1" s="1"/>
  <c r="N1462" i="1"/>
  <c r="O1462" i="1"/>
  <c r="A1463" i="1"/>
  <c r="B1463" i="1"/>
  <c r="E1463" i="1"/>
  <c r="H1463" i="1" s="1"/>
  <c r="F1463" i="1"/>
  <c r="G1463" i="1"/>
  <c r="M1463" i="1"/>
  <c r="P1463" i="1" s="1"/>
  <c r="N1463" i="1"/>
  <c r="A1464" i="1"/>
  <c r="C1464" i="1" s="1"/>
  <c r="B1464" i="1"/>
  <c r="E1464" i="1"/>
  <c r="H1464" i="1" s="1"/>
  <c r="F1464" i="1"/>
  <c r="M1464" i="1"/>
  <c r="P1464" i="1" s="1"/>
  <c r="N1464" i="1"/>
  <c r="A1465" i="1"/>
  <c r="C1465" i="1" s="1"/>
  <c r="B1465" i="1"/>
  <c r="E1465" i="1"/>
  <c r="H1465" i="1" s="1"/>
  <c r="F1465" i="1"/>
  <c r="G1465" i="1"/>
  <c r="M1465" i="1"/>
  <c r="P1465" i="1" s="1"/>
  <c r="N1465" i="1"/>
  <c r="O1465" i="1"/>
  <c r="A1466" i="1"/>
  <c r="B1466" i="1"/>
  <c r="E1466" i="1"/>
  <c r="H1466" i="1" s="1"/>
  <c r="F1466" i="1"/>
  <c r="G1466" i="1"/>
  <c r="M1466" i="1"/>
  <c r="P1466" i="1" s="1"/>
  <c r="N1466" i="1"/>
  <c r="O1466" i="1"/>
  <c r="A1467" i="1"/>
  <c r="B1467" i="1"/>
  <c r="E1467" i="1"/>
  <c r="H1467" i="1" s="1"/>
  <c r="F1467" i="1"/>
  <c r="G1467" i="1"/>
  <c r="M1467" i="1"/>
  <c r="P1467" i="1" s="1"/>
  <c r="N1467" i="1"/>
  <c r="A1468" i="1"/>
  <c r="C1468" i="1" s="1"/>
  <c r="B1468" i="1"/>
  <c r="E1468" i="1"/>
  <c r="H1468" i="1" s="1"/>
  <c r="F1468" i="1"/>
  <c r="M1468" i="1"/>
  <c r="P1468" i="1" s="1"/>
  <c r="N1468" i="1"/>
  <c r="A1469" i="1"/>
  <c r="C1469" i="1" s="1"/>
  <c r="B1469" i="1"/>
  <c r="E1469" i="1"/>
  <c r="H1469" i="1" s="1"/>
  <c r="F1469" i="1"/>
  <c r="G1469" i="1"/>
  <c r="M1469" i="1"/>
  <c r="P1469" i="1" s="1"/>
  <c r="N1469" i="1"/>
  <c r="O1469" i="1"/>
  <c r="A1470" i="1"/>
  <c r="B1470" i="1"/>
  <c r="E1470" i="1"/>
  <c r="H1470" i="1" s="1"/>
  <c r="F1470" i="1"/>
  <c r="G1470" i="1"/>
  <c r="M1470" i="1"/>
  <c r="P1470" i="1" s="1"/>
  <c r="N1470" i="1"/>
  <c r="O1470" i="1"/>
  <c r="A1471" i="1"/>
  <c r="B1471" i="1"/>
  <c r="E1471" i="1"/>
  <c r="H1471" i="1" s="1"/>
  <c r="F1471" i="1"/>
  <c r="G1471" i="1"/>
  <c r="M1471" i="1"/>
  <c r="P1471" i="1" s="1"/>
  <c r="N1471" i="1"/>
  <c r="A1472" i="1"/>
  <c r="B1472" i="1"/>
  <c r="E1472" i="1"/>
  <c r="H1472" i="1" s="1"/>
  <c r="F1472" i="1"/>
  <c r="M1472" i="1"/>
  <c r="P1472" i="1" s="1"/>
  <c r="N1472" i="1"/>
  <c r="A1473" i="1"/>
  <c r="B1473" i="1"/>
  <c r="E1473" i="1"/>
  <c r="H1473" i="1" s="1"/>
  <c r="F1473" i="1"/>
  <c r="G1473" i="1"/>
  <c r="M1473" i="1"/>
  <c r="P1473" i="1" s="1"/>
  <c r="N1473" i="1"/>
  <c r="O1473" i="1"/>
  <c r="A1474" i="1"/>
  <c r="B1474" i="1"/>
  <c r="E1474" i="1"/>
  <c r="H1474" i="1" s="1"/>
  <c r="F1474" i="1"/>
  <c r="G1474" i="1"/>
  <c r="M1474" i="1"/>
  <c r="P1474" i="1" s="1"/>
  <c r="N1474" i="1"/>
  <c r="O1474" i="1"/>
  <c r="A1475" i="1"/>
  <c r="B1475" i="1"/>
  <c r="E1475" i="1"/>
  <c r="H1475" i="1" s="1"/>
  <c r="F1475" i="1"/>
  <c r="G1475" i="1"/>
  <c r="M1475" i="1"/>
  <c r="P1475" i="1" s="1"/>
  <c r="N1475" i="1"/>
  <c r="A1476" i="1"/>
  <c r="B1476" i="1"/>
  <c r="E1476" i="1"/>
  <c r="H1476" i="1" s="1"/>
  <c r="F1476" i="1"/>
  <c r="M1476" i="1"/>
  <c r="P1476" i="1" s="1"/>
  <c r="N1476" i="1"/>
  <c r="A1477" i="1"/>
  <c r="B1477" i="1"/>
  <c r="E1477" i="1"/>
  <c r="H1477" i="1" s="1"/>
  <c r="F1477" i="1"/>
  <c r="G1477" i="1"/>
  <c r="M1477" i="1"/>
  <c r="P1477" i="1" s="1"/>
  <c r="N1477" i="1"/>
  <c r="O1477" i="1"/>
  <c r="A1478" i="1"/>
  <c r="B1478" i="1"/>
  <c r="E1478" i="1"/>
  <c r="H1478" i="1" s="1"/>
  <c r="F1478" i="1"/>
  <c r="G1478" i="1"/>
  <c r="M1478" i="1"/>
  <c r="P1478" i="1" s="1"/>
  <c r="N1478" i="1"/>
  <c r="O1478" i="1"/>
  <c r="A1479" i="1"/>
  <c r="B1479" i="1"/>
  <c r="E1479" i="1"/>
  <c r="H1479" i="1" s="1"/>
  <c r="F1479" i="1"/>
  <c r="G1479" i="1"/>
  <c r="M1479" i="1"/>
  <c r="P1479" i="1" s="1"/>
  <c r="N1479" i="1"/>
  <c r="A1480" i="1"/>
  <c r="B1480" i="1"/>
  <c r="E1480" i="1"/>
  <c r="H1480" i="1" s="1"/>
  <c r="F1480" i="1"/>
  <c r="M1480" i="1"/>
  <c r="P1480" i="1" s="1"/>
  <c r="N1480" i="1"/>
  <c r="A1481" i="1"/>
  <c r="B1481" i="1"/>
  <c r="E1481" i="1"/>
  <c r="H1481" i="1" s="1"/>
  <c r="F1481" i="1"/>
  <c r="G1481" i="1"/>
  <c r="M1481" i="1"/>
  <c r="P1481" i="1" s="1"/>
  <c r="N1481" i="1"/>
  <c r="O1481" i="1"/>
  <c r="A1482" i="1"/>
  <c r="B1482" i="1"/>
  <c r="E1482" i="1"/>
  <c r="H1482" i="1" s="1"/>
  <c r="F1482" i="1"/>
  <c r="G1482" i="1"/>
  <c r="M1482" i="1"/>
  <c r="P1482" i="1" s="1"/>
  <c r="N1482" i="1"/>
  <c r="O1482" i="1"/>
  <c r="A1483" i="1"/>
  <c r="B1483" i="1"/>
  <c r="E1483" i="1"/>
  <c r="H1483" i="1" s="1"/>
  <c r="F1483" i="1"/>
  <c r="G1483" i="1"/>
  <c r="M1483" i="1"/>
  <c r="P1483" i="1" s="1"/>
  <c r="N1483" i="1"/>
  <c r="A1484" i="1"/>
  <c r="B1484" i="1"/>
  <c r="E1484" i="1"/>
  <c r="H1484" i="1" s="1"/>
  <c r="F1484" i="1"/>
  <c r="M1484" i="1"/>
  <c r="P1484" i="1" s="1"/>
  <c r="N1484" i="1"/>
  <c r="A1485" i="1"/>
  <c r="B1485" i="1"/>
  <c r="E1485" i="1"/>
  <c r="H1485" i="1" s="1"/>
  <c r="F1485" i="1"/>
  <c r="G1485" i="1"/>
  <c r="M1485" i="1"/>
  <c r="P1485" i="1" s="1"/>
  <c r="N1485" i="1"/>
  <c r="O1485" i="1"/>
  <c r="A1486" i="1"/>
  <c r="B1486" i="1"/>
  <c r="E1486" i="1"/>
  <c r="H1486" i="1" s="1"/>
  <c r="F1486" i="1"/>
  <c r="G1486" i="1"/>
  <c r="M1486" i="1"/>
  <c r="P1486" i="1" s="1"/>
  <c r="N1486" i="1"/>
  <c r="O1486" i="1"/>
  <c r="A1487" i="1"/>
  <c r="B1487" i="1"/>
  <c r="E1487" i="1"/>
  <c r="H1487" i="1" s="1"/>
  <c r="F1487" i="1"/>
  <c r="G1487" i="1"/>
  <c r="M1487" i="1"/>
  <c r="P1487" i="1" s="1"/>
  <c r="N1487" i="1"/>
  <c r="A1488" i="1"/>
  <c r="B1488" i="1"/>
  <c r="E1488" i="1"/>
  <c r="H1488" i="1" s="1"/>
  <c r="F1488" i="1"/>
  <c r="M1488" i="1"/>
  <c r="P1488" i="1" s="1"/>
  <c r="N1488" i="1"/>
  <c r="A1489" i="1"/>
  <c r="B1489" i="1"/>
  <c r="E1489" i="1"/>
  <c r="H1489" i="1" s="1"/>
  <c r="F1489" i="1"/>
  <c r="G1489" i="1"/>
  <c r="M1489" i="1"/>
  <c r="P1489" i="1" s="1"/>
  <c r="N1489" i="1"/>
  <c r="O1489" i="1"/>
  <c r="A1490" i="1"/>
  <c r="B1490" i="1"/>
  <c r="E1490" i="1"/>
  <c r="H1490" i="1" s="1"/>
  <c r="F1490" i="1"/>
  <c r="G1490" i="1"/>
  <c r="M1490" i="1"/>
  <c r="P1490" i="1" s="1"/>
  <c r="N1490" i="1"/>
  <c r="O1490" i="1"/>
  <c r="A1491" i="1"/>
  <c r="B1491" i="1"/>
  <c r="E1491" i="1"/>
  <c r="H1491" i="1" s="1"/>
  <c r="F1491" i="1"/>
  <c r="G1491" i="1"/>
  <c r="M1491" i="1"/>
  <c r="P1491" i="1" s="1"/>
  <c r="N1491" i="1"/>
  <c r="A1492" i="1"/>
  <c r="B1492" i="1"/>
  <c r="E1492" i="1"/>
  <c r="H1492" i="1" s="1"/>
  <c r="F1492" i="1"/>
  <c r="M1492" i="1"/>
  <c r="P1492" i="1" s="1"/>
  <c r="N1492" i="1"/>
  <c r="A1493" i="1"/>
  <c r="B1493" i="1"/>
  <c r="E1493" i="1"/>
  <c r="H1493" i="1" s="1"/>
  <c r="F1493" i="1"/>
  <c r="G1493" i="1"/>
  <c r="M1493" i="1"/>
  <c r="P1493" i="1" s="1"/>
  <c r="N1493" i="1"/>
  <c r="O1493" i="1"/>
  <c r="A1494" i="1"/>
  <c r="B1494" i="1"/>
  <c r="E1494" i="1"/>
  <c r="H1494" i="1" s="1"/>
  <c r="F1494" i="1"/>
  <c r="G1494" i="1"/>
  <c r="M1494" i="1"/>
  <c r="P1494" i="1" s="1"/>
  <c r="N1494" i="1"/>
  <c r="O1494" i="1"/>
  <c r="A1495" i="1"/>
  <c r="B1495" i="1"/>
  <c r="E1495" i="1"/>
  <c r="F1495" i="1"/>
  <c r="G1495" i="1"/>
  <c r="M1495" i="1"/>
  <c r="P1495" i="1" s="1"/>
  <c r="N1495" i="1"/>
  <c r="A1496" i="1"/>
  <c r="B1496" i="1"/>
  <c r="E1496" i="1"/>
  <c r="H1496" i="1" s="1"/>
  <c r="F1496" i="1"/>
  <c r="M1496" i="1"/>
  <c r="P1496" i="1" s="1"/>
  <c r="N1496" i="1"/>
  <c r="A1497" i="1"/>
  <c r="B1497" i="1"/>
  <c r="E1497" i="1"/>
  <c r="F1497" i="1"/>
  <c r="G1497" i="1" s="1"/>
  <c r="M1497" i="1"/>
  <c r="N1497" i="1"/>
  <c r="O1497" i="1" s="1"/>
  <c r="A1498" i="1"/>
  <c r="B1498" i="1"/>
  <c r="E1498" i="1"/>
  <c r="F1498" i="1"/>
  <c r="G1498" i="1" s="1"/>
  <c r="M1498" i="1"/>
  <c r="P1498" i="1" s="1"/>
  <c r="N1498" i="1"/>
  <c r="O1498" i="1"/>
  <c r="A1499" i="1"/>
  <c r="B1499" i="1"/>
  <c r="E1499" i="1"/>
  <c r="F1499" i="1"/>
  <c r="G1499" i="1"/>
  <c r="M1499" i="1"/>
  <c r="P1499" i="1" s="1"/>
  <c r="N1499" i="1"/>
  <c r="A1500" i="1"/>
  <c r="B1500" i="1"/>
  <c r="E1500" i="1"/>
  <c r="H1500" i="1" s="1"/>
  <c r="F1500" i="1"/>
  <c r="M1500" i="1"/>
  <c r="P1500" i="1" s="1"/>
  <c r="N1500" i="1"/>
  <c r="A1501" i="1"/>
  <c r="B1501" i="1"/>
  <c r="E1501" i="1"/>
  <c r="F1501" i="1"/>
  <c r="G1501" i="1" s="1"/>
  <c r="M1501" i="1"/>
  <c r="N1501" i="1"/>
  <c r="O1501" i="1" s="1"/>
  <c r="A1502" i="1"/>
  <c r="B1502" i="1"/>
  <c r="E1502" i="1"/>
  <c r="F1502" i="1"/>
  <c r="G1502" i="1" s="1"/>
  <c r="M1502" i="1"/>
  <c r="P1502" i="1" s="1"/>
  <c r="N1502" i="1"/>
  <c r="O1502" i="1"/>
  <c r="A1503" i="1"/>
  <c r="B1503" i="1"/>
  <c r="E1503" i="1"/>
  <c r="F1503" i="1"/>
  <c r="G1503" i="1"/>
  <c r="M1503" i="1"/>
  <c r="P1503" i="1" s="1"/>
  <c r="N1503" i="1"/>
  <c r="A1504" i="1"/>
  <c r="B1504" i="1"/>
  <c r="E1504" i="1"/>
  <c r="H1504" i="1" s="1"/>
  <c r="F1504" i="1"/>
  <c r="M1504" i="1"/>
  <c r="O1504" i="1" s="1"/>
  <c r="N1504" i="1"/>
  <c r="P1504" i="1"/>
  <c r="A1505" i="1"/>
  <c r="C1505" i="1" s="1"/>
  <c r="B1505" i="1"/>
  <c r="D1505" i="1"/>
  <c r="E1505" i="1"/>
  <c r="F1505" i="1"/>
  <c r="G1505" i="1" s="1"/>
  <c r="M1505" i="1"/>
  <c r="O1505" i="1" s="1"/>
  <c r="N1505" i="1"/>
  <c r="A1506" i="1"/>
  <c r="B1506" i="1"/>
  <c r="D1506" i="1" s="1"/>
  <c r="E1506" i="1"/>
  <c r="F1506" i="1"/>
  <c r="G1506" i="1" s="1"/>
  <c r="M1506" i="1"/>
  <c r="P1506" i="1" s="1"/>
  <c r="N1506" i="1"/>
  <c r="O1506" i="1"/>
  <c r="A1507" i="1"/>
  <c r="C1507" i="1" s="1"/>
  <c r="B1507" i="1"/>
  <c r="E1507" i="1"/>
  <c r="G1507" i="1" s="1"/>
  <c r="F1507" i="1"/>
  <c r="H1507" i="1"/>
  <c r="M1507" i="1"/>
  <c r="P1507" i="1" s="1"/>
  <c r="N1507" i="1"/>
  <c r="O1507" i="1" s="1"/>
  <c r="A1508" i="1"/>
  <c r="C1508" i="1" s="1"/>
  <c r="B1508" i="1"/>
  <c r="E1508" i="1"/>
  <c r="F1508" i="1"/>
  <c r="G1508" i="1"/>
  <c r="H1508" i="1"/>
  <c r="M1508" i="1"/>
  <c r="O1508" i="1" s="1"/>
  <c r="N1508" i="1"/>
  <c r="P1508" i="1"/>
  <c r="A1509" i="1"/>
  <c r="C1509" i="1" s="1"/>
  <c r="B1509" i="1"/>
  <c r="D1509" i="1"/>
  <c r="E1509" i="1"/>
  <c r="F1509" i="1"/>
  <c r="G1509" i="1" s="1"/>
  <c r="M1509" i="1"/>
  <c r="O1509" i="1" s="1"/>
  <c r="N1509" i="1"/>
  <c r="A1510" i="1"/>
  <c r="B1510" i="1"/>
  <c r="D1510" i="1" s="1"/>
  <c r="E1510" i="1"/>
  <c r="F1510" i="1"/>
  <c r="G1510" i="1" s="1"/>
  <c r="M1510" i="1"/>
  <c r="P1510" i="1" s="1"/>
  <c r="N1510" i="1"/>
  <c r="O1510" i="1"/>
  <c r="A1511" i="1"/>
  <c r="C1511" i="1" s="1"/>
  <c r="B1511" i="1"/>
  <c r="E1511" i="1"/>
  <c r="G1511" i="1" s="1"/>
  <c r="F1511" i="1"/>
  <c r="H1511" i="1"/>
  <c r="M1511" i="1"/>
  <c r="P1511" i="1" s="1"/>
  <c r="N1511" i="1"/>
  <c r="O1511" i="1" s="1"/>
  <c r="A1512" i="1"/>
  <c r="C1512" i="1" s="1"/>
  <c r="B1512" i="1"/>
  <c r="E1512" i="1"/>
  <c r="F1512" i="1"/>
  <c r="G1512" i="1"/>
  <c r="H1512" i="1"/>
  <c r="M1512" i="1"/>
  <c r="O1512" i="1" s="1"/>
  <c r="N1512" i="1"/>
  <c r="P1512" i="1"/>
  <c r="A1513" i="1"/>
  <c r="C1513" i="1" s="1"/>
  <c r="B1513" i="1"/>
  <c r="D1513" i="1"/>
  <c r="E1513" i="1"/>
  <c r="F1513" i="1"/>
  <c r="G1513" i="1" s="1"/>
  <c r="M1513" i="1"/>
  <c r="O1513" i="1" s="1"/>
  <c r="N1513" i="1"/>
  <c r="A1514" i="1"/>
  <c r="B1514" i="1"/>
  <c r="D1514" i="1" s="1"/>
  <c r="E1514" i="1"/>
  <c r="F1514" i="1"/>
  <c r="G1514" i="1" s="1"/>
  <c r="M1514" i="1"/>
  <c r="P1514" i="1" s="1"/>
  <c r="N1514" i="1"/>
  <c r="O1514" i="1"/>
  <c r="A1515" i="1"/>
  <c r="C1515" i="1" s="1"/>
  <c r="B1515" i="1"/>
  <c r="E1515" i="1"/>
  <c r="G1515" i="1" s="1"/>
  <c r="F1515" i="1"/>
  <c r="H1515" i="1"/>
  <c r="M1515" i="1"/>
  <c r="P1515" i="1" s="1"/>
  <c r="N1515" i="1"/>
  <c r="O1515" i="1" s="1"/>
  <c r="A1516" i="1"/>
  <c r="C1516" i="1" s="1"/>
  <c r="B1516" i="1"/>
  <c r="E1516" i="1"/>
  <c r="F1516" i="1"/>
  <c r="G1516" i="1"/>
  <c r="H1516" i="1"/>
  <c r="M1516" i="1"/>
  <c r="O1516" i="1" s="1"/>
  <c r="N1516" i="1"/>
  <c r="P1516" i="1"/>
  <c r="A1517" i="1"/>
  <c r="C1517" i="1" s="1"/>
  <c r="B1517" i="1"/>
  <c r="D1517" i="1"/>
  <c r="E1517" i="1"/>
  <c r="F1517" i="1"/>
  <c r="G1517" i="1" s="1"/>
  <c r="M1517" i="1"/>
  <c r="O1517" i="1" s="1"/>
  <c r="N1517" i="1"/>
  <c r="A1518" i="1"/>
  <c r="B1518" i="1"/>
  <c r="D1518" i="1" s="1"/>
  <c r="E1518" i="1"/>
  <c r="F1518" i="1"/>
  <c r="G1518" i="1" s="1"/>
  <c r="M1518" i="1"/>
  <c r="P1518" i="1" s="1"/>
  <c r="N1518" i="1"/>
  <c r="O1518" i="1"/>
  <c r="A1519" i="1"/>
  <c r="C1519" i="1" s="1"/>
  <c r="B1519" i="1"/>
  <c r="E1519" i="1"/>
  <c r="G1519" i="1" s="1"/>
  <c r="F1519" i="1"/>
  <c r="H1519" i="1"/>
  <c r="M1519" i="1"/>
  <c r="P1519" i="1" s="1"/>
  <c r="N1519" i="1"/>
  <c r="O1519" i="1" s="1"/>
  <c r="A1520" i="1"/>
  <c r="C1520" i="1" s="1"/>
  <c r="B1520" i="1"/>
  <c r="E1520" i="1"/>
  <c r="F1520" i="1"/>
  <c r="G1520" i="1"/>
  <c r="H1520" i="1"/>
  <c r="M1520" i="1"/>
  <c r="O1520" i="1" s="1"/>
  <c r="N1520" i="1"/>
  <c r="P1520" i="1"/>
  <c r="A1521" i="1"/>
  <c r="C1521" i="1" s="1"/>
  <c r="B1521" i="1"/>
  <c r="D1521" i="1"/>
  <c r="E1521" i="1"/>
  <c r="F1521" i="1"/>
  <c r="G1521" i="1" s="1"/>
  <c r="M1521" i="1"/>
  <c r="O1521" i="1" s="1"/>
  <c r="N1521" i="1"/>
  <c r="A1522" i="1"/>
  <c r="B1522" i="1"/>
  <c r="D1522" i="1" s="1"/>
  <c r="E1522" i="1"/>
  <c r="F1522" i="1"/>
  <c r="G1522" i="1" s="1"/>
  <c r="M1522" i="1"/>
  <c r="P1522" i="1" s="1"/>
  <c r="N1522" i="1"/>
  <c r="O1522" i="1"/>
  <c r="A1523" i="1"/>
  <c r="C1523" i="1" s="1"/>
  <c r="B1523" i="1"/>
  <c r="E1523" i="1"/>
  <c r="G1523" i="1" s="1"/>
  <c r="F1523" i="1"/>
  <c r="H1523" i="1"/>
  <c r="M1523" i="1"/>
  <c r="P1523" i="1" s="1"/>
  <c r="N1523" i="1"/>
  <c r="O1523" i="1" s="1"/>
  <c r="A1524" i="1"/>
  <c r="C1524" i="1" s="1"/>
  <c r="B1524" i="1"/>
  <c r="E1524" i="1"/>
  <c r="F1524" i="1"/>
  <c r="G1524" i="1"/>
  <c r="H1524" i="1"/>
  <c r="M1524" i="1"/>
  <c r="O1524" i="1" s="1"/>
  <c r="N1524" i="1"/>
  <c r="P1524" i="1"/>
  <c r="A1525" i="1"/>
  <c r="C1525" i="1" s="1"/>
  <c r="B1525" i="1"/>
  <c r="D1525" i="1"/>
  <c r="E1525" i="1"/>
  <c r="F1525" i="1"/>
  <c r="G1525" i="1" s="1"/>
  <c r="M1525" i="1"/>
  <c r="O1525" i="1" s="1"/>
  <c r="N1525" i="1"/>
  <c r="A1526" i="1"/>
  <c r="B1526" i="1"/>
  <c r="D1526" i="1" s="1"/>
  <c r="E1526" i="1"/>
  <c r="F1526" i="1"/>
  <c r="G1526" i="1" s="1"/>
  <c r="M1526" i="1"/>
  <c r="P1526" i="1" s="1"/>
  <c r="N1526" i="1"/>
  <c r="O1526" i="1"/>
  <c r="A1527" i="1"/>
  <c r="C1527" i="1" s="1"/>
  <c r="B1527" i="1"/>
  <c r="E1527" i="1"/>
  <c r="G1527" i="1" s="1"/>
  <c r="F1527" i="1"/>
  <c r="H1527" i="1"/>
  <c r="M1527" i="1"/>
  <c r="P1527" i="1" s="1"/>
  <c r="N1527" i="1"/>
  <c r="O1527" i="1" s="1"/>
  <c r="A1528" i="1"/>
  <c r="C1528" i="1" s="1"/>
  <c r="B1528" i="1"/>
  <c r="E1528" i="1"/>
  <c r="F1528" i="1"/>
  <c r="G1528" i="1"/>
  <c r="H1528" i="1"/>
  <c r="M1528" i="1"/>
  <c r="O1528" i="1" s="1"/>
  <c r="N1528" i="1"/>
  <c r="P1528" i="1"/>
  <c r="A1529" i="1"/>
  <c r="C1529" i="1" s="1"/>
  <c r="B1529" i="1"/>
  <c r="D1529" i="1"/>
  <c r="E1529" i="1"/>
  <c r="F1529" i="1"/>
  <c r="G1529" i="1" s="1"/>
  <c r="M1529" i="1"/>
  <c r="O1529" i="1" s="1"/>
  <c r="N1529" i="1"/>
  <c r="A1530" i="1"/>
  <c r="B1530" i="1"/>
  <c r="D1530" i="1" s="1"/>
  <c r="E1530" i="1"/>
  <c r="F1530" i="1"/>
  <c r="G1530" i="1" s="1"/>
  <c r="M1530" i="1"/>
  <c r="P1530" i="1" s="1"/>
  <c r="N1530" i="1"/>
  <c r="O1530" i="1"/>
  <c r="A1531" i="1"/>
  <c r="C1531" i="1" s="1"/>
  <c r="B1531" i="1"/>
  <c r="E1531" i="1"/>
  <c r="G1531" i="1" s="1"/>
  <c r="F1531" i="1"/>
  <c r="H1531" i="1"/>
  <c r="M1531" i="1"/>
  <c r="P1531" i="1" s="1"/>
  <c r="N1531" i="1"/>
  <c r="O1531" i="1" s="1"/>
  <c r="A1532" i="1"/>
  <c r="C1532" i="1" s="1"/>
  <c r="B1532" i="1"/>
  <c r="E1532" i="1"/>
  <c r="F1532" i="1"/>
  <c r="G1532" i="1"/>
  <c r="H1532" i="1"/>
  <c r="M1532" i="1"/>
  <c r="O1532" i="1" s="1"/>
  <c r="N1532" i="1"/>
  <c r="P1532" i="1"/>
  <c r="A1533" i="1"/>
  <c r="C1533" i="1" s="1"/>
  <c r="B1533" i="1"/>
  <c r="D1533" i="1"/>
  <c r="E1533" i="1"/>
  <c r="F1533" i="1"/>
  <c r="G1533" i="1" s="1"/>
  <c r="M1533" i="1"/>
  <c r="O1533" i="1" s="1"/>
  <c r="N1533" i="1"/>
  <c r="A1534" i="1"/>
  <c r="B1534" i="1"/>
  <c r="D1534" i="1" s="1"/>
  <c r="E1534" i="1"/>
  <c r="F1534" i="1"/>
  <c r="G1534" i="1" s="1"/>
  <c r="M1534" i="1"/>
  <c r="P1534" i="1" s="1"/>
  <c r="N1534" i="1"/>
  <c r="O1534" i="1"/>
  <c r="A1535" i="1"/>
  <c r="C1535" i="1" s="1"/>
  <c r="B1535" i="1"/>
  <c r="E1535" i="1"/>
  <c r="G1535" i="1" s="1"/>
  <c r="F1535" i="1"/>
  <c r="H1535" i="1"/>
  <c r="M1535" i="1"/>
  <c r="P1535" i="1" s="1"/>
  <c r="N1535" i="1"/>
  <c r="O1535" i="1" s="1"/>
  <c r="A1536" i="1"/>
  <c r="C1536" i="1" s="1"/>
  <c r="B1536" i="1"/>
  <c r="E1536" i="1"/>
  <c r="F1536" i="1"/>
  <c r="G1536" i="1"/>
  <c r="H1536" i="1"/>
  <c r="M1536" i="1"/>
  <c r="O1536" i="1" s="1"/>
  <c r="N1536" i="1"/>
  <c r="P1536" i="1"/>
  <c r="A1537" i="1"/>
  <c r="C1537" i="1" s="1"/>
  <c r="B1537" i="1"/>
  <c r="D1537" i="1"/>
  <c r="E1537" i="1"/>
  <c r="F1537" i="1"/>
  <c r="G1537" i="1" s="1"/>
  <c r="M1537" i="1"/>
  <c r="O1537" i="1" s="1"/>
  <c r="N1537" i="1"/>
  <c r="A1538" i="1"/>
  <c r="B1538" i="1"/>
  <c r="D1538" i="1" s="1"/>
  <c r="E1538" i="1"/>
  <c r="F1538" i="1"/>
  <c r="G1538" i="1" s="1"/>
  <c r="M1538" i="1"/>
  <c r="P1538" i="1" s="1"/>
  <c r="N1538" i="1"/>
  <c r="O1538" i="1"/>
  <c r="A1539" i="1"/>
  <c r="C1539" i="1" s="1"/>
  <c r="B1539" i="1"/>
  <c r="E1539" i="1"/>
  <c r="G1539" i="1" s="1"/>
  <c r="F1539" i="1"/>
  <c r="H1539" i="1"/>
  <c r="M1539" i="1"/>
  <c r="P1539" i="1" s="1"/>
  <c r="N1539" i="1"/>
  <c r="O1539" i="1" s="1"/>
  <c r="A1540" i="1"/>
  <c r="C1540" i="1" s="1"/>
  <c r="B1540" i="1"/>
  <c r="E1540" i="1"/>
  <c r="F1540" i="1"/>
  <c r="G1540" i="1"/>
  <c r="H1540" i="1"/>
  <c r="M1540" i="1"/>
  <c r="O1540" i="1" s="1"/>
  <c r="N1540" i="1"/>
  <c r="P1540" i="1"/>
  <c r="A1541" i="1"/>
  <c r="C1541" i="1" s="1"/>
  <c r="B1541" i="1"/>
  <c r="D1541" i="1"/>
  <c r="E1541" i="1"/>
  <c r="F1541" i="1"/>
  <c r="G1541" i="1" s="1"/>
  <c r="M1541" i="1"/>
  <c r="O1541" i="1" s="1"/>
  <c r="N1541" i="1"/>
  <c r="A1542" i="1"/>
  <c r="B1542" i="1"/>
  <c r="D1542" i="1" s="1"/>
  <c r="E1542" i="1"/>
  <c r="F1542" i="1"/>
  <c r="G1542" i="1" s="1"/>
  <c r="M1542" i="1"/>
  <c r="P1542" i="1" s="1"/>
  <c r="N1542" i="1"/>
  <c r="O1542" i="1"/>
  <c r="A1543" i="1"/>
  <c r="C1543" i="1" s="1"/>
  <c r="B1543" i="1"/>
  <c r="E1543" i="1"/>
  <c r="G1543" i="1" s="1"/>
  <c r="F1543" i="1"/>
  <c r="H1543" i="1"/>
  <c r="M1543" i="1"/>
  <c r="P1543" i="1" s="1"/>
  <c r="N1543" i="1"/>
  <c r="O1543" i="1" s="1"/>
  <c r="A1544" i="1"/>
  <c r="C1544" i="1" s="1"/>
  <c r="B1544" i="1"/>
  <c r="E1544" i="1"/>
  <c r="F1544" i="1"/>
  <c r="G1544" i="1"/>
  <c r="H1544" i="1"/>
  <c r="M1544" i="1"/>
  <c r="O1544" i="1" s="1"/>
  <c r="N1544" i="1"/>
  <c r="P1544" i="1"/>
  <c r="A1545" i="1"/>
  <c r="C1545" i="1" s="1"/>
  <c r="B1545" i="1"/>
  <c r="D1545" i="1"/>
  <c r="E1545" i="1"/>
  <c r="F1545" i="1"/>
  <c r="G1545" i="1" s="1"/>
  <c r="M1545" i="1"/>
  <c r="O1545" i="1" s="1"/>
  <c r="N1545" i="1"/>
  <c r="A1546" i="1"/>
  <c r="B1546" i="1"/>
  <c r="D1546" i="1" s="1"/>
  <c r="E1546" i="1"/>
  <c r="F1546" i="1"/>
  <c r="G1546" i="1" s="1"/>
  <c r="M1546" i="1"/>
  <c r="P1546" i="1" s="1"/>
  <c r="N1546" i="1"/>
  <c r="O1546" i="1"/>
  <c r="A1547" i="1"/>
  <c r="C1547" i="1" s="1"/>
  <c r="B1547" i="1"/>
  <c r="E1547" i="1"/>
  <c r="G1547" i="1" s="1"/>
  <c r="F1547" i="1"/>
  <c r="H1547" i="1"/>
  <c r="M1547" i="1"/>
  <c r="P1547" i="1" s="1"/>
  <c r="N1547" i="1"/>
  <c r="O1547" i="1" s="1"/>
  <c r="A1548" i="1"/>
  <c r="C1548" i="1" s="1"/>
  <c r="B1548" i="1"/>
  <c r="E1548" i="1"/>
  <c r="F1548" i="1"/>
  <c r="G1548" i="1"/>
  <c r="H1548" i="1"/>
  <c r="M1548" i="1"/>
  <c r="O1548" i="1" s="1"/>
  <c r="N1548" i="1"/>
  <c r="P1548" i="1"/>
  <c r="A1549" i="1"/>
  <c r="C1549" i="1" s="1"/>
  <c r="B1549" i="1"/>
  <c r="D1549" i="1"/>
  <c r="E1549" i="1"/>
  <c r="F1549" i="1"/>
  <c r="G1549" i="1" s="1"/>
  <c r="M1549" i="1"/>
  <c r="O1549" i="1" s="1"/>
  <c r="N1549" i="1"/>
  <c r="A1550" i="1"/>
  <c r="B1550" i="1"/>
  <c r="D1550" i="1" s="1"/>
  <c r="E1550" i="1"/>
  <c r="F1550" i="1"/>
  <c r="G1550" i="1" s="1"/>
  <c r="M1550" i="1"/>
  <c r="P1550" i="1" s="1"/>
  <c r="N1550" i="1"/>
  <c r="O1550" i="1"/>
  <c r="A1551" i="1"/>
  <c r="C1551" i="1" s="1"/>
  <c r="B1551" i="1"/>
  <c r="E1551" i="1"/>
  <c r="G1551" i="1" s="1"/>
  <c r="F1551" i="1"/>
  <c r="H1551" i="1"/>
  <c r="M1551" i="1"/>
  <c r="P1551" i="1" s="1"/>
  <c r="N1551" i="1"/>
  <c r="O1551" i="1" s="1"/>
  <c r="A1552" i="1"/>
  <c r="C1552" i="1" s="1"/>
  <c r="B1552" i="1"/>
  <c r="E1552" i="1"/>
  <c r="F1552" i="1"/>
  <c r="G1552" i="1"/>
  <c r="H1552" i="1"/>
  <c r="M1552" i="1"/>
  <c r="O1552" i="1" s="1"/>
  <c r="N1552" i="1"/>
  <c r="P1552" i="1"/>
  <c r="A1553" i="1"/>
  <c r="C1553" i="1" s="1"/>
  <c r="B1553" i="1"/>
  <c r="D1553" i="1"/>
  <c r="E1553" i="1"/>
  <c r="F1553" i="1"/>
  <c r="G1553" i="1" s="1"/>
  <c r="M1553" i="1"/>
  <c r="O1553" i="1" s="1"/>
  <c r="N1553" i="1"/>
  <c r="A1554" i="1"/>
  <c r="B1554" i="1"/>
  <c r="D1554" i="1" s="1"/>
  <c r="E1554" i="1"/>
  <c r="F1554" i="1"/>
  <c r="G1554" i="1" s="1"/>
  <c r="M1554" i="1"/>
  <c r="P1554" i="1" s="1"/>
  <c r="N1554" i="1"/>
  <c r="O1554" i="1"/>
  <c r="A1555" i="1"/>
  <c r="C1555" i="1" s="1"/>
  <c r="B1555" i="1"/>
  <c r="E1555" i="1"/>
  <c r="G1555" i="1" s="1"/>
  <c r="F1555" i="1"/>
  <c r="M1555" i="1"/>
  <c r="P1555" i="1" s="1"/>
  <c r="N1555" i="1"/>
  <c r="O1555" i="1" s="1"/>
  <c r="A1556" i="1"/>
  <c r="C1556" i="1" s="1"/>
  <c r="B1556" i="1"/>
  <c r="E1556" i="1"/>
  <c r="F1556" i="1"/>
  <c r="G1556" i="1"/>
  <c r="H1556" i="1"/>
  <c r="M1556" i="1"/>
  <c r="O1556" i="1" s="1"/>
  <c r="N1556" i="1"/>
  <c r="P1556" i="1"/>
  <c r="A1557" i="1"/>
  <c r="C1557" i="1" s="1"/>
  <c r="B1557" i="1"/>
  <c r="D1557" i="1"/>
  <c r="E1557" i="1"/>
  <c r="F1557" i="1"/>
  <c r="G1557" i="1" s="1"/>
  <c r="M1557" i="1"/>
  <c r="O1557" i="1" s="1"/>
  <c r="N1557" i="1"/>
  <c r="A1558" i="1"/>
  <c r="B1558" i="1"/>
  <c r="D1558" i="1" s="1"/>
  <c r="E1558" i="1"/>
  <c r="F1558" i="1"/>
  <c r="G1558" i="1" s="1"/>
  <c r="M1558" i="1"/>
  <c r="P1558" i="1" s="1"/>
  <c r="N1558" i="1"/>
  <c r="O1558" i="1"/>
  <c r="A1559" i="1"/>
  <c r="C1559" i="1" s="1"/>
  <c r="B1559" i="1"/>
  <c r="E1559" i="1"/>
  <c r="G1559" i="1" s="1"/>
  <c r="F1559" i="1"/>
  <c r="M1559" i="1"/>
  <c r="P1559" i="1" s="1"/>
  <c r="N1559" i="1"/>
  <c r="O1559" i="1" s="1"/>
  <c r="A1560" i="1"/>
  <c r="C1560" i="1" s="1"/>
  <c r="B1560" i="1"/>
  <c r="E1560" i="1"/>
  <c r="F1560" i="1"/>
  <c r="G1560" i="1"/>
  <c r="H1560" i="1"/>
  <c r="M1560" i="1"/>
  <c r="O1560" i="1" s="1"/>
  <c r="N1560" i="1"/>
  <c r="P1560" i="1"/>
  <c r="A1561" i="1"/>
  <c r="C1561" i="1" s="1"/>
  <c r="B1561" i="1"/>
  <c r="D1561" i="1"/>
  <c r="E1561" i="1"/>
  <c r="F1561" i="1"/>
  <c r="G1561" i="1" s="1"/>
  <c r="M1561" i="1"/>
  <c r="O1561" i="1" s="1"/>
  <c r="N1561" i="1"/>
  <c r="A1562" i="1"/>
  <c r="B1562" i="1"/>
  <c r="D1562" i="1" s="1"/>
  <c r="E1562" i="1"/>
  <c r="F1562" i="1"/>
  <c r="G1562" i="1" s="1"/>
  <c r="M1562" i="1"/>
  <c r="P1562" i="1" s="1"/>
  <c r="N1562" i="1"/>
  <c r="O1562" i="1"/>
  <c r="A1563" i="1"/>
  <c r="C1563" i="1" s="1"/>
  <c r="B1563" i="1"/>
  <c r="E1563" i="1"/>
  <c r="G1563" i="1" s="1"/>
  <c r="F1563" i="1"/>
  <c r="M1563" i="1"/>
  <c r="P1563" i="1" s="1"/>
  <c r="N1563" i="1"/>
  <c r="O1563" i="1" s="1"/>
  <c r="A1564" i="1"/>
  <c r="C1564" i="1" s="1"/>
  <c r="B1564" i="1"/>
  <c r="E1564" i="1"/>
  <c r="F1564" i="1"/>
  <c r="G1564" i="1"/>
  <c r="H1564" i="1"/>
  <c r="M1564" i="1"/>
  <c r="O1564" i="1" s="1"/>
  <c r="N1564" i="1"/>
  <c r="P1564" i="1"/>
  <c r="A1565" i="1"/>
  <c r="C1565" i="1" s="1"/>
  <c r="B1565" i="1"/>
  <c r="D1565" i="1"/>
  <c r="E1565" i="1"/>
  <c r="F1565" i="1"/>
  <c r="G1565" i="1" s="1"/>
  <c r="M1565" i="1"/>
  <c r="O1565" i="1" s="1"/>
  <c r="N1565" i="1"/>
  <c r="A1566" i="1"/>
  <c r="B1566" i="1"/>
  <c r="D1566" i="1" s="1"/>
  <c r="E1566" i="1"/>
  <c r="F1566" i="1"/>
  <c r="G1566" i="1" s="1"/>
  <c r="M1566" i="1"/>
  <c r="P1566" i="1" s="1"/>
  <c r="N1566" i="1"/>
  <c r="O1566" i="1"/>
  <c r="A1567" i="1"/>
  <c r="C1567" i="1" s="1"/>
  <c r="B1567" i="1"/>
  <c r="E1567" i="1"/>
  <c r="G1567" i="1" s="1"/>
  <c r="F1567" i="1"/>
  <c r="M1567" i="1"/>
  <c r="P1567" i="1" s="1"/>
  <c r="N1567" i="1"/>
  <c r="O1567" i="1" s="1"/>
  <c r="A1568" i="1"/>
  <c r="C1568" i="1" s="1"/>
  <c r="B1568" i="1"/>
  <c r="E1568" i="1"/>
  <c r="F1568" i="1"/>
  <c r="G1568" i="1"/>
  <c r="H1568" i="1"/>
  <c r="M1568" i="1"/>
  <c r="O1568" i="1" s="1"/>
  <c r="N1568" i="1"/>
  <c r="P1568" i="1"/>
  <c r="A1569" i="1"/>
  <c r="C1569" i="1" s="1"/>
  <c r="B1569" i="1"/>
  <c r="D1569" i="1"/>
  <c r="E1569" i="1"/>
  <c r="F1569" i="1"/>
  <c r="G1569" i="1" s="1"/>
  <c r="M1569" i="1"/>
  <c r="O1569" i="1" s="1"/>
  <c r="N1569" i="1"/>
  <c r="A1570" i="1"/>
  <c r="B1570" i="1"/>
  <c r="D1570" i="1" s="1"/>
  <c r="E1570" i="1"/>
  <c r="F1570" i="1"/>
  <c r="G1570" i="1" s="1"/>
  <c r="M1570" i="1"/>
  <c r="P1570" i="1" s="1"/>
  <c r="N1570" i="1"/>
  <c r="O1570" i="1"/>
  <c r="A1571" i="1"/>
  <c r="C1571" i="1" s="1"/>
  <c r="B1571" i="1"/>
  <c r="E1571" i="1"/>
  <c r="G1571" i="1" s="1"/>
  <c r="F1571" i="1"/>
  <c r="M1571" i="1"/>
  <c r="P1571" i="1" s="1"/>
  <c r="N1571" i="1"/>
  <c r="O1571" i="1" s="1"/>
  <c r="A1572" i="1"/>
  <c r="C1572" i="1" s="1"/>
  <c r="B1572" i="1"/>
  <c r="E1572" i="1"/>
  <c r="F1572" i="1"/>
  <c r="G1572" i="1"/>
  <c r="H1572" i="1"/>
  <c r="M1572" i="1"/>
  <c r="O1572" i="1" s="1"/>
  <c r="N1572" i="1"/>
  <c r="P1572" i="1"/>
  <c r="A1573" i="1"/>
  <c r="C1573" i="1" s="1"/>
  <c r="B1573" i="1"/>
  <c r="D1573" i="1"/>
  <c r="E1573" i="1"/>
  <c r="F1573" i="1"/>
  <c r="G1573" i="1" s="1"/>
  <c r="M1573" i="1"/>
  <c r="O1573" i="1" s="1"/>
  <c r="N1573" i="1"/>
  <c r="A1574" i="1"/>
  <c r="B1574" i="1"/>
  <c r="D1574" i="1" s="1"/>
  <c r="E1574" i="1"/>
  <c r="F1574" i="1"/>
  <c r="G1574" i="1" s="1"/>
  <c r="M1574" i="1"/>
  <c r="P1574" i="1" s="1"/>
  <c r="N1574" i="1"/>
  <c r="O1574" i="1"/>
  <c r="A1575" i="1"/>
  <c r="C1575" i="1" s="1"/>
  <c r="B1575" i="1"/>
  <c r="E1575" i="1"/>
  <c r="G1575" i="1" s="1"/>
  <c r="F1575" i="1"/>
  <c r="M1575" i="1"/>
  <c r="P1575" i="1" s="1"/>
  <c r="N1575" i="1"/>
  <c r="O1575" i="1" s="1"/>
  <c r="A1576" i="1"/>
  <c r="C1576" i="1" s="1"/>
  <c r="B1576" i="1"/>
  <c r="E1576" i="1"/>
  <c r="F1576" i="1"/>
  <c r="G1576" i="1"/>
  <c r="H1576" i="1"/>
  <c r="M1576" i="1"/>
  <c r="O1576" i="1" s="1"/>
  <c r="N1576" i="1"/>
  <c r="P1576" i="1"/>
  <c r="A1577" i="1"/>
  <c r="C1577" i="1" s="1"/>
  <c r="B1577" i="1"/>
  <c r="D1577" i="1"/>
  <c r="E1577" i="1"/>
  <c r="F1577" i="1"/>
  <c r="G1577" i="1" s="1"/>
  <c r="M1577" i="1"/>
  <c r="O1577" i="1" s="1"/>
  <c r="N1577" i="1"/>
  <c r="A1578" i="1"/>
  <c r="B1578" i="1"/>
  <c r="D1578" i="1" s="1"/>
  <c r="E1578" i="1"/>
  <c r="F1578" i="1"/>
  <c r="G1578" i="1" s="1"/>
  <c r="M1578" i="1"/>
  <c r="P1578" i="1" s="1"/>
  <c r="N1578" i="1"/>
  <c r="O1578" i="1"/>
  <c r="A1579" i="1"/>
  <c r="C1579" i="1" s="1"/>
  <c r="B1579" i="1"/>
  <c r="E1579" i="1"/>
  <c r="G1579" i="1" s="1"/>
  <c r="F1579" i="1"/>
  <c r="M1579" i="1"/>
  <c r="P1579" i="1" s="1"/>
  <c r="N1579" i="1"/>
  <c r="O1579" i="1" s="1"/>
  <c r="A1580" i="1"/>
  <c r="C1580" i="1" s="1"/>
  <c r="B1580" i="1"/>
  <c r="E1580" i="1"/>
  <c r="F1580" i="1"/>
  <c r="G1580" i="1"/>
  <c r="H1580" i="1"/>
  <c r="M1580" i="1"/>
  <c r="O1580" i="1" s="1"/>
  <c r="N1580" i="1"/>
  <c r="P1580" i="1"/>
  <c r="A1581" i="1"/>
  <c r="C1581" i="1" s="1"/>
  <c r="B1581" i="1"/>
  <c r="D1581" i="1"/>
  <c r="E1581" i="1"/>
  <c r="F1581" i="1"/>
  <c r="G1581" i="1" s="1"/>
  <c r="M1581" i="1"/>
  <c r="O1581" i="1" s="1"/>
  <c r="N1581" i="1"/>
  <c r="A1582" i="1"/>
  <c r="B1582" i="1"/>
  <c r="D1582" i="1" s="1"/>
  <c r="E1582" i="1"/>
  <c r="F1582" i="1"/>
  <c r="G1582" i="1" s="1"/>
  <c r="M1582" i="1"/>
  <c r="P1582" i="1" s="1"/>
  <c r="N1582" i="1"/>
  <c r="O1582" i="1"/>
  <c r="A1583" i="1"/>
  <c r="C1583" i="1" s="1"/>
  <c r="B1583" i="1"/>
  <c r="E1583" i="1"/>
  <c r="G1583" i="1" s="1"/>
  <c r="F1583" i="1"/>
  <c r="M1583" i="1"/>
  <c r="P1583" i="1" s="1"/>
  <c r="N1583" i="1"/>
  <c r="O1583" i="1" s="1"/>
  <c r="A1584" i="1"/>
  <c r="C1584" i="1" s="1"/>
  <c r="B1584" i="1"/>
  <c r="E1584" i="1"/>
  <c r="F1584" i="1"/>
  <c r="G1584" i="1"/>
  <c r="H1584" i="1"/>
  <c r="M1584" i="1"/>
  <c r="O1584" i="1" s="1"/>
  <c r="N1584" i="1"/>
  <c r="P1584" i="1"/>
  <c r="A1585" i="1"/>
  <c r="C1585" i="1" s="1"/>
  <c r="B1585" i="1"/>
  <c r="D1585" i="1"/>
  <c r="E1585" i="1"/>
  <c r="F1585" i="1"/>
  <c r="G1585" i="1" s="1"/>
  <c r="M1585" i="1"/>
  <c r="O1585" i="1" s="1"/>
  <c r="N1585" i="1"/>
  <c r="A1586" i="1"/>
  <c r="B1586" i="1"/>
  <c r="D1586" i="1" s="1"/>
  <c r="E1586" i="1"/>
  <c r="F1586" i="1"/>
  <c r="G1586" i="1" s="1"/>
  <c r="M1586" i="1"/>
  <c r="P1586" i="1" s="1"/>
  <c r="N1586" i="1"/>
  <c r="O1586" i="1"/>
  <c r="A1587" i="1"/>
  <c r="C1587" i="1" s="1"/>
  <c r="B1587" i="1"/>
  <c r="E1587" i="1"/>
  <c r="G1587" i="1" s="1"/>
  <c r="F1587" i="1"/>
  <c r="M1587" i="1"/>
  <c r="P1587" i="1" s="1"/>
  <c r="N1587" i="1"/>
  <c r="O1587" i="1" s="1"/>
  <c r="A1588" i="1"/>
  <c r="C1588" i="1" s="1"/>
  <c r="B1588" i="1"/>
  <c r="E1588" i="1"/>
  <c r="F1588" i="1"/>
  <c r="G1588" i="1"/>
  <c r="H1588" i="1"/>
  <c r="M1588" i="1"/>
  <c r="O1588" i="1" s="1"/>
  <c r="N1588" i="1"/>
  <c r="P1588" i="1"/>
  <c r="A1589" i="1"/>
  <c r="C1589" i="1" s="1"/>
  <c r="B1589" i="1"/>
  <c r="D1589" i="1"/>
  <c r="E1589" i="1"/>
  <c r="F1589" i="1"/>
  <c r="G1589" i="1" s="1"/>
  <c r="M1589" i="1"/>
  <c r="O1589" i="1" s="1"/>
  <c r="N1589" i="1"/>
  <c r="A1590" i="1"/>
  <c r="B1590" i="1"/>
  <c r="D1590" i="1" s="1"/>
  <c r="E1590" i="1"/>
  <c r="F1590" i="1"/>
  <c r="G1590" i="1" s="1"/>
  <c r="M1590" i="1"/>
  <c r="P1590" i="1" s="1"/>
  <c r="N1590" i="1"/>
  <c r="O1590" i="1"/>
  <c r="A1591" i="1"/>
  <c r="C1591" i="1" s="1"/>
  <c r="B1591" i="1"/>
  <c r="E1591" i="1"/>
  <c r="G1591" i="1" s="1"/>
  <c r="F1591" i="1"/>
  <c r="M1591" i="1"/>
  <c r="P1591" i="1" s="1"/>
  <c r="N1591" i="1"/>
  <c r="O1591" i="1" s="1"/>
  <c r="A1592" i="1"/>
  <c r="C1592" i="1" s="1"/>
  <c r="B1592" i="1"/>
  <c r="E1592" i="1"/>
  <c r="F1592" i="1"/>
  <c r="G1592" i="1"/>
  <c r="H1592" i="1"/>
  <c r="M1592" i="1"/>
  <c r="O1592" i="1" s="1"/>
  <c r="N1592" i="1"/>
  <c r="P1592" i="1"/>
  <c r="A1593" i="1"/>
  <c r="C1593" i="1" s="1"/>
  <c r="B1593" i="1"/>
  <c r="D1593" i="1"/>
  <c r="E1593" i="1"/>
  <c r="F1593" i="1"/>
  <c r="G1593" i="1" s="1"/>
  <c r="M1593" i="1"/>
  <c r="O1593" i="1" s="1"/>
  <c r="N1593" i="1"/>
  <c r="A1594" i="1"/>
  <c r="B1594" i="1"/>
  <c r="D1594" i="1" s="1"/>
  <c r="E1594" i="1"/>
  <c r="F1594" i="1"/>
  <c r="G1594" i="1" s="1"/>
  <c r="M1594" i="1"/>
  <c r="P1594" i="1" s="1"/>
  <c r="N1594" i="1"/>
  <c r="O1594" i="1"/>
  <c r="A1595" i="1"/>
  <c r="C1595" i="1" s="1"/>
  <c r="B1595" i="1"/>
  <c r="E1595" i="1"/>
  <c r="G1595" i="1" s="1"/>
  <c r="F1595" i="1"/>
  <c r="M1595" i="1"/>
  <c r="P1595" i="1" s="1"/>
  <c r="N1595" i="1"/>
  <c r="O1595" i="1" s="1"/>
  <c r="A1596" i="1"/>
  <c r="C1596" i="1" s="1"/>
  <c r="B1596" i="1"/>
  <c r="E1596" i="1"/>
  <c r="F1596" i="1"/>
  <c r="G1596" i="1"/>
  <c r="H1596" i="1"/>
  <c r="M1596" i="1"/>
  <c r="O1596" i="1" s="1"/>
  <c r="N1596" i="1"/>
  <c r="P1596" i="1"/>
  <c r="A1597" i="1"/>
  <c r="C1597" i="1" s="1"/>
  <c r="B1597" i="1"/>
  <c r="D1597" i="1"/>
  <c r="E1597" i="1"/>
  <c r="F1597" i="1"/>
  <c r="G1597" i="1" s="1"/>
  <c r="M1597" i="1"/>
  <c r="O1597" i="1" s="1"/>
  <c r="N1597" i="1"/>
  <c r="A1598" i="1"/>
  <c r="B1598" i="1"/>
  <c r="D1598" i="1" s="1"/>
  <c r="E1598" i="1"/>
  <c r="F1598" i="1"/>
  <c r="G1598" i="1" s="1"/>
  <c r="M1598" i="1"/>
  <c r="P1598" i="1" s="1"/>
  <c r="N1598" i="1"/>
  <c r="O1598" i="1"/>
  <c r="A1599" i="1"/>
  <c r="C1599" i="1" s="1"/>
  <c r="B1599" i="1"/>
  <c r="E1599" i="1"/>
  <c r="G1599" i="1" s="1"/>
  <c r="F1599" i="1"/>
  <c r="M1599" i="1"/>
  <c r="P1599" i="1" s="1"/>
  <c r="N1599" i="1"/>
  <c r="O1599" i="1" s="1"/>
  <c r="A1600" i="1"/>
  <c r="C1600" i="1" s="1"/>
  <c r="B1600" i="1"/>
  <c r="E1600" i="1"/>
  <c r="F1600" i="1"/>
  <c r="G1600" i="1"/>
  <c r="H1600" i="1"/>
  <c r="M1600" i="1"/>
  <c r="O1600" i="1" s="1"/>
  <c r="N1600" i="1"/>
  <c r="P1600" i="1"/>
  <c r="A1601" i="1"/>
  <c r="C1601" i="1" s="1"/>
  <c r="B1601" i="1"/>
  <c r="D1601" i="1"/>
  <c r="E1601" i="1"/>
  <c r="F1601" i="1"/>
  <c r="G1601" i="1" s="1"/>
  <c r="M1601" i="1"/>
  <c r="O1601" i="1" s="1"/>
  <c r="N1601" i="1"/>
  <c r="A1602" i="1"/>
  <c r="B1602" i="1"/>
  <c r="D1602" i="1" s="1"/>
  <c r="E1602" i="1"/>
  <c r="F1602" i="1"/>
  <c r="G1602" i="1" s="1"/>
  <c r="M1602" i="1"/>
  <c r="P1602" i="1" s="1"/>
  <c r="N1602" i="1"/>
  <c r="O1602" i="1"/>
  <c r="A1603" i="1"/>
  <c r="C1603" i="1" s="1"/>
  <c r="B1603" i="1"/>
  <c r="E1603" i="1"/>
  <c r="G1603" i="1" s="1"/>
  <c r="F1603" i="1"/>
  <c r="M1603" i="1"/>
  <c r="P1603" i="1" s="1"/>
  <c r="N1603" i="1"/>
  <c r="O1603" i="1" s="1"/>
  <c r="A1604" i="1"/>
  <c r="C1604" i="1" s="1"/>
  <c r="B1604" i="1"/>
  <c r="E1604" i="1"/>
  <c r="F1604" i="1"/>
  <c r="G1604" i="1"/>
  <c r="H1604" i="1"/>
  <c r="M1604" i="1"/>
  <c r="O1604" i="1" s="1"/>
  <c r="N1604" i="1"/>
  <c r="P1604" i="1"/>
  <c r="A1605" i="1"/>
  <c r="C1605" i="1" s="1"/>
  <c r="B1605" i="1"/>
  <c r="D1605" i="1"/>
  <c r="E1605" i="1"/>
  <c r="F1605" i="1"/>
  <c r="G1605" i="1" s="1"/>
  <c r="M1605" i="1"/>
  <c r="O1605" i="1" s="1"/>
  <c r="N1605" i="1"/>
  <c r="A1606" i="1"/>
  <c r="B1606" i="1"/>
  <c r="D1606" i="1" s="1"/>
  <c r="E1606" i="1"/>
  <c r="G1606" i="1" s="1"/>
  <c r="F1606" i="1"/>
  <c r="H1606" i="1" s="1"/>
  <c r="M1606" i="1"/>
  <c r="P1606" i="1" s="1"/>
  <c r="N1606" i="1"/>
  <c r="O1606" i="1"/>
  <c r="A1607" i="1"/>
  <c r="C1607" i="1" s="1"/>
  <c r="B1607" i="1"/>
  <c r="E1607" i="1"/>
  <c r="G1607" i="1" s="1"/>
  <c r="F1607" i="1"/>
  <c r="M1607" i="1"/>
  <c r="P1607" i="1" s="1"/>
  <c r="N1607" i="1"/>
  <c r="O1607" i="1" s="1"/>
  <c r="A1608" i="1"/>
  <c r="C1608" i="1" s="1"/>
  <c r="B1608" i="1"/>
  <c r="E1608" i="1"/>
  <c r="F1608" i="1"/>
  <c r="G1608" i="1"/>
  <c r="H1608" i="1"/>
  <c r="M1608" i="1"/>
  <c r="O1608" i="1" s="1"/>
  <c r="N1608" i="1"/>
  <c r="P1608" i="1"/>
  <c r="A1609" i="1"/>
  <c r="C1609" i="1" s="1"/>
  <c r="B1609" i="1"/>
  <c r="D1609" i="1"/>
  <c r="E1609" i="1"/>
  <c r="F1609" i="1"/>
  <c r="G1609" i="1" s="1"/>
  <c r="M1609" i="1"/>
  <c r="O1609" i="1" s="1"/>
  <c r="N1609" i="1"/>
  <c r="A1610" i="1"/>
  <c r="B1610" i="1"/>
  <c r="D1610" i="1" s="1"/>
  <c r="E1610" i="1"/>
  <c r="G1610" i="1" s="1"/>
  <c r="F1610" i="1"/>
  <c r="H1610" i="1" s="1"/>
  <c r="M1610" i="1"/>
  <c r="P1610" i="1" s="1"/>
  <c r="N1610" i="1"/>
  <c r="A1611" i="1"/>
  <c r="C1611" i="1" s="1"/>
  <c r="B1611" i="1"/>
  <c r="E1611" i="1"/>
  <c r="G1611" i="1" s="1"/>
  <c r="F1611" i="1"/>
  <c r="M1611" i="1"/>
  <c r="P1611" i="1" s="1"/>
  <c r="N1611" i="1"/>
  <c r="O1611" i="1" s="1"/>
  <c r="A1612" i="1"/>
  <c r="C1612" i="1" s="1"/>
  <c r="B1612" i="1"/>
  <c r="E1612" i="1"/>
  <c r="F1612" i="1"/>
  <c r="G1612" i="1"/>
  <c r="H1612" i="1"/>
  <c r="M1612" i="1"/>
  <c r="O1612" i="1" s="1"/>
  <c r="N1612" i="1"/>
  <c r="P1612" i="1"/>
  <c r="A1613" i="1"/>
  <c r="C1613" i="1" s="1"/>
  <c r="B1613" i="1"/>
  <c r="E1613" i="1"/>
  <c r="F1613" i="1"/>
  <c r="G1613" i="1" s="1"/>
  <c r="M1613" i="1"/>
  <c r="O1613" i="1" s="1"/>
  <c r="N1613" i="1"/>
  <c r="A1614" i="1"/>
  <c r="B1614" i="1"/>
  <c r="D1614" i="1"/>
  <c r="E1614" i="1"/>
  <c r="G1614" i="1" s="1"/>
  <c r="F1614" i="1"/>
  <c r="H1614" i="1" s="1"/>
  <c r="M1614" i="1"/>
  <c r="P1614" i="1" s="1"/>
  <c r="N1614" i="1"/>
  <c r="A1615" i="1"/>
  <c r="C1615" i="1" s="1"/>
  <c r="B1615" i="1"/>
  <c r="E1615" i="1"/>
  <c r="G1615" i="1" s="1"/>
  <c r="F1615" i="1"/>
  <c r="M1615" i="1"/>
  <c r="P1615" i="1" s="1"/>
  <c r="N1615" i="1"/>
  <c r="O1615" i="1"/>
  <c r="A1616" i="1"/>
  <c r="C1616" i="1" s="1"/>
  <c r="B1616" i="1"/>
  <c r="E1616" i="1"/>
  <c r="F1616" i="1"/>
  <c r="G1616" i="1"/>
  <c r="H1616" i="1"/>
  <c r="M1616" i="1"/>
  <c r="O1616" i="1" s="1"/>
  <c r="N1616" i="1"/>
  <c r="P1616" i="1"/>
  <c r="A1617" i="1"/>
  <c r="C1617" i="1" s="1"/>
  <c r="B1617" i="1"/>
  <c r="E1617" i="1"/>
  <c r="F1617" i="1"/>
  <c r="G1617" i="1" s="1"/>
  <c r="M1617" i="1"/>
  <c r="O1617" i="1" s="1"/>
  <c r="N1617" i="1"/>
  <c r="A1618" i="1"/>
  <c r="B1618" i="1"/>
  <c r="D1618" i="1"/>
  <c r="E1618" i="1"/>
  <c r="G1618" i="1" s="1"/>
  <c r="F1618" i="1"/>
  <c r="H1618" i="1" s="1"/>
  <c r="M1618" i="1"/>
  <c r="P1618" i="1" s="1"/>
  <c r="N1618" i="1"/>
  <c r="A1619" i="1"/>
  <c r="C1619" i="1" s="1"/>
  <c r="B1619" i="1"/>
  <c r="E1619" i="1"/>
  <c r="G1619" i="1" s="1"/>
  <c r="F1619" i="1"/>
  <c r="H1619" i="1" s="1"/>
  <c r="M1619" i="1"/>
  <c r="P1619" i="1" s="1"/>
  <c r="N1619" i="1"/>
  <c r="O1619" i="1"/>
  <c r="A1620" i="1"/>
  <c r="C1620" i="1" s="1"/>
  <c r="B1620" i="1"/>
  <c r="E1620" i="1"/>
  <c r="F1620" i="1"/>
  <c r="G1620" i="1"/>
  <c r="H1620" i="1"/>
  <c r="M1620" i="1"/>
  <c r="O1620" i="1" s="1"/>
  <c r="N1620" i="1"/>
  <c r="P1620" i="1"/>
  <c r="AP3" i="2" l="1" a="1"/>
  <c r="AP3" i="2" s="1"/>
  <c r="FV5" i="2" a="1"/>
  <c r="FV5" i="2" s="1"/>
  <c r="DE3" i="2" a="1"/>
  <c r="DE3" i="2" s="1"/>
  <c r="DE6" i="2" a="1"/>
  <c r="DE6" i="2" s="1"/>
  <c r="FF3" i="2" a="1"/>
  <c r="FF3" i="2" s="1"/>
  <c r="HD12" i="2" a="1"/>
  <c r="HD12" i="2" s="1"/>
  <c r="BI21" i="2" a="1"/>
  <c r="BI21" i="2" s="1"/>
  <c r="DQ21" i="2" a="1"/>
  <c r="DQ21" i="2" s="1"/>
  <c r="FV3" i="2" a="1"/>
  <c r="FV3" i="2" s="1"/>
  <c r="EE21" i="2" a="1"/>
  <c r="EE21" i="2" s="1"/>
  <c r="AF17" i="2" a="1"/>
  <c r="AF17" i="2" s="1"/>
  <c r="W21" i="2" a="1"/>
  <c r="W21" i="2" s="1"/>
  <c r="BS21" i="2" a="1"/>
  <c r="BS21" i="2" s="1"/>
  <c r="EH21" i="2" a="1"/>
  <c r="EH21" i="2" s="1"/>
  <c r="K1618" i="1"/>
  <c r="L1618" i="1"/>
  <c r="K1610" i="1"/>
  <c r="L1610" i="1"/>
  <c r="K1602" i="1"/>
  <c r="L1602" i="1"/>
  <c r="K1594" i="1"/>
  <c r="L1594" i="1"/>
  <c r="K1586" i="1"/>
  <c r="L1586" i="1"/>
  <c r="K1578" i="1"/>
  <c r="L1578" i="1"/>
  <c r="K1570" i="1"/>
  <c r="L1570" i="1"/>
  <c r="K1562" i="1"/>
  <c r="L1562" i="1"/>
  <c r="K1554" i="1"/>
  <c r="L1554" i="1"/>
  <c r="K1546" i="1"/>
  <c r="L1546" i="1"/>
  <c r="K1538" i="1"/>
  <c r="L1538" i="1"/>
  <c r="K1530" i="1"/>
  <c r="L1530" i="1"/>
  <c r="K1522" i="1"/>
  <c r="L1522" i="1"/>
  <c r="K1514" i="1"/>
  <c r="L1514" i="1"/>
  <c r="K1506" i="1"/>
  <c r="L1506" i="1"/>
  <c r="K1498" i="1"/>
  <c r="L1498" i="1"/>
  <c r="K1490" i="1"/>
  <c r="L1490" i="1"/>
  <c r="K1482" i="1"/>
  <c r="L1482" i="1"/>
  <c r="K1474" i="1"/>
  <c r="L1474" i="1"/>
  <c r="K1466" i="1"/>
  <c r="L1466" i="1"/>
  <c r="K1458" i="1"/>
  <c r="L1458" i="1"/>
  <c r="K1450" i="1"/>
  <c r="L1450" i="1"/>
  <c r="K1442" i="1"/>
  <c r="L1442" i="1"/>
  <c r="K1434" i="1"/>
  <c r="L1434" i="1"/>
  <c r="K1426" i="1"/>
  <c r="L1426" i="1"/>
  <c r="K1418" i="1"/>
  <c r="L1418" i="1"/>
  <c r="K1410" i="1"/>
  <c r="L1410" i="1"/>
  <c r="K1402" i="1"/>
  <c r="L1402" i="1"/>
  <c r="K1394" i="1"/>
  <c r="L1394" i="1"/>
  <c r="K1386" i="1"/>
  <c r="L1386" i="1"/>
  <c r="K1378" i="1"/>
  <c r="L1378" i="1"/>
  <c r="K1370" i="1"/>
  <c r="L1370" i="1"/>
  <c r="K1362" i="1"/>
  <c r="L1362" i="1"/>
  <c r="K1354" i="1"/>
  <c r="L1354" i="1"/>
  <c r="K1346" i="1"/>
  <c r="L1346" i="1"/>
  <c r="K1338" i="1"/>
  <c r="L1338" i="1"/>
  <c r="K1330" i="1"/>
  <c r="L1330" i="1"/>
  <c r="K1322" i="1"/>
  <c r="L1322" i="1"/>
  <c r="K1314" i="1"/>
  <c r="L1314" i="1"/>
  <c r="K1306" i="1"/>
  <c r="L1306" i="1"/>
  <c r="K1298" i="1"/>
  <c r="L1298" i="1"/>
  <c r="K1290" i="1"/>
  <c r="L1290" i="1"/>
  <c r="K1282" i="1"/>
  <c r="L1282" i="1"/>
  <c r="K1274" i="1"/>
  <c r="L1274" i="1"/>
  <c r="K1266" i="1"/>
  <c r="L1266" i="1"/>
  <c r="K1258" i="1"/>
  <c r="L1258" i="1"/>
  <c r="K1250" i="1"/>
  <c r="L1250" i="1"/>
  <c r="K1242" i="1"/>
  <c r="L1242" i="1"/>
  <c r="K1234" i="1"/>
  <c r="L1234" i="1"/>
  <c r="K1226" i="1"/>
  <c r="L1226" i="1"/>
  <c r="K1218" i="1"/>
  <c r="L1218" i="1"/>
  <c r="K1210" i="1"/>
  <c r="L1210" i="1"/>
  <c r="K1202" i="1"/>
  <c r="L1202" i="1"/>
  <c r="K1194" i="1"/>
  <c r="L1194" i="1"/>
  <c r="K1186" i="1"/>
  <c r="L1186" i="1"/>
  <c r="K1178" i="1"/>
  <c r="L1178" i="1"/>
  <c r="K1170" i="1"/>
  <c r="L1170" i="1"/>
  <c r="K1162" i="1"/>
  <c r="L1162" i="1"/>
  <c r="K1154" i="1"/>
  <c r="L1154" i="1"/>
  <c r="K1146" i="1"/>
  <c r="L1146" i="1"/>
  <c r="K1138" i="1"/>
  <c r="L1138" i="1"/>
  <c r="K1130" i="1"/>
  <c r="L1130" i="1"/>
  <c r="K1122" i="1"/>
  <c r="L1122" i="1"/>
  <c r="K1114" i="1"/>
  <c r="L1114" i="1"/>
  <c r="K1106" i="1"/>
  <c r="L1106" i="1"/>
  <c r="K1098" i="1"/>
  <c r="L1098" i="1"/>
  <c r="K1090" i="1"/>
  <c r="L1090" i="1"/>
  <c r="K1082" i="1"/>
  <c r="L1082" i="1"/>
  <c r="K1074" i="1"/>
  <c r="L1074" i="1"/>
  <c r="K1066" i="1"/>
  <c r="L1066" i="1"/>
  <c r="K1058" i="1"/>
  <c r="L1058" i="1"/>
  <c r="K1050" i="1"/>
  <c r="L1050" i="1"/>
  <c r="K1042" i="1"/>
  <c r="L1042" i="1"/>
  <c r="K1034" i="1"/>
  <c r="L1034" i="1"/>
  <c r="K1026" i="1"/>
  <c r="L1026" i="1"/>
  <c r="K1018" i="1"/>
  <c r="L1018" i="1"/>
  <c r="K1010" i="1"/>
  <c r="L1010" i="1"/>
  <c r="K1002" i="1"/>
  <c r="L1002" i="1"/>
  <c r="K994" i="1"/>
  <c r="L994" i="1"/>
  <c r="K986" i="1"/>
  <c r="L986" i="1"/>
  <c r="K978" i="1"/>
  <c r="L978" i="1"/>
  <c r="K970" i="1"/>
  <c r="L970" i="1"/>
  <c r="K962" i="1"/>
  <c r="L962" i="1"/>
  <c r="K954" i="1"/>
  <c r="L954" i="1"/>
  <c r="K946" i="1"/>
  <c r="L946" i="1"/>
  <c r="K938" i="1"/>
  <c r="L938" i="1"/>
  <c r="K930" i="1"/>
  <c r="L930" i="1"/>
  <c r="K922" i="1"/>
  <c r="L922" i="1"/>
  <c r="K914" i="1"/>
  <c r="L914" i="1"/>
  <c r="K906" i="1"/>
  <c r="L906" i="1"/>
  <c r="K898" i="1"/>
  <c r="L898" i="1"/>
  <c r="K890" i="1"/>
  <c r="L890" i="1"/>
  <c r="K882" i="1"/>
  <c r="L882" i="1"/>
  <c r="K874" i="1"/>
  <c r="L874" i="1"/>
  <c r="K866" i="1"/>
  <c r="L866" i="1"/>
  <c r="K858" i="1"/>
  <c r="L858" i="1"/>
  <c r="K850" i="1"/>
  <c r="L850" i="1"/>
  <c r="K842" i="1"/>
  <c r="L842" i="1"/>
  <c r="K834" i="1"/>
  <c r="L834" i="1"/>
  <c r="K826" i="1"/>
  <c r="L826" i="1"/>
  <c r="K818" i="1"/>
  <c r="L818" i="1"/>
  <c r="K810" i="1"/>
  <c r="L810" i="1"/>
  <c r="K802" i="1"/>
  <c r="L802" i="1"/>
  <c r="K794" i="1"/>
  <c r="L794" i="1"/>
  <c r="K786" i="1"/>
  <c r="L786" i="1"/>
  <c r="K778" i="1"/>
  <c r="L778" i="1"/>
  <c r="K770" i="1"/>
  <c r="L770" i="1"/>
  <c r="K762" i="1"/>
  <c r="L762" i="1"/>
  <c r="K754" i="1"/>
  <c r="L754" i="1"/>
  <c r="K746" i="1"/>
  <c r="L746" i="1"/>
  <c r="K738" i="1"/>
  <c r="L738" i="1"/>
  <c r="K730" i="1"/>
  <c r="L730" i="1"/>
  <c r="K722" i="1"/>
  <c r="L722" i="1"/>
  <c r="K714" i="1"/>
  <c r="L714" i="1"/>
  <c r="K706" i="1"/>
  <c r="L706" i="1"/>
  <c r="K698" i="1"/>
  <c r="L698" i="1"/>
  <c r="K690" i="1"/>
  <c r="L690" i="1"/>
  <c r="K682" i="1"/>
  <c r="L682" i="1"/>
  <c r="K674" i="1"/>
  <c r="L674" i="1"/>
  <c r="K666" i="1"/>
  <c r="L666" i="1"/>
  <c r="K658" i="1"/>
  <c r="L658" i="1"/>
  <c r="K650" i="1"/>
  <c r="L650" i="1"/>
  <c r="K642" i="1"/>
  <c r="L642" i="1"/>
  <c r="K634" i="1"/>
  <c r="L634" i="1"/>
  <c r="K626" i="1"/>
  <c r="L626" i="1"/>
  <c r="K618" i="1"/>
  <c r="L618" i="1"/>
  <c r="K610" i="1"/>
  <c r="L610" i="1"/>
  <c r="K602" i="1"/>
  <c r="L602" i="1"/>
  <c r="K594" i="1"/>
  <c r="L594" i="1"/>
  <c r="K586" i="1"/>
  <c r="L586" i="1"/>
  <c r="K578" i="1"/>
  <c r="L578" i="1"/>
  <c r="K570" i="1"/>
  <c r="L570" i="1"/>
  <c r="K562" i="1"/>
  <c r="L562" i="1"/>
  <c r="K554" i="1"/>
  <c r="L554" i="1"/>
  <c r="K546" i="1"/>
  <c r="L546" i="1"/>
  <c r="K538" i="1"/>
  <c r="L538" i="1"/>
  <c r="K530" i="1"/>
  <c r="L530" i="1"/>
  <c r="K522" i="1"/>
  <c r="L522" i="1"/>
  <c r="K514" i="1"/>
  <c r="L514" i="1"/>
  <c r="K506" i="1"/>
  <c r="L506" i="1"/>
  <c r="K498" i="1"/>
  <c r="L498" i="1"/>
  <c r="K490" i="1"/>
  <c r="L490" i="1"/>
  <c r="K482" i="1"/>
  <c r="L482" i="1"/>
  <c r="K474" i="1"/>
  <c r="L474" i="1"/>
  <c r="K466" i="1"/>
  <c r="L466" i="1"/>
  <c r="K458" i="1"/>
  <c r="L458" i="1"/>
  <c r="K450" i="1"/>
  <c r="L450" i="1"/>
  <c r="K442" i="1"/>
  <c r="L442" i="1"/>
  <c r="K434" i="1"/>
  <c r="L434" i="1"/>
  <c r="K426" i="1"/>
  <c r="L426" i="1"/>
  <c r="K418" i="1"/>
  <c r="L418" i="1"/>
  <c r="K410" i="1"/>
  <c r="L410" i="1"/>
  <c r="K402" i="1"/>
  <c r="L402" i="1"/>
  <c r="K394" i="1"/>
  <c r="L394" i="1"/>
  <c r="K386" i="1"/>
  <c r="L386" i="1"/>
  <c r="K378" i="1"/>
  <c r="L378" i="1"/>
  <c r="K370" i="1"/>
  <c r="L370" i="1"/>
  <c r="K362" i="1"/>
  <c r="L362" i="1"/>
  <c r="K354" i="1"/>
  <c r="L354" i="1"/>
  <c r="K346" i="1"/>
  <c r="L346" i="1"/>
  <c r="K338" i="1"/>
  <c r="L338" i="1"/>
  <c r="K330" i="1"/>
  <c r="L330" i="1"/>
  <c r="K322" i="1"/>
  <c r="L322" i="1"/>
  <c r="K314" i="1"/>
  <c r="L314" i="1"/>
  <c r="K306" i="1"/>
  <c r="L306" i="1"/>
  <c r="K298" i="1"/>
  <c r="L298" i="1"/>
  <c r="K290" i="1"/>
  <c r="L290" i="1"/>
  <c r="K282" i="1"/>
  <c r="L282" i="1"/>
  <c r="K274" i="1"/>
  <c r="L274" i="1"/>
  <c r="K266" i="1"/>
  <c r="L266" i="1"/>
  <c r="K258" i="1"/>
  <c r="L258" i="1"/>
  <c r="K250" i="1"/>
  <c r="L250" i="1"/>
  <c r="K242" i="1"/>
  <c r="L242" i="1"/>
  <c r="K234" i="1"/>
  <c r="L234" i="1"/>
  <c r="K226" i="1"/>
  <c r="L226" i="1"/>
  <c r="K218" i="1"/>
  <c r="L218" i="1"/>
  <c r="K210" i="1"/>
  <c r="L210" i="1"/>
  <c r="K202" i="1"/>
  <c r="L202" i="1"/>
  <c r="K194" i="1"/>
  <c r="L194" i="1"/>
  <c r="K186" i="1"/>
  <c r="L186" i="1"/>
  <c r="K178" i="1"/>
  <c r="L178" i="1"/>
  <c r="K170" i="1"/>
  <c r="L170" i="1"/>
  <c r="K162" i="1"/>
  <c r="L162" i="1"/>
  <c r="K154" i="1"/>
  <c r="L154" i="1"/>
  <c r="K146" i="1"/>
  <c r="L146" i="1"/>
  <c r="K138" i="1"/>
  <c r="L138" i="1"/>
  <c r="K130" i="1"/>
  <c r="L130" i="1"/>
  <c r="K122" i="1"/>
  <c r="L122" i="1"/>
  <c r="K114" i="1"/>
  <c r="L114" i="1"/>
  <c r="K106" i="1"/>
  <c r="L106" i="1"/>
  <c r="K98" i="1"/>
  <c r="L98" i="1"/>
  <c r="K90" i="1"/>
  <c r="L90" i="1"/>
  <c r="K82" i="1"/>
  <c r="L82" i="1"/>
  <c r="K74" i="1"/>
  <c r="L74" i="1"/>
  <c r="K66" i="1"/>
  <c r="L66" i="1"/>
  <c r="K58" i="1"/>
  <c r="L58" i="1"/>
  <c r="K50" i="1"/>
  <c r="L50" i="1"/>
  <c r="K42" i="1"/>
  <c r="L42" i="1"/>
  <c r="K34" i="1"/>
  <c r="L34" i="1"/>
  <c r="K26" i="1"/>
  <c r="L26" i="1"/>
  <c r="K18" i="1"/>
  <c r="L18" i="1"/>
  <c r="K10" i="1"/>
  <c r="L10" i="1"/>
  <c r="L1588" i="1"/>
  <c r="L1524" i="1"/>
  <c r="L1460" i="1"/>
  <c r="L1383" i="1"/>
  <c r="L1297" i="1"/>
  <c r="L1212" i="1"/>
  <c r="L1113" i="1"/>
  <c r="L991" i="1"/>
  <c r="K1617" i="1"/>
  <c r="L1617" i="1"/>
  <c r="K1609" i="1"/>
  <c r="L1609" i="1"/>
  <c r="K1601" i="1"/>
  <c r="L1601" i="1"/>
  <c r="K1593" i="1"/>
  <c r="L1593" i="1"/>
  <c r="K1585" i="1"/>
  <c r="L1585" i="1"/>
  <c r="K1577" i="1"/>
  <c r="L1577" i="1"/>
  <c r="K1569" i="1"/>
  <c r="L1569" i="1"/>
  <c r="K1561" i="1"/>
  <c r="L1561" i="1"/>
  <c r="K1553" i="1"/>
  <c r="L1553" i="1"/>
  <c r="K1545" i="1"/>
  <c r="L1545" i="1"/>
  <c r="K1537" i="1"/>
  <c r="L1537" i="1"/>
  <c r="K1529" i="1"/>
  <c r="L1529" i="1"/>
  <c r="K1521" i="1"/>
  <c r="L1521" i="1"/>
  <c r="K1513" i="1"/>
  <c r="L1513" i="1"/>
  <c r="K1505" i="1"/>
  <c r="L1505" i="1"/>
  <c r="K1497" i="1"/>
  <c r="L1497" i="1"/>
  <c r="K1489" i="1"/>
  <c r="L1489" i="1"/>
  <c r="K1481" i="1"/>
  <c r="L1481" i="1"/>
  <c r="K1473" i="1"/>
  <c r="L1473" i="1"/>
  <c r="K1465" i="1"/>
  <c r="L1465" i="1"/>
  <c r="K1457" i="1"/>
  <c r="L1457" i="1"/>
  <c r="K1449" i="1"/>
  <c r="L1449" i="1"/>
  <c r="K1441" i="1"/>
  <c r="L1441" i="1"/>
  <c r="K1433" i="1"/>
  <c r="L1433" i="1"/>
  <c r="K1417" i="1"/>
  <c r="L1417" i="1"/>
  <c r="K1409" i="1"/>
  <c r="L1409" i="1"/>
  <c r="K1401" i="1"/>
  <c r="L1401" i="1"/>
  <c r="K1385" i="1"/>
  <c r="L1385" i="1"/>
  <c r="K1377" i="1"/>
  <c r="L1377" i="1"/>
  <c r="K1369" i="1"/>
  <c r="L1369" i="1"/>
  <c r="K1353" i="1"/>
  <c r="L1353" i="1"/>
  <c r="K1345" i="1"/>
  <c r="L1345" i="1"/>
  <c r="K1337" i="1"/>
  <c r="L1337" i="1"/>
  <c r="K1321" i="1"/>
  <c r="L1321" i="1"/>
  <c r="K1313" i="1"/>
  <c r="L1313" i="1"/>
  <c r="K1305" i="1"/>
  <c r="L1305" i="1"/>
  <c r="K1289" i="1"/>
  <c r="L1289" i="1"/>
  <c r="K1281" i="1"/>
  <c r="L1281" i="1"/>
  <c r="K1273" i="1"/>
  <c r="L1273" i="1"/>
  <c r="K1257" i="1"/>
  <c r="L1257" i="1"/>
  <c r="K1249" i="1"/>
  <c r="L1249" i="1"/>
  <c r="K1241" i="1"/>
  <c r="L1241" i="1"/>
  <c r="K1225" i="1"/>
  <c r="L1225" i="1"/>
  <c r="K1217" i="1"/>
  <c r="L1217" i="1"/>
  <c r="K1209" i="1"/>
  <c r="L1209" i="1"/>
  <c r="K1193" i="1"/>
  <c r="L1193" i="1"/>
  <c r="K1185" i="1"/>
  <c r="L1185" i="1"/>
  <c r="K1177" i="1"/>
  <c r="L1177" i="1"/>
  <c r="K1161" i="1"/>
  <c r="L1161" i="1"/>
  <c r="K1153" i="1"/>
  <c r="L1153" i="1"/>
  <c r="K1145" i="1"/>
  <c r="L1145" i="1"/>
  <c r="K1137" i="1"/>
  <c r="L1137" i="1"/>
  <c r="K1129" i="1"/>
  <c r="L1129" i="1"/>
  <c r="K1121" i="1"/>
  <c r="L1121" i="1"/>
  <c r="K1105" i="1"/>
  <c r="L1105" i="1"/>
  <c r="K1097" i="1"/>
  <c r="L1097" i="1"/>
  <c r="K1089" i="1"/>
  <c r="L1089" i="1"/>
  <c r="K1081" i="1"/>
  <c r="L1081" i="1"/>
  <c r="K1073" i="1"/>
  <c r="L1073" i="1"/>
  <c r="K1065" i="1"/>
  <c r="L1065" i="1"/>
  <c r="K1057" i="1"/>
  <c r="L1057" i="1"/>
  <c r="K1049" i="1"/>
  <c r="L1049" i="1"/>
  <c r="K1033" i="1"/>
  <c r="L1033" i="1"/>
  <c r="K1025" i="1"/>
  <c r="L1025" i="1"/>
  <c r="K1017" i="1"/>
  <c r="L1017" i="1"/>
  <c r="K1001" i="1"/>
  <c r="L1001" i="1"/>
  <c r="L993" i="1"/>
  <c r="K993" i="1"/>
  <c r="K985" i="1"/>
  <c r="L985" i="1"/>
  <c r="K977" i="1"/>
  <c r="L977" i="1"/>
  <c r="K969" i="1"/>
  <c r="L969" i="1"/>
  <c r="K961" i="1"/>
  <c r="L961" i="1"/>
  <c r="K953" i="1"/>
  <c r="L953" i="1"/>
  <c r="K945" i="1"/>
  <c r="L945" i="1"/>
  <c r="K937" i="1"/>
  <c r="L937" i="1"/>
  <c r="K929" i="1"/>
  <c r="L929" i="1"/>
  <c r="K921" i="1"/>
  <c r="L921" i="1"/>
  <c r="K913" i="1"/>
  <c r="L913" i="1"/>
  <c r="K905" i="1"/>
  <c r="L905" i="1"/>
  <c r="K897" i="1"/>
  <c r="L897" i="1"/>
  <c r="K889" i="1"/>
  <c r="L889" i="1"/>
  <c r="K881" i="1"/>
  <c r="L881" i="1"/>
  <c r="K873" i="1"/>
  <c r="L873" i="1"/>
  <c r="K865" i="1"/>
  <c r="L865" i="1"/>
  <c r="K857" i="1"/>
  <c r="L857" i="1"/>
  <c r="K849" i="1"/>
  <c r="L849" i="1"/>
  <c r="K841" i="1"/>
  <c r="L841" i="1"/>
  <c r="K833" i="1"/>
  <c r="L833" i="1"/>
  <c r="K825" i="1"/>
  <c r="L825" i="1"/>
  <c r="K817" i="1"/>
  <c r="L817" i="1"/>
  <c r="K809" i="1"/>
  <c r="L809" i="1"/>
  <c r="K801" i="1"/>
  <c r="L801" i="1"/>
  <c r="K793" i="1"/>
  <c r="L793" i="1"/>
  <c r="K785" i="1"/>
  <c r="L785" i="1"/>
  <c r="K777" i="1"/>
  <c r="L777" i="1"/>
  <c r="K769" i="1"/>
  <c r="L769" i="1"/>
  <c r="K761" i="1"/>
  <c r="L761" i="1"/>
  <c r="K753" i="1"/>
  <c r="L753" i="1"/>
  <c r="K745" i="1"/>
  <c r="L745" i="1"/>
  <c r="K737" i="1"/>
  <c r="L737" i="1"/>
  <c r="K729" i="1"/>
  <c r="L729" i="1"/>
  <c r="K721" i="1"/>
  <c r="L721" i="1"/>
  <c r="K713" i="1"/>
  <c r="L713" i="1"/>
  <c r="K705" i="1"/>
  <c r="L705" i="1"/>
  <c r="K697" i="1"/>
  <c r="L697" i="1"/>
  <c r="K689" i="1"/>
  <c r="L689" i="1"/>
  <c r="K681" i="1"/>
  <c r="L681" i="1"/>
  <c r="K673" i="1"/>
  <c r="L673" i="1"/>
  <c r="K665" i="1"/>
  <c r="L665" i="1"/>
  <c r="K657" i="1"/>
  <c r="L657" i="1"/>
  <c r="K649" i="1"/>
  <c r="L649" i="1"/>
  <c r="K641" i="1"/>
  <c r="L641" i="1"/>
  <c r="K633" i="1"/>
  <c r="L633" i="1"/>
  <c r="K625" i="1"/>
  <c r="L625" i="1"/>
  <c r="K617" i="1"/>
  <c r="L617" i="1"/>
  <c r="K609" i="1"/>
  <c r="L609" i="1"/>
  <c r="K601" i="1"/>
  <c r="L601" i="1"/>
  <c r="K593" i="1"/>
  <c r="L593" i="1"/>
  <c r="K585" i="1"/>
  <c r="L585" i="1"/>
  <c r="K577" i="1"/>
  <c r="L577" i="1"/>
  <c r="K569" i="1"/>
  <c r="L569" i="1"/>
  <c r="K561" i="1"/>
  <c r="L561" i="1"/>
  <c r="K553" i="1"/>
  <c r="L553" i="1"/>
  <c r="K545" i="1"/>
  <c r="L545" i="1"/>
  <c r="K537" i="1"/>
  <c r="L537" i="1"/>
  <c r="K529" i="1"/>
  <c r="L529" i="1"/>
  <c r="K521" i="1"/>
  <c r="L521" i="1"/>
  <c r="K513" i="1"/>
  <c r="L513" i="1"/>
  <c r="K505" i="1"/>
  <c r="L505" i="1"/>
  <c r="K497" i="1"/>
  <c r="L497" i="1"/>
  <c r="K489" i="1"/>
  <c r="L489" i="1"/>
  <c r="K481" i="1"/>
  <c r="L481" i="1"/>
  <c r="K473" i="1"/>
  <c r="L473" i="1"/>
  <c r="K465" i="1"/>
  <c r="L465" i="1"/>
  <c r="K457" i="1"/>
  <c r="L457" i="1"/>
  <c r="K449" i="1"/>
  <c r="L449" i="1"/>
  <c r="K441" i="1"/>
  <c r="L441" i="1"/>
  <c r="K433" i="1"/>
  <c r="L433" i="1"/>
  <c r="K425" i="1"/>
  <c r="L425" i="1"/>
  <c r="K417" i="1"/>
  <c r="L417" i="1"/>
  <c r="K409" i="1"/>
  <c r="L409" i="1"/>
  <c r="K401" i="1"/>
  <c r="L401" i="1"/>
  <c r="K393" i="1"/>
  <c r="L393" i="1"/>
  <c r="K385" i="1"/>
  <c r="L385" i="1"/>
  <c r="K377" i="1"/>
  <c r="L377" i="1"/>
  <c r="K369" i="1"/>
  <c r="L369" i="1"/>
  <c r="K361" i="1"/>
  <c r="L361" i="1"/>
  <c r="K353" i="1"/>
  <c r="L353" i="1"/>
  <c r="K345" i="1"/>
  <c r="L345" i="1"/>
  <c r="K337" i="1"/>
  <c r="L337" i="1"/>
  <c r="K329" i="1"/>
  <c r="L329" i="1"/>
  <c r="K321" i="1"/>
  <c r="L321" i="1"/>
  <c r="K313" i="1"/>
  <c r="L313" i="1"/>
  <c r="K305" i="1"/>
  <c r="L305" i="1"/>
  <c r="K297" i="1"/>
  <c r="L297" i="1"/>
  <c r="K289" i="1"/>
  <c r="L289" i="1"/>
  <c r="K281" i="1"/>
  <c r="L281" i="1"/>
  <c r="K273" i="1"/>
  <c r="L273" i="1"/>
  <c r="K265" i="1"/>
  <c r="L265" i="1"/>
  <c r="K257" i="1"/>
  <c r="L257" i="1"/>
  <c r="K249" i="1"/>
  <c r="L249" i="1"/>
  <c r="K241" i="1"/>
  <c r="L241" i="1"/>
  <c r="K233" i="1"/>
  <c r="L233" i="1"/>
  <c r="K225" i="1"/>
  <c r="L225" i="1"/>
  <c r="K217" i="1"/>
  <c r="L217" i="1"/>
  <c r="K209" i="1"/>
  <c r="L209" i="1"/>
  <c r="K201" i="1"/>
  <c r="L201" i="1"/>
  <c r="K193" i="1"/>
  <c r="L193" i="1"/>
  <c r="K185" i="1"/>
  <c r="L185" i="1"/>
  <c r="K177" i="1"/>
  <c r="L177" i="1"/>
  <c r="K169" i="1"/>
  <c r="L169" i="1"/>
  <c r="K161" i="1"/>
  <c r="L161" i="1"/>
  <c r="K153" i="1"/>
  <c r="L153" i="1"/>
  <c r="K145" i="1"/>
  <c r="L145" i="1"/>
  <c r="K137" i="1"/>
  <c r="L137" i="1"/>
  <c r="K129" i="1"/>
  <c r="L129" i="1"/>
  <c r="K121" i="1"/>
  <c r="L121" i="1"/>
  <c r="K113" i="1"/>
  <c r="L113" i="1"/>
  <c r="K105" i="1"/>
  <c r="L105" i="1"/>
  <c r="K97" i="1"/>
  <c r="L97" i="1"/>
  <c r="K89" i="1"/>
  <c r="L89" i="1"/>
  <c r="K81" i="1"/>
  <c r="L81" i="1"/>
  <c r="K73" i="1"/>
  <c r="L73" i="1"/>
  <c r="K65" i="1"/>
  <c r="L65" i="1"/>
  <c r="K57" i="1"/>
  <c r="L57" i="1"/>
  <c r="K49" i="1"/>
  <c r="L49" i="1"/>
  <c r="K41" i="1"/>
  <c r="L41" i="1"/>
  <c r="K33" i="1"/>
  <c r="L33" i="1"/>
  <c r="K25" i="1"/>
  <c r="L25" i="1"/>
  <c r="K17" i="1"/>
  <c r="L17" i="1"/>
  <c r="K9" i="1"/>
  <c r="L9" i="1"/>
  <c r="L1580" i="1"/>
  <c r="L1516" i="1"/>
  <c r="L1452" i="1"/>
  <c r="L1372" i="1"/>
  <c r="L1287" i="1"/>
  <c r="L1201" i="1"/>
  <c r="L1100" i="1"/>
  <c r="L975" i="1"/>
  <c r="K1616" i="1"/>
  <c r="L1616" i="1"/>
  <c r="K1608" i="1"/>
  <c r="L1608" i="1"/>
  <c r="K1600" i="1"/>
  <c r="L1600" i="1"/>
  <c r="K1592" i="1"/>
  <c r="L1592" i="1"/>
  <c r="K1584" i="1"/>
  <c r="L1584" i="1"/>
  <c r="K1576" i="1"/>
  <c r="L1576" i="1"/>
  <c r="K1568" i="1"/>
  <c r="L1568" i="1"/>
  <c r="K1560" i="1"/>
  <c r="L1560" i="1"/>
  <c r="K1552" i="1"/>
  <c r="L1552" i="1"/>
  <c r="K1544" i="1"/>
  <c r="L1544" i="1"/>
  <c r="K1536" i="1"/>
  <c r="L1536" i="1"/>
  <c r="K1528" i="1"/>
  <c r="L1528" i="1"/>
  <c r="K1520" i="1"/>
  <c r="L1520" i="1"/>
  <c r="K1512" i="1"/>
  <c r="L1512" i="1"/>
  <c r="K1504" i="1"/>
  <c r="L1504" i="1"/>
  <c r="K1496" i="1"/>
  <c r="L1496" i="1"/>
  <c r="K1488" i="1"/>
  <c r="L1488" i="1"/>
  <c r="K1480" i="1"/>
  <c r="L1480" i="1"/>
  <c r="K1464" i="1"/>
  <c r="L1464" i="1"/>
  <c r="K1456" i="1"/>
  <c r="L1456" i="1"/>
  <c r="K1448" i="1"/>
  <c r="L1448" i="1"/>
  <c r="K1440" i="1"/>
  <c r="L1440" i="1"/>
  <c r="K1432" i="1"/>
  <c r="L1432" i="1"/>
  <c r="K1424" i="1"/>
  <c r="L1424" i="1"/>
  <c r="K1416" i="1"/>
  <c r="L1416" i="1"/>
  <c r="L1408" i="1"/>
  <c r="K1408" i="1"/>
  <c r="K1400" i="1"/>
  <c r="L1400" i="1"/>
  <c r="K1392" i="1"/>
  <c r="L1392" i="1"/>
  <c r="K1384" i="1"/>
  <c r="L1384" i="1"/>
  <c r="K1376" i="1"/>
  <c r="L1376" i="1"/>
  <c r="K1368" i="1"/>
  <c r="L1368" i="1"/>
  <c r="K1360" i="1"/>
  <c r="L1360" i="1"/>
  <c r="K1352" i="1"/>
  <c r="L1352" i="1"/>
  <c r="L1344" i="1"/>
  <c r="K1344" i="1"/>
  <c r="K1336" i="1"/>
  <c r="L1336" i="1"/>
  <c r="K1328" i="1"/>
  <c r="L1328" i="1"/>
  <c r="K1320" i="1"/>
  <c r="L1320" i="1"/>
  <c r="K1312" i="1"/>
  <c r="L1312" i="1"/>
  <c r="K1304" i="1"/>
  <c r="L1304" i="1"/>
  <c r="K1296" i="1"/>
  <c r="L1296" i="1"/>
  <c r="K1288" i="1"/>
  <c r="L1288" i="1"/>
  <c r="K1280" i="1"/>
  <c r="L1280" i="1"/>
  <c r="K1272" i="1"/>
  <c r="L1272" i="1"/>
  <c r="K1264" i="1"/>
  <c r="L1264" i="1"/>
  <c r="K1256" i="1"/>
  <c r="L1256" i="1"/>
  <c r="K1248" i="1"/>
  <c r="L1248" i="1"/>
  <c r="K1240" i="1"/>
  <c r="L1240" i="1"/>
  <c r="K1232" i="1"/>
  <c r="L1232" i="1"/>
  <c r="K1224" i="1"/>
  <c r="L1224" i="1"/>
  <c r="K1216" i="1"/>
  <c r="L1216" i="1"/>
  <c r="K1208" i="1"/>
  <c r="L1208" i="1"/>
  <c r="K1200" i="1"/>
  <c r="L1200" i="1"/>
  <c r="K1192" i="1"/>
  <c r="L1192" i="1"/>
  <c r="K1184" i="1"/>
  <c r="L1184" i="1"/>
  <c r="K1176" i="1"/>
  <c r="L1176" i="1"/>
  <c r="K1168" i="1"/>
  <c r="L1168" i="1"/>
  <c r="K1160" i="1"/>
  <c r="L1160" i="1"/>
  <c r="K1152" i="1"/>
  <c r="L1152" i="1"/>
  <c r="K1144" i="1"/>
  <c r="L1144" i="1"/>
  <c r="K1136" i="1"/>
  <c r="L1136" i="1"/>
  <c r="K1128" i="1"/>
  <c r="L1128" i="1"/>
  <c r="K1120" i="1"/>
  <c r="L1120" i="1"/>
  <c r="K1112" i="1"/>
  <c r="L1112" i="1"/>
  <c r="K1104" i="1"/>
  <c r="L1104" i="1"/>
  <c r="K1096" i="1"/>
  <c r="L1096" i="1"/>
  <c r="K1088" i="1"/>
  <c r="L1088" i="1"/>
  <c r="K1080" i="1"/>
  <c r="L1080" i="1"/>
  <c r="K1072" i="1"/>
  <c r="L1072" i="1"/>
  <c r="K1064" i="1"/>
  <c r="L1064" i="1"/>
  <c r="K1048" i="1"/>
  <c r="L1048" i="1"/>
  <c r="K1040" i="1"/>
  <c r="L1040" i="1"/>
  <c r="K1032" i="1"/>
  <c r="L1032" i="1"/>
  <c r="K1024" i="1"/>
  <c r="L1024" i="1"/>
  <c r="K1016" i="1"/>
  <c r="L1016" i="1"/>
  <c r="K1008" i="1"/>
  <c r="L1008" i="1"/>
  <c r="K1000" i="1"/>
  <c r="L1000" i="1"/>
  <c r="K992" i="1"/>
  <c r="L992" i="1"/>
  <c r="K984" i="1"/>
  <c r="L984" i="1"/>
  <c r="K976" i="1"/>
  <c r="L976" i="1"/>
  <c r="K968" i="1"/>
  <c r="L968" i="1"/>
  <c r="K960" i="1"/>
  <c r="L960" i="1"/>
  <c r="K952" i="1"/>
  <c r="L952" i="1"/>
  <c r="K944" i="1"/>
  <c r="L944" i="1"/>
  <c r="K936" i="1"/>
  <c r="L936" i="1"/>
  <c r="K928" i="1"/>
  <c r="L928" i="1"/>
  <c r="K920" i="1"/>
  <c r="L920" i="1"/>
  <c r="K912" i="1"/>
  <c r="L912" i="1"/>
  <c r="K904" i="1"/>
  <c r="L904" i="1"/>
  <c r="K896" i="1"/>
  <c r="L896" i="1"/>
  <c r="K888" i="1"/>
  <c r="L888" i="1"/>
  <c r="K880" i="1"/>
  <c r="L880" i="1"/>
  <c r="K872" i="1"/>
  <c r="L872" i="1"/>
  <c r="K864" i="1"/>
  <c r="L864" i="1"/>
  <c r="K856" i="1"/>
  <c r="L856" i="1"/>
  <c r="K848" i="1"/>
  <c r="L848" i="1"/>
  <c r="K840" i="1"/>
  <c r="L840" i="1"/>
  <c r="K832" i="1"/>
  <c r="L832" i="1"/>
  <c r="K824" i="1"/>
  <c r="L824" i="1"/>
  <c r="K816" i="1"/>
  <c r="L816" i="1"/>
  <c r="K808" i="1"/>
  <c r="L808" i="1"/>
  <c r="K800" i="1"/>
  <c r="L800" i="1"/>
  <c r="K792" i="1"/>
  <c r="L792" i="1"/>
  <c r="K784" i="1"/>
  <c r="L784" i="1"/>
  <c r="K776" i="1"/>
  <c r="L776" i="1"/>
  <c r="K768" i="1"/>
  <c r="L768" i="1"/>
  <c r="K760" i="1"/>
  <c r="L760" i="1"/>
  <c r="K752" i="1"/>
  <c r="L752" i="1"/>
  <c r="K744" i="1"/>
  <c r="L744" i="1"/>
  <c r="K736" i="1"/>
  <c r="L736" i="1"/>
  <c r="K728" i="1"/>
  <c r="L728" i="1"/>
  <c r="K720" i="1"/>
  <c r="L720" i="1"/>
  <c r="K712" i="1"/>
  <c r="L712" i="1"/>
  <c r="K704" i="1"/>
  <c r="L704" i="1"/>
  <c r="K696" i="1"/>
  <c r="L696" i="1"/>
  <c r="K688" i="1"/>
  <c r="L688" i="1"/>
  <c r="K680" i="1"/>
  <c r="L680" i="1"/>
  <c r="K672" i="1"/>
  <c r="L672" i="1"/>
  <c r="K664" i="1"/>
  <c r="L664" i="1"/>
  <c r="K656" i="1"/>
  <c r="L656" i="1"/>
  <c r="K648" i="1"/>
  <c r="L648" i="1"/>
  <c r="K640" i="1"/>
  <c r="L640" i="1"/>
  <c r="K632" i="1"/>
  <c r="L632" i="1"/>
  <c r="K624" i="1"/>
  <c r="L624" i="1"/>
  <c r="K616" i="1"/>
  <c r="L616" i="1"/>
  <c r="K608" i="1"/>
  <c r="L608" i="1"/>
  <c r="K600" i="1"/>
  <c r="L600" i="1"/>
  <c r="K592" i="1"/>
  <c r="L592" i="1"/>
  <c r="K584" i="1"/>
  <c r="L584" i="1"/>
  <c r="K576" i="1"/>
  <c r="L576" i="1"/>
  <c r="K568" i="1"/>
  <c r="L568" i="1"/>
  <c r="K560" i="1"/>
  <c r="L560" i="1"/>
  <c r="K552" i="1"/>
  <c r="L552" i="1"/>
  <c r="K544" i="1"/>
  <c r="L544" i="1"/>
  <c r="K536" i="1"/>
  <c r="L536" i="1"/>
  <c r="K528" i="1"/>
  <c r="L528" i="1"/>
  <c r="K520" i="1"/>
  <c r="L520" i="1"/>
  <c r="K512" i="1"/>
  <c r="L512" i="1"/>
  <c r="K504" i="1"/>
  <c r="L504" i="1"/>
  <c r="K496" i="1"/>
  <c r="L496" i="1"/>
  <c r="K488" i="1"/>
  <c r="L488" i="1"/>
  <c r="K480" i="1"/>
  <c r="L480" i="1"/>
  <c r="K472" i="1"/>
  <c r="L472" i="1"/>
  <c r="K464" i="1"/>
  <c r="L464" i="1"/>
  <c r="K456" i="1"/>
  <c r="L456" i="1"/>
  <c r="K448" i="1"/>
  <c r="L448" i="1"/>
  <c r="K440" i="1"/>
  <c r="L440" i="1"/>
  <c r="K432" i="1"/>
  <c r="L432" i="1"/>
  <c r="K424" i="1"/>
  <c r="L424" i="1"/>
  <c r="K416" i="1"/>
  <c r="L416" i="1"/>
  <c r="K408" i="1"/>
  <c r="L408" i="1"/>
  <c r="K400" i="1"/>
  <c r="L400" i="1"/>
  <c r="K392" i="1"/>
  <c r="L392" i="1"/>
  <c r="K384" i="1"/>
  <c r="L384" i="1"/>
  <c r="K376" i="1"/>
  <c r="L376" i="1"/>
  <c r="K368" i="1"/>
  <c r="L368" i="1"/>
  <c r="K360" i="1"/>
  <c r="L360" i="1"/>
  <c r="K352" i="1"/>
  <c r="L352" i="1"/>
  <c r="K344" i="1"/>
  <c r="L344" i="1"/>
  <c r="K336" i="1"/>
  <c r="L336" i="1"/>
  <c r="K328" i="1"/>
  <c r="L328" i="1"/>
  <c r="K320" i="1"/>
  <c r="L320" i="1"/>
  <c r="K312" i="1"/>
  <c r="L312" i="1"/>
  <c r="K304" i="1"/>
  <c r="L304" i="1"/>
  <c r="K296" i="1"/>
  <c r="L296" i="1"/>
  <c r="L208" i="1"/>
  <c r="L1572" i="1"/>
  <c r="L1508" i="1"/>
  <c r="L1444" i="1"/>
  <c r="L1361" i="1"/>
  <c r="L1276" i="1"/>
  <c r="L1191" i="1"/>
  <c r="L1085" i="1"/>
  <c r="K1615" i="1"/>
  <c r="L1615" i="1"/>
  <c r="K1607" i="1"/>
  <c r="L1607" i="1"/>
  <c r="K1599" i="1"/>
  <c r="L1599" i="1"/>
  <c r="K1591" i="1"/>
  <c r="L1591" i="1"/>
  <c r="K1583" i="1"/>
  <c r="L1583" i="1"/>
  <c r="K1575" i="1"/>
  <c r="L1575" i="1"/>
  <c r="K1567" i="1"/>
  <c r="L1567" i="1"/>
  <c r="K1559" i="1"/>
  <c r="L1559" i="1"/>
  <c r="K1551" i="1"/>
  <c r="L1551" i="1"/>
  <c r="K1543" i="1"/>
  <c r="L1543" i="1"/>
  <c r="K1535" i="1"/>
  <c r="L1535" i="1"/>
  <c r="K1527" i="1"/>
  <c r="L1527" i="1"/>
  <c r="K1519" i="1"/>
  <c r="L1519" i="1"/>
  <c r="K1511" i="1"/>
  <c r="L1511" i="1"/>
  <c r="K1503" i="1"/>
  <c r="L1503" i="1"/>
  <c r="K1495" i="1"/>
  <c r="L1495" i="1"/>
  <c r="K1487" i="1"/>
  <c r="L1487" i="1"/>
  <c r="K1479" i="1"/>
  <c r="L1479" i="1"/>
  <c r="K1471" i="1"/>
  <c r="L1471" i="1"/>
  <c r="K1463" i="1"/>
  <c r="L1463" i="1"/>
  <c r="K1455" i="1"/>
  <c r="L1455" i="1"/>
  <c r="K1447" i="1"/>
  <c r="L1447" i="1"/>
  <c r="K1439" i="1"/>
  <c r="L1439" i="1"/>
  <c r="K1431" i="1"/>
  <c r="L1431" i="1"/>
  <c r="K1423" i="1"/>
  <c r="L1423" i="1"/>
  <c r="K1407" i="1"/>
  <c r="L1407" i="1"/>
  <c r="K1399" i="1"/>
  <c r="L1399" i="1"/>
  <c r="K1391" i="1"/>
  <c r="L1391" i="1"/>
  <c r="K1375" i="1"/>
  <c r="L1375" i="1"/>
  <c r="K1367" i="1"/>
  <c r="L1367" i="1"/>
  <c r="K1359" i="1"/>
  <c r="L1359" i="1"/>
  <c r="K1343" i="1"/>
  <c r="L1343" i="1"/>
  <c r="K1335" i="1"/>
  <c r="L1335" i="1"/>
  <c r="K1327" i="1"/>
  <c r="L1327" i="1"/>
  <c r="K1311" i="1"/>
  <c r="L1311" i="1"/>
  <c r="K1303" i="1"/>
  <c r="L1303" i="1"/>
  <c r="K1295" i="1"/>
  <c r="L1295" i="1"/>
  <c r="K1279" i="1"/>
  <c r="L1279" i="1"/>
  <c r="K1271" i="1"/>
  <c r="L1271" i="1"/>
  <c r="K1263" i="1"/>
  <c r="L1263" i="1"/>
  <c r="K1247" i="1"/>
  <c r="L1247" i="1"/>
  <c r="K1239" i="1"/>
  <c r="L1239" i="1"/>
  <c r="K1231" i="1"/>
  <c r="L1231" i="1"/>
  <c r="K1215" i="1"/>
  <c r="L1215" i="1"/>
  <c r="K1207" i="1"/>
  <c r="L1207" i="1"/>
  <c r="K1199" i="1"/>
  <c r="L1199" i="1"/>
  <c r="K1183" i="1"/>
  <c r="L1183" i="1"/>
  <c r="K1175" i="1"/>
  <c r="L1175" i="1"/>
  <c r="K1167" i="1"/>
  <c r="L1167" i="1"/>
  <c r="K1159" i="1"/>
  <c r="L1159" i="1"/>
  <c r="K1151" i="1"/>
  <c r="L1151" i="1"/>
  <c r="K1143" i="1"/>
  <c r="L1143" i="1"/>
  <c r="K1135" i="1"/>
  <c r="L1135" i="1"/>
  <c r="K1119" i="1"/>
  <c r="L1119" i="1"/>
  <c r="K1111" i="1"/>
  <c r="L1111" i="1"/>
  <c r="K1103" i="1"/>
  <c r="L1103" i="1"/>
  <c r="K1095" i="1"/>
  <c r="L1095" i="1"/>
  <c r="K1087" i="1"/>
  <c r="L1087" i="1"/>
  <c r="K1079" i="1"/>
  <c r="L1079" i="1"/>
  <c r="K1063" i="1"/>
  <c r="L1063" i="1"/>
  <c r="K1055" i="1"/>
  <c r="L1055" i="1"/>
  <c r="K1047" i="1"/>
  <c r="L1047" i="1"/>
  <c r="K1039" i="1"/>
  <c r="L1039" i="1"/>
  <c r="K1031" i="1"/>
  <c r="L1031" i="1"/>
  <c r="K1023" i="1"/>
  <c r="L1023" i="1"/>
  <c r="K1015" i="1"/>
  <c r="L1015" i="1"/>
  <c r="K1007" i="1"/>
  <c r="L1007" i="1"/>
  <c r="K999" i="1"/>
  <c r="L999" i="1"/>
  <c r="K983" i="1"/>
  <c r="L983" i="1"/>
  <c r="K967" i="1"/>
  <c r="L967" i="1"/>
  <c r="K959" i="1"/>
  <c r="L959" i="1"/>
  <c r="K951" i="1"/>
  <c r="L951" i="1"/>
  <c r="K943" i="1"/>
  <c r="L943" i="1"/>
  <c r="K935" i="1"/>
  <c r="L935" i="1"/>
  <c r="K927" i="1"/>
  <c r="L927" i="1"/>
  <c r="K919" i="1"/>
  <c r="L919" i="1"/>
  <c r="K911" i="1"/>
  <c r="L911" i="1"/>
  <c r="K903" i="1"/>
  <c r="L903" i="1"/>
  <c r="K895" i="1"/>
  <c r="L895" i="1"/>
  <c r="K887" i="1"/>
  <c r="L887" i="1"/>
  <c r="K879" i="1"/>
  <c r="L879" i="1"/>
  <c r="K871" i="1"/>
  <c r="L871" i="1"/>
  <c r="K863" i="1"/>
  <c r="L863" i="1"/>
  <c r="K855" i="1"/>
  <c r="L855" i="1"/>
  <c r="K847" i="1"/>
  <c r="L847" i="1"/>
  <c r="K839" i="1"/>
  <c r="L839" i="1"/>
  <c r="K831" i="1"/>
  <c r="L831" i="1"/>
  <c r="L1351" i="1"/>
  <c r="L1071" i="1"/>
  <c r="K1614" i="1"/>
  <c r="L1614" i="1"/>
  <c r="K1606" i="1"/>
  <c r="L1606" i="1"/>
  <c r="K1598" i="1"/>
  <c r="L1598" i="1"/>
  <c r="K1590" i="1"/>
  <c r="L1590" i="1"/>
  <c r="K1582" i="1"/>
  <c r="L1582" i="1"/>
  <c r="K1574" i="1"/>
  <c r="L1574" i="1"/>
  <c r="K1566" i="1"/>
  <c r="L1566" i="1"/>
  <c r="K1558" i="1"/>
  <c r="L1558" i="1"/>
  <c r="K1550" i="1"/>
  <c r="L1550" i="1"/>
  <c r="K1542" i="1"/>
  <c r="L1542" i="1"/>
  <c r="K1534" i="1"/>
  <c r="L1534" i="1"/>
  <c r="K1526" i="1"/>
  <c r="L1526" i="1"/>
  <c r="K1518" i="1"/>
  <c r="L1518" i="1"/>
  <c r="K1510" i="1"/>
  <c r="L1510" i="1"/>
  <c r="K1502" i="1"/>
  <c r="L1502" i="1"/>
  <c r="K1494" i="1"/>
  <c r="L1494" i="1"/>
  <c r="K1486" i="1"/>
  <c r="L1486" i="1"/>
  <c r="K1478" i="1"/>
  <c r="L1478" i="1"/>
  <c r="K1470" i="1"/>
  <c r="L1470" i="1"/>
  <c r="K1462" i="1"/>
  <c r="L1462" i="1"/>
  <c r="K1454" i="1"/>
  <c r="L1454" i="1"/>
  <c r="K1446" i="1"/>
  <c r="L1446" i="1"/>
  <c r="K1438" i="1"/>
  <c r="L1438" i="1"/>
  <c r="K1430" i="1"/>
  <c r="L1430" i="1"/>
  <c r="K1422" i="1"/>
  <c r="L1422" i="1"/>
  <c r="K1310" i="1"/>
  <c r="L1310" i="1"/>
  <c r="K894" i="1"/>
  <c r="L894" i="1"/>
  <c r="L1620" i="1"/>
  <c r="L1556" i="1"/>
  <c r="L1492" i="1"/>
  <c r="L1425" i="1"/>
  <c r="L1340" i="1"/>
  <c r="L1255" i="1"/>
  <c r="L1169" i="1"/>
  <c r="L1056" i="1"/>
  <c r="L923" i="1"/>
  <c r="K1613" i="1"/>
  <c r="L1613" i="1"/>
  <c r="K1605" i="1"/>
  <c r="L1605" i="1"/>
  <c r="K1597" i="1"/>
  <c r="L1597" i="1"/>
  <c r="K1589" i="1"/>
  <c r="L1589" i="1"/>
  <c r="K1581" i="1"/>
  <c r="L1581" i="1"/>
  <c r="K1573" i="1"/>
  <c r="L1573" i="1"/>
  <c r="K1565" i="1"/>
  <c r="L1565" i="1"/>
  <c r="K1557" i="1"/>
  <c r="L1557" i="1"/>
  <c r="K1549" i="1"/>
  <c r="L1549" i="1"/>
  <c r="K1541" i="1"/>
  <c r="L1541" i="1"/>
  <c r="K1533" i="1"/>
  <c r="L1533" i="1"/>
  <c r="K1525" i="1"/>
  <c r="L1525" i="1"/>
  <c r="K1517" i="1"/>
  <c r="L1517" i="1"/>
  <c r="K1509" i="1"/>
  <c r="L1509" i="1"/>
  <c r="K1501" i="1"/>
  <c r="L1501" i="1"/>
  <c r="K1493" i="1"/>
  <c r="L1493" i="1"/>
  <c r="K1485" i="1"/>
  <c r="L1485" i="1"/>
  <c r="K1477" i="1"/>
  <c r="L1477" i="1"/>
  <c r="K1469" i="1"/>
  <c r="L1469" i="1"/>
  <c r="K1461" i="1"/>
  <c r="L1461" i="1"/>
  <c r="K1453" i="1"/>
  <c r="L1453" i="1"/>
  <c r="K1445" i="1"/>
  <c r="L1445" i="1"/>
  <c r="K1437" i="1"/>
  <c r="L1437" i="1"/>
  <c r="K1429" i="1"/>
  <c r="L1429" i="1"/>
  <c r="K1421" i="1"/>
  <c r="L1421" i="1"/>
  <c r="K1413" i="1"/>
  <c r="L1413" i="1"/>
  <c r="K1405" i="1"/>
  <c r="L1405" i="1"/>
  <c r="K1397" i="1"/>
  <c r="L1397" i="1"/>
  <c r="K1389" i="1"/>
  <c r="L1389" i="1"/>
  <c r="K1381" i="1"/>
  <c r="L1381" i="1"/>
  <c r="K1373" i="1"/>
  <c r="L1373" i="1"/>
  <c r="K1365" i="1"/>
  <c r="L1365" i="1"/>
  <c r="K1357" i="1"/>
  <c r="L1357" i="1"/>
  <c r="K1349" i="1"/>
  <c r="L1349" i="1"/>
  <c r="K1341" i="1"/>
  <c r="L1341" i="1"/>
  <c r="K1333" i="1"/>
  <c r="L1333" i="1"/>
  <c r="K1325" i="1"/>
  <c r="L1325" i="1"/>
  <c r="K1317" i="1"/>
  <c r="L1317" i="1"/>
  <c r="K1309" i="1"/>
  <c r="L1309" i="1"/>
  <c r="K1301" i="1"/>
  <c r="L1301" i="1"/>
  <c r="K1293" i="1"/>
  <c r="L1293" i="1"/>
  <c r="K1285" i="1"/>
  <c r="L1285" i="1"/>
  <c r="K1277" i="1"/>
  <c r="L1277" i="1"/>
  <c r="K1269" i="1"/>
  <c r="L1269" i="1"/>
  <c r="K1261" i="1"/>
  <c r="L1261" i="1"/>
  <c r="K1253" i="1"/>
  <c r="L1253" i="1"/>
  <c r="K1245" i="1"/>
  <c r="L1245" i="1"/>
  <c r="K1237" i="1"/>
  <c r="L1237" i="1"/>
  <c r="K1229" i="1"/>
  <c r="L1229" i="1"/>
  <c r="K1221" i="1"/>
  <c r="L1221" i="1"/>
  <c r="K1213" i="1"/>
  <c r="L1213" i="1"/>
  <c r="K1205" i="1"/>
  <c r="L1205" i="1"/>
  <c r="K1197" i="1"/>
  <c r="L1197" i="1"/>
  <c r="K1189" i="1"/>
  <c r="L1189" i="1"/>
  <c r="K1181" i="1"/>
  <c r="L1181" i="1"/>
  <c r="K1173" i="1"/>
  <c r="L1173" i="1"/>
  <c r="K1165" i="1"/>
  <c r="L1165" i="1"/>
  <c r="K1149" i="1"/>
  <c r="L1149" i="1"/>
  <c r="K1141" i="1"/>
  <c r="L1141" i="1"/>
  <c r="K1133" i="1"/>
  <c r="L1133" i="1"/>
  <c r="K1125" i="1"/>
  <c r="L1125" i="1"/>
  <c r="K1117" i="1"/>
  <c r="L1117" i="1"/>
  <c r="K1109" i="1"/>
  <c r="L1109" i="1"/>
  <c r="K1101" i="1"/>
  <c r="L1101" i="1"/>
  <c r="K1093" i="1"/>
  <c r="L1093" i="1"/>
  <c r="K1077" i="1"/>
  <c r="L1077" i="1"/>
  <c r="K1069" i="1"/>
  <c r="L1069" i="1"/>
  <c r="K1061" i="1"/>
  <c r="L1061" i="1"/>
  <c r="K1053" i="1"/>
  <c r="L1053" i="1"/>
  <c r="K1045" i="1"/>
  <c r="L1045" i="1"/>
  <c r="K1037" i="1"/>
  <c r="L1037" i="1"/>
  <c r="K1029" i="1"/>
  <c r="L1029" i="1"/>
  <c r="K1021" i="1"/>
  <c r="L1021" i="1"/>
  <c r="K1013" i="1"/>
  <c r="L1013" i="1"/>
  <c r="K1005" i="1"/>
  <c r="L1005" i="1"/>
  <c r="K997" i="1"/>
  <c r="L997" i="1"/>
  <c r="K989" i="1"/>
  <c r="L989" i="1"/>
  <c r="K981" i="1"/>
  <c r="L981" i="1"/>
  <c r="K973" i="1"/>
  <c r="L973" i="1"/>
  <c r="K965" i="1"/>
  <c r="L965" i="1"/>
  <c r="K957" i="1"/>
  <c r="L957" i="1"/>
  <c r="K949" i="1"/>
  <c r="L949" i="1"/>
  <c r="K933" i="1"/>
  <c r="L933" i="1"/>
  <c r="K925" i="1"/>
  <c r="L925" i="1"/>
  <c r="K917" i="1"/>
  <c r="L917" i="1"/>
  <c r="K909" i="1"/>
  <c r="L909" i="1"/>
  <c r="K901" i="1"/>
  <c r="L901" i="1"/>
  <c r="K893" i="1"/>
  <c r="L893" i="1"/>
  <c r="K885" i="1"/>
  <c r="L885" i="1"/>
  <c r="K877" i="1"/>
  <c r="L877" i="1"/>
  <c r="K869" i="1"/>
  <c r="L869" i="1"/>
  <c r="K861" i="1"/>
  <c r="L861" i="1"/>
  <c r="K845" i="1"/>
  <c r="L845" i="1"/>
  <c r="K837" i="1"/>
  <c r="L837" i="1"/>
  <c r="K829" i="1"/>
  <c r="L829" i="1"/>
  <c r="K821" i="1"/>
  <c r="L821" i="1"/>
  <c r="K813" i="1"/>
  <c r="L813" i="1"/>
  <c r="K805" i="1"/>
  <c r="L805" i="1"/>
  <c r="K797" i="1"/>
  <c r="L797" i="1"/>
  <c r="K789" i="1"/>
  <c r="L789" i="1"/>
  <c r="K781" i="1"/>
  <c r="L781" i="1"/>
  <c r="K773" i="1"/>
  <c r="L773" i="1"/>
  <c r="K765" i="1"/>
  <c r="L765" i="1"/>
  <c r="K757" i="1"/>
  <c r="L757" i="1"/>
  <c r="K749" i="1"/>
  <c r="L749" i="1"/>
  <c r="K741" i="1"/>
  <c r="L741" i="1"/>
  <c r="K733" i="1"/>
  <c r="L733" i="1"/>
  <c r="K725" i="1"/>
  <c r="L725" i="1"/>
  <c r="K717" i="1"/>
  <c r="L717" i="1"/>
  <c r="K709" i="1"/>
  <c r="L709" i="1"/>
  <c r="K701" i="1"/>
  <c r="L701" i="1"/>
  <c r="K693" i="1"/>
  <c r="L693" i="1"/>
  <c r="K685" i="1"/>
  <c r="L685" i="1"/>
  <c r="K677" i="1"/>
  <c r="L677" i="1"/>
  <c r="K669" i="1"/>
  <c r="L669" i="1"/>
  <c r="K661" i="1"/>
  <c r="L661" i="1"/>
  <c r="K653" i="1"/>
  <c r="L653" i="1"/>
  <c r="K645" i="1"/>
  <c r="L645" i="1"/>
  <c r="K637" i="1"/>
  <c r="L637" i="1"/>
  <c r="K629" i="1"/>
  <c r="L629" i="1"/>
  <c r="K621" i="1"/>
  <c r="L621" i="1"/>
  <c r="K613" i="1"/>
  <c r="L613" i="1"/>
  <c r="K605" i="1"/>
  <c r="L605" i="1"/>
  <c r="K597" i="1"/>
  <c r="L597" i="1"/>
  <c r="K589" i="1"/>
  <c r="L589" i="1"/>
  <c r="K581" i="1"/>
  <c r="L581" i="1"/>
  <c r="K573" i="1"/>
  <c r="L573" i="1"/>
  <c r="K565" i="1"/>
  <c r="L565" i="1"/>
  <c r="K557" i="1"/>
  <c r="L557" i="1"/>
  <c r="K549" i="1"/>
  <c r="L549" i="1"/>
  <c r="K541" i="1"/>
  <c r="L541" i="1"/>
  <c r="K533" i="1"/>
  <c r="L533" i="1"/>
  <c r="K525" i="1"/>
  <c r="L525" i="1"/>
  <c r="K517" i="1"/>
  <c r="L517" i="1"/>
  <c r="K509" i="1"/>
  <c r="L509" i="1"/>
  <c r="K501" i="1"/>
  <c r="L501" i="1"/>
  <c r="K493" i="1"/>
  <c r="L493" i="1"/>
  <c r="K485" i="1"/>
  <c r="L485" i="1"/>
  <c r="K477" i="1"/>
  <c r="L477" i="1"/>
  <c r="K469" i="1"/>
  <c r="L469" i="1"/>
  <c r="K461" i="1"/>
  <c r="L461" i="1"/>
  <c r="K453" i="1"/>
  <c r="L453" i="1"/>
  <c r="K445" i="1"/>
  <c r="L445" i="1"/>
  <c r="K437" i="1"/>
  <c r="L437" i="1"/>
  <c r="K429" i="1"/>
  <c r="L429" i="1"/>
  <c r="K421" i="1"/>
  <c r="L421" i="1"/>
  <c r="K413" i="1"/>
  <c r="L413" i="1"/>
  <c r="K405" i="1"/>
  <c r="L405" i="1"/>
  <c r="K397" i="1"/>
  <c r="L397" i="1"/>
  <c r="K389" i="1"/>
  <c r="L389" i="1"/>
  <c r="K381" i="1"/>
  <c r="L381" i="1"/>
  <c r="K373" i="1"/>
  <c r="L373" i="1"/>
  <c r="K365" i="1"/>
  <c r="L365" i="1"/>
  <c r="K357" i="1"/>
  <c r="L357" i="1"/>
  <c r="K349" i="1"/>
  <c r="L349" i="1"/>
  <c r="K341" i="1"/>
  <c r="L341" i="1"/>
  <c r="K333" i="1"/>
  <c r="L333" i="1"/>
  <c r="K325" i="1"/>
  <c r="L325" i="1"/>
  <c r="K317" i="1"/>
  <c r="L317" i="1"/>
  <c r="K309" i="1"/>
  <c r="L309" i="1"/>
  <c r="K301" i="1"/>
  <c r="L301" i="1"/>
  <c r="K293" i="1"/>
  <c r="L293" i="1"/>
  <c r="K285" i="1"/>
  <c r="L285" i="1"/>
  <c r="K277" i="1"/>
  <c r="L277" i="1"/>
  <c r="K269" i="1"/>
  <c r="L269" i="1"/>
  <c r="K261" i="1"/>
  <c r="L261" i="1"/>
  <c r="K253" i="1"/>
  <c r="L253" i="1"/>
  <c r="K245" i="1"/>
  <c r="L245" i="1"/>
  <c r="K237" i="1"/>
  <c r="L237" i="1"/>
  <c r="K229" i="1"/>
  <c r="L229" i="1"/>
  <c r="K221" i="1"/>
  <c r="L221" i="1"/>
  <c r="K213" i="1"/>
  <c r="L213" i="1"/>
  <c r="K205" i="1"/>
  <c r="L205" i="1"/>
  <c r="K197" i="1"/>
  <c r="L197" i="1"/>
  <c r="K189" i="1"/>
  <c r="L189" i="1"/>
  <c r="K181" i="1"/>
  <c r="L181" i="1"/>
  <c r="K173" i="1"/>
  <c r="L173" i="1"/>
  <c r="K165" i="1"/>
  <c r="L165" i="1"/>
  <c r="K157" i="1"/>
  <c r="L157" i="1"/>
  <c r="K149" i="1"/>
  <c r="L149" i="1"/>
  <c r="K141" i="1"/>
  <c r="L141" i="1"/>
  <c r="K133" i="1"/>
  <c r="L133" i="1"/>
  <c r="K125" i="1"/>
  <c r="L125" i="1"/>
  <c r="K117" i="1"/>
  <c r="L117" i="1"/>
  <c r="K109" i="1"/>
  <c r="L109" i="1"/>
  <c r="K101" i="1"/>
  <c r="L101" i="1"/>
  <c r="K93" i="1"/>
  <c r="L93" i="1"/>
  <c r="K85" i="1"/>
  <c r="L85" i="1"/>
  <c r="K77" i="1"/>
  <c r="L77" i="1"/>
  <c r="K69" i="1"/>
  <c r="L69" i="1"/>
  <c r="K61" i="1"/>
  <c r="L61" i="1"/>
  <c r="K53" i="1"/>
  <c r="L53" i="1"/>
  <c r="K45" i="1"/>
  <c r="L45" i="1"/>
  <c r="K37" i="1"/>
  <c r="L37" i="1"/>
  <c r="K29" i="1"/>
  <c r="L29" i="1"/>
  <c r="K21" i="1"/>
  <c r="L21" i="1"/>
  <c r="K13" i="1"/>
  <c r="L13" i="1"/>
  <c r="K5" i="1"/>
  <c r="L5" i="1"/>
  <c r="L1612" i="1"/>
  <c r="L1548" i="1"/>
  <c r="L1484" i="1"/>
  <c r="L1415" i="1"/>
  <c r="L1329" i="1"/>
  <c r="L1244" i="1"/>
  <c r="L1157" i="1"/>
  <c r="L1041" i="1"/>
  <c r="L900" i="1"/>
  <c r="K1428" i="1"/>
  <c r="L1428" i="1"/>
  <c r="K1420" i="1"/>
  <c r="L1420" i="1"/>
  <c r="K1412" i="1"/>
  <c r="L1412" i="1"/>
  <c r="K1396" i="1"/>
  <c r="L1396" i="1"/>
  <c r="K1388" i="1"/>
  <c r="L1388" i="1"/>
  <c r="K1380" i="1"/>
  <c r="L1380" i="1"/>
  <c r="K1364" i="1"/>
  <c r="L1364" i="1"/>
  <c r="K1356" i="1"/>
  <c r="L1356" i="1"/>
  <c r="K1348" i="1"/>
  <c r="L1348" i="1"/>
  <c r="K1332" i="1"/>
  <c r="L1332" i="1"/>
  <c r="K1324" i="1"/>
  <c r="L1324" i="1"/>
  <c r="K1316" i="1"/>
  <c r="L1316" i="1"/>
  <c r="K1300" i="1"/>
  <c r="L1300" i="1"/>
  <c r="K1292" i="1"/>
  <c r="L1292" i="1"/>
  <c r="K1284" i="1"/>
  <c r="L1284" i="1"/>
  <c r="K1268" i="1"/>
  <c r="L1268" i="1"/>
  <c r="K1260" i="1"/>
  <c r="L1260" i="1"/>
  <c r="K1252" i="1"/>
  <c r="L1252" i="1"/>
  <c r="K1236" i="1"/>
  <c r="L1236" i="1"/>
  <c r="K1228" i="1"/>
  <c r="L1228" i="1"/>
  <c r="K1220" i="1"/>
  <c r="L1220" i="1"/>
  <c r="K1204" i="1"/>
  <c r="L1204" i="1"/>
  <c r="K1196" i="1"/>
  <c r="L1196" i="1"/>
  <c r="K1188" i="1"/>
  <c r="L1188" i="1"/>
  <c r="K1172" i="1"/>
  <c r="L1172" i="1"/>
  <c r="K1164" i="1"/>
  <c r="L1164" i="1"/>
  <c r="K1156" i="1"/>
  <c r="L1156" i="1"/>
  <c r="K1148" i="1"/>
  <c r="L1148" i="1"/>
  <c r="K1140" i="1"/>
  <c r="L1140" i="1"/>
  <c r="K1132" i="1"/>
  <c r="L1132" i="1"/>
  <c r="K1124" i="1"/>
  <c r="L1124" i="1"/>
  <c r="K1116" i="1"/>
  <c r="L1116" i="1"/>
  <c r="K1108" i="1"/>
  <c r="L1108" i="1"/>
  <c r="K1092" i="1"/>
  <c r="L1092" i="1"/>
  <c r="K1084" i="1"/>
  <c r="L1084" i="1"/>
  <c r="K1076" i="1"/>
  <c r="L1076" i="1"/>
  <c r="K1068" i="1"/>
  <c r="L1068" i="1"/>
  <c r="K1060" i="1"/>
  <c r="L1060" i="1"/>
  <c r="K1052" i="1"/>
  <c r="L1052" i="1"/>
  <c r="K1044" i="1"/>
  <c r="L1044" i="1"/>
  <c r="K1036" i="1"/>
  <c r="L1036" i="1"/>
  <c r="K1020" i="1"/>
  <c r="L1020" i="1"/>
  <c r="K1012" i="1"/>
  <c r="L1012" i="1"/>
  <c r="K1004" i="1"/>
  <c r="L1004" i="1"/>
  <c r="K996" i="1"/>
  <c r="L996" i="1"/>
  <c r="K988" i="1"/>
  <c r="L988" i="1"/>
  <c r="K980" i="1"/>
  <c r="L980" i="1"/>
  <c r="K972" i="1"/>
  <c r="L972" i="1"/>
  <c r="K964" i="1"/>
  <c r="L964" i="1"/>
  <c r="K956" i="1"/>
  <c r="L956" i="1"/>
  <c r="K948" i="1"/>
  <c r="L948" i="1"/>
  <c r="K940" i="1"/>
  <c r="L940" i="1"/>
  <c r="K932" i="1"/>
  <c r="L932" i="1"/>
  <c r="K924" i="1"/>
  <c r="L924" i="1"/>
  <c r="K916" i="1"/>
  <c r="L916" i="1"/>
  <c r="K908" i="1"/>
  <c r="L908" i="1"/>
  <c r="K892" i="1"/>
  <c r="L892" i="1"/>
  <c r="K884" i="1"/>
  <c r="L884" i="1"/>
  <c r="K876" i="1"/>
  <c r="L876" i="1"/>
  <c r="K868" i="1"/>
  <c r="L868" i="1"/>
  <c r="K860" i="1"/>
  <c r="L860" i="1"/>
  <c r="K852" i="1"/>
  <c r="L852" i="1"/>
  <c r="K844" i="1"/>
  <c r="L844" i="1"/>
  <c r="K836" i="1"/>
  <c r="L836" i="1"/>
  <c r="K828" i="1"/>
  <c r="L828" i="1"/>
  <c r="K820" i="1"/>
  <c r="L820" i="1"/>
  <c r="K812" i="1"/>
  <c r="L812" i="1"/>
  <c r="K804" i="1"/>
  <c r="L804" i="1"/>
  <c r="K796" i="1"/>
  <c r="L796" i="1"/>
  <c r="K788" i="1"/>
  <c r="L788" i="1"/>
  <c r="L780" i="1"/>
  <c r="K780" i="1"/>
  <c r="K772" i="1"/>
  <c r="L772" i="1"/>
  <c r="K764" i="1"/>
  <c r="L764" i="1"/>
  <c r="K756" i="1"/>
  <c r="L756" i="1"/>
  <c r="K748" i="1"/>
  <c r="L748" i="1"/>
  <c r="K740" i="1"/>
  <c r="L740" i="1"/>
  <c r="K732" i="1"/>
  <c r="L732" i="1"/>
  <c r="K724" i="1"/>
  <c r="L724" i="1"/>
  <c r="K716" i="1"/>
  <c r="L716" i="1"/>
  <c r="K708" i="1"/>
  <c r="L708" i="1"/>
  <c r="K700" i="1"/>
  <c r="L700" i="1"/>
  <c r="K692" i="1"/>
  <c r="L692" i="1"/>
  <c r="K684" i="1"/>
  <c r="L684" i="1"/>
  <c r="K676" i="1"/>
  <c r="L676" i="1"/>
  <c r="K668" i="1"/>
  <c r="L668" i="1"/>
  <c r="K660" i="1"/>
  <c r="L660" i="1"/>
  <c r="K652" i="1"/>
  <c r="L652" i="1"/>
  <c r="K644" i="1"/>
  <c r="L644" i="1"/>
  <c r="K636" i="1"/>
  <c r="L636" i="1"/>
  <c r="K628" i="1"/>
  <c r="L628" i="1"/>
  <c r="K620" i="1"/>
  <c r="L620" i="1"/>
  <c r="K612" i="1"/>
  <c r="L612" i="1"/>
  <c r="K604" i="1"/>
  <c r="L604" i="1"/>
  <c r="K596" i="1"/>
  <c r="L596" i="1"/>
  <c r="K588" i="1"/>
  <c r="L588" i="1"/>
  <c r="K580" i="1"/>
  <c r="L580" i="1"/>
  <c r="K572" i="1"/>
  <c r="L572" i="1"/>
  <c r="K564" i="1"/>
  <c r="L564" i="1"/>
  <c r="K556" i="1"/>
  <c r="L556" i="1"/>
  <c r="K548" i="1"/>
  <c r="L548" i="1"/>
  <c r="K540" i="1"/>
  <c r="L540" i="1"/>
  <c r="K532" i="1"/>
  <c r="L532" i="1"/>
  <c r="K524" i="1"/>
  <c r="L524" i="1"/>
  <c r="K516" i="1"/>
  <c r="L516" i="1"/>
  <c r="K508" i="1"/>
  <c r="L508" i="1"/>
  <c r="K500" i="1"/>
  <c r="L500" i="1"/>
  <c r="K492" i="1"/>
  <c r="L492" i="1"/>
  <c r="K484" i="1"/>
  <c r="L484" i="1"/>
  <c r="K476" i="1"/>
  <c r="L476" i="1"/>
  <c r="K468" i="1"/>
  <c r="L468" i="1"/>
  <c r="K460" i="1"/>
  <c r="L460" i="1"/>
  <c r="K452" i="1"/>
  <c r="L452" i="1"/>
  <c r="K444" i="1"/>
  <c r="L444" i="1"/>
  <c r="K436" i="1"/>
  <c r="L436" i="1"/>
  <c r="K428" i="1"/>
  <c r="L428" i="1"/>
  <c r="K420" i="1"/>
  <c r="L420" i="1"/>
  <c r="K412" i="1"/>
  <c r="L412" i="1"/>
  <c r="K404" i="1"/>
  <c r="L404" i="1"/>
  <c r="K396" i="1"/>
  <c r="L396" i="1"/>
  <c r="K388" i="1"/>
  <c r="L388" i="1"/>
  <c r="K380" i="1"/>
  <c r="L380" i="1"/>
  <c r="K372" i="1"/>
  <c r="L372" i="1"/>
  <c r="K364" i="1"/>
  <c r="L364" i="1"/>
  <c r="K356" i="1"/>
  <c r="L356" i="1"/>
  <c r="K348" i="1"/>
  <c r="L348" i="1"/>
  <c r="K340" i="1"/>
  <c r="L340" i="1"/>
  <c r="K332" i="1"/>
  <c r="L332" i="1"/>
  <c r="L324" i="1"/>
  <c r="K324" i="1"/>
  <c r="K316" i="1"/>
  <c r="L316" i="1"/>
  <c r="K308" i="1"/>
  <c r="L308" i="1"/>
  <c r="K300" i="1"/>
  <c r="L300" i="1"/>
  <c r="K292" i="1"/>
  <c r="L292" i="1"/>
  <c r="K284" i="1"/>
  <c r="L284" i="1"/>
  <c r="K276" i="1"/>
  <c r="L276" i="1"/>
  <c r="K268" i="1"/>
  <c r="L268" i="1"/>
  <c r="K260" i="1"/>
  <c r="L260" i="1"/>
  <c r="K252" i="1"/>
  <c r="L252" i="1"/>
  <c r="K244" i="1"/>
  <c r="L244" i="1"/>
  <c r="K236" i="1"/>
  <c r="L236" i="1"/>
  <c r="K228" i="1"/>
  <c r="L228" i="1"/>
  <c r="K220" i="1"/>
  <c r="L220" i="1"/>
  <c r="K212" i="1"/>
  <c r="L212" i="1"/>
  <c r="K204" i="1"/>
  <c r="L204" i="1"/>
  <c r="K196" i="1"/>
  <c r="L196" i="1"/>
  <c r="K188" i="1"/>
  <c r="L188" i="1"/>
  <c r="K180" i="1"/>
  <c r="L180" i="1"/>
  <c r="K172" i="1"/>
  <c r="L172" i="1"/>
  <c r="K164" i="1"/>
  <c r="L164" i="1"/>
  <c r="K156" i="1"/>
  <c r="L156" i="1"/>
  <c r="K148" i="1"/>
  <c r="L148" i="1"/>
  <c r="K140" i="1"/>
  <c r="L140" i="1"/>
  <c r="K132" i="1"/>
  <c r="L132" i="1"/>
  <c r="K124" i="1"/>
  <c r="L124" i="1"/>
  <c r="K116" i="1"/>
  <c r="L116" i="1"/>
  <c r="L1604" i="1"/>
  <c r="L1540" i="1"/>
  <c r="L1476" i="1"/>
  <c r="L1404" i="1"/>
  <c r="L1319" i="1"/>
  <c r="L1233" i="1"/>
  <c r="L1028" i="1"/>
  <c r="K1619" i="1"/>
  <c r="L1619" i="1"/>
  <c r="K1611" i="1"/>
  <c r="L1611" i="1"/>
  <c r="K1603" i="1"/>
  <c r="L1603" i="1"/>
  <c r="K1595" i="1"/>
  <c r="L1595" i="1"/>
  <c r="K1587" i="1"/>
  <c r="L1587" i="1"/>
  <c r="K1579" i="1"/>
  <c r="L1579" i="1"/>
  <c r="K1571" i="1"/>
  <c r="L1571" i="1"/>
  <c r="K1563" i="1"/>
  <c r="L1563" i="1"/>
  <c r="K1555" i="1"/>
  <c r="L1555" i="1"/>
  <c r="K1547" i="1"/>
  <c r="L1547" i="1"/>
  <c r="K1539" i="1"/>
  <c r="L1539" i="1"/>
  <c r="K1531" i="1"/>
  <c r="L1531" i="1"/>
  <c r="K1523" i="1"/>
  <c r="L1523" i="1"/>
  <c r="K1515" i="1"/>
  <c r="L1515" i="1"/>
  <c r="K1507" i="1"/>
  <c r="L1507" i="1"/>
  <c r="K1499" i="1"/>
  <c r="L1499" i="1"/>
  <c r="K1491" i="1"/>
  <c r="L1491" i="1"/>
  <c r="K1483" i="1"/>
  <c r="L1483" i="1"/>
  <c r="K1475" i="1"/>
  <c r="L1475" i="1"/>
  <c r="K1467" i="1"/>
  <c r="L1467" i="1"/>
  <c r="K1459" i="1"/>
  <c r="L1459" i="1"/>
  <c r="K1451" i="1"/>
  <c r="L1451" i="1"/>
  <c r="K1443" i="1"/>
  <c r="L1443" i="1"/>
  <c r="K1435" i="1"/>
  <c r="L1435" i="1"/>
  <c r="K1427" i="1"/>
  <c r="L1427" i="1"/>
  <c r="K1419" i="1"/>
  <c r="L1419" i="1"/>
  <c r="K1411" i="1"/>
  <c r="L1411" i="1"/>
  <c r="K1403" i="1"/>
  <c r="L1403" i="1"/>
  <c r="K1395" i="1"/>
  <c r="L1395" i="1"/>
  <c r="K1387" i="1"/>
  <c r="L1387" i="1"/>
  <c r="K1379" i="1"/>
  <c r="L1379" i="1"/>
  <c r="K1371" i="1"/>
  <c r="L1371" i="1"/>
  <c r="K1363" i="1"/>
  <c r="L1363" i="1"/>
  <c r="K1355" i="1"/>
  <c r="L1355" i="1"/>
  <c r="K1347" i="1"/>
  <c r="L1347" i="1"/>
  <c r="K1339" i="1"/>
  <c r="L1339" i="1"/>
  <c r="K1331" i="1"/>
  <c r="L1331" i="1"/>
  <c r="K1323" i="1"/>
  <c r="L1323" i="1"/>
  <c r="K1315" i="1"/>
  <c r="L1315" i="1"/>
  <c r="K1307" i="1"/>
  <c r="L1307" i="1"/>
  <c r="K1299" i="1"/>
  <c r="L1299" i="1"/>
  <c r="K1291" i="1"/>
  <c r="L1291" i="1"/>
  <c r="K1283" i="1"/>
  <c r="L1283" i="1"/>
  <c r="K1275" i="1"/>
  <c r="L1275" i="1"/>
  <c r="K1267" i="1"/>
  <c r="L1267" i="1"/>
  <c r="K1259" i="1"/>
  <c r="L1259" i="1"/>
  <c r="K1251" i="1"/>
  <c r="L1251" i="1"/>
  <c r="K1243" i="1"/>
  <c r="L1243" i="1"/>
  <c r="K1235" i="1"/>
  <c r="L1235" i="1"/>
  <c r="K1227" i="1"/>
  <c r="L1227" i="1"/>
  <c r="K1219" i="1"/>
  <c r="L1219" i="1"/>
  <c r="K1211" i="1"/>
  <c r="L1211" i="1"/>
  <c r="K1203" i="1"/>
  <c r="L1203" i="1"/>
  <c r="K1195" i="1"/>
  <c r="L1195" i="1"/>
  <c r="K1187" i="1"/>
  <c r="L1187" i="1"/>
  <c r="K1179" i="1"/>
  <c r="L1179" i="1"/>
  <c r="K1171" i="1"/>
  <c r="L1171" i="1"/>
  <c r="L1163" i="1"/>
  <c r="K1163" i="1"/>
  <c r="K1155" i="1"/>
  <c r="L1155" i="1"/>
  <c r="K1147" i="1"/>
  <c r="L1147" i="1"/>
  <c r="K1139" i="1"/>
  <c r="L1139" i="1"/>
  <c r="K1131" i="1"/>
  <c r="L1131" i="1"/>
  <c r="K1123" i="1"/>
  <c r="L1123" i="1"/>
  <c r="K1115" i="1"/>
  <c r="L1115" i="1"/>
  <c r="K1107" i="1"/>
  <c r="L1107" i="1"/>
  <c r="K1099" i="1"/>
  <c r="L1099" i="1"/>
  <c r="K1091" i="1"/>
  <c r="L1091" i="1"/>
  <c r="K1083" i="1"/>
  <c r="L1083" i="1"/>
  <c r="K1075" i="1"/>
  <c r="L1075" i="1"/>
  <c r="K1067" i="1"/>
  <c r="L1067" i="1"/>
  <c r="K1059" i="1"/>
  <c r="L1059" i="1"/>
  <c r="K1051" i="1"/>
  <c r="L1051" i="1"/>
  <c r="K1043" i="1"/>
  <c r="L1043" i="1"/>
  <c r="K1035" i="1"/>
  <c r="L1035" i="1"/>
  <c r="K1027" i="1"/>
  <c r="L1027" i="1"/>
  <c r="K1019" i="1"/>
  <c r="L1019" i="1"/>
  <c r="K1011" i="1"/>
  <c r="L1011" i="1"/>
  <c r="K1003" i="1"/>
  <c r="L1003" i="1"/>
  <c r="K995" i="1"/>
  <c r="L995" i="1"/>
  <c r="K987" i="1"/>
  <c r="L987" i="1"/>
  <c r="K979" i="1"/>
  <c r="L979" i="1"/>
  <c r="K971" i="1"/>
  <c r="L971" i="1"/>
  <c r="K963" i="1"/>
  <c r="L963" i="1"/>
  <c r="K955" i="1"/>
  <c r="L955" i="1"/>
  <c r="K947" i="1"/>
  <c r="L947" i="1"/>
  <c r="K939" i="1"/>
  <c r="L939" i="1"/>
  <c r="K931" i="1"/>
  <c r="L931" i="1"/>
  <c r="K915" i="1"/>
  <c r="L915" i="1"/>
  <c r="K907" i="1"/>
  <c r="L907" i="1"/>
  <c r="K899" i="1"/>
  <c r="L899" i="1"/>
  <c r="K891" i="1"/>
  <c r="L891" i="1"/>
  <c r="K883" i="1"/>
  <c r="L883" i="1"/>
  <c r="K867" i="1"/>
  <c r="L867" i="1"/>
  <c r="K859" i="1"/>
  <c r="L859" i="1"/>
  <c r="K851" i="1"/>
  <c r="L851" i="1"/>
  <c r="K843" i="1"/>
  <c r="L843" i="1"/>
  <c r="K835" i="1"/>
  <c r="L835" i="1"/>
  <c r="L1596" i="1"/>
  <c r="L1532" i="1"/>
  <c r="L1468" i="1"/>
  <c r="L1393" i="1"/>
  <c r="L1308" i="1"/>
  <c r="L1223" i="1"/>
  <c r="L1127" i="1"/>
  <c r="L1009" i="1"/>
  <c r="L853" i="1"/>
  <c r="K108" i="1"/>
  <c r="L108" i="1"/>
  <c r="K100" i="1"/>
  <c r="L100" i="1"/>
  <c r="K92" i="1"/>
  <c r="L92" i="1"/>
  <c r="K84" i="1"/>
  <c r="L84" i="1"/>
  <c r="K76" i="1"/>
  <c r="L76" i="1"/>
  <c r="K68" i="1"/>
  <c r="L68" i="1"/>
  <c r="K60" i="1"/>
  <c r="L60" i="1"/>
  <c r="K52" i="1"/>
  <c r="L52" i="1"/>
  <c r="K44" i="1"/>
  <c r="L44" i="1"/>
  <c r="K36" i="1"/>
  <c r="L36" i="1"/>
  <c r="K28" i="1"/>
  <c r="L28" i="1"/>
  <c r="K20" i="1"/>
  <c r="L20" i="1"/>
  <c r="K12" i="1"/>
  <c r="L12" i="1"/>
  <c r="K4" i="1"/>
  <c r="L4" i="1"/>
  <c r="L775" i="1"/>
  <c r="K827" i="1"/>
  <c r="L827" i="1"/>
  <c r="K803" i="1"/>
  <c r="L803" i="1"/>
  <c r="K787" i="1"/>
  <c r="L787" i="1"/>
  <c r="K771" i="1"/>
  <c r="L771" i="1"/>
  <c r="K755" i="1"/>
  <c r="L755" i="1"/>
  <c r="K747" i="1"/>
  <c r="L747" i="1"/>
  <c r="K739" i="1"/>
  <c r="L739" i="1"/>
  <c r="K731" i="1"/>
  <c r="L731" i="1"/>
  <c r="K723" i="1"/>
  <c r="L723" i="1"/>
  <c r="K715" i="1"/>
  <c r="L715" i="1"/>
  <c r="K707" i="1"/>
  <c r="L707" i="1"/>
  <c r="K699" i="1"/>
  <c r="L699" i="1"/>
  <c r="K691" i="1"/>
  <c r="L691" i="1"/>
  <c r="K683" i="1"/>
  <c r="L683" i="1"/>
  <c r="K675" i="1"/>
  <c r="L675" i="1"/>
  <c r="K667" i="1"/>
  <c r="L667" i="1"/>
  <c r="K659" i="1"/>
  <c r="L659" i="1"/>
  <c r="K651" i="1"/>
  <c r="L651" i="1"/>
  <c r="K643" i="1"/>
  <c r="L643" i="1"/>
  <c r="K635" i="1"/>
  <c r="L635" i="1"/>
  <c r="K627" i="1"/>
  <c r="L627" i="1"/>
  <c r="K619" i="1"/>
  <c r="L619" i="1"/>
  <c r="K611" i="1"/>
  <c r="L611" i="1"/>
  <c r="K603" i="1"/>
  <c r="L603" i="1"/>
  <c r="K595" i="1"/>
  <c r="L595" i="1"/>
  <c r="K587" i="1"/>
  <c r="L587" i="1"/>
  <c r="K579" i="1"/>
  <c r="L579" i="1"/>
  <c r="K571" i="1"/>
  <c r="L571" i="1"/>
  <c r="K563" i="1"/>
  <c r="L563" i="1"/>
  <c r="K555" i="1"/>
  <c r="L555" i="1"/>
  <c r="K547" i="1"/>
  <c r="L547" i="1"/>
  <c r="K539" i="1"/>
  <c r="L539" i="1"/>
  <c r="K531" i="1"/>
  <c r="L531" i="1"/>
  <c r="K523" i="1"/>
  <c r="L523" i="1"/>
  <c r="K515" i="1"/>
  <c r="L515" i="1"/>
  <c r="K507" i="1"/>
  <c r="L507" i="1"/>
  <c r="K499" i="1"/>
  <c r="L499" i="1"/>
  <c r="K491" i="1"/>
  <c r="L491" i="1"/>
  <c r="K483" i="1"/>
  <c r="L483" i="1"/>
  <c r="K475" i="1"/>
  <c r="L475" i="1"/>
  <c r="K467" i="1"/>
  <c r="L467" i="1"/>
  <c r="K459" i="1"/>
  <c r="L459" i="1"/>
  <c r="K451" i="1"/>
  <c r="L451" i="1"/>
  <c r="K443" i="1"/>
  <c r="L443" i="1"/>
  <c r="K435" i="1"/>
  <c r="L435" i="1"/>
  <c r="K427" i="1"/>
  <c r="L427" i="1"/>
  <c r="K419" i="1"/>
  <c r="L419" i="1"/>
  <c r="K411" i="1"/>
  <c r="L411" i="1"/>
  <c r="K403" i="1"/>
  <c r="L403" i="1"/>
  <c r="K395" i="1"/>
  <c r="L395" i="1"/>
  <c r="K387" i="1"/>
  <c r="L387" i="1"/>
  <c r="K379" i="1"/>
  <c r="L379" i="1"/>
  <c r="K371" i="1"/>
  <c r="L371" i="1"/>
  <c r="K363" i="1"/>
  <c r="L363" i="1"/>
  <c r="K355" i="1"/>
  <c r="L355" i="1"/>
  <c r="K347" i="1"/>
  <c r="L347" i="1"/>
  <c r="K339" i="1"/>
  <c r="L339" i="1"/>
  <c r="K331" i="1"/>
  <c r="L331" i="1"/>
  <c r="K323" i="1"/>
  <c r="L323" i="1"/>
  <c r="K315" i="1"/>
  <c r="L315" i="1"/>
  <c r="K307" i="1"/>
  <c r="L307" i="1"/>
  <c r="K299" i="1"/>
  <c r="L299" i="1"/>
  <c r="K291" i="1"/>
  <c r="L291" i="1"/>
  <c r="K283" i="1"/>
  <c r="L283" i="1"/>
  <c r="K275" i="1"/>
  <c r="L275" i="1"/>
  <c r="K267" i="1"/>
  <c r="L267" i="1"/>
  <c r="K259" i="1"/>
  <c r="L259" i="1"/>
  <c r="K251" i="1"/>
  <c r="L251" i="1"/>
  <c r="K243" i="1"/>
  <c r="L243" i="1"/>
  <c r="K235" i="1"/>
  <c r="L235" i="1"/>
  <c r="K227" i="1"/>
  <c r="L227" i="1"/>
  <c r="K219" i="1"/>
  <c r="L219" i="1"/>
  <c r="K211" i="1"/>
  <c r="L211" i="1"/>
  <c r="K203" i="1"/>
  <c r="L203" i="1"/>
  <c r="K195" i="1"/>
  <c r="L195" i="1"/>
  <c r="K187" i="1"/>
  <c r="L187" i="1"/>
  <c r="K179" i="1"/>
  <c r="L179" i="1"/>
  <c r="K171" i="1"/>
  <c r="L171" i="1"/>
  <c r="K163" i="1"/>
  <c r="L163" i="1"/>
  <c r="K155" i="1"/>
  <c r="L155" i="1"/>
  <c r="K147" i="1"/>
  <c r="L147" i="1"/>
  <c r="K139" i="1"/>
  <c r="L139" i="1"/>
  <c r="K131" i="1"/>
  <c r="L131" i="1"/>
  <c r="K123" i="1"/>
  <c r="L123" i="1"/>
  <c r="K115" i="1"/>
  <c r="L115" i="1"/>
  <c r="K107" i="1"/>
  <c r="L107" i="1"/>
  <c r="K99" i="1"/>
  <c r="L99" i="1"/>
  <c r="K91" i="1"/>
  <c r="L91" i="1"/>
  <c r="K83" i="1"/>
  <c r="L83" i="1"/>
  <c r="K75" i="1"/>
  <c r="L75" i="1"/>
  <c r="K67" i="1"/>
  <c r="L67" i="1"/>
  <c r="K59" i="1"/>
  <c r="L59" i="1"/>
  <c r="K51" i="1"/>
  <c r="L51" i="1"/>
  <c r="K43" i="1"/>
  <c r="L43" i="1"/>
  <c r="K35" i="1"/>
  <c r="L35" i="1"/>
  <c r="K27" i="1"/>
  <c r="L27" i="1"/>
  <c r="K19" i="1"/>
  <c r="L19" i="1"/>
  <c r="K11" i="1"/>
  <c r="L11" i="1"/>
  <c r="K3" i="1"/>
  <c r="L3" i="1"/>
  <c r="L767" i="1"/>
  <c r="L819" i="1"/>
  <c r="L763" i="1"/>
  <c r="K288" i="1"/>
  <c r="L288" i="1"/>
  <c r="K280" i="1"/>
  <c r="L280" i="1"/>
  <c r="K272" i="1"/>
  <c r="L272" i="1"/>
  <c r="K264" i="1"/>
  <c r="L264" i="1"/>
  <c r="K256" i="1"/>
  <c r="L256" i="1"/>
  <c r="K248" i="1"/>
  <c r="L248" i="1"/>
  <c r="K240" i="1"/>
  <c r="L240" i="1"/>
  <c r="K232" i="1"/>
  <c r="L232" i="1"/>
  <c r="K224" i="1"/>
  <c r="L224" i="1"/>
  <c r="K216" i="1"/>
  <c r="L216" i="1"/>
  <c r="K208" i="1"/>
  <c r="K200" i="1"/>
  <c r="L200" i="1"/>
  <c r="K192" i="1"/>
  <c r="L192" i="1"/>
  <c r="K184" i="1"/>
  <c r="L184" i="1"/>
  <c r="K176" i="1"/>
  <c r="L176" i="1"/>
  <c r="K168" i="1"/>
  <c r="K160" i="1"/>
  <c r="L160" i="1"/>
  <c r="K152" i="1"/>
  <c r="L152" i="1"/>
  <c r="K144" i="1"/>
  <c r="L144" i="1"/>
  <c r="K136" i="1"/>
  <c r="L136" i="1"/>
  <c r="K128" i="1"/>
  <c r="K120" i="1"/>
  <c r="L120" i="1"/>
  <c r="K112" i="1"/>
  <c r="L112" i="1"/>
  <c r="K104" i="1"/>
  <c r="L104" i="1"/>
  <c r="K96" i="1"/>
  <c r="L96" i="1"/>
  <c r="K88" i="1"/>
  <c r="K80" i="1"/>
  <c r="K72" i="1"/>
  <c r="L72" i="1"/>
  <c r="K64" i="1"/>
  <c r="L64" i="1"/>
  <c r="K56" i="1"/>
  <c r="L56" i="1"/>
  <c r="K48" i="1"/>
  <c r="K40" i="1"/>
  <c r="K32" i="1"/>
  <c r="L32" i="1"/>
  <c r="K24" i="1"/>
  <c r="L24" i="1"/>
  <c r="K16" i="1"/>
  <c r="L16" i="1"/>
  <c r="K8" i="1"/>
  <c r="L8" i="1"/>
  <c r="L815" i="1"/>
  <c r="L795" i="1"/>
  <c r="L80" i="1"/>
  <c r="K823" i="1"/>
  <c r="L823" i="1"/>
  <c r="K807" i="1"/>
  <c r="L807" i="1"/>
  <c r="K799" i="1"/>
  <c r="L799" i="1"/>
  <c r="K791" i="1"/>
  <c r="L791" i="1"/>
  <c r="K783" i="1"/>
  <c r="L783" i="1"/>
  <c r="K759" i="1"/>
  <c r="L759" i="1"/>
  <c r="K751" i="1"/>
  <c r="L751" i="1"/>
  <c r="K743" i="1"/>
  <c r="L743" i="1"/>
  <c r="K735" i="1"/>
  <c r="L735" i="1"/>
  <c r="K727" i="1"/>
  <c r="L727" i="1"/>
  <c r="K719" i="1"/>
  <c r="L719" i="1"/>
  <c r="K711" i="1"/>
  <c r="L711" i="1"/>
  <c r="K703" i="1"/>
  <c r="L703" i="1"/>
  <c r="K695" i="1"/>
  <c r="L695" i="1"/>
  <c r="K687" i="1"/>
  <c r="L687" i="1"/>
  <c r="K679" i="1"/>
  <c r="L679" i="1"/>
  <c r="K671" i="1"/>
  <c r="L671" i="1"/>
  <c r="K663" i="1"/>
  <c r="L663" i="1"/>
  <c r="K647" i="1"/>
  <c r="L647" i="1"/>
  <c r="K639" i="1"/>
  <c r="L639" i="1"/>
  <c r="K631" i="1"/>
  <c r="L631" i="1"/>
  <c r="K623" i="1"/>
  <c r="L623" i="1"/>
  <c r="K615" i="1"/>
  <c r="L615" i="1"/>
  <c r="K607" i="1"/>
  <c r="L607" i="1"/>
  <c r="K599" i="1"/>
  <c r="L599" i="1"/>
  <c r="K583" i="1"/>
  <c r="L583" i="1"/>
  <c r="K575" i="1"/>
  <c r="L575" i="1"/>
  <c r="K567" i="1"/>
  <c r="L567" i="1"/>
  <c r="K559" i="1"/>
  <c r="L559" i="1"/>
  <c r="K551" i="1"/>
  <c r="L551" i="1"/>
  <c r="K543" i="1"/>
  <c r="L543" i="1"/>
  <c r="K535" i="1"/>
  <c r="L535" i="1"/>
  <c r="K527" i="1"/>
  <c r="L527" i="1"/>
  <c r="K519" i="1"/>
  <c r="L519" i="1"/>
  <c r="K511" i="1"/>
  <c r="L511" i="1"/>
  <c r="K503" i="1"/>
  <c r="L503" i="1"/>
  <c r="K495" i="1"/>
  <c r="L495" i="1"/>
  <c r="K487" i="1"/>
  <c r="L487" i="1"/>
  <c r="K479" i="1"/>
  <c r="L479" i="1"/>
  <c r="K463" i="1"/>
  <c r="L463" i="1"/>
  <c r="K455" i="1"/>
  <c r="L455" i="1"/>
  <c r="K447" i="1"/>
  <c r="L447" i="1"/>
  <c r="K439" i="1"/>
  <c r="L439" i="1"/>
  <c r="K431" i="1"/>
  <c r="L431" i="1"/>
  <c r="K423" i="1"/>
  <c r="L423" i="1"/>
  <c r="K415" i="1"/>
  <c r="L415" i="1"/>
  <c r="K407" i="1"/>
  <c r="L407" i="1"/>
  <c r="K399" i="1"/>
  <c r="L399" i="1"/>
  <c r="K391" i="1"/>
  <c r="L391" i="1"/>
  <c r="K383" i="1"/>
  <c r="L383" i="1"/>
  <c r="K375" i="1"/>
  <c r="L375" i="1"/>
  <c r="K367" i="1"/>
  <c r="L367" i="1"/>
  <c r="K359" i="1"/>
  <c r="L359" i="1"/>
  <c r="K351" i="1"/>
  <c r="L351" i="1"/>
  <c r="K343" i="1"/>
  <c r="L343" i="1"/>
  <c r="K335" i="1"/>
  <c r="L335" i="1"/>
  <c r="K327" i="1"/>
  <c r="L327" i="1"/>
  <c r="K319" i="1"/>
  <c r="L319" i="1"/>
  <c r="K311" i="1"/>
  <c r="L311" i="1"/>
  <c r="K303" i="1"/>
  <c r="L303" i="1"/>
  <c r="K295" i="1"/>
  <c r="L295" i="1"/>
  <c r="K287" i="1"/>
  <c r="L287" i="1"/>
  <c r="K279" i="1"/>
  <c r="L279" i="1"/>
  <c r="K271" i="1"/>
  <c r="L271" i="1"/>
  <c r="K263" i="1"/>
  <c r="L263" i="1"/>
  <c r="K255" i="1"/>
  <c r="L255" i="1"/>
  <c r="K247" i="1"/>
  <c r="L247" i="1"/>
  <c r="K239" i="1"/>
  <c r="L239" i="1"/>
  <c r="K231" i="1"/>
  <c r="L231" i="1"/>
  <c r="K223" i="1"/>
  <c r="L223" i="1"/>
  <c r="K215" i="1"/>
  <c r="L215" i="1"/>
  <c r="K207" i="1"/>
  <c r="L207" i="1"/>
  <c r="K199" i="1"/>
  <c r="L199" i="1"/>
  <c r="K191" i="1"/>
  <c r="L191" i="1"/>
  <c r="K183" i="1"/>
  <c r="L183" i="1"/>
  <c r="K175" i="1"/>
  <c r="L175" i="1"/>
  <c r="K167" i="1"/>
  <c r="L167" i="1"/>
  <c r="K159" i="1"/>
  <c r="L159" i="1"/>
  <c r="K151" i="1"/>
  <c r="L151" i="1"/>
  <c r="K143" i="1"/>
  <c r="L143" i="1"/>
  <c r="K135" i="1"/>
  <c r="L135" i="1"/>
  <c r="K127" i="1"/>
  <c r="L127" i="1"/>
  <c r="K119" i="1"/>
  <c r="L119" i="1"/>
  <c r="K111" i="1"/>
  <c r="L111" i="1"/>
  <c r="K103" i="1"/>
  <c r="L103" i="1"/>
  <c r="K95" i="1"/>
  <c r="L95" i="1"/>
  <c r="K87" i="1"/>
  <c r="L87" i="1"/>
  <c r="K79" i="1"/>
  <c r="L79" i="1"/>
  <c r="K71" i="1"/>
  <c r="L71" i="1"/>
  <c r="K63" i="1"/>
  <c r="L63" i="1"/>
  <c r="K55" i="1"/>
  <c r="L55" i="1"/>
  <c r="K47" i="1"/>
  <c r="L47" i="1"/>
  <c r="K39" i="1"/>
  <c r="L39" i="1"/>
  <c r="K31" i="1"/>
  <c r="L31" i="1"/>
  <c r="K23" i="1"/>
  <c r="L23" i="1"/>
  <c r="K15" i="1"/>
  <c r="L15" i="1"/>
  <c r="K7" i="1"/>
  <c r="L7" i="1"/>
  <c r="L591" i="1"/>
  <c r="L168" i="1"/>
  <c r="L811" i="1"/>
  <c r="L48" i="1"/>
  <c r="L779" i="1"/>
  <c r="L655" i="1"/>
  <c r="L471" i="1"/>
  <c r="L40" i="1"/>
  <c r="K2" i="1"/>
  <c r="K1414" i="1"/>
  <c r="K1406" i="1"/>
  <c r="K1398" i="1"/>
  <c r="K1390" i="1"/>
  <c r="K1382" i="1"/>
  <c r="K1374" i="1"/>
  <c r="K1366" i="1"/>
  <c r="K1358" i="1"/>
  <c r="K1350" i="1"/>
  <c r="K1342" i="1"/>
  <c r="K1334" i="1"/>
  <c r="K1326" i="1"/>
  <c r="K1318" i="1"/>
  <c r="K1302" i="1"/>
  <c r="K1294" i="1"/>
  <c r="K1286" i="1"/>
  <c r="K1278" i="1"/>
  <c r="K1270" i="1"/>
  <c r="K1262" i="1"/>
  <c r="K1254" i="1"/>
  <c r="K1246" i="1"/>
  <c r="K1238" i="1"/>
  <c r="K1230" i="1"/>
  <c r="K1222" i="1"/>
  <c r="K1214" i="1"/>
  <c r="K1206" i="1"/>
  <c r="K1198" i="1"/>
  <c r="K1190" i="1"/>
  <c r="K1182" i="1"/>
  <c r="K1174" i="1"/>
  <c r="K1166" i="1"/>
  <c r="K1158" i="1"/>
  <c r="K1150" i="1"/>
  <c r="K1142" i="1"/>
  <c r="K1134" i="1"/>
  <c r="K1126" i="1"/>
  <c r="K1118" i="1"/>
  <c r="K1110" i="1"/>
  <c r="K1102" i="1"/>
  <c r="K1094" i="1"/>
  <c r="K1086" i="1"/>
  <c r="K1078" i="1"/>
  <c r="K1070" i="1"/>
  <c r="K1062" i="1"/>
  <c r="K1054" i="1"/>
  <c r="K1046" i="1"/>
  <c r="K1038" i="1"/>
  <c r="K1030" i="1"/>
  <c r="K1022" i="1"/>
  <c r="K1014" i="1"/>
  <c r="K1006" i="1"/>
  <c r="K998" i="1"/>
  <c r="K990" i="1"/>
  <c r="K982" i="1"/>
  <c r="K974" i="1"/>
  <c r="K966" i="1"/>
  <c r="K958" i="1"/>
  <c r="K950" i="1"/>
  <c r="K942" i="1"/>
  <c r="K934" i="1"/>
  <c r="K926" i="1"/>
  <c r="K918" i="1"/>
  <c r="K910" i="1"/>
  <c r="K902" i="1"/>
  <c r="K886" i="1"/>
  <c r="K878" i="1"/>
  <c r="K870" i="1"/>
  <c r="K862" i="1"/>
  <c r="K854" i="1"/>
  <c r="K822" i="1"/>
  <c r="K758" i="1"/>
  <c r="K694" i="1"/>
  <c r="K846" i="1"/>
  <c r="K838" i="1"/>
  <c r="K830" i="1"/>
  <c r="K814" i="1"/>
  <c r="K806" i="1"/>
  <c r="K798" i="1"/>
  <c r="K790" i="1"/>
  <c r="K782" i="1"/>
  <c r="K774" i="1"/>
  <c r="K766" i="1"/>
  <c r="K750" i="1"/>
  <c r="K742" i="1"/>
  <c r="K734" i="1"/>
  <c r="K726" i="1"/>
  <c r="K718" i="1"/>
  <c r="K710" i="1"/>
  <c r="K702" i="1"/>
  <c r="K686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AR15" i="2" a="1"/>
  <c r="AR15" i="2" s="1"/>
  <c r="CE19" i="2" a="1"/>
  <c r="CE19" i="2" s="1"/>
  <c r="EV19" i="2" a="1"/>
  <c r="EV19" i="2" s="1"/>
  <c r="AX15" i="2" a="1"/>
  <c r="AX15" i="2" s="1"/>
  <c r="S19" i="2" a="1"/>
  <c r="S19" i="2" s="1"/>
  <c r="P19" i="2" s="1"/>
  <c r="CM19" i="2" a="1"/>
  <c r="CM19" i="2" s="1"/>
  <c r="GT19" i="2" a="1"/>
  <c r="GT19" i="2" s="1"/>
  <c r="FV2" i="2" a="1"/>
  <c r="FV2" i="2" s="1"/>
  <c r="BC3" i="2" a="1"/>
  <c r="BC3" i="2" s="1"/>
  <c r="DG3" i="2" a="1"/>
  <c r="DG3" i="2" s="1"/>
  <c r="GC3" i="2" a="1"/>
  <c r="GC3" i="2" s="1"/>
  <c r="AR8" i="2" a="1"/>
  <c r="AR8" i="2" s="1"/>
  <c r="Z12" i="2" a="1"/>
  <c r="Z12" i="2" s="1"/>
  <c r="CO12" i="2" a="1"/>
  <c r="CO12" i="2" s="1"/>
  <c r="BF15" i="2" a="1"/>
  <c r="BF15" i="2" s="1"/>
  <c r="BZ17" i="2" a="1"/>
  <c r="BZ17" i="2" s="1"/>
  <c r="AH19" i="2" a="1"/>
  <c r="AH19" i="2" s="1"/>
  <c r="CQ19" i="2" a="1"/>
  <c r="CQ19" i="2" s="1"/>
  <c r="GE2" i="2" a="1"/>
  <c r="GE2" i="2" s="1"/>
  <c r="BG3" i="2" a="1"/>
  <c r="BG3" i="2" s="1"/>
  <c r="DQ3" i="2" a="1"/>
  <c r="DQ3" i="2" s="1"/>
  <c r="GI3" i="2" a="1"/>
  <c r="GI3" i="2" s="1"/>
  <c r="EK8" i="2" a="1"/>
  <c r="EK8" i="2" s="1"/>
  <c r="BL11" i="2" a="1"/>
  <c r="BL11" i="2" s="1"/>
  <c r="AG12" i="2" a="1"/>
  <c r="AG12" i="2" s="1"/>
  <c r="CX12" i="2" a="1"/>
  <c r="CX12" i="2" s="1"/>
  <c r="AR13" i="2" a="1"/>
  <c r="AR13" i="2" s="1"/>
  <c r="CS15" i="2" a="1"/>
  <c r="CS15" i="2" s="1"/>
  <c r="AI19" i="2" a="1"/>
  <c r="AI19" i="2" s="1"/>
  <c r="DK19" i="2" a="1"/>
  <c r="DK19" i="2" s="1"/>
  <c r="HB2" i="2" a="1"/>
  <c r="HB2" i="2" s="1"/>
  <c r="BL3" i="2" a="1"/>
  <c r="BL3" i="2" s="1"/>
  <c r="EG3" i="2" a="1"/>
  <c r="EG3" i="2" s="1"/>
  <c r="GQ3" i="2" a="1"/>
  <c r="GQ3" i="2" s="1"/>
  <c r="AW6" i="2" a="1"/>
  <c r="AW6" i="2" s="1"/>
  <c r="EV11" i="2" a="1"/>
  <c r="EV11" i="2" s="1"/>
  <c r="AM12" i="2" a="1"/>
  <c r="AM12" i="2" s="1"/>
  <c r="DM12" i="2" a="1"/>
  <c r="DM12" i="2" s="1"/>
  <c r="AX13" i="2" a="1"/>
  <c r="AX13" i="2" s="1"/>
  <c r="CJ14" i="2" a="1"/>
  <c r="CJ14" i="2" s="1"/>
  <c r="EL15" i="2" a="1"/>
  <c r="EL15" i="2" s="1"/>
  <c r="CQ16" i="2" a="1"/>
  <c r="CQ16" i="2" s="1"/>
  <c r="DP17" i="2" a="1"/>
  <c r="DP17" i="2" s="1"/>
  <c r="AL19" i="2" a="1"/>
  <c r="AL19" i="2" s="1"/>
  <c r="DN19" i="2" a="1"/>
  <c r="DN19" i="2" s="1"/>
  <c r="AG21" i="2" a="1"/>
  <c r="AG21" i="2" s="1"/>
  <c r="BL21" i="2" a="1"/>
  <c r="BL21" i="2" s="1"/>
  <c r="CX21" i="2" a="1"/>
  <c r="CX21" i="2" s="1"/>
  <c r="EU21" i="2" a="1"/>
  <c r="EU21" i="2" s="1"/>
  <c r="BU3" i="2" a="1"/>
  <c r="BU3" i="2" s="1"/>
  <c r="EL3" i="2" a="1"/>
  <c r="EL3" i="2" s="1"/>
  <c r="GX3" i="2" a="1"/>
  <c r="GX3" i="2" s="1"/>
  <c r="AU12" i="2" a="1"/>
  <c r="AU12" i="2" s="1"/>
  <c r="EA12" i="2" a="1"/>
  <c r="EA12" i="2" s="1"/>
  <c r="BQ13" i="2" a="1"/>
  <c r="BQ13" i="2" s="1"/>
  <c r="EP15" i="2" a="1"/>
  <c r="EP15" i="2" s="1"/>
  <c r="CY16" i="2" a="1"/>
  <c r="CY16" i="2" s="1"/>
  <c r="EP17" i="2" a="1"/>
  <c r="EP17" i="2" s="1"/>
  <c r="BG19" i="2" a="1"/>
  <c r="BG19" i="2" s="1"/>
  <c r="DR19" i="2" a="1"/>
  <c r="DR19" i="2" s="1"/>
  <c r="AI21" i="2" a="1"/>
  <c r="AI21" i="2" s="1"/>
  <c r="BM21" i="2" a="1"/>
  <c r="BM21" i="2" s="1"/>
  <c r="DD21" i="2" a="1"/>
  <c r="DD21" i="2" s="1"/>
  <c r="FB21" i="2" a="1"/>
  <c r="FB21" i="2" s="1"/>
  <c r="T3" i="2" a="1"/>
  <c r="T3" i="2" s="1"/>
  <c r="BY3" i="2" a="1"/>
  <c r="BY3" i="2" s="1"/>
  <c r="EU3" i="2" a="1"/>
  <c r="EU3" i="2" s="1"/>
  <c r="CD5" i="2" a="1"/>
  <c r="CD5" i="2" s="1"/>
  <c r="FT6" i="2" a="1"/>
  <c r="FT6" i="2" s="1"/>
  <c r="BI12" i="2" a="1"/>
  <c r="BI12" i="2" s="1"/>
  <c r="FB12" i="2" a="1"/>
  <c r="FB12" i="2" s="1"/>
  <c r="EQ14" i="2" a="1"/>
  <c r="EQ14" i="2" s="1"/>
  <c r="DG16" i="2" a="1"/>
  <c r="DG16" i="2" s="1"/>
  <c r="FL17" i="2" a="1"/>
  <c r="FL17" i="2" s="1"/>
  <c r="BK19" i="2" a="1"/>
  <c r="BK19" i="2" s="1"/>
  <c r="EN19" i="2" a="1"/>
  <c r="EN19" i="2" s="1"/>
  <c r="W3" i="2" a="1"/>
  <c r="W3" i="2" s="1"/>
  <c r="CP3" i="2" a="1"/>
  <c r="CP3" i="2" s="1"/>
  <c r="FA3" i="2" a="1"/>
  <c r="FA3" i="2" s="1"/>
  <c r="DS5" i="2" a="1"/>
  <c r="DS5" i="2" s="1"/>
  <c r="BM12" i="2" a="1"/>
  <c r="BM12" i="2" s="1"/>
  <c r="GA12" i="2" a="1"/>
  <c r="GA12" i="2" s="1"/>
  <c r="EY14" i="2" a="1"/>
  <c r="EY14" i="2" s="1"/>
  <c r="AD16" i="2" a="1"/>
  <c r="AD16" i="2" s="1"/>
  <c r="EU16" i="2" a="1"/>
  <c r="EU16" i="2" s="1"/>
  <c r="S17" i="2" a="1"/>
  <c r="S17" i="2" s="1"/>
  <c r="GF17" i="2" a="1"/>
  <c r="GF17" i="2" s="1"/>
  <c r="BN19" i="2" a="1"/>
  <c r="BN19" i="2" s="1"/>
  <c r="EO19" i="2" a="1"/>
  <c r="EO19" i="2" s="1"/>
  <c r="AR21" i="2" a="1"/>
  <c r="AR21" i="2" s="1"/>
  <c r="CC21" i="2" a="1"/>
  <c r="CC21" i="2" s="1"/>
  <c r="DG21" i="2" a="1"/>
  <c r="DG21" i="2" s="1"/>
  <c r="GM21" i="2" a="1"/>
  <c r="GM21" i="2" s="1"/>
  <c r="BE6" i="2" a="1"/>
  <c r="BE6" i="2" s="1"/>
  <c r="DU6" i="2" a="1"/>
  <c r="DU6" i="2" s="1"/>
  <c r="GC6" i="2" a="1"/>
  <c r="GC6" i="2" s="1"/>
  <c r="FA8" i="2" a="1"/>
  <c r="FA8" i="2" s="1"/>
  <c r="BW11" i="2" a="1"/>
  <c r="BW11" i="2" s="1"/>
  <c r="FD11" i="2" a="1"/>
  <c r="FD11" i="2" s="1"/>
  <c r="DI13" i="2" a="1"/>
  <c r="DI13" i="2" s="1"/>
  <c r="U14" i="2" a="1"/>
  <c r="U14" i="2" s="1"/>
  <c r="BI14" i="2" a="1"/>
  <c r="BI14" i="2" s="1"/>
  <c r="DM14" i="2" a="1"/>
  <c r="DM14" i="2" s="1"/>
  <c r="GD14" i="2" a="1"/>
  <c r="GD14" i="2" s="1"/>
  <c r="BI15" i="2" a="1"/>
  <c r="BI15" i="2" s="1"/>
  <c r="EW15" i="2" a="1"/>
  <c r="EW15" i="2" s="1"/>
  <c r="T17" i="2" a="1"/>
  <c r="T17" i="2" s="1"/>
  <c r="P17" i="2" s="1"/>
  <c r="AN17" i="2" a="1"/>
  <c r="AN17" i="2" s="1"/>
  <c r="BH17" i="2" a="1"/>
  <c r="BH17" i="2" s="1"/>
  <c r="CA17" i="2" a="1"/>
  <c r="CA17" i="2" s="1"/>
  <c r="CY17" i="2" a="1"/>
  <c r="CY17" i="2" s="1"/>
  <c r="DX17" i="2" a="1"/>
  <c r="DX17" i="2" s="1"/>
  <c r="EQ17" i="2" a="1"/>
  <c r="EQ17" i="2" s="1"/>
  <c r="FN17" i="2" a="1"/>
  <c r="FN17" i="2" s="1"/>
  <c r="GH17" i="2" a="1"/>
  <c r="GH17" i="2" s="1"/>
  <c r="V19" i="2" a="1"/>
  <c r="V19" i="2" s="1"/>
  <c r="AM19" i="2" a="1"/>
  <c r="AM19" i="2" s="1"/>
  <c r="CT19" i="2" a="1"/>
  <c r="CT19" i="2" s="1"/>
  <c r="DS19" i="2" a="1"/>
  <c r="DS19" i="2" s="1"/>
  <c r="FF19" i="2" a="1"/>
  <c r="FF19" i="2" s="1"/>
  <c r="GS2" i="2" a="1"/>
  <c r="GS2" i="2" s="1"/>
  <c r="AG3" i="2" a="1"/>
  <c r="AG3" i="2" s="1"/>
  <c r="BV3" i="2" a="1"/>
  <c r="BV3" i="2" s="1"/>
  <c r="DJ3" i="2" a="1"/>
  <c r="DJ3" i="2" s="1"/>
  <c r="FB3" i="2" a="1"/>
  <c r="FB3" i="2" s="1"/>
  <c r="GS3" i="2" a="1"/>
  <c r="GS3" i="2" s="1"/>
  <c r="HB5" i="2" a="1"/>
  <c r="HB5" i="2" s="1"/>
  <c r="BQ6" i="2" a="1"/>
  <c r="BQ6" i="2" s="1"/>
  <c r="EC6" i="2" a="1"/>
  <c r="EC6" i="2" s="1"/>
  <c r="GK6" i="2" a="1"/>
  <c r="GK6" i="2" s="1"/>
  <c r="U8" i="2" a="1"/>
  <c r="U8" i="2" s="1"/>
  <c r="GV8" i="2" a="1"/>
  <c r="GV8" i="2" s="1"/>
  <c r="AJ9" i="2" a="1"/>
  <c r="AJ9" i="2" s="1"/>
  <c r="CB11" i="2" a="1"/>
  <c r="CB11" i="2" s="1"/>
  <c r="GA11" i="2" a="1"/>
  <c r="GA11" i="2" s="1"/>
  <c r="AZ12" i="2" a="1"/>
  <c r="AZ12" i="2" s="1"/>
  <c r="DC12" i="2" a="1"/>
  <c r="DC12" i="2" s="1"/>
  <c r="GQ13" i="2" a="1"/>
  <c r="GQ13" i="2" s="1"/>
  <c r="X14" i="2" a="1"/>
  <c r="X14" i="2" s="1"/>
  <c r="BJ14" i="2" a="1"/>
  <c r="BJ14" i="2" s="1"/>
  <c r="DU14" i="2" a="1"/>
  <c r="DU14" i="2" s="1"/>
  <c r="HC14" i="2" a="1"/>
  <c r="HC14" i="2" s="1"/>
  <c r="U15" i="2" a="1"/>
  <c r="U15" i="2" s="1"/>
  <c r="BL15" i="2" a="1"/>
  <c r="BL15" i="2" s="1"/>
  <c r="EX15" i="2" a="1"/>
  <c r="EX15" i="2" s="1"/>
  <c r="AL16" i="2" a="1"/>
  <c r="AL16" i="2" s="1"/>
  <c r="EM16" i="2" a="1"/>
  <c r="EM16" i="2" s="1"/>
  <c r="V17" i="2" a="1"/>
  <c r="V17" i="2" s="1"/>
  <c r="AO17" i="2" a="1"/>
  <c r="AO17" i="2" s="1"/>
  <c r="CB17" i="2" a="1"/>
  <c r="CB17" i="2" s="1"/>
  <c r="DA17" i="2" a="1"/>
  <c r="DA17" i="2" s="1"/>
  <c r="DY17" i="2" a="1"/>
  <c r="DY17" i="2" s="1"/>
  <c r="ET17" i="2" a="1"/>
  <c r="ET17" i="2" s="1"/>
  <c r="FP17" i="2" a="1"/>
  <c r="FP17" i="2" s="1"/>
  <c r="GP17" i="2" a="1"/>
  <c r="GP17" i="2" s="1"/>
  <c r="W19" i="2" a="1"/>
  <c r="W19" i="2" s="1"/>
  <c r="AP19" i="2" a="1"/>
  <c r="AP19" i="2" s="1"/>
  <c r="BS19" i="2" a="1"/>
  <c r="BS19" i="2" s="1"/>
  <c r="CU19" i="2" a="1"/>
  <c r="CU19" i="2" s="1"/>
  <c r="DW19" i="2" a="1"/>
  <c r="DW19" i="2" s="1"/>
  <c r="FL19" i="2" a="1"/>
  <c r="FL19" i="2" s="1"/>
  <c r="Y21" i="2" a="1"/>
  <c r="Y21" i="2" s="1"/>
  <c r="AY21" i="2" a="1"/>
  <c r="AY21" i="2" s="1"/>
  <c r="BR21" i="2" a="1"/>
  <c r="BR21" i="2" s="1"/>
  <c r="CN21" i="2" a="1"/>
  <c r="CN21" i="2" s="1"/>
  <c r="DN21" i="2" a="1"/>
  <c r="DN21" i="2" s="1"/>
  <c r="EX21" i="2" a="1"/>
  <c r="EX21" i="2" s="1"/>
  <c r="BY6" i="2" a="1"/>
  <c r="BY6" i="2" s="1"/>
  <c r="EG6" i="2" a="1"/>
  <c r="EG6" i="2" s="1"/>
  <c r="GL6" i="2" a="1"/>
  <c r="GL6" i="2" s="1"/>
  <c r="AW9" i="2" a="1"/>
  <c r="AW9" i="2" s="1"/>
  <c r="W11" i="2" a="1"/>
  <c r="W11" i="2" s="1"/>
  <c r="CR11" i="2" a="1"/>
  <c r="CR11" i="2" s="1"/>
  <c r="GM11" i="2" a="1"/>
  <c r="GM11" i="2" s="1"/>
  <c r="AA14" i="2" a="1"/>
  <c r="AA14" i="2" s="1"/>
  <c r="BX14" i="2" a="1"/>
  <c r="BX14" i="2" s="1"/>
  <c r="DY14" i="2" a="1"/>
  <c r="DY14" i="2" s="1"/>
  <c r="AG15" i="2" a="1"/>
  <c r="AG15" i="2" s="1"/>
  <c r="BY15" i="2" a="1"/>
  <c r="BY15" i="2" s="1"/>
  <c r="GS15" i="2" a="1"/>
  <c r="GS15" i="2" s="1"/>
  <c r="W17" i="2" a="1"/>
  <c r="W17" i="2" s="1"/>
  <c r="AP17" i="2" a="1"/>
  <c r="AP17" i="2" s="1"/>
  <c r="BM17" i="2" a="1"/>
  <c r="BM17" i="2" s="1"/>
  <c r="CC17" i="2" a="1"/>
  <c r="CC17" i="2" s="1"/>
  <c r="DB17" i="2" a="1"/>
  <c r="DB17" i="2" s="1"/>
  <c r="EC17" i="2" a="1"/>
  <c r="EC17" i="2" s="1"/>
  <c r="EY17" i="2" a="1"/>
  <c r="EY17" i="2" s="1"/>
  <c r="FR17" i="2" a="1"/>
  <c r="FR17" i="2" s="1"/>
  <c r="GR17" i="2" a="1"/>
  <c r="GR17" i="2" s="1"/>
  <c r="X19" i="2" a="1"/>
  <c r="X19" i="2" s="1"/>
  <c r="AY19" i="2" a="1"/>
  <c r="AY19" i="2" s="1"/>
  <c r="BV19" i="2" a="1"/>
  <c r="BV19" i="2" s="1"/>
  <c r="CX19" i="2" a="1"/>
  <c r="CX19" i="2" s="1"/>
  <c r="ED19" i="2" a="1"/>
  <c r="ED19" i="2" s="1"/>
  <c r="FN19" i="2" a="1"/>
  <c r="FN19" i="2" s="1"/>
  <c r="AS3" i="2" a="1"/>
  <c r="AS3" i="2" s="1"/>
  <c r="CI3" i="2" a="1"/>
  <c r="CI3" i="2" s="1"/>
  <c r="DW3" i="2" a="1"/>
  <c r="DW3" i="2" s="1"/>
  <c r="FQ3" i="2" a="1"/>
  <c r="FQ3" i="2" s="1"/>
  <c r="U6" i="2" a="1"/>
  <c r="U6" i="2" s="1"/>
  <c r="CC6" i="2" a="1"/>
  <c r="CC6" i="2" s="1"/>
  <c r="ES6" i="2" a="1"/>
  <c r="ES6" i="2" s="1"/>
  <c r="GT6" i="2" a="1"/>
  <c r="GT6" i="2" s="1"/>
  <c r="BR8" i="2" a="1"/>
  <c r="BR8" i="2" s="1"/>
  <c r="BU9" i="2" a="1"/>
  <c r="BU9" i="2" s="1"/>
  <c r="AM11" i="2" a="1"/>
  <c r="AM11" i="2" s="1"/>
  <c r="DG11" i="2" a="1"/>
  <c r="DG11" i="2" s="1"/>
  <c r="GU11" i="2" a="1"/>
  <c r="GU11" i="2" s="1"/>
  <c r="AE14" i="2" a="1"/>
  <c r="AE14" i="2" s="1"/>
  <c r="CB14" i="2" a="1"/>
  <c r="CB14" i="2" s="1"/>
  <c r="EA14" i="2" a="1"/>
  <c r="EA14" i="2" s="1"/>
  <c r="AH15" i="2" a="1"/>
  <c r="AH15" i="2" s="1"/>
  <c r="CB15" i="2" a="1"/>
  <c r="CB15" i="2" s="1"/>
  <c r="HA15" i="2" a="1"/>
  <c r="HA15" i="2" s="1"/>
  <c r="AB17" i="2" a="1"/>
  <c r="AB17" i="2" s="1"/>
  <c r="AT17" i="2" a="1"/>
  <c r="AT17" i="2" s="1"/>
  <c r="BN17" i="2" a="1"/>
  <c r="BN17" i="2" s="1"/>
  <c r="CJ17" i="2" a="1"/>
  <c r="CJ17" i="2" s="1"/>
  <c r="DC17" i="2" a="1"/>
  <c r="DC17" i="2" s="1"/>
  <c r="ED17" i="2" a="1"/>
  <c r="ED17" i="2" s="1"/>
  <c r="FB17" i="2" a="1"/>
  <c r="FB17" i="2" s="1"/>
  <c r="FS17" i="2" a="1"/>
  <c r="FS17" i="2" s="1"/>
  <c r="GT17" i="2" a="1"/>
  <c r="GT17" i="2" s="1"/>
  <c r="AA19" i="2" a="1"/>
  <c r="AA19" i="2" s="1"/>
  <c r="BB19" i="2" a="1"/>
  <c r="BB19" i="2" s="1"/>
  <c r="BZ19" i="2" a="1"/>
  <c r="BZ19" i="2" s="1"/>
  <c r="CY19" i="2" a="1"/>
  <c r="CY19" i="2" s="1"/>
  <c r="EE19" i="2" a="1"/>
  <c r="EE19" i="2" s="1"/>
  <c r="FT19" i="2" a="1"/>
  <c r="FT19" i="2" s="1"/>
  <c r="BA21" i="2" a="1"/>
  <c r="BA21" i="2" s="1"/>
  <c r="BV21" i="2" a="1"/>
  <c r="BV21" i="2" s="1"/>
  <c r="CU21" i="2" a="1"/>
  <c r="CU21" i="2" s="1"/>
  <c r="DR21" i="2" a="1"/>
  <c r="DR21" i="2" s="1"/>
  <c r="FC21" i="2" a="1"/>
  <c r="FC21" i="2" s="1"/>
  <c r="AU3" i="2" a="1"/>
  <c r="AU3" i="2" s="1"/>
  <c r="CO3" i="2" a="1"/>
  <c r="CO3" i="2" s="1"/>
  <c r="EE3" i="2" a="1"/>
  <c r="EE3" i="2" s="1"/>
  <c r="FS3" i="2" a="1"/>
  <c r="FS3" i="2" s="1"/>
  <c r="AX5" i="2" a="1"/>
  <c r="AX5" i="2" s="1"/>
  <c r="Y6" i="2" a="1"/>
  <c r="Y6" i="2" s="1"/>
  <c r="CK6" i="2" a="1"/>
  <c r="CK6" i="2" s="1"/>
  <c r="FA6" i="2" a="1"/>
  <c r="FA6" i="2" s="1"/>
  <c r="BS8" i="2" a="1"/>
  <c r="BS8" i="2" s="1"/>
  <c r="AU11" i="2" a="1"/>
  <c r="AU11" i="2" s="1"/>
  <c r="DO11" i="2" a="1"/>
  <c r="DO11" i="2" s="1"/>
  <c r="W12" i="2" a="1"/>
  <c r="W12" i="2" s="1"/>
  <c r="BV12" i="2" a="1"/>
  <c r="BV12" i="2" s="1"/>
  <c r="AG14" i="2" a="1"/>
  <c r="AG14" i="2" s="1"/>
  <c r="CD14" i="2" a="1"/>
  <c r="CD14" i="2" s="1"/>
  <c r="EM14" i="2" a="1"/>
  <c r="EM14" i="2" s="1"/>
  <c r="AK15" i="2" a="1"/>
  <c r="AK15" i="2" s="1"/>
  <c r="CA16" i="2" a="1"/>
  <c r="CA16" i="2" s="1"/>
  <c r="FS16" i="2" a="1"/>
  <c r="FS16" i="2" s="1"/>
  <c r="AC17" i="2" a="1"/>
  <c r="AC17" i="2" s="1"/>
  <c r="AZ17" i="2" a="1"/>
  <c r="AZ17" i="2" s="1"/>
  <c r="BR17" i="2" a="1"/>
  <c r="BR17" i="2" s="1"/>
  <c r="CO17" i="2" a="1"/>
  <c r="CO17" i="2" s="1"/>
  <c r="DF17" i="2" a="1"/>
  <c r="DF17" i="2" s="1"/>
  <c r="EE17" i="2" a="1"/>
  <c r="EE17" i="2" s="1"/>
  <c r="FC17" i="2" a="1"/>
  <c r="FC17" i="2" s="1"/>
  <c r="FZ17" i="2" a="1"/>
  <c r="FZ17" i="2" s="1"/>
  <c r="GU17" i="2" a="1"/>
  <c r="GU17" i="2" s="1"/>
  <c r="AF19" i="2" a="1"/>
  <c r="AF19" i="2" s="1"/>
  <c r="BF19" i="2" a="1"/>
  <c r="BF19" i="2" s="1"/>
  <c r="CA19" i="2" a="1"/>
  <c r="CA19" i="2" s="1"/>
  <c r="DG19" i="2" a="1"/>
  <c r="DG19" i="2" s="1"/>
  <c r="EH19" i="2" a="1"/>
  <c r="EH19" i="2" s="1"/>
  <c r="FU19" i="2" a="1"/>
  <c r="FU19" i="2" s="1"/>
  <c r="AH21" i="2" a="1"/>
  <c r="AH21" i="2" s="1"/>
  <c r="BC21" i="2" a="1"/>
  <c r="BC21" i="2" s="1"/>
  <c r="CB21" i="2" a="1"/>
  <c r="CB21" i="2" s="1"/>
  <c r="CW21" i="2" a="1"/>
  <c r="CW21" i="2" s="1"/>
  <c r="ED21" i="2" a="1"/>
  <c r="ED21" i="2" s="1"/>
  <c r="FO21" i="2" a="1"/>
  <c r="FO21" i="2" s="1"/>
  <c r="AK6" i="2" a="1"/>
  <c r="AK6" i="2" s="1"/>
  <c r="CS6" i="2" a="1"/>
  <c r="CS6" i="2" s="1"/>
  <c r="FF6" i="2" a="1"/>
  <c r="FF6" i="2" s="1"/>
  <c r="CH8" i="2" a="1"/>
  <c r="CH8" i="2" s="1"/>
  <c r="AY11" i="2" a="1"/>
  <c r="AY11" i="2" s="1"/>
  <c r="EB11" i="2" a="1"/>
  <c r="EB11" i="2" s="1"/>
  <c r="AD17" i="2" a="1"/>
  <c r="AD17" i="2" s="1"/>
  <c r="BB17" i="2" a="1"/>
  <c r="BB17" i="2" s="1"/>
  <c r="BS17" i="2" a="1"/>
  <c r="BS17" i="2" s="1"/>
  <c r="CP17" i="2" a="1"/>
  <c r="CP17" i="2" s="1"/>
  <c r="DN17" i="2" a="1"/>
  <c r="DN17" i="2" s="1"/>
  <c r="EM17" i="2" a="1"/>
  <c r="EM17" i="2" s="1"/>
  <c r="FD17" i="2" a="1"/>
  <c r="FD17" i="2" s="1"/>
  <c r="GD17" i="2" a="1"/>
  <c r="GD17" i="2" s="1"/>
  <c r="GX17" i="2" a="1"/>
  <c r="GX17" i="2" s="1"/>
  <c r="GD19" i="2" a="1"/>
  <c r="GD19" i="2" s="1"/>
  <c r="AS6" i="2" a="1"/>
  <c r="AS6" i="2" s="1"/>
  <c r="DA6" i="2" a="1"/>
  <c r="DA6" i="2" s="1"/>
  <c r="FJ6" i="2" a="1"/>
  <c r="FJ6" i="2" s="1"/>
  <c r="DI8" i="2" a="1"/>
  <c r="DI8" i="2" s="1"/>
  <c r="BG11" i="2" a="1"/>
  <c r="BG11" i="2" s="1"/>
  <c r="AE17" i="2" a="1"/>
  <c r="AE17" i="2" s="1"/>
  <c r="BC17" i="2" a="1"/>
  <c r="BC17" i="2" s="1"/>
  <c r="BW17" i="2" a="1"/>
  <c r="BW17" i="2" s="1"/>
  <c r="CQ17" i="2" a="1"/>
  <c r="CQ17" i="2" s="1"/>
  <c r="DO17" i="2" a="1"/>
  <c r="DO17" i="2" s="1"/>
  <c r="EN17" i="2" a="1"/>
  <c r="EN17" i="2" s="1"/>
  <c r="FG17" i="2" a="1"/>
  <c r="FG17" i="2" s="1"/>
  <c r="GE17" i="2" a="1"/>
  <c r="GE17" i="2" s="1"/>
  <c r="HD17" i="2" a="1"/>
  <c r="HD17" i="2" s="1"/>
  <c r="GR19" i="2" a="1"/>
  <c r="GR19" i="2" s="1"/>
  <c r="AA3" i="2" a="1"/>
  <c r="AA3" i="2" s="1"/>
  <c r="AO3" i="2" a="1"/>
  <c r="AO3" i="2" s="1"/>
  <c r="BB3" i="2" a="1"/>
  <c r="BB3" i="2" s="1"/>
  <c r="BP3" i="2" a="1"/>
  <c r="BP3" i="2" s="1"/>
  <c r="CD3" i="2" a="1"/>
  <c r="CD3" i="2" s="1"/>
  <c r="DA3" i="2" a="1"/>
  <c r="DA3" i="2" s="1"/>
  <c r="DV3" i="2" a="1"/>
  <c r="DV3" i="2" s="1"/>
  <c r="EP3" i="2" a="1"/>
  <c r="EP3" i="2" s="1"/>
  <c r="FM3" i="2" a="1"/>
  <c r="FM3" i="2" s="1"/>
  <c r="GH3" i="2" a="1"/>
  <c r="GH3" i="2" s="1"/>
  <c r="HB3" i="2" a="1"/>
  <c r="HB3" i="2" s="1"/>
  <c r="AJ4" i="2" a="1"/>
  <c r="AJ4" i="2" s="1"/>
  <c r="BL4" i="2" a="1"/>
  <c r="BL4" i="2" s="1"/>
  <c r="CR4" i="2" a="1"/>
  <c r="CR4" i="2" s="1"/>
  <c r="EZ4" i="2" a="1"/>
  <c r="EZ4" i="2" s="1"/>
  <c r="DJ5" i="2" a="1"/>
  <c r="DJ5" i="2" s="1"/>
  <c r="AG6" i="2" a="1"/>
  <c r="AG6" i="2" s="1"/>
  <c r="BM6" i="2" a="1"/>
  <c r="BM6" i="2" s="1"/>
  <c r="CO6" i="2" a="1"/>
  <c r="CO6" i="2" s="1"/>
  <c r="EW6" i="2" a="1"/>
  <c r="EW6" i="2" s="1"/>
  <c r="GB6" i="2" a="1"/>
  <c r="GB6" i="2" s="1"/>
  <c r="HE6" i="2" a="1"/>
  <c r="HE6" i="2" s="1"/>
  <c r="X7" i="2" a="1"/>
  <c r="X7" i="2" s="1"/>
  <c r="BC7" i="2" a="1"/>
  <c r="BC7" i="2" s="1"/>
  <c r="CZ7" i="2" a="1"/>
  <c r="CZ7" i="2" s="1"/>
  <c r="AO8" i="2" a="1"/>
  <c r="AO8" i="2" s="1"/>
  <c r="CU8" i="2" a="1"/>
  <c r="CU8" i="2" s="1"/>
  <c r="AA18" i="2" a="1"/>
  <c r="AA18" i="2" s="1"/>
  <c r="DC18" i="2" a="1"/>
  <c r="DC18" i="2" s="1"/>
  <c r="AL4" i="2" a="1"/>
  <c r="AL4" i="2" s="1"/>
  <c r="BP4" i="2" a="1"/>
  <c r="BP4" i="2" s="1"/>
  <c r="CV4" i="2" a="1"/>
  <c r="CV4" i="2" s="1"/>
  <c r="FH4" i="2" a="1"/>
  <c r="FH4" i="2" s="1"/>
  <c r="HB7" i="2" a="1"/>
  <c r="HB7" i="2" s="1"/>
  <c r="FH7" i="2" a="1"/>
  <c r="FH7" i="2" s="1"/>
  <c r="DP7" i="2" a="1"/>
  <c r="DP7" i="2" s="1"/>
  <c r="CB7" i="2" a="1"/>
  <c r="CB7" i="2" s="1"/>
  <c r="AV7" i="2" a="1"/>
  <c r="AV7" i="2" s="1"/>
  <c r="AB7" i="2" a="1"/>
  <c r="AB7" i="2" s="1"/>
  <c r="FZ7" i="2" a="1"/>
  <c r="FZ7" i="2" s="1"/>
  <c r="EF7" i="2" a="1"/>
  <c r="EF7" i="2" s="1"/>
  <c r="AE7" i="2" a="1"/>
  <c r="AE7" i="2" s="1"/>
  <c r="BD7" i="2" a="1"/>
  <c r="BD7" i="2" s="1"/>
  <c r="DH7" i="2" a="1"/>
  <c r="DH7" i="2" s="1"/>
  <c r="FQ7" i="2" a="1"/>
  <c r="FQ7" i="2" s="1"/>
  <c r="HB10" i="2" a="1"/>
  <c r="HB10" i="2" s="1"/>
  <c r="GV10" i="2" a="1"/>
  <c r="GV10" i="2" s="1"/>
  <c r="EV10" i="2" a="1"/>
  <c r="EV10" i="2" s="1"/>
  <c r="CJ10" i="2" a="1"/>
  <c r="CJ10" i="2" s="1"/>
  <c r="V10" i="2" a="1"/>
  <c r="V10" i="2" s="1"/>
  <c r="EJ10" i="2" a="1"/>
  <c r="EJ10" i="2" s="1"/>
  <c r="BX10" i="2" a="1"/>
  <c r="BX10" i="2" s="1"/>
  <c r="GR10" i="2" a="1"/>
  <c r="GR10" i="2" s="1"/>
  <c r="EF10" i="2" a="1"/>
  <c r="EF10" i="2" s="1"/>
  <c r="BD10" i="2" a="1"/>
  <c r="BD10" i="2" s="1"/>
  <c r="FV10" i="2" a="1"/>
  <c r="FV10" i="2" s="1"/>
  <c r="DJ10" i="2" a="1"/>
  <c r="DJ10" i="2" s="1"/>
  <c r="AR10" i="2" a="1"/>
  <c r="AR10" i="2" s="1"/>
  <c r="X10" i="2" a="1"/>
  <c r="X10" i="2" s="1"/>
  <c r="EX10" i="2" a="1"/>
  <c r="EX10" i="2" s="1"/>
  <c r="HE18" i="2" a="1"/>
  <c r="HE18" i="2" s="1"/>
  <c r="GT18" i="2" a="1"/>
  <c r="GT18" i="2" s="1"/>
  <c r="GK18" i="2" a="1"/>
  <c r="GK18" i="2" s="1"/>
  <c r="FX18" i="2" a="1"/>
  <c r="FX18" i="2" s="1"/>
  <c r="FJ18" i="2" a="1"/>
  <c r="FJ18" i="2" s="1"/>
  <c r="EW18" i="2" a="1"/>
  <c r="EW18" i="2" s="1"/>
  <c r="EL18" i="2" a="1"/>
  <c r="EL18" i="2" s="1"/>
  <c r="DZ18" i="2" a="1"/>
  <c r="DZ18" i="2" s="1"/>
  <c r="DR18" i="2" a="1"/>
  <c r="DR18" i="2" s="1"/>
  <c r="DG18" i="2" a="1"/>
  <c r="DG18" i="2" s="1"/>
  <c r="CW18" i="2" a="1"/>
  <c r="CW18" i="2" s="1"/>
  <c r="CM18" i="2" a="1"/>
  <c r="CM18" i="2" s="1"/>
  <c r="CD18" i="2" a="1"/>
  <c r="CD18" i="2" s="1"/>
  <c r="BU18" i="2" a="1"/>
  <c r="BU18" i="2" s="1"/>
  <c r="BJ18" i="2" a="1"/>
  <c r="BJ18" i="2" s="1"/>
  <c r="BA18" i="2" a="1"/>
  <c r="BA18" i="2" s="1"/>
  <c r="AQ18" i="2" a="1"/>
  <c r="AQ18" i="2" s="1"/>
  <c r="AH18" i="2" a="1"/>
  <c r="AH18" i="2" s="1"/>
  <c r="W18" i="2" a="1"/>
  <c r="W18" i="2" s="1"/>
  <c r="HD18" i="2" a="1"/>
  <c r="HD18" i="2" s="1"/>
  <c r="GS18" i="2" a="1"/>
  <c r="GS18" i="2" s="1"/>
  <c r="GJ18" i="2" a="1"/>
  <c r="GJ18" i="2" s="1"/>
  <c r="FI18" i="2" a="1"/>
  <c r="FI18" i="2" s="1"/>
  <c r="EK18" i="2" a="1"/>
  <c r="EK18" i="2" s="1"/>
  <c r="DQ18" i="2" a="1"/>
  <c r="DQ18" i="2" s="1"/>
  <c r="DF18" i="2" a="1"/>
  <c r="DF18" i="2" s="1"/>
  <c r="CU18" i="2" a="1"/>
  <c r="CU18" i="2" s="1"/>
  <c r="CL18" i="2" a="1"/>
  <c r="CL18" i="2" s="1"/>
  <c r="BS18" i="2" a="1"/>
  <c r="BS18" i="2" s="1"/>
  <c r="BI18" i="2" a="1"/>
  <c r="BI18" i="2" s="1"/>
  <c r="AY18" i="2" a="1"/>
  <c r="AY18" i="2" s="1"/>
  <c r="AP18" i="2" a="1"/>
  <c r="AP18" i="2" s="1"/>
  <c r="AG18" i="2" a="1"/>
  <c r="AG18" i="2" s="1"/>
  <c r="V18" i="2" a="1"/>
  <c r="V18" i="2" s="1"/>
  <c r="GZ18" i="2" a="1"/>
  <c r="GZ18" i="2" s="1"/>
  <c r="GL18" i="2" a="1"/>
  <c r="GL18" i="2" s="1"/>
  <c r="FV18" i="2" a="1"/>
  <c r="FV18" i="2" s="1"/>
  <c r="FE18" i="2" a="1"/>
  <c r="FE18" i="2" s="1"/>
  <c r="EP18" i="2" a="1"/>
  <c r="EP18" i="2" s="1"/>
  <c r="DY18" i="2" a="1"/>
  <c r="DY18" i="2" s="1"/>
  <c r="DM18" i="2" a="1"/>
  <c r="DM18" i="2" s="1"/>
  <c r="CY18" i="2" a="1"/>
  <c r="CY18" i="2" s="1"/>
  <c r="CK18" i="2" a="1"/>
  <c r="CK18" i="2" s="1"/>
  <c r="BZ18" i="2" a="1"/>
  <c r="BZ18" i="2" s="1"/>
  <c r="BM18" i="2" a="1"/>
  <c r="BM18" i="2" s="1"/>
  <c r="AX18" i="2" a="1"/>
  <c r="AX18" i="2" s="1"/>
  <c r="Z18" i="2" a="1"/>
  <c r="Z18" i="2" s="1"/>
  <c r="GX18" i="2" a="1"/>
  <c r="GX18" i="2" s="1"/>
  <c r="FT18" i="2" a="1"/>
  <c r="FT18" i="2" s="1"/>
  <c r="FD18" i="2" a="1"/>
  <c r="FD18" i="2" s="1"/>
  <c r="EN18" i="2" a="1"/>
  <c r="EN18" i="2" s="1"/>
  <c r="DW18" i="2" a="1"/>
  <c r="DW18" i="2" s="1"/>
  <c r="DK18" i="2" a="1"/>
  <c r="DK18" i="2" s="1"/>
  <c r="CX18" i="2" a="1"/>
  <c r="CX18" i="2" s="1"/>
  <c r="CI18" i="2" a="1"/>
  <c r="CI18" i="2" s="1"/>
  <c r="BY18" i="2" a="1"/>
  <c r="BY18" i="2" s="1"/>
  <c r="BK18" i="2" a="1"/>
  <c r="BK18" i="2" s="1"/>
  <c r="AW18" i="2" a="1"/>
  <c r="AW18" i="2" s="1"/>
  <c r="AL18" i="2" a="1"/>
  <c r="AL18" i="2" s="1"/>
  <c r="Y18" i="2" a="1"/>
  <c r="Y18" i="2" s="1"/>
  <c r="GG18" i="2" a="1"/>
  <c r="GG18" i="2" s="1"/>
  <c r="FR18" i="2" a="1"/>
  <c r="FR18" i="2" s="1"/>
  <c r="FA18" i="2" a="1"/>
  <c r="FA18" i="2" s="1"/>
  <c r="EH18" i="2" a="1"/>
  <c r="EH18" i="2" s="1"/>
  <c r="DV18" i="2" a="1"/>
  <c r="DV18" i="2" s="1"/>
  <c r="DJ18" i="2" a="1"/>
  <c r="DJ18" i="2" s="1"/>
  <c r="CT18" i="2" a="1"/>
  <c r="CT18" i="2" s="1"/>
  <c r="BW18" i="2" a="1"/>
  <c r="BW18" i="2" s="1"/>
  <c r="BG18" i="2" a="1"/>
  <c r="BG18" i="2" s="1"/>
  <c r="AU18" i="2" a="1"/>
  <c r="AU18" i="2" s="1"/>
  <c r="AK18" i="2" a="1"/>
  <c r="AK18" i="2" s="1"/>
  <c r="U18" i="2" a="1"/>
  <c r="U18" i="2" s="1"/>
  <c r="FQ18" i="2" a="1"/>
  <c r="FQ18" i="2" s="1"/>
  <c r="ER18" i="2" a="1"/>
  <c r="ER18" i="2" s="1"/>
  <c r="DA18" i="2" a="1"/>
  <c r="DA18" i="2" s="1"/>
  <c r="CE18" i="2" a="1"/>
  <c r="CE18" i="2" s="1"/>
  <c r="BF18" i="2" a="1"/>
  <c r="BF18" i="2" s="1"/>
  <c r="AO18" i="2" a="1"/>
  <c r="AO18" i="2" s="1"/>
  <c r="GO18" i="2" a="1"/>
  <c r="GO18" i="2" s="1"/>
  <c r="FN18" i="2" a="1"/>
  <c r="FN18" i="2" s="1"/>
  <c r="DS18" i="2" a="1"/>
  <c r="DS18" i="2" s="1"/>
  <c r="CS18" i="2" a="1"/>
  <c r="CS18" i="2" s="1"/>
  <c r="CC18" i="2" a="1"/>
  <c r="CC18" i="2" s="1"/>
  <c r="BE18" i="2" a="1"/>
  <c r="BE18" i="2" s="1"/>
  <c r="AM18" i="2" a="1"/>
  <c r="AM18" i="2" s="1"/>
  <c r="GN18" i="2" a="1"/>
  <c r="GN18" i="2" s="1"/>
  <c r="FM18" i="2" a="1"/>
  <c r="FM18" i="2" s="1"/>
  <c r="EG18" i="2" a="1"/>
  <c r="EG18" i="2" s="1"/>
  <c r="DO18" i="2" a="1"/>
  <c r="DO18" i="2" s="1"/>
  <c r="CA18" i="2" a="1"/>
  <c r="CA18" i="2" s="1"/>
  <c r="BC18" i="2" a="1"/>
  <c r="BC18" i="2" s="1"/>
  <c r="AI18" i="2" a="1"/>
  <c r="AI18" i="2" s="1"/>
  <c r="GC18" i="2" a="1"/>
  <c r="GC18" i="2" s="1"/>
  <c r="FF18" i="2" a="1"/>
  <c r="FF18" i="2" s="1"/>
  <c r="ED18" i="2" a="1"/>
  <c r="ED18" i="2" s="1"/>
  <c r="DI18" i="2" a="1"/>
  <c r="DI18" i="2" s="1"/>
  <c r="CP18" i="2" a="1"/>
  <c r="CP18" i="2" s="1"/>
  <c r="BR18" i="2" a="1"/>
  <c r="BR18" i="2" s="1"/>
  <c r="AD18" i="2" a="1"/>
  <c r="AD18" i="2" s="1"/>
  <c r="HB18" i="2" a="1"/>
  <c r="HB18" i="2" s="1"/>
  <c r="GB18" i="2" a="1"/>
  <c r="GB18" i="2" s="1"/>
  <c r="EZ18" i="2" a="1"/>
  <c r="EZ18" i="2" s="1"/>
  <c r="EC18" i="2" a="1"/>
  <c r="EC18" i="2" s="1"/>
  <c r="DE18" i="2" a="1"/>
  <c r="DE18" i="2" s="1"/>
  <c r="CO18" i="2" a="1"/>
  <c r="CO18" i="2" s="1"/>
  <c r="BQ18" i="2" a="1"/>
  <c r="BQ18" i="2" s="1"/>
  <c r="AT18" i="2" a="1"/>
  <c r="AT18" i="2" s="1"/>
  <c r="AC18" i="2" a="1"/>
  <c r="AC18" i="2" s="1"/>
  <c r="GP18" i="2" a="1"/>
  <c r="GP18" i="2" s="1"/>
  <c r="FZ18" i="2" a="1"/>
  <c r="FZ18" i="2" s="1"/>
  <c r="ET18" i="2" a="1"/>
  <c r="ET18" i="2" s="1"/>
  <c r="DU18" i="2" a="1"/>
  <c r="DU18" i="2" s="1"/>
  <c r="DB18" i="2" a="1"/>
  <c r="DB18" i="2" s="1"/>
  <c r="CG18" i="2" a="1"/>
  <c r="CG18" i="2" s="1"/>
  <c r="BN18" i="2" a="1"/>
  <c r="BN18" i="2" s="1"/>
  <c r="S18" i="2" a="1"/>
  <c r="S18" i="2" s="1"/>
  <c r="AE18" i="2" a="1"/>
  <c r="AE18" i="2" s="1"/>
  <c r="DN18" i="2" a="1"/>
  <c r="DN18" i="2" s="1"/>
  <c r="AC3" i="2" a="1"/>
  <c r="AC3" i="2" s="1"/>
  <c r="AQ3" i="2" a="1"/>
  <c r="AQ3" i="2" s="1"/>
  <c r="BD3" i="2" a="1"/>
  <c r="BD3" i="2" s="1"/>
  <c r="BR3" i="2" a="1"/>
  <c r="BR3" i="2" s="1"/>
  <c r="CK3" i="2" a="1"/>
  <c r="CK3" i="2" s="1"/>
  <c r="DF3" i="2" a="1"/>
  <c r="DF3" i="2" s="1"/>
  <c r="DZ3" i="2" a="1"/>
  <c r="DZ3" i="2" s="1"/>
  <c r="EW3" i="2" a="1"/>
  <c r="EW3" i="2" s="1"/>
  <c r="FR3" i="2" a="1"/>
  <c r="FR3" i="2" s="1"/>
  <c r="GL3" i="2" a="1"/>
  <c r="GL3" i="2" s="1"/>
  <c r="T4" i="2" a="1"/>
  <c r="T4" i="2" s="1"/>
  <c r="AM4" i="2" a="1"/>
  <c r="AM4" i="2" s="1"/>
  <c r="BS4" i="2" a="1"/>
  <c r="BS4" i="2" s="1"/>
  <c r="DD4" i="2" a="1"/>
  <c r="DD4" i="2" s="1"/>
  <c r="FP4" i="2" a="1"/>
  <c r="FP4" i="2" s="1"/>
  <c r="EP5" i="2" a="1"/>
  <c r="EP5" i="2" s="1"/>
  <c r="AO6" i="2" a="1"/>
  <c r="AO6" i="2" s="1"/>
  <c r="BU6" i="2" a="1"/>
  <c r="BU6" i="2" s="1"/>
  <c r="CW6" i="2" a="1"/>
  <c r="CW6" i="2" s="1"/>
  <c r="DY6" i="2" a="1"/>
  <c r="DY6" i="2" s="1"/>
  <c r="FE6" i="2" a="1"/>
  <c r="FE6" i="2" s="1"/>
  <c r="L7" i="2"/>
  <c r="AC7" i="2" a="1"/>
  <c r="AC7" i="2" s="1"/>
  <c r="BC8" i="2" a="1"/>
  <c r="BC8" i="2" s="1"/>
  <c r="DK8" i="2" a="1"/>
  <c r="DK8" i="2" s="1"/>
  <c r="L10" i="2"/>
  <c r="Z10" i="2" a="1"/>
  <c r="Z10" i="2" s="1"/>
  <c r="FR10" i="2" a="1"/>
  <c r="FR10" i="2" s="1"/>
  <c r="AS18" i="2" a="1"/>
  <c r="AS18" i="2" s="1"/>
  <c r="EA18" i="2" a="1"/>
  <c r="EA18" i="2" s="1"/>
  <c r="V4" i="2" a="1"/>
  <c r="V4" i="2" s="1"/>
  <c r="AQ4" i="2" a="1"/>
  <c r="AQ4" i="2" s="1"/>
  <c r="BW4" i="2" a="1"/>
  <c r="BW4" i="2" s="1"/>
  <c r="DL4" i="2" a="1"/>
  <c r="DL4" i="2" s="1"/>
  <c r="FX4" i="2" a="1"/>
  <c r="FX4" i="2" s="1"/>
  <c r="AI7" i="2" a="1"/>
  <c r="AI7" i="2" s="1"/>
  <c r="BL7" i="2" a="1"/>
  <c r="BL7" i="2" s="1"/>
  <c r="GJ7" i="2" a="1"/>
  <c r="GJ7" i="2" s="1"/>
  <c r="AT10" i="2" a="1"/>
  <c r="AT10" i="2" s="1"/>
  <c r="FX10" i="2" a="1"/>
  <c r="FX10" i="2" s="1"/>
  <c r="BB18" i="2" a="1"/>
  <c r="BB18" i="2" s="1"/>
  <c r="EE18" i="2" a="1"/>
  <c r="EE18" i="2" s="1"/>
  <c r="W4" i="2" a="1"/>
  <c r="W4" i="2" s="1"/>
  <c r="AR4" i="2" a="1"/>
  <c r="AR4" i="2" s="1"/>
  <c r="BX4" i="2" a="1"/>
  <c r="BX4" i="2" s="1"/>
  <c r="DT4" i="2" a="1"/>
  <c r="DT4" i="2" s="1"/>
  <c r="GF4" i="2" a="1"/>
  <c r="GF4" i="2" s="1"/>
  <c r="AJ7" i="2" a="1"/>
  <c r="AJ7" i="2" s="1"/>
  <c r="BT7" i="2" a="1"/>
  <c r="BT7" i="2" s="1"/>
  <c r="DX7" i="2" a="1"/>
  <c r="DX7" i="2" s="1"/>
  <c r="GR7" i="2" a="1"/>
  <c r="GR7" i="2" s="1"/>
  <c r="BB10" i="2" a="1"/>
  <c r="BB10" i="2" s="1"/>
  <c r="GH10" i="2" a="1"/>
  <c r="GH10" i="2" s="1"/>
  <c r="BO18" i="2" a="1"/>
  <c r="BO18" i="2" s="1"/>
  <c r="EV18" i="2" a="1"/>
  <c r="EV18" i="2" s="1"/>
  <c r="V3" i="2" a="1"/>
  <c r="V3" i="2" s="1"/>
  <c r="AJ3" i="2" a="1"/>
  <c r="AJ3" i="2" s="1"/>
  <c r="AX3" i="2" a="1"/>
  <c r="AX3" i="2" s="1"/>
  <c r="BI3" i="2" a="1"/>
  <c r="BI3" i="2" s="1"/>
  <c r="BW3" i="2" a="1"/>
  <c r="BW3" i="2" s="1"/>
  <c r="CQ3" i="2" a="1"/>
  <c r="CQ3" i="2" s="1"/>
  <c r="DO3" i="2" a="1"/>
  <c r="DO3" i="2" s="1"/>
  <c r="EK3" i="2" a="1"/>
  <c r="EK3" i="2" s="1"/>
  <c r="FC3" i="2" a="1"/>
  <c r="FC3" i="2" s="1"/>
  <c r="GA3" i="2" a="1"/>
  <c r="GA3" i="2" s="1"/>
  <c r="GW3" i="2" a="1"/>
  <c r="GW3" i="2" s="1"/>
  <c r="Z4" i="2" a="1"/>
  <c r="Z4" i="2" s="1"/>
  <c r="AV4" i="2" a="1"/>
  <c r="AV4" i="2" s="1"/>
  <c r="CB4" i="2" a="1"/>
  <c r="CB4" i="2" s="1"/>
  <c r="EB4" i="2" a="1"/>
  <c r="EB4" i="2" s="1"/>
  <c r="GN4" i="2" a="1"/>
  <c r="GN4" i="2" s="1"/>
  <c r="BG5" i="2" a="1"/>
  <c r="BG5" i="2" s="1"/>
  <c r="GE5" i="2" a="1"/>
  <c r="GE5" i="2" s="1"/>
  <c r="BA6" i="2" a="1"/>
  <c r="BA6" i="2" s="1"/>
  <c r="CG6" i="2" a="1"/>
  <c r="CG6" i="2" s="1"/>
  <c r="DI6" i="2" a="1"/>
  <c r="DI6" i="2" s="1"/>
  <c r="EO6" i="2" a="1"/>
  <c r="EO6" i="2" s="1"/>
  <c r="FN6" i="2" a="1"/>
  <c r="FN6" i="2" s="1"/>
  <c r="AO7" i="2" a="1"/>
  <c r="AO7" i="2" s="1"/>
  <c r="EG7" i="2" a="1"/>
  <c r="EG7" i="2" s="1"/>
  <c r="GS7" i="2" a="1"/>
  <c r="GS7" i="2" s="1"/>
  <c r="CE8" i="2" a="1"/>
  <c r="CE8" i="2" s="1"/>
  <c r="CL10" i="2" a="1"/>
  <c r="CL10" i="2" s="1"/>
  <c r="HD11" i="2" a="1"/>
  <c r="HD11" i="2" s="1"/>
  <c r="GI11" i="2" a="1"/>
  <c r="GI11" i="2" s="1"/>
  <c r="FK11" i="2" a="1"/>
  <c r="FK11" i="2" s="1"/>
  <c r="ER11" i="2" a="1"/>
  <c r="ER11" i="2" s="1"/>
  <c r="DW11" i="2" a="1"/>
  <c r="DW11" i="2" s="1"/>
  <c r="CZ11" i="2" a="1"/>
  <c r="CZ11" i="2" s="1"/>
  <c r="CI11" i="2" a="1"/>
  <c r="CI11" i="2" s="1"/>
  <c r="BS11" i="2" a="1"/>
  <c r="BS11" i="2" s="1"/>
  <c r="BD11" i="2" a="1"/>
  <c r="BD11" i="2" s="1"/>
  <c r="AQ11" i="2" a="1"/>
  <c r="AQ11" i="2" s="1"/>
  <c r="AB11" i="2" a="1"/>
  <c r="AB11" i="2" s="1"/>
  <c r="GY11" i="2" a="1"/>
  <c r="GY11" i="2" s="1"/>
  <c r="GF11" i="2" a="1"/>
  <c r="GF11" i="2" s="1"/>
  <c r="FH11" i="2" a="1"/>
  <c r="FH11" i="2" s="1"/>
  <c r="EN11" i="2" a="1"/>
  <c r="EN11" i="2" s="1"/>
  <c r="DT11" i="2" a="1"/>
  <c r="DT11" i="2" s="1"/>
  <c r="CY11" i="2" a="1"/>
  <c r="CY11" i="2" s="1"/>
  <c r="CF11" i="2" a="1"/>
  <c r="CF11" i="2" s="1"/>
  <c r="BP11" i="2" a="1"/>
  <c r="BP11" i="2" s="1"/>
  <c r="BC11" i="2" a="1"/>
  <c r="BC11" i="2" s="1"/>
  <c r="AA11" i="2" a="1"/>
  <c r="AA11" i="2" s="1"/>
  <c r="GV11" i="2" a="1"/>
  <c r="GV11" i="2" s="1"/>
  <c r="GB11" i="2" a="1"/>
  <c r="GB11" i="2" s="1"/>
  <c r="FG11" i="2" a="1"/>
  <c r="FG11" i="2" s="1"/>
  <c r="EM11" i="2" a="1"/>
  <c r="EM11" i="2" s="1"/>
  <c r="DP11" i="2" a="1"/>
  <c r="DP11" i="2" s="1"/>
  <c r="CV11" i="2" a="1"/>
  <c r="CV11" i="2" s="1"/>
  <c r="CE11" i="2" a="1"/>
  <c r="CE11" i="2" s="1"/>
  <c r="BO11" i="2" a="1"/>
  <c r="BO11" i="2" s="1"/>
  <c r="AZ11" i="2" a="1"/>
  <c r="AZ11" i="2" s="1"/>
  <c r="AN11" i="2" a="1"/>
  <c r="AN11" i="2" s="1"/>
  <c r="X11" i="2" a="1"/>
  <c r="X11" i="2" s="1"/>
  <c r="GQ11" i="2" a="1"/>
  <c r="GQ11" i="2" s="1"/>
  <c r="FX11" i="2" a="1"/>
  <c r="FX11" i="2" s="1"/>
  <c r="FC11" i="2" a="1"/>
  <c r="FC11" i="2" s="1"/>
  <c r="EF11" i="2" a="1"/>
  <c r="EF11" i="2" s="1"/>
  <c r="DL11" i="2" a="1"/>
  <c r="DL11" i="2" s="1"/>
  <c r="CQ11" i="2" a="1"/>
  <c r="CQ11" i="2" s="1"/>
  <c r="CA11" i="2" a="1"/>
  <c r="CA11" i="2" s="1"/>
  <c r="BK11" i="2" a="1"/>
  <c r="BK11" i="2" s="1"/>
  <c r="AJ11" i="2" a="1"/>
  <c r="AJ11" i="2" s="1"/>
  <c r="T11" i="2" a="1"/>
  <c r="T11" i="2" s="1"/>
  <c r="GN11" i="2" a="1"/>
  <c r="GN11" i="2" s="1"/>
  <c r="FS11" i="2" a="1"/>
  <c r="FS11" i="2" s="1"/>
  <c r="EZ11" i="2" a="1"/>
  <c r="EZ11" i="2" s="1"/>
  <c r="EE11" i="2" a="1"/>
  <c r="EE11" i="2" s="1"/>
  <c r="DH11" i="2" a="1"/>
  <c r="DH11" i="2" s="1"/>
  <c r="CN11" i="2" a="1"/>
  <c r="CN11" i="2" s="1"/>
  <c r="BX11" i="2" a="1"/>
  <c r="BX11" i="2" s="1"/>
  <c r="BH11" i="2" a="1"/>
  <c r="BH11" i="2" s="1"/>
  <c r="AV11" i="2" a="1"/>
  <c r="AV11" i="2" s="1"/>
  <c r="AI11" i="2" a="1"/>
  <c r="AI11" i="2" s="1"/>
  <c r="S11" i="2" a="1"/>
  <c r="S11" i="2" s="1"/>
  <c r="GJ11" i="2" a="1"/>
  <c r="GJ11" i="2" s="1"/>
  <c r="FO11" i="2" a="1"/>
  <c r="FO11" i="2" s="1"/>
  <c r="EU11" i="2" a="1"/>
  <c r="EU11" i="2" s="1"/>
  <c r="DX11" i="2" a="1"/>
  <c r="DX11" i="2" s="1"/>
  <c r="DD11" i="2" a="1"/>
  <c r="DD11" i="2" s="1"/>
  <c r="CJ11" i="2" a="1"/>
  <c r="CJ11" i="2" s="1"/>
  <c r="BT11" i="2" a="1"/>
  <c r="BT11" i="2" s="1"/>
  <c r="AR11" i="2" a="1"/>
  <c r="AR11" i="2" s="1"/>
  <c r="AE11" i="2" a="1"/>
  <c r="AE11" i="2" s="1"/>
  <c r="AF11" i="2" a="1"/>
  <c r="AF11" i="2" s="1"/>
  <c r="CM11" i="2" a="1"/>
  <c r="CM11" i="2" s="1"/>
  <c r="FP11" i="2" a="1"/>
  <c r="FP11" i="2" s="1"/>
  <c r="BV18" i="2" a="1"/>
  <c r="BV18" i="2" s="1"/>
  <c r="FH18" i="2" a="1"/>
  <c r="FH18" i="2" s="1"/>
  <c r="AB4" i="2" a="1"/>
  <c r="AB4" i="2" s="1"/>
  <c r="AY4" i="2" a="1"/>
  <c r="AY4" i="2" s="1"/>
  <c r="CE4" i="2" a="1"/>
  <c r="CE4" i="2" s="1"/>
  <c r="EJ4" i="2" a="1"/>
  <c r="EJ4" i="2" s="1"/>
  <c r="GV4" i="2" a="1"/>
  <c r="GV4" i="2" s="1"/>
  <c r="U7" i="2" a="1"/>
  <c r="U7" i="2" s="1"/>
  <c r="AQ7" i="2" a="1"/>
  <c r="AQ7" i="2" s="1"/>
  <c r="CJ7" i="2" a="1"/>
  <c r="CJ7" i="2" s="1"/>
  <c r="EO7" i="2" a="1"/>
  <c r="EO7" i="2" s="1"/>
  <c r="HA7" i="2" a="1"/>
  <c r="HA7" i="2" s="1"/>
  <c r="DF10" i="2" a="1"/>
  <c r="DF10" i="2" s="1"/>
  <c r="CH18" i="2" a="1"/>
  <c r="CH18" i="2" s="1"/>
  <c r="X3" i="2" a="1"/>
  <c r="X3" i="2" s="1"/>
  <c r="AL3" i="2" a="1"/>
  <c r="AL3" i="2" s="1"/>
  <c r="AZ3" i="2" a="1"/>
  <c r="AZ3" i="2" s="1"/>
  <c r="BM3" i="2" a="1"/>
  <c r="BM3" i="2" s="1"/>
  <c r="CA3" i="2" a="1"/>
  <c r="CA3" i="2" s="1"/>
  <c r="CY3" i="2" a="1"/>
  <c r="CY3" i="2" s="1"/>
  <c r="DU3" i="2" a="1"/>
  <c r="DU3" i="2" s="1"/>
  <c r="EM3" i="2" a="1"/>
  <c r="EM3" i="2" s="1"/>
  <c r="FK3" i="2" a="1"/>
  <c r="FK3" i="2" s="1"/>
  <c r="GG3" i="2" a="1"/>
  <c r="GG3" i="2" s="1"/>
  <c r="GY3" i="2" a="1"/>
  <c r="GY3" i="2" s="1"/>
  <c r="AE4" i="2" a="1"/>
  <c r="AE4" i="2" s="1"/>
  <c r="BC4" i="2" a="1"/>
  <c r="BC4" i="2" s="1"/>
  <c r="CI4" i="2" a="1"/>
  <c r="CI4" i="2" s="1"/>
  <c r="ER4" i="2" a="1"/>
  <c r="ER4" i="2" s="1"/>
  <c r="HD4" i="2" a="1"/>
  <c r="HD4" i="2" s="1"/>
  <c r="CM5" i="2" a="1"/>
  <c r="CM5" i="2" s="1"/>
  <c r="HB6" i="2" a="1"/>
  <c r="HB6" i="2" s="1"/>
  <c r="GG6" i="2" a="1"/>
  <c r="GG6" i="2" s="1"/>
  <c r="EK6" i="2" a="1"/>
  <c r="EK6" i="2" s="1"/>
  <c r="DM6" i="2" a="1"/>
  <c r="DM6" i="2" s="1"/>
  <c r="AC6" i="2" a="1"/>
  <c r="AC6" i="2" s="1"/>
  <c r="BI6" i="2" a="1"/>
  <c r="BI6" i="2" s="1"/>
  <c r="DQ6" i="2" a="1"/>
  <c r="DQ6" i="2" s="1"/>
  <c r="FX6" i="2" a="1"/>
  <c r="FX6" i="2" s="1"/>
  <c r="GZ6" i="2" a="1"/>
  <c r="GZ6" i="2" s="1"/>
  <c r="W7" i="2" a="1"/>
  <c r="W7" i="2" s="1"/>
  <c r="AW7" i="2" a="1"/>
  <c r="AW7" i="2" s="1"/>
  <c r="CR7" i="2" a="1"/>
  <c r="CR7" i="2" s="1"/>
  <c r="EP7" i="2" a="1"/>
  <c r="EP7" i="2" s="1"/>
  <c r="GZ8" i="2" a="1"/>
  <c r="GZ8" i="2" s="1"/>
  <c r="CX8" i="2" a="1"/>
  <c r="CX8" i="2" s="1"/>
  <c r="BD8" i="2" a="1"/>
  <c r="BD8" i="2" s="1"/>
  <c r="DY8" i="2" a="1"/>
  <c r="DY8" i="2" s="1"/>
  <c r="BT8" i="2" a="1"/>
  <c r="BT8" i="2" s="1"/>
  <c r="AE8" i="2" a="1"/>
  <c r="AE8" i="2" s="1"/>
  <c r="AF8" i="2" a="1"/>
  <c r="AF8" i="2" s="1"/>
  <c r="CI8" i="2" a="1"/>
  <c r="CI8" i="2" s="1"/>
  <c r="DL10" i="2" a="1"/>
  <c r="DL10" i="2" s="1"/>
  <c r="CQ18" i="2" a="1"/>
  <c r="CQ18" i="2" s="1"/>
  <c r="GF18" i="2" a="1"/>
  <c r="GF18" i="2" s="1"/>
  <c r="GU12" i="2" a="1"/>
  <c r="GU12" i="2" s="1"/>
  <c r="GX12" i="2" a="1"/>
  <c r="GX12" i="2" s="1"/>
  <c r="GH12" i="2" a="1"/>
  <c r="GH12" i="2" s="1"/>
  <c r="FL12" i="2" a="1"/>
  <c r="FL12" i="2" s="1"/>
  <c r="EQ12" i="2" a="1"/>
  <c r="EQ12" i="2" s="1"/>
  <c r="DV12" i="2" a="1"/>
  <c r="DV12" i="2" s="1"/>
  <c r="DG12" i="2" a="1"/>
  <c r="DG12" i="2" s="1"/>
  <c r="CT12" i="2" a="1"/>
  <c r="CT12" i="2" s="1"/>
  <c r="CJ12" i="2" a="1"/>
  <c r="CJ12" i="2" s="1"/>
  <c r="BX12" i="2" a="1"/>
  <c r="BX12" i="2" s="1"/>
  <c r="BO12" i="2" a="1"/>
  <c r="BO12" i="2" s="1"/>
  <c r="BE12" i="2" a="1"/>
  <c r="BE12" i="2" s="1"/>
  <c r="AT12" i="2" a="1"/>
  <c r="AT12" i="2" s="1"/>
  <c r="AK12" i="2" a="1"/>
  <c r="AK12" i="2" s="1"/>
  <c r="GE12" i="2" a="1"/>
  <c r="GE12" i="2" s="1"/>
  <c r="FH12" i="2" a="1"/>
  <c r="FH12" i="2" s="1"/>
  <c r="EM12" i="2" a="1"/>
  <c r="EM12" i="2" s="1"/>
  <c r="DR12" i="2" a="1"/>
  <c r="DR12" i="2" s="1"/>
  <c r="DD12" i="2" a="1"/>
  <c r="DD12" i="2" s="1"/>
  <c r="CS12" i="2" a="1"/>
  <c r="CS12" i="2" s="1"/>
  <c r="CI12" i="2" a="1"/>
  <c r="CI12" i="2" s="1"/>
  <c r="BW12" i="2" a="1"/>
  <c r="BW12" i="2" s="1"/>
  <c r="BN12" i="2" a="1"/>
  <c r="BN12" i="2" s="1"/>
  <c r="BD12" i="2" a="1"/>
  <c r="BD12" i="2" s="1"/>
  <c r="AR12" i="2" a="1"/>
  <c r="AR12" i="2" s="1"/>
  <c r="AI12" i="2" a="1"/>
  <c r="AI12" i="2" s="1"/>
  <c r="U12" i="2" a="1"/>
  <c r="U12" i="2" s="1"/>
  <c r="AF12" i="2" a="1"/>
  <c r="AF12" i="2" s="1"/>
  <c r="AQ12" i="2" a="1"/>
  <c r="AQ12" i="2" s="1"/>
  <c r="BH12" i="2" a="1"/>
  <c r="BH12" i="2" s="1"/>
  <c r="BU12" i="2" a="1"/>
  <c r="BU12" i="2" s="1"/>
  <c r="CG12" i="2" a="1"/>
  <c r="CG12" i="2" s="1"/>
  <c r="CW12" i="2" a="1"/>
  <c r="CW12" i="2" s="1"/>
  <c r="DL12" i="2" a="1"/>
  <c r="DL12" i="2" s="1"/>
  <c r="EL12" i="2" a="1"/>
  <c r="EL12" i="2" s="1"/>
  <c r="FR12" i="2" a="1"/>
  <c r="FR12" i="2" s="1"/>
  <c r="GQ12" i="2" a="1"/>
  <c r="GQ12" i="2" s="1"/>
  <c r="BO9" i="2" a="1"/>
  <c r="BO9" i="2" s="1"/>
  <c r="X12" i="2" a="1"/>
  <c r="X12" i="2" s="1"/>
  <c r="AH12" i="2" a="1"/>
  <c r="AH12" i="2" s="1"/>
  <c r="AV12" i="2" a="1"/>
  <c r="AV12" i="2" s="1"/>
  <c r="BJ12" i="2" a="1"/>
  <c r="BJ12" i="2" s="1"/>
  <c r="CL12" i="2" a="1"/>
  <c r="CL12" i="2" s="1"/>
  <c r="CY12" i="2" a="1"/>
  <c r="CY12" i="2" s="1"/>
  <c r="DP12" i="2" a="1"/>
  <c r="DP12" i="2" s="1"/>
  <c r="EV12" i="2" a="1"/>
  <c r="EV12" i="2" s="1"/>
  <c r="FT12" i="2" a="1"/>
  <c r="FT12" i="2" s="1"/>
  <c r="GR12" i="2" a="1"/>
  <c r="GR12" i="2" s="1"/>
  <c r="FZ15" i="2" a="1"/>
  <c r="FZ15" i="2" s="1"/>
  <c r="FV15" i="2" a="1"/>
  <c r="FV15" i="2" s="1"/>
  <c r="DY15" i="2" a="1"/>
  <c r="DY15" i="2" s="1"/>
  <c r="CL15" i="2" a="1"/>
  <c r="CL15" i="2" s="1"/>
  <c r="BT15" i="2" a="1"/>
  <c r="BT15" i="2" s="1"/>
  <c r="BD15" i="2" a="1"/>
  <c r="BD15" i="2" s="1"/>
  <c r="AP15" i="2" a="1"/>
  <c r="AP15" i="2" s="1"/>
  <c r="AC15" i="2" a="1"/>
  <c r="AC15" i="2" s="1"/>
  <c r="FR15" i="2" a="1"/>
  <c r="FR15" i="2" s="1"/>
  <c r="DR15" i="2" a="1"/>
  <c r="DR15" i="2" s="1"/>
  <c r="CK15" i="2" a="1"/>
  <c r="CK15" i="2" s="1"/>
  <c r="BQ15" i="2" a="1"/>
  <c r="BQ15" i="2" s="1"/>
  <c r="BB15" i="2" a="1"/>
  <c r="BB15" i="2" s="1"/>
  <c r="AN15" i="2" a="1"/>
  <c r="AN15" i="2" s="1"/>
  <c r="AB15" i="2" a="1"/>
  <c r="AB15" i="2" s="1"/>
  <c r="FE15" i="2" a="1"/>
  <c r="FE15" i="2" s="1"/>
  <c r="DQ15" i="2" a="1"/>
  <c r="DQ15" i="2" s="1"/>
  <c r="CG15" i="2" a="1"/>
  <c r="CG15" i="2" s="1"/>
  <c r="BA15" i="2" a="1"/>
  <c r="BA15" i="2" s="1"/>
  <c r="AL15" i="2" a="1"/>
  <c r="AL15" i="2" s="1"/>
  <c r="Z15" i="2" a="1"/>
  <c r="Z15" i="2" s="1"/>
  <c r="BH15" i="2" a="1"/>
  <c r="BH15" i="2" s="1"/>
  <c r="CD15" i="2" a="1"/>
  <c r="CD15" i="2" s="1"/>
  <c r="ES15" i="2" a="1"/>
  <c r="ES15" i="2" s="1"/>
  <c r="Y12" i="2" a="1"/>
  <c r="Y12" i="2" s="1"/>
  <c r="AL12" i="2" a="1"/>
  <c r="AL12" i="2" s="1"/>
  <c r="AY12" i="2" a="1"/>
  <c r="AY12" i="2" s="1"/>
  <c r="BL12" i="2" a="1"/>
  <c r="BL12" i="2" s="1"/>
  <c r="BZ12" i="2" a="1"/>
  <c r="BZ12" i="2" s="1"/>
  <c r="CN12" i="2" a="1"/>
  <c r="CN12" i="2" s="1"/>
  <c r="DB12" i="2" a="1"/>
  <c r="DB12" i="2" s="1"/>
  <c r="DW12" i="2" a="1"/>
  <c r="DW12" i="2" s="1"/>
  <c r="EX12" i="2" a="1"/>
  <c r="EX12" i="2" s="1"/>
  <c r="FZ12" i="2" a="1"/>
  <c r="FZ12" i="2" s="1"/>
  <c r="GZ12" i="2" a="1"/>
  <c r="GZ12" i="2" s="1"/>
  <c r="AB12" i="2" a="1"/>
  <c r="AB12" i="2" s="1"/>
  <c r="AO12" i="2" a="1"/>
  <c r="AO12" i="2" s="1"/>
  <c r="BA12" i="2" a="1"/>
  <c r="BA12" i="2" s="1"/>
  <c r="BQ12" i="2" a="1"/>
  <c r="BQ12" i="2" s="1"/>
  <c r="CB12" i="2" a="1"/>
  <c r="CB12" i="2" s="1"/>
  <c r="CP12" i="2" a="1"/>
  <c r="CP12" i="2" s="1"/>
  <c r="DH12" i="2" a="1"/>
  <c r="DH12" i="2" s="1"/>
  <c r="EB12" i="2" a="1"/>
  <c r="EB12" i="2" s="1"/>
  <c r="FC12" i="2" a="1"/>
  <c r="FC12" i="2" s="1"/>
  <c r="GJ12" i="2" a="1"/>
  <c r="GJ12" i="2" s="1"/>
  <c r="GE13" i="2" a="1"/>
  <c r="GE13" i="2" s="1"/>
  <c r="CW13" i="2" a="1"/>
  <c r="CW13" i="2" s="1"/>
  <c r="AB13" i="2" a="1"/>
  <c r="AB13" i="2" s="1"/>
  <c r="CK13" i="2" a="1"/>
  <c r="CK13" i="2" s="1"/>
  <c r="Z13" i="2" a="1"/>
  <c r="Z13" i="2" s="1"/>
  <c r="HC13" i="2" a="1"/>
  <c r="HC13" i="2" s="1"/>
  <c r="CC13" i="2" a="1"/>
  <c r="CC13" i="2" s="1"/>
  <c r="FK13" i="2" a="1"/>
  <c r="FK13" i="2" s="1"/>
  <c r="V15" i="2" a="1"/>
  <c r="V15" i="2" s="1"/>
  <c r="AS15" i="2" a="1"/>
  <c r="AS15" i="2" s="1"/>
  <c r="BN15" i="2" a="1"/>
  <c r="BN15" i="2" s="1"/>
  <c r="DF15" i="2" a="1"/>
  <c r="DF15" i="2" s="1"/>
  <c r="FY15" i="2" a="1"/>
  <c r="FY15" i="2" s="1"/>
  <c r="S12" i="2" a="1"/>
  <c r="S12" i="2" s="1"/>
  <c r="AC12" i="2" a="1"/>
  <c r="AC12" i="2" s="1"/>
  <c r="AP12" i="2" a="1"/>
  <c r="AP12" i="2" s="1"/>
  <c r="BC12" i="2" a="1"/>
  <c r="BC12" i="2" s="1"/>
  <c r="BR12" i="2" a="1"/>
  <c r="BR12" i="2" s="1"/>
  <c r="CE12" i="2" a="1"/>
  <c r="CE12" i="2" s="1"/>
  <c r="CR12" i="2" a="1"/>
  <c r="CR12" i="2" s="1"/>
  <c r="DK12" i="2" a="1"/>
  <c r="DK12" i="2" s="1"/>
  <c r="EF12" i="2" a="1"/>
  <c r="EF12" i="2" s="1"/>
  <c r="FG12" i="2" a="1"/>
  <c r="FG12" i="2" s="1"/>
  <c r="GL12" i="2" a="1"/>
  <c r="GL12" i="2" s="1"/>
  <c r="FW13" i="2" a="1"/>
  <c r="FW13" i="2" s="1"/>
  <c r="X15" i="2" a="1"/>
  <c r="X15" i="2" s="1"/>
  <c r="AV15" i="2" a="1"/>
  <c r="AV15" i="2" s="1"/>
  <c r="DJ15" i="2" a="1"/>
  <c r="DJ15" i="2" s="1"/>
  <c r="GC15" i="2" a="1"/>
  <c r="GC15" i="2" s="1"/>
  <c r="T12" i="2" a="1"/>
  <c r="T12" i="2" s="1"/>
  <c r="AD12" i="2" a="1"/>
  <c r="AD12" i="2" s="1"/>
  <c r="BF12" i="2" a="1"/>
  <c r="BF12" i="2" s="1"/>
  <c r="BS12" i="2" a="1"/>
  <c r="BS12" i="2" s="1"/>
  <c r="CF12" i="2" a="1"/>
  <c r="CF12" i="2" s="1"/>
  <c r="CU12" i="2" a="1"/>
  <c r="CU12" i="2" s="1"/>
  <c r="EH12" i="2" a="1"/>
  <c r="EH12" i="2" s="1"/>
  <c r="FO12" i="2" a="1"/>
  <c r="FO12" i="2" s="1"/>
  <c r="GM12" i="2" a="1"/>
  <c r="GM12" i="2" s="1"/>
  <c r="AJ13" i="2" a="1"/>
  <c r="AJ13" i="2" s="1"/>
  <c r="GI13" i="2" a="1"/>
  <c r="GI13" i="2" s="1"/>
  <c r="AF15" i="2" a="1"/>
  <c r="AF15" i="2" s="1"/>
  <c r="AW15" i="2" a="1"/>
  <c r="AW15" i="2" s="1"/>
  <c r="BV15" i="2" a="1"/>
  <c r="BV15" i="2" s="1"/>
  <c r="DM15" i="2" a="1"/>
  <c r="DM15" i="2" s="1"/>
  <c r="GK15" i="2" a="1"/>
  <c r="GK15" i="2" s="1"/>
  <c r="AJ14" i="2" a="1"/>
  <c r="AJ14" i="2" s="1"/>
  <c r="BK14" i="2" a="1"/>
  <c r="BK14" i="2" s="1"/>
  <c r="CN14" i="2" a="1"/>
  <c r="CN14" i="2" s="1"/>
  <c r="EE14" i="2" a="1"/>
  <c r="EE14" i="2" s="1"/>
  <c r="GH14" i="2" a="1"/>
  <c r="GH14" i="2" s="1"/>
  <c r="BC16" i="2" a="1"/>
  <c r="BC16" i="2" s="1"/>
  <c r="DO16" i="2" a="1"/>
  <c r="DO16" i="2" s="1"/>
  <c r="GY16" i="2" a="1"/>
  <c r="GY16" i="2" s="1"/>
  <c r="AG17" i="2" a="1"/>
  <c r="AG17" i="2" s="1"/>
  <c r="BJ17" i="2" a="1"/>
  <c r="BJ17" i="2" s="1"/>
  <c r="BT17" i="2" a="1"/>
  <c r="BT17" i="2" s="1"/>
  <c r="CE17" i="2" a="1"/>
  <c r="CE17" i="2" s="1"/>
  <c r="CS17" i="2" a="1"/>
  <c r="CS17" i="2" s="1"/>
  <c r="DG17" i="2" a="1"/>
  <c r="DG17" i="2" s="1"/>
  <c r="DQ17" i="2" a="1"/>
  <c r="DQ17" i="2" s="1"/>
  <c r="EH17" i="2" a="1"/>
  <c r="EH17" i="2" s="1"/>
  <c r="EU17" i="2" a="1"/>
  <c r="EU17" i="2" s="1"/>
  <c r="FH17" i="2" a="1"/>
  <c r="FH17" i="2" s="1"/>
  <c r="FT17" i="2" a="1"/>
  <c r="FT17" i="2" s="1"/>
  <c r="GI17" i="2" a="1"/>
  <c r="GI17" i="2" s="1"/>
  <c r="AM14" i="2" a="1"/>
  <c r="AM14" i="2" s="1"/>
  <c r="BR14" i="2" a="1"/>
  <c r="BR14" i="2" s="1"/>
  <c r="CV14" i="2" a="1"/>
  <c r="CV14" i="2" s="1"/>
  <c r="EG14" i="2" a="1"/>
  <c r="EG14" i="2" s="1"/>
  <c r="GN14" i="2" a="1"/>
  <c r="GN14" i="2" s="1"/>
  <c r="V16" i="2" a="1"/>
  <c r="V16" i="2" s="1"/>
  <c r="BK16" i="2" a="1"/>
  <c r="BK16" i="2" s="1"/>
  <c r="DW16" i="2" a="1"/>
  <c r="DW16" i="2" s="1"/>
  <c r="GZ17" i="2" a="1"/>
  <c r="GZ17" i="2" s="1"/>
  <c r="GN17" i="2" a="1"/>
  <c r="GN17" i="2" s="1"/>
  <c r="GM17" i="2" a="1"/>
  <c r="GM17" i="2" s="1"/>
  <c r="GB17" i="2" a="1"/>
  <c r="GB17" i="2" s="1"/>
  <c r="FO17" i="2" a="1"/>
  <c r="FO17" i="2" s="1"/>
  <c r="ER17" i="2" a="1"/>
  <c r="ER17" i="2" s="1"/>
  <c r="EG17" i="2" a="1"/>
  <c r="EG17" i="2" s="1"/>
  <c r="DU17" i="2" a="1"/>
  <c r="DU17" i="2" s="1"/>
  <c r="DI17" i="2" a="1"/>
  <c r="DI17" i="2" s="1"/>
  <c r="CK17" i="2" a="1"/>
  <c r="CK17" i="2" s="1"/>
  <c r="BQ17" i="2" a="1"/>
  <c r="BQ17" i="2" s="1"/>
  <c r="BE17" i="2" a="1"/>
  <c r="BE17" i="2" s="1"/>
  <c r="AU17" i="2" a="1"/>
  <c r="AU17" i="2" s="1"/>
  <c r="AH17" i="2" a="1"/>
  <c r="AH17" i="2" s="1"/>
  <c r="Y17" i="2" a="1"/>
  <c r="Y17" i="2" s="1"/>
  <c r="X17" i="2" a="1"/>
  <c r="X17" i="2" s="1"/>
  <c r="AL17" i="2" a="1"/>
  <c r="AL17" i="2" s="1"/>
  <c r="AV17" i="2" a="1"/>
  <c r="AV17" i="2" s="1"/>
  <c r="BK17" i="2" a="1"/>
  <c r="BK17" i="2" s="1"/>
  <c r="BU17" i="2" a="1"/>
  <c r="BU17" i="2" s="1"/>
  <c r="CF17" i="2" a="1"/>
  <c r="CF17" i="2" s="1"/>
  <c r="CW17" i="2" a="1"/>
  <c r="CW17" i="2" s="1"/>
  <c r="DH17" i="2" a="1"/>
  <c r="DH17" i="2" s="1"/>
  <c r="DV17" i="2" a="1"/>
  <c r="DV17" i="2" s="1"/>
  <c r="EI17" i="2" a="1"/>
  <c r="EI17" i="2" s="1"/>
  <c r="EV17" i="2" a="1"/>
  <c r="EV17" i="2" s="1"/>
  <c r="FJ17" i="2" a="1"/>
  <c r="FJ17" i="2" s="1"/>
  <c r="FW17" i="2" a="1"/>
  <c r="FW17" i="2" s="1"/>
  <c r="GJ17" i="2" a="1"/>
  <c r="GJ17" i="2" s="1"/>
  <c r="HB17" i="2" a="1"/>
  <c r="HB17" i="2" s="1"/>
  <c r="S14" i="2" a="1"/>
  <c r="S14" i="2" s="1"/>
  <c r="AS14" i="2" a="1"/>
  <c r="AS14" i="2" s="1"/>
  <c r="BV14" i="2" a="1"/>
  <c r="BV14" i="2" s="1"/>
  <c r="CZ14" i="2" a="1"/>
  <c r="CZ14" i="2" s="1"/>
  <c r="EK14" i="2" a="1"/>
  <c r="EK14" i="2" s="1"/>
  <c r="GQ14" i="2" a="1"/>
  <c r="GQ14" i="2" s="1"/>
  <c r="W16" i="2" a="1"/>
  <c r="W16" i="2" s="1"/>
  <c r="BS16" i="2" a="1"/>
  <c r="BS16" i="2" s="1"/>
  <c r="EE16" i="2" a="1"/>
  <c r="EE16" i="2" s="1"/>
  <c r="AA17" i="2" a="1"/>
  <c r="AA17" i="2" s="1"/>
  <c r="AM17" i="2" a="1"/>
  <c r="AM17" i="2" s="1"/>
  <c r="AY17" i="2" a="1"/>
  <c r="AY17" i="2" s="1"/>
  <c r="BL17" i="2" a="1"/>
  <c r="BL17" i="2" s="1"/>
  <c r="CI17" i="2" a="1"/>
  <c r="CI17" i="2" s="1"/>
  <c r="CX17" i="2" a="1"/>
  <c r="CX17" i="2" s="1"/>
  <c r="DK17" i="2" a="1"/>
  <c r="DK17" i="2" s="1"/>
  <c r="DW17" i="2" a="1"/>
  <c r="DW17" i="2" s="1"/>
  <c r="EL17" i="2" a="1"/>
  <c r="EL17" i="2" s="1"/>
  <c r="EX17" i="2" a="1"/>
  <c r="EX17" i="2" s="1"/>
  <c r="FK17" i="2" a="1"/>
  <c r="FK17" i="2" s="1"/>
  <c r="FX17" i="2" a="1"/>
  <c r="FX17" i="2" s="1"/>
  <c r="GL17" i="2" a="1"/>
  <c r="GL17" i="2" s="1"/>
  <c r="HC17" i="2" a="1"/>
  <c r="HC17" i="2" s="1"/>
  <c r="BD20" i="2" a="1"/>
  <c r="BD20" i="2" s="1"/>
  <c r="BT20" i="2" a="1"/>
  <c r="BT20" i="2" s="1"/>
  <c r="AC20" i="2" a="1"/>
  <c r="AC20" i="2" s="1"/>
  <c r="GI21" i="2" a="1"/>
  <c r="GI21" i="2" s="1"/>
  <c r="FR21" i="2" a="1"/>
  <c r="FR21" i="2" s="1"/>
  <c r="GP21" i="2" a="1"/>
  <c r="GP21" i="2" s="1"/>
  <c r="GQ21" i="2" a="1"/>
  <c r="GQ21" i="2" s="1"/>
  <c r="AB19" i="2" a="1"/>
  <c r="AB19" i="2" s="1"/>
  <c r="AT19" i="2" a="1"/>
  <c r="AT19" i="2" s="1"/>
  <c r="BO19" i="2" a="1"/>
  <c r="BO19" i="2" s="1"/>
  <c r="CH19" i="2" a="1"/>
  <c r="CH19" i="2" s="1"/>
  <c r="DB19" i="2" a="1"/>
  <c r="DB19" i="2" s="1"/>
  <c r="DZ19" i="2" a="1"/>
  <c r="DZ19" i="2" s="1"/>
  <c r="EW19" i="2" a="1"/>
  <c r="EW19" i="2" s="1"/>
  <c r="GK19" i="2" a="1"/>
  <c r="GK19" i="2" s="1"/>
  <c r="Z21" i="2" a="1"/>
  <c r="Z21" i="2" s="1"/>
  <c r="AK21" i="2" a="1"/>
  <c r="AK21" i="2" s="1"/>
  <c r="AU21" i="2" a="1"/>
  <c r="AU21" i="2" s="1"/>
  <c r="BD21" i="2" a="1"/>
  <c r="BD21" i="2" s="1"/>
  <c r="BN21" i="2" a="1"/>
  <c r="BN21" i="2" s="1"/>
  <c r="BW21" i="2" a="1"/>
  <c r="BW21" i="2" s="1"/>
  <c r="CG21" i="2" a="1"/>
  <c r="CG21" i="2" s="1"/>
  <c r="CP21" i="2" a="1"/>
  <c r="CP21" i="2" s="1"/>
  <c r="CY21" i="2" a="1"/>
  <c r="CY21" i="2" s="1"/>
  <c r="DH21" i="2" a="1"/>
  <c r="DH21" i="2" s="1"/>
  <c r="DS21" i="2" a="1"/>
  <c r="DS21" i="2" s="1"/>
  <c r="FG21" i="2" a="1"/>
  <c r="FG21" i="2" s="1"/>
  <c r="FW21" i="2" a="1"/>
  <c r="FW21" i="2" s="1"/>
  <c r="GU21" i="2" a="1"/>
  <c r="GU21" i="2" s="1"/>
  <c r="AD19" i="2" a="1"/>
  <c r="AD19" i="2" s="1"/>
  <c r="AU19" i="2" a="1"/>
  <c r="AU19" i="2" s="1"/>
  <c r="BR19" i="2" a="1"/>
  <c r="BR19" i="2" s="1"/>
  <c r="CL19" i="2" a="1"/>
  <c r="CL19" i="2" s="1"/>
  <c r="DF19" i="2" a="1"/>
  <c r="DF19" i="2" s="1"/>
  <c r="EA19" i="2" a="1"/>
  <c r="EA19" i="2" s="1"/>
  <c r="EX19" i="2" a="1"/>
  <c r="EX19" i="2" s="1"/>
  <c r="GL19" i="2" a="1"/>
  <c r="GL19" i="2" s="1"/>
  <c r="S21" i="2" a="1"/>
  <c r="S21" i="2" s="1"/>
  <c r="AB21" i="2" a="1"/>
  <c r="AB21" i="2" s="1"/>
  <c r="AL21" i="2" a="1"/>
  <c r="AL21" i="2" s="1"/>
  <c r="AV21" i="2" a="1"/>
  <c r="AV21" i="2" s="1"/>
  <c r="BE21" i="2" a="1"/>
  <c r="BE21" i="2" s="1"/>
  <c r="BX21" i="2" a="1"/>
  <c r="BX21" i="2" s="1"/>
  <c r="CI21" i="2" a="1"/>
  <c r="CI21" i="2" s="1"/>
  <c r="CR21" i="2" a="1"/>
  <c r="CR21" i="2" s="1"/>
  <c r="DI21" i="2" a="1"/>
  <c r="DI21" i="2" s="1"/>
  <c r="DV21" i="2" a="1"/>
  <c r="DV21" i="2" s="1"/>
  <c r="EL21" i="2" a="1"/>
  <c r="EL21" i="2" s="1"/>
  <c r="FJ21" i="2" a="1"/>
  <c r="FJ21" i="2" s="1"/>
  <c r="GA21" i="2" a="1"/>
  <c r="GA21" i="2" s="1"/>
  <c r="GX21" i="2" a="1"/>
  <c r="GX21" i="2" s="1"/>
  <c r="AC21" i="2" a="1"/>
  <c r="AC21" i="2" s="1"/>
  <c r="AM21" i="2" a="1"/>
  <c r="AM21" i="2" s="1"/>
  <c r="AW21" i="2" a="1"/>
  <c r="AW21" i="2" s="1"/>
  <c r="BF21" i="2" a="1"/>
  <c r="BF21" i="2" s="1"/>
  <c r="BO21" i="2" a="1"/>
  <c r="BO21" i="2" s="1"/>
  <c r="BZ21" i="2" a="1"/>
  <c r="BZ21" i="2" s="1"/>
  <c r="CJ21" i="2" a="1"/>
  <c r="CJ21" i="2" s="1"/>
  <c r="CS21" i="2" a="1"/>
  <c r="CS21" i="2" s="1"/>
  <c r="DB21" i="2" a="1"/>
  <c r="DB21" i="2" s="1"/>
  <c r="DK21" i="2" a="1"/>
  <c r="DK21" i="2" s="1"/>
  <c r="DW21" i="2" a="1"/>
  <c r="DW21" i="2" s="1"/>
  <c r="EP21" i="2" a="1"/>
  <c r="EP21" i="2" s="1"/>
  <c r="FK21" i="2" a="1"/>
  <c r="FK21" i="2" s="1"/>
  <c r="GD21" i="2" a="1"/>
  <c r="GD21" i="2" s="1"/>
  <c r="GY21" i="2" a="1"/>
  <c r="GY21" i="2" s="1"/>
  <c r="T21" i="2" a="1"/>
  <c r="T21" i="2" s="1"/>
  <c r="AD21" i="2" a="1"/>
  <c r="AD21" i="2" s="1"/>
  <c r="AP21" i="2" a="1"/>
  <c r="AP21" i="2" s="1"/>
  <c r="BH21" i="2" a="1"/>
  <c r="BH21" i="2" s="1"/>
  <c r="BQ21" i="2" a="1"/>
  <c r="BQ21" i="2" s="1"/>
  <c r="CA21" i="2" a="1"/>
  <c r="CA21" i="2" s="1"/>
  <c r="CK21" i="2" a="1"/>
  <c r="CK21" i="2" s="1"/>
  <c r="CT21" i="2" a="1"/>
  <c r="CT21" i="2" s="1"/>
  <c r="DC21" i="2" a="1"/>
  <c r="DC21" i="2" s="1"/>
  <c r="DM21" i="2" a="1"/>
  <c r="DM21" i="2" s="1"/>
  <c r="EA21" i="2" a="1"/>
  <c r="EA21" i="2" s="1"/>
  <c r="EQ21" i="2" a="1"/>
  <c r="EQ21" i="2" s="1"/>
  <c r="FN21" i="2" a="1"/>
  <c r="FN21" i="2" s="1"/>
  <c r="GH21" i="2" a="1"/>
  <c r="GH21" i="2" s="1"/>
  <c r="D6" i="2"/>
  <c r="HD2" i="2" a="1"/>
  <c r="HD2" i="2" s="1"/>
  <c r="GZ2" i="2" a="1"/>
  <c r="GZ2" i="2" s="1"/>
  <c r="GV2" i="2" a="1"/>
  <c r="GV2" i="2" s="1"/>
  <c r="GR2" i="2" a="1"/>
  <c r="GR2" i="2" s="1"/>
  <c r="GN2" i="2" a="1"/>
  <c r="GN2" i="2" s="1"/>
  <c r="GJ2" i="2" a="1"/>
  <c r="GJ2" i="2" s="1"/>
  <c r="GF2" i="2" a="1"/>
  <c r="GF2" i="2" s="1"/>
  <c r="GB2" i="2" a="1"/>
  <c r="GB2" i="2" s="1"/>
  <c r="FX2" i="2" a="1"/>
  <c r="FX2" i="2" s="1"/>
  <c r="FT2" i="2" a="1"/>
  <c r="FT2" i="2" s="1"/>
  <c r="FP2" i="2" a="1"/>
  <c r="FP2" i="2" s="1"/>
  <c r="FL2" i="2" a="1"/>
  <c r="FL2" i="2" s="1"/>
  <c r="T2" i="2" a="1"/>
  <c r="T2" i="2" s="1"/>
  <c r="X2" i="2" a="1"/>
  <c r="X2" i="2" s="1"/>
  <c r="AB2" i="2" a="1"/>
  <c r="AB2" i="2" s="1"/>
  <c r="AF2" i="2" a="1"/>
  <c r="AF2" i="2" s="1"/>
  <c r="AJ2" i="2" a="1"/>
  <c r="AJ2" i="2" s="1"/>
  <c r="AN2" i="2" a="1"/>
  <c r="AN2" i="2" s="1"/>
  <c r="AR2" i="2" a="1"/>
  <c r="AR2" i="2" s="1"/>
  <c r="AV2" i="2" a="1"/>
  <c r="AV2" i="2" s="1"/>
  <c r="AZ2" i="2" a="1"/>
  <c r="AZ2" i="2" s="1"/>
  <c r="BD2" i="2" a="1"/>
  <c r="BD2" i="2" s="1"/>
  <c r="BH2" i="2" a="1"/>
  <c r="BH2" i="2" s="1"/>
  <c r="BL2" i="2" a="1"/>
  <c r="BL2" i="2" s="1"/>
  <c r="BP2" i="2" a="1"/>
  <c r="BP2" i="2" s="1"/>
  <c r="BT2" i="2" a="1"/>
  <c r="BT2" i="2" s="1"/>
  <c r="BX2" i="2" a="1"/>
  <c r="BX2" i="2" s="1"/>
  <c r="CB2" i="2" a="1"/>
  <c r="CB2" i="2" s="1"/>
  <c r="CF2" i="2" a="1"/>
  <c r="CF2" i="2" s="1"/>
  <c r="CJ2" i="2" a="1"/>
  <c r="CJ2" i="2" s="1"/>
  <c r="CN2" i="2" a="1"/>
  <c r="CN2" i="2" s="1"/>
  <c r="CR2" i="2" a="1"/>
  <c r="CR2" i="2" s="1"/>
  <c r="CV2" i="2" a="1"/>
  <c r="CV2" i="2" s="1"/>
  <c r="CZ2" i="2" a="1"/>
  <c r="CZ2" i="2" s="1"/>
  <c r="DD2" i="2" a="1"/>
  <c r="DD2" i="2" s="1"/>
  <c r="DH2" i="2" a="1"/>
  <c r="DH2" i="2" s="1"/>
  <c r="DL2" i="2" a="1"/>
  <c r="DL2" i="2" s="1"/>
  <c r="DP2" i="2" a="1"/>
  <c r="DP2" i="2" s="1"/>
  <c r="DT2" i="2" a="1"/>
  <c r="DT2" i="2" s="1"/>
  <c r="DX2" i="2" a="1"/>
  <c r="DX2" i="2" s="1"/>
  <c r="EB2" i="2" a="1"/>
  <c r="EB2" i="2" s="1"/>
  <c r="EF2" i="2" a="1"/>
  <c r="EF2" i="2" s="1"/>
  <c r="EJ2" i="2" a="1"/>
  <c r="EJ2" i="2" s="1"/>
  <c r="EN2" i="2" a="1"/>
  <c r="EN2" i="2" s="1"/>
  <c r="ER2" i="2" a="1"/>
  <c r="ER2" i="2" s="1"/>
  <c r="EV2" i="2" a="1"/>
  <c r="EV2" i="2" s="1"/>
  <c r="EZ2" i="2" a="1"/>
  <c r="EZ2" i="2" s="1"/>
  <c r="FD2" i="2" a="1"/>
  <c r="FD2" i="2" s="1"/>
  <c r="FH2" i="2" a="1"/>
  <c r="FH2" i="2" s="1"/>
  <c r="FQ2" i="2" a="1"/>
  <c r="FQ2" i="2" s="1"/>
  <c r="FZ2" i="2" a="1"/>
  <c r="FZ2" i="2" s="1"/>
  <c r="GI2" i="2" a="1"/>
  <c r="GI2" i="2" s="1"/>
  <c r="GW2" i="2" a="1"/>
  <c r="GW2" i="2" s="1"/>
  <c r="V5" i="2" a="1"/>
  <c r="V5" i="2" s="1"/>
  <c r="AD5" i="2" a="1"/>
  <c r="AD5" i="2" s="1"/>
  <c r="AL5" i="2" a="1"/>
  <c r="AL5" i="2" s="1"/>
  <c r="AU5" i="2" a="1"/>
  <c r="AU5" i="2" s="1"/>
  <c r="BR5" i="2" a="1"/>
  <c r="BR5" i="2" s="1"/>
  <c r="CA5" i="2" a="1"/>
  <c r="CA5" i="2" s="1"/>
  <c r="CX5" i="2" a="1"/>
  <c r="CX5" i="2" s="1"/>
  <c r="DG5" i="2" a="1"/>
  <c r="DG5" i="2" s="1"/>
  <c r="ED5" i="2" a="1"/>
  <c r="ED5" i="2" s="1"/>
  <c r="EM5" i="2" a="1"/>
  <c r="EM5" i="2" s="1"/>
  <c r="FJ5" i="2" a="1"/>
  <c r="FJ5" i="2" s="1"/>
  <c r="FS5" i="2" a="1"/>
  <c r="FS5" i="2" s="1"/>
  <c r="GP5" i="2" a="1"/>
  <c r="GP5" i="2" s="1"/>
  <c r="GY5" i="2" a="1"/>
  <c r="GY5" i="2" s="1"/>
  <c r="U2" i="2" a="1"/>
  <c r="U2" i="2" s="1"/>
  <c r="Y2" i="2" a="1"/>
  <c r="Y2" i="2" s="1"/>
  <c r="AC2" i="2" a="1"/>
  <c r="AC2" i="2" s="1"/>
  <c r="AG2" i="2" a="1"/>
  <c r="AG2" i="2" s="1"/>
  <c r="AK2" i="2" a="1"/>
  <c r="AK2" i="2" s="1"/>
  <c r="AO2" i="2" a="1"/>
  <c r="AO2" i="2" s="1"/>
  <c r="AS2" i="2" a="1"/>
  <c r="AS2" i="2" s="1"/>
  <c r="AW2" i="2" a="1"/>
  <c r="AW2" i="2" s="1"/>
  <c r="BA2" i="2" a="1"/>
  <c r="BA2" i="2" s="1"/>
  <c r="BE2" i="2" a="1"/>
  <c r="BE2" i="2" s="1"/>
  <c r="BI2" i="2" a="1"/>
  <c r="BI2" i="2" s="1"/>
  <c r="BM2" i="2" a="1"/>
  <c r="BM2" i="2" s="1"/>
  <c r="BQ2" i="2" a="1"/>
  <c r="BQ2" i="2" s="1"/>
  <c r="BU2" i="2" a="1"/>
  <c r="BU2" i="2" s="1"/>
  <c r="BY2" i="2" a="1"/>
  <c r="BY2" i="2" s="1"/>
  <c r="CC2" i="2" a="1"/>
  <c r="CC2" i="2" s="1"/>
  <c r="CG2" i="2" a="1"/>
  <c r="CG2" i="2" s="1"/>
  <c r="CK2" i="2" a="1"/>
  <c r="CK2" i="2" s="1"/>
  <c r="CO2" i="2" a="1"/>
  <c r="CO2" i="2" s="1"/>
  <c r="CS2" i="2" a="1"/>
  <c r="CS2" i="2" s="1"/>
  <c r="CW2" i="2" a="1"/>
  <c r="CW2" i="2" s="1"/>
  <c r="DA2" i="2" a="1"/>
  <c r="DA2" i="2" s="1"/>
  <c r="DE2" i="2" a="1"/>
  <c r="DE2" i="2" s="1"/>
  <c r="DI2" i="2" a="1"/>
  <c r="DI2" i="2" s="1"/>
  <c r="DM2" i="2" a="1"/>
  <c r="DM2" i="2" s="1"/>
  <c r="DQ2" i="2" a="1"/>
  <c r="DQ2" i="2" s="1"/>
  <c r="DU2" i="2" a="1"/>
  <c r="DU2" i="2" s="1"/>
  <c r="DY2" i="2" a="1"/>
  <c r="DY2" i="2" s="1"/>
  <c r="EC2" i="2" a="1"/>
  <c r="EC2" i="2" s="1"/>
  <c r="EG2" i="2" a="1"/>
  <c r="EG2" i="2" s="1"/>
  <c r="EK2" i="2" a="1"/>
  <c r="EK2" i="2" s="1"/>
  <c r="EO2" i="2" a="1"/>
  <c r="EO2" i="2" s="1"/>
  <c r="ES2" i="2" a="1"/>
  <c r="ES2" i="2" s="1"/>
  <c r="EW2" i="2" a="1"/>
  <c r="EW2" i="2" s="1"/>
  <c r="FA2" i="2" a="1"/>
  <c r="FA2" i="2" s="1"/>
  <c r="FE2" i="2" a="1"/>
  <c r="FE2" i="2" s="1"/>
  <c r="FI2" i="2" a="1"/>
  <c r="FI2" i="2" s="1"/>
  <c r="FR2" i="2" a="1"/>
  <c r="FR2" i="2" s="1"/>
  <c r="GA2" i="2" a="1"/>
  <c r="GA2" i="2" s="1"/>
  <c r="GO2" i="2" a="1"/>
  <c r="GO2" i="2" s="1"/>
  <c r="GX2" i="2" a="1"/>
  <c r="GX2" i="2" s="1"/>
  <c r="S3" i="2" a="1"/>
  <c r="S3" i="2" s="1"/>
  <c r="AB3" i="2" a="1"/>
  <c r="AB3" i="2" s="1"/>
  <c r="AK3" i="2" a="1"/>
  <c r="AK3" i="2" s="1"/>
  <c r="AT3" i="2" a="1"/>
  <c r="AT3" i="2" s="1"/>
  <c r="AY3" i="2" a="1"/>
  <c r="AY3" i="2" s="1"/>
  <c r="BH3" i="2" a="1"/>
  <c r="BH3" i="2" s="1"/>
  <c r="BQ3" i="2" a="1"/>
  <c r="BQ3" i="2" s="1"/>
  <c r="BZ3" i="2" a="1"/>
  <c r="BZ3" i="2" s="1"/>
  <c r="CE3" i="2" a="1"/>
  <c r="CE3" i="2" s="1"/>
  <c r="CU3" i="2" a="1"/>
  <c r="CU3" i="2" s="1"/>
  <c r="DK3" i="2" a="1"/>
  <c r="DK3" i="2" s="1"/>
  <c r="EA3" i="2" a="1"/>
  <c r="EA3" i="2" s="1"/>
  <c r="EQ3" i="2" a="1"/>
  <c r="EQ3" i="2" s="1"/>
  <c r="FG3" i="2" a="1"/>
  <c r="FG3" i="2" s="1"/>
  <c r="FW3" i="2" a="1"/>
  <c r="FW3" i="2" s="1"/>
  <c r="GM3" i="2" a="1"/>
  <c r="GM3" i="2" s="1"/>
  <c r="HC3" i="2" a="1"/>
  <c r="HC3" i="2" s="1"/>
  <c r="AA4" i="2" a="1"/>
  <c r="AA4" i="2" s="1"/>
  <c r="AF4" i="2" a="1"/>
  <c r="AF4" i="2" s="1"/>
  <c r="BD4" i="2" a="1"/>
  <c r="BD4" i="2" s="1"/>
  <c r="BK4" i="2" a="1"/>
  <c r="BK4" i="2" s="1"/>
  <c r="CJ4" i="2" a="1"/>
  <c r="CJ4" i="2" s="1"/>
  <c r="CQ4" i="2" a="1"/>
  <c r="CQ4" i="2" s="1"/>
  <c r="W5" i="2" a="1"/>
  <c r="W5" i="2" s="1"/>
  <c r="AE5" i="2" a="1"/>
  <c r="AE5" i="2" s="1"/>
  <c r="AM5" i="2" a="1"/>
  <c r="AM5" i="2" s="1"/>
  <c r="BJ5" i="2" a="1"/>
  <c r="BJ5" i="2" s="1"/>
  <c r="BS5" i="2" a="1"/>
  <c r="BS5" i="2" s="1"/>
  <c r="CP5" i="2" a="1"/>
  <c r="CP5" i="2" s="1"/>
  <c r="CY5" i="2" a="1"/>
  <c r="CY5" i="2" s="1"/>
  <c r="DV5" i="2" a="1"/>
  <c r="DV5" i="2" s="1"/>
  <c r="EE5" i="2" a="1"/>
  <c r="EE5" i="2" s="1"/>
  <c r="FB5" i="2" a="1"/>
  <c r="FB5" i="2" s="1"/>
  <c r="FK5" i="2" a="1"/>
  <c r="FK5" i="2" s="1"/>
  <c r="GH5" i="2" a="1"/>
  <c r="GH5" i="2" s="1"/>
  <c r="FN2" i="2" a="1"/>
  <c r="FN2" i="2" s="1"/>
  <c r="FW2" i="2" a="1"/>
  <c r="FW2" i="2" s="1"/>
  <c r="GK2" i="2" a="1"/>
  <c r="GK2" i="2" s="1"/>
  <c r="GT2" i="2" a="1"/>
  <c r="GT2" i="2" s="1"/>
  <c r="HC2" i="2" a="1"/>
  <c r="HC2" i="2" s="1"/>
  <c r="HE5" i="2" a="1"/>
  <c r="HE5" i="2" s="1"/>
  <c r="HA5" i="2" a="1"/>
  <c r="HA5" i="2" s="1"/>
  <c r="GW5" i="2" a="1"/>
  <c r="GW5" i="2" s="1"/>
  <c r="GS5" i="2" a="1"/>
  <c r="GS5" i="2" s="1"/>
  <c r="GO5" i="2" a="1"/>
  <c r="GO5" i="2" s="1"/>
  <c r="GK5" i="2" a="1"/>
  <c r="GK5" i="2" s="1"/>
  <c r="GG5" i="2" a="1"/>
  <c r="GG5" i="2" s="1"/>
  <c r="GC5" i="2" a="1"/>
  <c r="GC5" i="2" s="1"/>
  <c r="FY5" i="2" a="1"/>
  <c r="FY5" i="2" s="1"/>
  <c r="FU5" i="2" a="1"/>
  <c r="FU5" i="2" s="1"/>
  <c r="FQ5" i="2" a="1"/>
  <c r="FQ5" i="2" s="1"/>
  <c r="FM5" i="2" a="1"/>
  <c r="FM5" i="2" s="1"/>
  <c r="FI5" i="2" a="1"/>
  <c r="FI5" i="2" s="1"/>
  <c r="FE5" i="2" a="1"/>
  <c r="FE5" i="2" s="1"/>
  <c r="FA5" i="2" a="1"/>
  <c r="FA5" i="2" s="1"/>
  <c r="EW5" i="2" a="1"/>
  <c r="EW5" i="2" s="1"/>
  <c r="ES5" i="2" a="1"/>
  <c r="ES5" i="2" s="1"/>
  <c r="EO5" i="2" a="1"/>
  <c r="EO5" i="2" s="1"/>
  <c r="EK5" i="2" a="1"/>
  <c r="EK5" i="2" s="1"/>
  <c r="EG5" i="2" a="1"/>
  <c r="EG5" i="2" s="1"/>
  <c r="EC5" i="2" a="1"/>
  <c r="EC5" i="2" s="1"/>
  <c r="DY5" i="2" a="1"/>
  <c r="DY5" i="2" s="1"/>
  <c r="DU5" i="2" a="1"/>
  <c r="DU5" i="2" s="1"/>
  <c r="DQ5" i="2" a="1"/>
  <c r="DQ5" i="2" s="1"/>
  <c r="DM5" i="2" a="1"/>
  <c r="DM5" i="2" s="1"/>
  <c r="DI5" i="2" a="1"/>
  <c r="DI5" i="2" s="1"/>
  <c r="DE5" i="2" a="1"/>
  <c r="DE5" i="2" s="1"/>
  <c r="DA5" i="2" a="1"/>
  <c r="DA5" i="2" s="1"/>
  <c r="CW5" i="2" a="1"/>
  <c r="CW5" i="2" s="1"/>
  <c r="CS5" i="2" a="1"/>
  <c r="CS5" i="2" s="1"/>
  <c r="CO5" i="2" a="1"/>
  <c r="CO5" i="2" s="1"/>
  <c r="CK5" i="2" a="1"/>
  <c r="CK5" i="2" s="1"/>
  <c r="CG5" i="2" a="1"/>
  <c r="CG5" i="2" s="1"/>
  <c r="CC5" i="2" a="1"/>
  <c r="CC5" i="2" s="1"/>
  <c r="BY5" i="2" a="1"/>
  <c r="BY5" i="2" s="1"/>
  <c r="BU5" i="2" a="1"/>
  <c r="BU5" i="2" s="1"/>
  <c r="BQ5" i="2" a="1"/>
  <c r="BQ5" i="2" s="1"/>
  <c r="BM5" i="2" a="1"/>
  <c r="BM5" i="2" s="1"/>
  <c r="BI5" i="2" a="1"/>
  <c r="BI5" i="2" s="1"/>
  <c r="BE5" i="2" a="1"/>
  <c r="BE5" i="2" s="1"/>
  <c r="BA5" i="2" a="1"/>
  <c r="BA5" i="2" s="1"/>
  <c r="AW5" i="2" a="1"/>
  <c r="AW5" i="2" s="1"/>
  <c r="AS5" i="2" a="1"/>
  <c r="AS5" i="2" s="1"/>
  <c r="AO5" i="2" a="1"/>
  <c r="AO5" i="2" s="1"/>
  <c r="AK5" i="2" a="1"/>
  <c r="AK5" i="2" s="1"/>
  <c r="AG5" i="2" a="1"/>
  <c r="AG5" i="2" s="1"/>
  <c r="AC5" i="2" a="1"/>
  <c r="AC5" i="2" s="1"/>
  <c r="Y5" i="2" a="1"/>
  <c r="Y5" i="2" s="1"/>
  <c r="U5" i="2" a="1"/>
  <c r="U5" i="2" s="1"/>
  <c r="HD5" i="2" a="1"/>
  <c r="HD5" i="2" s="1"/>
  <c r="GZ5" i="2" a="1"/>
  <c r="GZ5" i="2" s="1"/>
  <c r="GV5" i="2" a="1"/>
  <c r="GV5" i="2" s="1"/>
  <c r="GR5" i="2" a="1"/>
  <c r="GR5" i="2" s="1"/>
  <c r="GN5" i="2" a="1"/>
  <c r="GN5" i="2" s="1"/>
  <c r="GJ5" i="2" a="1"/>
  <c r="GJ5" i="2" s="1"/>
  <c r="GF5" i="2" a="1"/>
  <c r="GF5" i="2" s="1"/>
  <c r="GB5" i="2" a="1"/>
  <c r="GB5" i="2" s="1"/>
  <c r="FX5" i="2" a="1"/>
  <c r="FX5" i="2" s="1"/>
  <c r="FT5" i="2" a="1"/>
  <c r="FT5" i="2" s="1"/>
  <c r="FP5" i="2" a="1"/>
  <c r="FP5" i="2" s="1"/>
  <c r="FL5" i="2" a="1"/>
  <c r="FL5" i="2" s="1"/>
  <c r="FH5" i="2" a="1"/>
  <c r="FH5" i="2" s="1"/>
  <c r="FD5" i="2" a="1"/>
  <c r="FD5" i="2" s="1"/>
  <c r="EZ5" i="2" a="1"/>
  <c r="EZ5" i="2" s="1"/>
  <c r="EV5" i="2" a="1"/>
  <c r="EV5" i="2" s="1"/>
  <c r="ER5" i="2" a="1"/>
  <c r="ER5" i="2" s="1"/>
  <c r="EN5" i="2" a="1"/>
  <c r="EN5" i="2" s="1"/>
  <c r="EJ5" i="2" a="1"/>
  <c r="EJ5" i="2" s="1"/>
  <c r="EF5" i="2" a="1"/>
  <c r="EF5" i="2" s="1"/>
  <c r="EB5" i="2" a="1"/>
  <c r="EB5" i="2" s="1"/>
  <c r="DX5" i="2" a="1"/>
  <c r="DX5" i="2" s="1"/>
  <c r="DT5" i="2" a="1"/>
  <c r="DT5" i="2" s="1"/>
  <c r="DP5" i="2" a="1"/>
  <c r="DP5" i="2" s="1"/>
  <c r="DL5" i="2" a="1"/>
  <c r="DL5" i="2" s="1"/>
  <c r="DH5" i="2" a="1"/>
  <c r="DH5" i="2" s="1"/>
  <c r="DD5" i="2" a="1"/>
  <c r="DD5" i="2" s="1"/>
  <c r="CZ5" i="2" a="1"/>
  <c r="CZ5" i="2" s="1"/>
  <c r="CV5" i="2" a="1"/>
  <c r="CV5" i="2" s="1"/>
  <c r="CR5" i="2" a="1"/>
  <c r="CR5" i="2" s="1"/>
  <c r="CN5" i="2" a="1"/>
  <c r="CN5" i="2" s="1"/>
  <c r="CJ5" i="2" a="1"/>
  <c r="CJ5" i="2" s="1"/>
  <c r="CF5" i="2" a="1"/>
  <c r="CF5" i="2" s="1"/>
  <c r="CB5" i="2" a="1"/>
  <c r="CB5" i="2" s="1"/>
  <c r="BX5" i="2" a="1"/>
  <c r="BX5" i="2" s="1"/>
  <c r="BT5" i="2" a="1"/>
  <c r="BT5" i="2" s="1"/>
  <c r="BP5" i="2" a="1"/>
  <c r="BP5" i="2" s="1"/>
  <c r="BL5" i="2" a="1"/>
  <c r="BL5" i="2" s="1"/>
  <c r="BH5" i="2" a="1"/>
  <c r="BH5" i="2" s="1"/>
  <c r="BD5" i="2" a="1"/>
  <c r="BD5" i="2" s="1"/>
  <c r="AZ5" i="2" a="1"/>
  <c r="AZ5" i="2" s="1"/>
  <c r="AV5" i="2" a="1"/>
  <c r="AV5" i="2" s="1"/>
  <c r="AR5" i="2" a="1"/>
  <c r="AR5" i="2" s="1"/>
  <c r="AN5" i="2" a="1"/>
  <c r="AN5" i="2" s="1"/>
  <c r="X5" i="2" a="1"/>
  <c r="X5" i="2" s="1"/>
  <c r="AF5" i="2" a="1"/>
  <c r="AF5" i="2" s="1"/>
  <c r="AP5" i="2" a="1"/>
  <c r="AP5" i="2" s="1"/>
  <c r="AY5" i="2" a="1"/>
  <c r="AY5" i="2" s="1"/>
  <c r="BV5" i="2" a="1"/>
  <c r="BV5" i="2" s="1"/>
  <c r="CE5" i="2" a="1"/>
  <c r="CE5" i="2" s="1"/>
  <c r="DB5" i="2" a="1"/>
  <c r="DB5" i="2" s="1"/>
  <c r="DK5" i="2" a="1"/>
  <c r="DK5" i="2" s="1"/>
  <c r="EH5" i="2" a="1"/>
  <c r="EH5" i="2" s="1"/>
  <c r="EQ5" i="2" a="1"/>
  <c r="EQ5" i="2" s="1"/>
  <c r="FN5" i="2" a="1"/>
  <c r="FN5" i="2" s="1"/>
  <c r="FW5" i="2" a="1"/>
  <c r="FW5" i="2" s="1"/>
  <c r="GT5" i="2" a="1"/>
  <c r="GT5" i="2" s="1"/>
  <c r="HC5" i="2" a="1"/>
  <c r="HC5" i="2" s="1"/>
  <c r="V2" i="2" a="1"/>
  <c r="V2" i="2" s="1"/>
  <c r="Z2" i="2" a="1"/>
  <c r="Z2" i="2" s="1"/>
  <c r="AD2" i="2" a="1"/>
  <c r="AD2" i="2" s="1"/>
  <c r="AH2" i="2" a="1"/>
  <c r="AH2" i="2" s="1"/>
  <c r="AL2" i="2" a="1"/>
  <c r="AL2" i="2" s="1"/>
  <c r="AP2" i="2" a="1"/>
  <c r="AP2" i="2" s="1"/>
  <c r="AT2" i="2" a="1"/>
  <c r="AT2" i="2" s="1"/>
  <c r="AX2" i="2" a="1"/>
  <c r="AX2" i="2" s="1"/>
  <c r="BB2" i="2" a="1"/>
  <c r="BB2" i="2" s="1"/>
  <c r="BF2" i="2" a="1"/>
  <c r="BF2" i="2" s="1"/>
  <c r="BJ2" i="2" a="1"/>
  <c r="BJ2" i="2" s="1"/>
  <c r="BN2" i="2" a="1"/>
  <c r="BN2" i="2" s="1"/>
  <c r="BR2" i="2" a="1"/>
  <c r="BR2" i="2" s="1"/>
  <c r="BV2" i="2" a="1"/>
  <c r="BV2" i="2" s="1"/>
  <c r="BZ2" i="2" a="1"/>
  <c r="BZ2" i="2" s="1"/>
  <c r="CD2" i="2" a="1"/>
  <c r="CD2" i="2" s="1"/>
  <c r="CH2" i="2" a="1"/>
  <c r="CH2" i="2" s="1"/>
  <c r="CL2" i="2" a="1"/>
  <c r="CL2" i="2" s="1"/>
  <c r="CP2" i="2" a="1"/>
  <c r="CP2" i="2" s="1"/>
  <c r="CT2" i="2" a="1"/>
  <c r="CT2" i="2" s="1"/>
  <c r="CX2" i="2" a="1"/>
  <c r="CX2" i="2" s="1"/>
  <c r="DB2" i="2" a="1"/>
  <c r="DB2" i="2" s="1"/>
  <c r="DF2" i="2" a="1"/>
  <c r="DF2" i="2" s="1"/>
  <c r="DJ2" i="2" a="1"/>
  <c r="DJ2" i="2" s="1"/>
  <c r="DN2" i="2" a="1"/>
  <c r="DN2" i="2" s="1"/>
  <c r="DR2" i="2" a="1"/>
  <c r="DR2" i="2" s="1"/>
  <c r="DV2" i="2" a="1"/>
  <c r="DV2" i="2" s="1"/>
  <c r="DZ2" i="2" a="1"/>
  <c r="DZ2" i="2" s="1"/>
  <c r="ED2" i="2" a="1"/>
  <c r="ED2" i="2" s="1"/>
  <c r="EH2" i="2" a="1"/>
  <c r="EH2" i="2" s="1"/>
  <c r="EL2" i="2" a="1"/>
  <c r="EL2" i="2" s="1"/>
  <c r="EP2" i="2" a="1"/>
  <c r="EP2" i="2" s="1"/>
  <c r="ET2" i="2" a="1"/>
  <c r="ET2" i="2" s="1"/>
  <c r="EX2" i="2" a="1"/>
  <c r="EX2" i="2" s="1"/>
  <c r="FB2" i="2" a="1"/>
  <c r="FB2" i="2" s="1"/>
  <c r="FF2" i="2" a="1"/>
  <c r="FF2" i="2" s="1"/>
  <c r="FJ2" i="2" a="1"/>
  <c r="FJ2" i="2" s="1"/>
  <c r="FS2" i="2" a="1"/>
  <c r="FS2" i="2" s="1"/>
  <c r="GG2" i="2" a="1"/>
  <c r="GG2" i="2" s="1"/>
  <c r="GP2" i="2" a="1"/>
  <c r="GP2" i="2" s="1"/>
  <c r="GY2" i="2" a="1"/>
  <c r="GY2" i="2" s="1"/>
  <c r="Z5" i="2" a="1"/>
  <c r="Z5" i="2" s="1"/>
  <c r="AH5" i="2" a="1"/>
  <c r="AH5" i="2" s="1"/>
  <c r="BB5" i="2" a="1"/>
  <c r="BB5" i="2" s="1"/>
  <c r="BK5" i="2" a="1"/>
  <c r="BK5" i="2" s="1"/>
  <c r="CH5" i="2" a="1"/>
  <c r="CH5" i="2" s="1"/>
  <c r="CQ5" i="2" a="1"/>
  <c r="CQ5" i="2" s="1"/>
  <c r="DN5" i="2" a="1"/>
  <c r="DN5" i="2" s="1"/>
  <c r="DW5" i="2" a="1"/>
  <c r="DW5" i="2" s="1"/>
  <c r="ET5" i="2" a="1"/>
  <c r="ET5" i="2" s="1"/>
  <c r="FC5" i="2" a="1"/>
  <c r="FC5" i="2" s="1"/>
  <c r="FZ5" i="2" a="1"/>
  <c r="FZ5" i="2" s="1"/>
  <c r="GI5" i="2" a="1"/>
  <c r="GI5" i="2" s="1"/>
  <c r="FO2" i="2" a="1"/>
  <c r="FO2" i="2" s="1"/>
  <c r="GC2" i="2" a="1"/>
  <c r="GC2" i="2" s="1"/>
  <c r="GL2" i="2" a="1"/>
  <c r="GL2" i="2" s="1"/>
  <c r="GU2" i="2" a="1"/>
  <c r="GU2" i="2" s="1"/>
  <c r="Y3" i="2" a="1"/>
  <c r="Y3" i="2" s="1"/>
  <c r="AH3" i="2" a="1"/>
  <c r="AH3" i="2" s="1"/>
  <c r="AM3" i="2" a="1"/>
  <c r="AM3" i="2" s="1"/>
  <c r="AV3" i="2" a="1"/>
  <c r="AV3" i="2" s="1"/>
  <c r="BE3" i="2" a="1"/>
  <c r="BE3" i="2" s="1"/>
  <c r="BN3" i="2" a="1"/>
  <c r="BN3" i="2" s="1"/>
  <c r="BS3" i="2" a="1"/>
  <c r="BS3" i="2" s="1"/>
  <c r="CB3" i="2" a="1"/>
  <c r="CB3" i="2" s="1"/>
  <c r="CG3" i="2" a="1"/>
  <c r="CG3" i="2" s="1"/>
  <c r="CL3" i="2" a="1"/>
  <c r="CL3" i="2" s="1"/>
  <c r="CW3" i="2" a="1"/>
  <c r="CW3" i="2" s="1"/>
  <c r="DB3" i="2" a="1"/>
  <c r="DB3" i="2" s="1"/>
  <c r="DM3" i="2" a="1"/>
  <c r="DM3" i="2" s="1"/>
  <c r="DR3" i="2" a="1"/>
  <c r="DR3" i="2" s="1"/>
  <c r="EC3" i="2" a="1"/>
  <c r="EC3" i="2" s="1"/>
  <c r="EH3" i="2" a="1"/>
  <c r="EH3" i="2" s="1"/>
  <c r="ES3" i="2" a="1"/>
  <c r="ES3" i="2" s="1"/>
  <c r="EX3" i="2" a="1"/>
  <c r="EX3" i="2" s="1"/>
  <c r="FI3" i="2" a="1"/>
  <c r="FI3" i="2" s="1"/>
  <c r="FN3" i="2" a="1"/>
  <c r="FN3" i="2" s="1"/>
  <c r="FY3" i="2" a="1"/>
  <c r="FY3" i="2" s="1"/>
  <c r="GD3" i="2" a="1"/>
  <c r="GD3" i="2" s="1"/>
  <c r="GO3" i="2" a="1"/>
  <c r="GO3" i="2" s="1"/>
  <c r="GT3" i="2" a="1"/>
  <c r="GT3" i="2" s="1"/>
  <c r="HE3" i="2" a="1"/>
  <c r="HE3" i="2" s="1"/>
  <c r="AH4" i="2" a="1"/>
  <c r="AH4" i="2" s="1"/>
  <c r="AZ4" i="2" a="1"/>
  <c r="AZ4" i="2" s="1"/>
  <c r="BG4" i="2" a="1"/>
  <c r="BG4" i="2" s="1"/>
  <c r="CF4" i="2" a="1"/>
  <c r="CF4" i="2" s="1"/>
  <c r="CM4" i="2" a="1"/>
  <c r="CM4" i="2" s="1"/>
  <c r="CZ4" i="2" a="1"/>
  <c r="CZ4" i="2" s="1"/>
  <c r="DH4" i="2" a="1"/>
  <c r="DH4" i="2" s="1"/>
  <c r="DP4" i="2" a="1"/>
  <c r="DP4" i="2" s="1"/>
  <c r="DX4" i="2" a="1"/>
  <c r="DX4" i="2" s="1"/>
  <c r="EF4" i="2" a="1"/>
  <c r="EF4" i="2" s="1"/>
  <c r="EN4" i="2" a="1"/>
  <c r="EN4" i="2" s="1"/>
  <c r="EV4" i="2" a="1"/>
  <c r="EV4" i="2" s="1"/>
  <c r="FD4" i="2" a="1"/>
  <c r="FD4" i="2" s="1"/>
  <c r="FL4" i="2" a="1"/>
  <c r="FL4" i="2" s="1"/>
  <c r="FT4" i="2" a="1"/>
  <c r="FT4" i="2" s="1"/>
  <c r="GB4" i="2" a="1"/>
  <c r="GB4" i="2" s="1"/>
  <c r="GJ4" i="2" a="1"/>
  <c r="GJ4" i="2" s="1"/>
  <c r="GR4" i="2" a="1"/>
  <c r="GR4" i="2" s="1"/>
  <c r="AQ5" i="2" a="1"/>
  <c r="AQ5" i="2" s="1"/>
  <c r="BN5" i="2" a="1"/>
  <c r="BN5" i="2" s="1"/>
  <c r="BW5" i="2" a="1"/>
  <c r="BW5" i="2" s="1"/>
  <c r="CT5" i="2" a="1"/>
  <c r="CT5" i="2" s="1"/>
  <c r="DC5" i="2" a="1"/>
  <c r="DC5" i="2" s="1"/>
  <c r="DZ5" i="2" a="1"/>
  <c r="DZ5" i="2" s="1"/>
  <c r="EI5" i="2" a="1"/>
  <c r="EI5" i="2" s="1"/>
  <c r="FF5" i="2" a="1"/>
  <c r="FF5" i="2" s="1"/>
  <c r="FO5" i="2" a="1"/>
  <c r="FO5" i="2" s="1"/>
  <c r="GL5" i="2" a="1"/>
  <c r="GL5" i="2" s="1"/>
  <c r="GU5" i="2" a="1"/>
  <c r="GU5" i="2" s="1"/>
  <c r="S2" i="2" a="1"/>
  <c r="S2" i="2" s="1"/>
  <c r="W2" i="2" a="1"/>
  <c r="W2" i="2" s="1"/>
  <c r="AA2" i="2" a="1"/>
  <c r="AA2" i="2" s="1"/>
  <c r="AE2" i="2" a="1"/>
  <c r="AE2" i="2" s="1"/>
  <c r="AI2" i="2" a="1"/>
  <c r="AI2" i="2" s="1"/>
  <c r="AM2" i="2" a="1"/>
  <c r="AM2" i="2" s="1"/>
  <c r="AQ2" i="2" a="1"/>
  <c r="AQ2" i="2" s="1"/>
  <c r="AU2" i="2" a="1"/>
  <c r="AU2" i="2" s="1"/>
  <c r="AY2" i="2" a="1"/>
  <c r="AY2" i="2" s="1"/>
  <c r="BC2" i="2" a="1"/>
  <c r="BC2" i="2" s="1"/>
  <c r="BG2" i="2" a="1"/>
  <c r="BG2" i="2" s="1"/>
  <c r="BK2" i="2" a="1"/>
  <c r="BK2" i="2" s="1"/>
  <c r="BO2" i="2" a="1"/>
  <c r="BO2" i="2" s="1"/>
  <c r="BS2" i="2" a="1"/>
  <c r="BS2" i="2" s="1"/>
  <c r="BW2" i="2" a="1"/>
  <c r="BW2" i="2" s="1"/>
  <c r="CA2" i="2" a="1"/>
  <c r="CA2" i="2" s="1"/>
  <c r="CE2" i="2" a="1"/>
  <c r="CE2" i="2" s="1"/>
  <c r="CI2" i="2" a="1"/>
  <c r="CI2" i="2" s="1"/>
  <c r="CM2" i="2" a="1"/>
  <c r="CM2" i="2" s="1"/>
  <c r="CQ2" i="2" a="1"/>
  <c r="CQ2" i="2" s="1"/>
  <c r="CU2" i="2" a="1"/>
  <c r="CU2" i="2" s="1"/>
  <c r="CY2" i="2" a="1"/>
  <c r="CY2" i="2" s="1"/>
  <c r="DC2" i="2" a="1"/>
  <c r="DC2" i="2" s="1"/>
  <c r="DG2" i="2" a="1"/>
  <c r="DG2" i="2" s="1"/>
  <c r="DK2" i="2" a="1"/>
  <c r="DK2" i="2" s="1"/>
  <c r="DO2" i="2" a="1"/>
  <c r="DO2" i="2" s="1"/>
  <c r="DS2" i="2" a="1"/>
  <c r="DS2" i="2" s="1"/>
  <c r="DW2" i="2" a="1"/>
  <c r="DW2" i="2" s="1"/>
  <c r="EA2" i="2" a="1"/>
  <c r="EA2" i="2" s="1"/>
  <c r="EE2" i="2" a="1"/>
  <c r="EE2" i="2" s="1"/>
  <c r="EI2" i="2" a="1"/>
  <c r="EI2" i="2" s="1"/>
  <c r="EM2" i="2" a="1"/>
  <c r="EM2" i="2" s="1"/>
  <c r="EQ2" i="2" a="1"/>
  <c r="EQ2" i="2" s="1"/>
  <c r="EU2" i="2" a="1"/>
  <c r="EU2" i="2" s="1"/>
  <c r="EY2" i="2" a="1"/>
  <c r="EY2" i="2" s="1"/>
  <c r="FC2" i="2" a="1"/>
  <c r="FC2" i="2" s="1"/>
  <c r="FG2" i="2" a="1"/>
  <c r="FG2" i="2" s="1"/>
  <c r="FK2" i="2" a="1"/>
  <c r="FK2" i="2" s="1"/>
  <c r="FY2" i="2" a="1"/>
  <c r="FY2" i="2" s="1"/>
  <c r="GH2" i="2" a="1"/>
  <c r="GH2" i="2" s="1"/>
  <c r="GQ2" i="2" a="1"/>
  <c r="GQ2" i="2" s="1"/>
  <c r="HE2" i="2" a="1"/>
  <c r="HE2" i="2" s="1"/>
  <c r="U3" i="2" a="1"/>
  <c r="U3" i="2" s="1"/>
  <c r="AD3" i="2" a="1"/>
  <c r="AD3" i="2" s="1"/>
  <c r="AI3" i="2" a="1"/>
  <c r="AI3" i="2" s="1"/>
  <c r="AR3" i="2" a="1"/>
  <c r="AR3" i="2" s="1"/>
  <c r="BA3" i="2" a="1"/>
  <c r="BA3" i="2" s="1"/>
  <c r="BJ3" i="2" a="1"/>
  <c r="BJ3" i="2" s="1"/>
  <c r="BO3" i="2" a="1"/>
  <c r="BO3" i="2" s="1"/>
  <c r="BX3" i="2" a="1"/>
  <c r="BX3" i="2" s="1"/>
  <c r="CM3" i="2" a="1"/>
  <c r="CM3" i="2" s="1"/>
  <c r="DC3" i="2" a="1"/>
  <c r="DC3" i="2" s="1"/>
  <c r="DS3" i="2" a="1"/>
  <c r="DS3" i="2" s="1"/>
  <c r="EI3" i="2" a="1"/>
  <c r="EI3" i="2" s="1"/>
  <c r="EY3" i="2" a="1"/>
  <c r="EY3" i="2" s="1"/>
  <c r="FO3" i="2" a="1"/>
  <c r="FO3" i="2" s="1"/>
  <c r="GE3" i="2" a="1"/>
  <c r="GE3" i="2" s="1"/>
  <c r="HC4" i="2" a="1"/>
  <c r="HC4" i="2" s="1"/>
  <c r="GY4" i="2" a="1"/>
  <c r="GY4" i="2" s="1"/>
  <c r="GU4" i="2" a="1"/>
  <c r="GU4" i="2" s="1"/>
  <c r="GQ4" i="2" a="1"/>
  <c r="GQ4" i="2" s="1"/>
  <c r="GM4" i="2" a="1"/>
  <c r="GM4" i="2" s="1"/>
  <c r="GI4" i="2" a="1"/>
  <c r="GI4" i="2" s="1"/>
  <c r="GE4" i="2" a="1"/>
  <c r="GE4" i="2" s="1"/>
  <c r="GA4" i="2" a="1"/>
  <c r="GA4" i="2" s="1"/>
  <c r="FW4" i="2" a="1"/>
  <c r="FW4" i="2" s="1"/>
  <c r="FS4" i="2" a="1"/>
  <c r="FS4" i="2" s="1"/>
  <c r="FO4" i="2" a="1"/>
  <c r="FO4" i="2" s="1"/>
  <c r="FK4" i="2" a="1"/>
  <c r="FK4" i="2" s="1"/>
  <c r="FG4" i="2" a="1"/>
  <c r="FG4" i="2" s="1"/>
  <c r="FC4" i="2" a="1"/>
  <c r="FC4" i="2" s="1"/>
  <c r="EY4" i="2" a="1"/>
  <c r="EY4" i="2" s="1"/>
  <c r="EU4" i="2" a="1"/>
  <c r="EU4" i="2" s="1"/>
  <c r="EQ4" i="2" a="1"/>
  <c r="EQ4" i="2" s="1"/>
  <c r="EM4" i="2" a="1"/>
  <c r="EM4" i="2" s="1"/>
  <c r="EI4" i="2" a="1"/>
  <c r="EI4" i="2" s="1"/>
  <c r="EE4" i="2" a="1"/>
  <c r="EE4" i="2" s="1"/>
  <c r="EA4" i="2" a="1"/>
  <c r="EA4" i="2" s="1"/>
  <c r="DW4" i="2" a="1"/>
  <c r="DW4" i="2" s="1"/>
  <c r="DS4" i="2" a="1"/>
  <c r="DS4" i="2" s="1"/>
  <c r="DO4" i="2" a="1"/>
  <c r="DO4" i="2" s="1"/>
  <c r="DK4" i="2" a="1"/>
  <c r="DK4" i="2" s="1"/>
  <c r="DG4" i="2" a="1"/>
  <c r="DG4" i="2" s="1"/>
  <c r="DC4" i="2" a="1"/>
  <c r="DC4" i="2" s="1"/>
  <c r="CY4" i="2" a="1"/>
  <c r="CY4" i="2" s="1"/>
  <c r="HB4" i="2" a="1"/>
  <c r="HB4" i="2" s="1"/>
  <c r="GX4" i="2" a="1"/>
  <c r="GX4" i="2" s="1"/>
  <c r="GT4" i="2" a="1"/>
  <c r="GT4" i="2" s="1"/>
  <c r="GP4" i="2" a="1"/>
  <c r="GP4" i="2" s="1"/>
  <c r="GL4" i="2" a="1"/>
  <c r="GL4" i="2" s="1"/>
  <c r="GH4" i="2" a="1"/>
  <c r="GH4" i="2" s="1"/>
  <c r="GD4" i="2" a="1"/>
  <c r="GD4" i="2" s="1"/>
  <c r="FZ4" i="2" a="1"/>
  <c r="FZ4" i="2" s="1"/>
  <c r="FV4" i="2" a="1"/>
  <c r="FV4" i="2" s="1"/>
  <c r="FR4" i="2" a="1"/>
  <c r="FR4" i="2" s="1"/>
  <c r="FN4" i="2" a="1"/>
  <c r="FN4" i="2" s="1"/>
  <c r="FJ4" i="2" a="1"/>
  <c r="FJ4" i="2" s="1"/>
  <c r="FF4" i="2" a="1"/>
  <c r="FF4" i="2" s="1"/>
  <c r="FB4" i="2" a="1"/>
  <c r="FB4" i="2" s="1"/>
  <c r="EX4" i="2" a="1"/>
  <c r="EX4" i="2" s="1"/>
  <c r="ET4" i="2" a="1"/>
  <c r="ET4" i="2" s="1"/>
  <c r="EP4" i="2" a="1"/>
  <c r="EP4" i="2" s="1"/>
  <c r="EL4" i="2" a="1"/>
  <c r="EL4" i="2" s="1"/>
  <c r="EH4" i="2" a="1"/>
  <c r="EH4" i="2" s="1"/>
  <c r="ED4" i="2" a="1"/>
  <c r="ED4" i="2" s="1"/>
  <c r="DZ4" i="2" a="1"/>
  <c r="DZ4" i="2" s="1"/>
  <c r="DV4" i="2" a="1"/>
  <c r="DV4" i="2" s="1"/>
  <c r="DR4" i="2" a="1"/>
  <c r="DR4" i="2" s="1"/>
  <c r="DN4" i="2" a="1"/>
  <c r="DN4" i="2" s="1"/>
  <c r="DJ4" i="2" a="1"/>
  <c r="DJ4" i="2" s="1"/>
  <c r="DF4" i="2" a="1"/>
  <c r="DF4" i="2" s="1"/>
  <c r="DB4" i="2" a="1"/>
  <c r="DB4" i="2" s="1"/>
  <c r="CX4" i="2" a="1"/>
  <c r="CX4" i="2" s="1"/>
  <c r="CT4" i="2" a="1"/>
  <c r="CT4" i="2" s="1"/>
  <c r="CP4" i="2" a="1"/>
  <c r="CP4" i="2" s="1"/>
  <c r="CL4" i="2" a="1"/>
  <c r="CL4" i="2" s="1"/>
  <c r="CH4" i="2" a="1"/>
  <c r="CH4" i="2" s="1"/>
  <c r="CD4" i="2" a="1"/>
  <c r="CD4" i="2" s="1"/>
  <c r="BZ4" i="2" a="1"/>
  <c r="BZ4" i="2" s="1"/>
  <c r="BV4" i="2" a="1"/>
  <c r="BV4" i="2" s="1"/>
  <c r="BR4" i="2" a="1"/>
  <c r="BR4" i="2" s="1"/>
  <c r="BN4" i="2" a="1"/>
  <c r="BN4" i="2" s="1"/>
  <c r="BJ4" i="2" a="1"/>
  <c r="BJ4" i="2" s="1"/>
  <c r="BF4" i="2" a="1"/>
  <c r="BF4" i="2" s="1"/>
  <c r="BB4" i="2" a="1"/>
  <c r="BB4" i="2" s="1"/>
  <c r="AX4" i="2" a="1"/>
  <c r="AX4" i="2" s="1"/>
  <c r="AT4" i="2" a="1"/>
  <c r="AT4" i="2" s="1"/>
  <c r="AP4" i="2" a="1"/>
  <c r="AP4" i="2" s="1"/>
  <c r="HE4" i="2" a="1"/>
  <c r="HE4" i="2" s="1"/>
  <c r="HA4" i="2" a="1"/>
  <c r="HA4" i="2" s="1"/>
  <c r="GW4" i="2" a="1"/>
  <c r="GW4" i="2" s="1"/>
  <c r="GS4" i="2" a="1"/>
  <c r="GS4" i="2" s="1"/>
  <c r="GO4" i="2" a="1"/>
  <c r="GO4" i="2" s="1"/>
  <c r="GK4" i="2" a="1"/>
  <c r="GK4" i="2" s="1"/>
  <c r="GG4" i="2" a="1"/>
  <c r="GG4" i="2" s="1"/>
  <c r="GC4" i="2" a="1"/>
  <c r="GC4" i="2" s="1"/>
  <c r="FY4" i="2" a="1"/>
  <c r="FY4" i="2" s="1"/>
  <c r="FU4" i="2" a="1"/>
  <c r="FU4" i="2" s="1"/>
  <c r="FQ4" i="2" a="1"/>
  <c r="FQ4" i="2" s="1"/>
  <c r="FM4" i="2" a="1"/>
  <c r="FM4" i="2" s="1"/>
  <c r="FI4" i="2" a="1"/>
  <c r="FI4" i="2" s="1"/>
  <c r="FE4" i="2" a="1"/>
  <c r="FE4" i="2" s="1"/>
  <c r="FA4" i="2" a="1"/>
  <c r="FA4" i="2" s="1"/>
  <c r="EW4" i="2" a="1"/>
  <c r="EW4" i="2" s="1"/>
  <c r="ES4" i="2" a="1"/>
  <c r="ES4" i="2" s="1"/>
  <c r="EO4" i="2" a="1"/>
  <c r="EO4" i="2" s="1"/>
  <c r="EK4" i="2" a="1"/>
  <c r="EK4" i="2" s="1"/>
  <c r="EG4" i="2" a="1"/>
  <c r="EG4" i="2" s="1"/>
  <c r="EC4" i="2" a="1"/>
  <c r="EC4" i="2" s="1"/>
  <c r="DY4" i="2" a="1"/>
  <c r="DY4" i="2" s="1"/>
  <c r="DU4" i="2" a="1"/>
  <c r="DU4" i="2" s="1"/>
  <c r="DQ4" i="2" a="1"/>
  <c r="DQ4" i="2" s="1"/>
  <c r="DM4" i="2" a="1"/>
  <c r="DM4" i="2" s="1"/>
  <c r="DI4" i="2" a="1"/>
  <c r="DI4" i="2" s="1"/>
  <c r="DE4" i="2" a="1"/>
  <c r="DE4" i="2" s="1"/>
  <c r="DA4" i="2" a="1"/>
  <c r="DA4" i="2" s="1"/>
  <c r="CW4" i="2" a="1"/>
  <c r="CW4" i="2" s="1"/>
  <c r="CS4" i="2" a="1"/>
  <c r="CS4" i="2" s="1"/>
  <c r="CO4" i="2" a="1"/>
  <c r="CO4" i="2" s="1"/>
  <c r="CK4" i="2" a="1"/>
  <c r="CK4" i="2" s="1"/>
  <c r="CG4" i="2" a="1"/>
  <c r="CG4" i="2" s="1"/>
  <c r="CC4" i="2" a="1"/>
  <c r="CC4" i="2" s="1"/>
  <c r="BY4" i="2" a="1"/>
  <c r="BY4" i="2" s="1"/>
  <c r="BU4" i="2" a="1"/>
  <c r="BU4" i="2" s="1"/>
  <c r="BQ4" i="2" a="1"/>
  <c r="BQ4" i="2" s="1"/>
  <c r="BM4" i="2" a="1"/>
  <c r="BM4" i="2" s="1"/>
  <c r="BI4" i="2" a="1"/>
  <c r="BI4" i="2" s="1"/>
  <c r="BE4" i="2" a="1"/>
  <c r="BE4" i="2" s="1"/>
  <c r="BA4" i="2" a="1"/>
  <c r="BA4" i="2" s="1"/>
  <c r="AW4" i="2" a="1"/>
  <c r="AW4" i="2" s="1"/>
  <c r="AS4" i="2" a="1"/>
  <c r="AS4" i="2" s="1"/>
  <c r="AO4" i="2" a="1"/>
  <c r="AO4" i="2" s="1"/>
  <c r="AK4" i="2" a="1"/>
  <c r="AK4" i="2" s="1"/>
  <c r="AG4" i="2" a="1"/>
  <c r="AG4" i="2" s="1"/>
  <c r="AC4" i="2" a="1"/>
  <c r="AC4" i="2" s="1"/>
  <c r="Y4" i="2" a="1"/>
  <c r="Y4" i="2" s="1"/>
  <c r="U4" i="2" a="1"/>
  <c r="U4" i="2" s="1"/>
  <c r="S4" i="2" a="1"/>
  <c r="S4" i="2" s="1"/>
  <c r="X4" i="2" a="1"/>
  <c r="X4" i="2" s="1"/>
  <c r="AI4" i="2" a="1"/>
  <c r="AI4" i="2" s="1"/>
  <c r="AN4" i="2" a="1"/>
  <c r="AN4" i="2" s="1"/>
  <c r="AU4" i="2" a="1"/>
  <c r="AU4" i="2" s="1"/>
  <c r="BT4" i="2" a="1"/>
  <c r="BT4" i="2" s="1"/>
  <c r="CA4" i="2" a="1"/>
  <c r="CA4" i="2" s="1"/>
  <c r="S5" i="2" a="1"/>
  <c r="S5" i="2" s="1"/>
  <c r="AA5" i="2" a="1"/>
  <c r="AA5" i="2" s="1"/>
  <c r="AI5" i="2" a="1"/>
  <c r="AI5" i="2" s="1"/>
  <c r="AT5" i="2" a="1"/>
  <c r="AT5" i="2" s="1"/>
  <c r="BC5" i="2" a="1"/>
  <c r="BC5" i="2" s="1"/>
  <c r="BZ5" i="2" a="1"/>
  <c r="BZ5" i="2" s="1"/>
  <c r="CI5" i="2" a="1"/>
  <c r="CI5" i="2" s="1"/>
  <c r="DF5" i="2" a="1"/>
  <c r="DF5" i="2" s="1"/>
  <c r="DO5" i="2" a="1"/>
  <c r="DO5" i="2" s="1"/>
  <c r="EL5" i="2" a="1"/>
  <c r="EL5" i="2" s="1"/>
  <c r="EU5" i="2" a="1"/>
  <c r="EU5" i="2" s="1"/>
  <c r="FR5" i="2" a="1"/>
  <c r="FR5" i="2" s="1"/>
  <c r="GA5" i="2" a="1"/>
  <c r="GA5" i="2" s="1"/>
  <c r="GX5" i="2" a="1"/>
  <c r="GX5" i="2" s="1"/>
  <c r="FU2" i="2" a="1"/>
  <c r="FU2" i="2" s="1"/>
  <c r="GD2" i="2" a="1"/>
  <c r="GD2" i="2" s="1"/>
  <c r="GM2" i="2" a="1"/>
  <c r="GM2" i="2" s="1"/>
  <c r="HA2" i="2" a="1"/>
  <c r="HA2" i="2" s="1"/>
  <c r="HD3" i="2" a="1"/>
  <c r="HD3" i="2" s="1"/>
  <c r="GZ3" i="2" a="1"/>
  <c r="GZ3" i="2" s="1"/>
  <c r="GV3" i="2" a="1"/>
  <c r="GV3" i="2" s="1"/>
  <c r="GR3" i="2" a="1"/>
  <c r="GR3" i="2" s="1"/>
  <c r="GN3" i="2" a="1"/>
  <c r="GN3" i="2" s="1"/>
  <c r="GJ3" i="2" a="1"/>
  <c r="GJ3" i="2" s="1"/>
  <c r="GF3" i="2" a="1"/>
  <c r="GF3" i="2" s="1"/>
  <c r="GB3" i="2" a="1"/>
  <c r="GB3" i="2" s="1"/>
  <c r="FX3" i="2" a="1"/>
  <c r="FX3" i="2" s="1"/>
  <c r="FT3" i="2" a="1"/>
  <c r="FT3" i="2" s="1"/>
  <c r="FP3" i="2" a="1"/>
  <c r="FP3" i="2" s="1"/>
  <c r="FL3" i="2" a="1"/>
  <c r="FL3" i="2" s="1"/>
  <c r="FH3" i="2" a="1"/>
  <c r="FH3" i="2" s="1"/>
  <c r="FD3" i="2" a="1"/>
  <c r="FD3" i="2" s="1"/>
  <c r="EZ3" i="2" a="1"/>
  <c r="EZ3" i="2" s="1"/>
  <c r="EV3" i="2" a="1"/>
  <c r="EV3" i="2" s="1"/>
  <c r="ER3" i="2" a="1"/>
  <c r="ER3" i="2" s="1"/>
  <c r="EN3" i="2" a="1"/>
  <c r="EN3" i="2" s="1"/>
  <c r="EJ3" i="2" a="1"/>
  <c r="EJ3" i="2" s="1"/>
  <c r="EF3" i="2" a="1"/>
  <c r="EF3" i="2" s="1"/>
  <c r="EB3" i="2" a="1"/>
  <c r="EB3" i="2" s="1"/>
  <c r="DX3" i="2" a="1"/>
  <c r="DX3" i="2" s="1"/>
  <c r="DT3" i="2" a="1"/>
  <c r="DT3" i="2" s="1"/>
  <c r="DP3" i="2" a="1"/>
  <c r="DP3" i="2" s="1"/>
  <c r="DL3" i="2" a="1"/>
  <c r="DL3" i="2" s="1"/>
  <c r="DH3" i="2" a="1"/>
  <c r="DH3" i="2" s="1"/>
  <c r="DD3" i="2" a="1"/>
  <c r="DD3" i="2" s="1"/>
  <c r="CZ3" i="2" a="1"/>
  <c r="CZ3" i="2" s="1"/>
  <c r="CV3" i="2" a="1"/>
  <c r="CV3" i="2" s="1"/>
  <c r="CR3" i="2" a="1"/>
  <c r="CR3" i="2" s="1"/>
  <c r="CN3" i="2" a="1"/>
  <c r="CN3" i="2" s="1"/>
  <c r="CJ3" i="2" a="1"/>
  <c r="CJ3" i="2" s="1"/>
  <c r="CF3" i="2" a="1"/>
  <c r="CF3" i="2" s="1"/>
  <c r="Z3" i="2" a="1"/>
  <c r="Z3" i="2" s="1"/>
  <c r="AE3" i="2" a="1"/>
  <c r="AE3" i="2" s="1"/>
  <c r="AN3" i="2" a="1"/>
  <c r="AN3" i="2" s="1"/>
  <c r="AW3" i="2" a="1"/>
  <c r="AW3" i="2" s="1"/>
  <c r="BF3" i="2" a="1"/>
  <c r="BF3" i="2" s="1"/>
  <c r="BK3" i="2" a="1"/>
  <c r="BK3" i="2" s="1"/>
  <c r="BT3" i="2" a="1"/>
  <c r="BT3" i="2" s="1"/>
  <c r="CC3" i="2" a="1"/>
  <c r="CC3" i="2" s="1"/>
  <c r="CH3" i="2" a="1"/>
  <c r="CH3" i="2" s="1"/>
  <c r="CS3" i="2" a="1"/>
  <c r="CS3" i="2" s="1"/>
  <c r="CX3" i="2" a="1"/>
  <c r="CX3" i="2" s="1"/>
  <c r="DI3" i="2" a="1"/>
  <c r="DI3" i="2" s="1"/>
  <c r="DN3" i="2" a="1"/>
  <c r="DN3" i="2" s="1"/>
  <c r="DY3" i="2" a="1"/>
  <c r="DY3" i="2" s="1"/>
  <c r="ED3" i="2" a="1"/>
  <c r="ED3" i="2" s="1"/>
  <c r="EO3" i="2" a="1"/>
  <c r="EO3" i="2" s="1"/>
  <c r="ET3" i="2" a="1"/>
  <c r="ET3" i="2" s="1"/>
  <c r="FE3" i="2" a="1"/>
  <c r="FE3" i="2" s="1"/>
  <c r="FJ3" i="2" a="1"/>
  <c r="FJ3" i="2" s="1"/>
  <c r="FU3" i="2" a="1"/>
  <c r="FU3" i="2" s="1"/>
  <c r="FZ3" i="2" a="1"/>
  <c r="FZ3" i="2" s="1"/>
  <c r="GK3" i="2" a="1"/>
  <c r="GK3" i="2" s="1"/>
  <c r="GP3" i="2" a="1"/>
  <c r="GP3" i="2" s="1"/>
  <c r="HA3" i="2" a="1"/>
  <c r="HA3" i="2" s="1"/>
  <c r="AD4" i="2" a="1"/>
  <c r="AD4" i="2" s="1"/>
  <c r="BH4" i="2" a="1"/>
  <c r="BH4" i="2" s="1"/>
  <c r="BO4" i="2" a="1"/>
  <c r="BO4" i="2" s="1"/>
  <c r="CN4" i="2" a="1"/>
  <c r="CN4" i="2" s="1"/>
  <c r="CU4" i="2" a="1"/>
  <c r="CU4" i="2" s="1"/>
  <c r="T5" i="2" a="1"/>
  <c r="T5" i="2" s="1"/>
  <c r="AB5" i="2" a="1"/>
  <c r="AB5" i="2" s="1"/>
  <c r="AJ5" i="2" a="1"/>
  <c r="AJ5" i="2" s="1"/>
  <c r="BF5" i="2" a="1"/>
  <c r="BF5" i="2" s="1"/>
  <c r="BO5" i="2" a="1"/>
  <c r="BO5" i="2" s="1"/>
  <c r="CL5" i="2" a="1"/>
  <c r="CL5" i="2" s="1"/>
  <c r="CU5" i="2" a="1"/>
  <c r="CU5" i="2" s="1"/>
  <c r="DR5" i="2" a="1"/>
  <c r="DR5" i="2" s="1"/>
  <c r="EA5" i="2" a="1"/>
  <c r="EA5" i="2" s="1"/>
  <c r="EX5" i="2" a="1"/>
  <c r="EX5" i="2" s="1"/>
  <c r="FG5" i="2" a="1"/>
  <c r="FG5" i="2" s="1"/>
  <c r="GD5" i="2" a="1"/>
  <c r="GD5" i="2" s="1"/>
  <c r="GM5" i="2" a="1"/>
  <c r="GM5" i="2" s="1"/>
  <c r="EZ8" i="2" a="1"/>
  <c r="EZ8" i="2" s="1"/>
  <c r="GU8" i="2" a="1"/>
  <c r="GU8" i="2" s="1"/>
  <c r="V6" i="2" a="1"/>
  <c r="V6" i="2" s="1"/>
  <c r="Z6" i="2" a="1"/>
  <c r="Z6" i="2" s="1"/>
  <c r="AD6" i="2" a="1"/>
  <c r="AD6" i="2" s="1"/>
  <c r="AH6" i="2" a="1"/>
  <c r="AH6" i="2" s="1"/>
  <c r="AL6" i="2" a="1"/>
  <c r="AL6" i="2" s="1"/>
  <c r="AP6" i="2" a="1"/>
  <c r="AP6" i="2" s="1"/>
  <c r="AT6" i="2" a="1"/>
  <c r="AT6" i="2" s="1"/>
  <c r="AX6" i="2" a="1"/>
  <c r="AX6" i="2" s="1"/>
  <c r="BB6" i="2" a="1"/>
  <c r="BB6" i="2" s="1"/>
  <c r="BF6" i="2" a="1"/>
  <c r="BF6" i="2" s="1"/>
  <c r="BJ6" i="2" a="1"/>
  <c r="BJ6" i="2" s="1"/>
  <c r="BN6" i="2" a="1"/>
  <c r="BN6" i="2" s="1"/>
  <c r="BR6" i="2" a="1"/>
  <c r="BR6" i="2" s="1"/>
  <c r="BV6" i="2" a="1"/>
  <c r="BV6" i="2" s="1"/>
  <c r="BZ6" i="2" a="1"/>
  <c r="BZ6" i="2" s="1"/>
  <c r="CD6" i="2" a="1"/>
  <c r="CD6" i="2" s="1"/>
  <c r="CH6" i="2" a="1"/>
  <c r="CH6" i="2" s="1"/>
  <c r="CL6" i="2" a="1"/>
  <c r="CL6" i="2" s="1"/>
  <c r="CP6" i="2" a="1"/>
  <c r="CP6" i="2" s="1"/>
  <c r="CT6" i="2" a="1"/>
  <c r="CT6" i="2" s="1"/>
  <c r="CX6" i="2" a="1"/>
  <c r="CX6" i="2" s="1"/>
  <c r="DB6" i="2" a="1"/>
  <c r="DB6" i="2" s="1"/>
  <c r="DF6" i="2" a="1"/>
  <c r="DF6" i="2" s="1"/>
  <c r="DJ6" i="2" a="1"/>
  <c r="DJ6" i="2" s="1"/>
  <c r="DN6" i="2" a="1"/>
  <c r="DN6" i="2" s="1"/>
  <c r="DR6" i="2" a="1"/>
  <c r="DR6" i="2" s="1"/>
  <c r="DV6" i="2" a="1"/>
  <c r="DV6" i="2" s="1"/>
  <c r="DZ6" i="2" a="1"/>
  <c r="DZ6" i="2" s="1"/>
  <c r="ED6" i="2" a="1"/>
  <c r="ED6" i="2" s="1"/>
  <c r="EH6" i="2" a="1"/>
  <c r="EH6" i="2" s="1"/>
  <c r="EL6" i="2" a="1"/>
  <c r="EL6" i="2" s="1"/>
  <c r="EP6" i="2" a="1"/>
  <c r="EP6" i="2" s="1"/>
  <c r="ET6" i="2" a="1"/>
  <c r="ET6" i="2" s="1"/>
  <c r="H6" i="2" s="1"/>
  <c r="EX6" i="2" a="1"/>
  <c r="EX6" i="2" s="1"/>
  <c r="FB6" i="2" a="1"/>
  <c r="FB6" i="2" s="1"/>
  <c r="FP6" i="2" a="1"/>
  <c r="FP6" i="2" s="1"/>
  <c r="FY6" i="2" a="1"/>
  <c r="FY6" i="2" s="1"/>
  <c r="GH6" i="2" a="1"/>
  <c r="GH6" i="2" s="1"/>
  <c r="GV6" i="2" a="1"/>
  <c r="GV6" i="2" s="1"/>
  <c r="HC7" i="2" a="1"/>
  <c r="HC7" i="2" s="1"/>
  <c r="GY7" i="2" a="1"/>
  <c r="GY7" i="2" s="1"/>
  <c r="GU7" i="2" a="1"/>
  <c r="GU7" i="2" s="1"/>
  <c r="GQ7" i="2" a="1"/>
  <c r="GQ7" i="2" s="1"/>
  <c r="GM7" i="2" a="1"/>
  <c r="GM7" i="2" s="1"/>
  <c r="GI7" i="2" a="1"/>
  <c r="GI7" i="2" s="1"/>
  <c r="GE7" i="2" a="1"/>
  <c r="GE7" i="2" s="1"/>
  <c r="GA7" i="2" a="1"/>
  <c r="GA7" i="2" s="1"/>
  <c r="FW7" i="2" a="1"/>
  <c r="FW7" i="2" s="1"/>
  <c r="FS7" i="2" a="1"/>
  <c r="FS7" i="2" s="1"/>
  <c r="FO7" i="2" a="1"/>
  <c r="FO7" i="2" s="1"/>
  <c r="FK7" i="2" a="1"/>
  <c r="FK7" i="2" s="1"/>
  <c r="FG7" i="2" a="1"/>
  <c r="FG7" i="2" s="1"/>
  <c r="FC7" i="2" a="1"/>
  <c r="FC7" i="2" s="1"/>
  <c r="EY7" i="2" a="1"/>
  <c r="EY7" i="2" s="1"/>
  <c r="EU7" i="2" a="1"/>
  <c r="EU7" i="2" s="1"/>
  <c r="EQ7" i="2" a="1"/>
  <c r="EQ7" i="2" s="1"/>
  <c r="EM7" i="2" a="1"/>
  <c r="EM7" i="2" s="1"/>
  <c r="EI7" i="2" a="1"/>
  <c r="EI7" i="2" s="1"/>
  <c r="EE7" i="2" a="1"/>
  <c r="EE7" i="2" s="1"/>
  <c r="GZ7" i="2" a="1"/>
  <c r="GZ7" i="2" s="1"/>
  <c r="GL7" i="2" a="1"/>
  <c r="GL7" i="2" s="1"/>
  <c r="GC7" i="2" a="1"/>
  <c r="GC7" i="2" s="1"/>
  <c r="FT7" i="2" a="1"/>
  <c r="FT7" i="2" s="1"/>
  <c r="FF7" i="2" a="1"/>
  <c r="FF7" i="2" s="1"/>
  <c r="EW7" i="2" a="1"/>
  <c r="EW7" i="2" s="1"/>
  <c r="EN7" i="2" a="1"/>
  <c r="EN7" i="2" s="1"/>
  <c r="HD7" i="2" a="1"/>
  <c r="HD7" i="2" s="1"/>
  <c r="GP7" i="2" a="1"/>
  <c r="GP7" i="2" s="1"/>
  <c r="GG7" i="2" a="1"/>
  <c r="GG7" i="2" s="1"/>
  <c r="FX7" i="2" a="1"/>
  <c r="FX7" i="2" s="1"/>
  <c r="FJ7" i="2" a="1"/>
  <c r="FJ7" i="2" s="1"/>
  <c r="FA7" i="2" a="1"/>
  <c r="FA7" i="2" s="1"/>
  <c r="ER7" i="2" a="1"/>
  <c r="ER7" i="2" s="1"/>
  <c r="ED7" i="2" a="1"/>
  <c r="ED7" i="2" s="1"/>
  <c r="DZ7" i="2" a="1"/>
  <c r="DZ7" i="2" s="1"/>
  <c r="DV7" i="2" a="1"/>
  <c r="DV7" i="2" s="1"/>
  <c r="DR7" i="2" a="1"/>
  <c r="DR7" i="2" s="1"/>
  <c r="DN7" i="2" a="1"/>
  <c r="DN7" i="2" s="1"/>
  <c r="DJ7" i="2" a="1"/>
  <c r="DJ7" i="2" s="1"/>
  <c r="DF7" i="2" a="1"/>
  <c r="DF7" i="2" s="1"/>
  <c r="DB7" i="2" a="1"/>
  <c r="DB7" i="2" s="1"/>
  <c r="CX7" i="2" a="1"/>
  <c r="CX7" i="2" s="1"/>
  <c r="CT7" i="2" a="1"/>
  <c r="CT7" i="2" s="1"/>
  <c r="CP7" i="2" a="1"/>
  <c r="CP7" i="2" s="1"/>
  <c r="CL7" i="2" a="1"/>
  <c r="CL7" i="2" s="1"/>
  <c r="CH7" i="2" a="1"/>
  <c r="CH7" i="2" s="1"/>
  <c r="CD7" i="2" a="1"/>
  <c r="CD7" i="2" s="1"/>
  <c r="BZ7" i="2" a="1"/>
  <c r="BZ7" i="2" s="1"/>
  <c r="BV7" i="2" a="1"/>
  <c r="BV7" i="2" s="1"/>
  <c r="BR7" i="2" a="1"/>
  <c r="BR7" i="2" s="1"/>
  <c r="BN7" i="2" a="1"/>
  <c r="BN7" i="2" s="1"/>
  <c r="BJ7" i="2" a="1"/>
  <c r="BJ7" i="2" s="1"/>
  <c r="BF7" i="2" a="1"/>
  <c r="BF7" i="2" s="1"/>
  <c r="BB7" i="2" a="1"/>
  <c r="BB7" i="2" s="1"/>
  <c r="AX7" i="2" a="1"/>
  <c r="AX7" i="2" s="1"/>
  <c r="AT7" i="2" a="1"/>
  <c r="AT7" i="2" s="1"/>
  <c r="AP7" i="2" a="1"/>
  <c r="AP7" i="2" s="1"/>
  <c r="AL7" i="2" a="1"/>
  <c r="AL7" i="2" s="1"/>
  <c r="AH7" i="2" a="1"/>
  <c r="AH7" i="2" s="1"/>
  <c r="AD7" i="2" a="1"/>
  <c r="AD7" i="2" s="1"/>
  <c r="Z7" i="2" a="1"/>
  <c r="Z7" i="2" s="1"/>
  <c r="V7" i="2" a="1"/>
  <c r="V7" i="2" s="1"/>
  <c r="GT7" i="2" a="1"/>
  <c r="GT7" i="2" s="1"/>
  <c r="GK7" i="2" a="1"/>
  <c r="GK7" i="2" s="1"/>
  <c r="GB7" i="2" a="1"/>
  <c r="GB7" i="2" s="1"/>
  <c r="FN7" i="2" a="1"/>
  <c r="FN7" i="2" s="1"/>
  <c r="FE7" i="2" a="1"/>
  <c r="FE7" i="2" s="1"/>
  <c r="EV7" i="2" a="1"/>
  <c r="EV7" i="2" s="1"/>
  <c r="EH7" i="2" a="1"/>
  <c r="EH7" i="2" s="1"/>
  <c r="GX7" i="2" a="1"/>
  <c r="GX7" i="2" s="1"/>
  <c r="GO7" i="2" a="1"/>
  <c r="GO7" i="2" s="1"/>
  <c r="GF7" i="2" a="1"/>
  <c r="GF7" i="2" s="1"/>
  <c r="FR7" i="2" a="1"/>
  <c r="FR7" i="2" s="1"/>
  <c r="FI7" i="2" a="1"/>
  <c r="FI7" i="2" s="1"/>
  <c r="EZ7" i="2" a="1"/>
  <c r="EZ7" i="2" s="1"/>
  <c r="EL7" i="2" a="1"/>
  <c r="EL7" i="2" s="1"/>
  <c r="EC7" i="2" a="1"/>
  <c r="EC7" i="2" s="1"/>
  <c r="DY7" i="2" a="1"/>
  <c r="DY7" i="2" s="1"/>
  <c r="DU7" i="2" a="1"/>
  <c r="DU7" i="2" s="1"/>
  <c r="DQ7" i="2" a="1"/>
  <c r="DQ7" i="2" s="1"/>
  <c r="DM7" i="2" a="1"/>
  <c r="DM7" i="2" s="1"/>
  <c r="DI7" i="2" a="1"/>
  <c r="DI7" i="2" s="1"/>
  <c r="DE7" i="2" a="1"/>
  <c r="DE7" i="2" s="1"/>
  <c r="DA7" i="2" a="1"/>
  <c r="DA7" i="2" s="1"/>
  <c r="CW7" i="2" a="1"/>
  <c r="CW7" i="2" s="1"/>
  <c r="CS7" i="2" a="1"/>
  <c r="CS7" i="2" s="1"/>
  <c r="CO7" i="2" a="1"/>
  <c r="CO7" i="2" s="1"/>
  <c r="CK7" i="2" a="1"/>
  <c r="CK7" i="2" s="1"/>
  <c r="CG7" i="2" a="1"/>
  <c r="CG7" i="2" s="1"/>
  <c r="CC7" i="2" a="1"/>
  <c r="CC7" i="2" s="1"/>
  <c r="BY7" i="2" a="1"/>
  <c r="BY7" i="2" s="1"/>
  <c r="BU7" i="2" a="1"/>
  <c r="BU7" i="2" s="1"/>
  <c r="BQ7" i="2" a="1"/>
  <c r="BQ7" i="2" s="1"/>
  <c r="BM7" i="2" a="1"/>
  <c r="BM7" i="2" s="1"/>
  <c r="BI7" i="2" a="1"/>
  <c r="BI7" i="2" s="1"/>
  <c r="BE7" i="2" a="1"/>
  <c r="BE7" i="2" s="1"/>
  <c r="BA7" i="2" a="1"/>
  <c r="BA7" i="2" s="1"/>
  <c r="S7" i="2" a="1"/>
  <c r="S7" i="2" s="1"/>
  <c r="AK7" i="2" a="1"/>
  <c r="AK7" i="2" s="1"/>
  <c r="AR7" i="2" a="1"/>
  <c r="AR7" i="2" s="1"/>
  <c r="AY7" i="2" a="1"/>
  <c r="AY7" i="2" s="1"/>
  <c r="BG7" i="2" a="1"/>
  <c r="BG7" i="2" s="1"/>
  <c r="BO7" i="2" a="1"/>
  <c r="BO7" i="2" s="1"/>
  <c r="BW7" i="2" a="1"/>
  <c r="BW7" i="2" s="1"/>
  <c r="CE7" i="2" a="1"/>
  <c r="CE7" i="2" s="1"/>
  <c r="CM7" i="2" a="1"/>
  <c r="CM7" i="2" s="1"/>
  <c r="CU7" i="2" a="1"/>
  <c r="CU7" i="2" s="1"/>
  <c r="DC7" i="2" a="1"/>
  <c r="DC7" i="2" s="1"/>
  <c r="DK7" i="2" a="1"/>
  <c r="DK7" i="2" s="1"/>
  <c r="DS7" i="2" a="1"/>
  <c r="DS7" i="2" s="1"/>
  <c r="EA7" i="2" a="1"/>
  <c r="EA7" i="2" s="1"/>
  <c r="EJ7" i="2" a="1"/>
  <c r="EJ7" i="2" s="1"/>
  <c r="ES7" i="2" a="1"/>
  <c r="ES7" i="2" s="1"/>
  <c r="FB7" i="2" a="1"/>
  <c r="FB7" i="2" s="1"/>
  <c r="GV7" i="2" a="1"/>
  <c r="GV7" i="2" s="1"/>
  <c r="HE7" i="2" a="1"/>
  <c r="HE7" i="2" s="1"/>
  <c r="V8" i="2" a="1"/>
  <c r="V8" i="2" s="1"/>
  <c r="AI8" i="2" a="1"/>
  <c r="AI8" i="2" s="1"/>
  <c r="AT8" i="2" a="1"/>
  <c r="AT8" i="2" s="1"/>
  <c r="BH8" i="2" a="1"/>
  <c r="BH8" i="2" s="1"/>
  <c r="CJ8" i="2" a="1"/>
  <c r="CJ8" i="2" s="1"/>
  <c r="CY8" i="2" a="1"/>
  <c r="CY8" i="2" s="1"/>
  <c r="DN8" i="2" a="1"/>
  <c r="DN8" i="2" s="1"/>
  <c r="EA8" i="2" a="1"/>
  <c r="EA8" i="2" s="1"/>
  <c r="EO8" i="2" a="1"/>
  <c r="EO8" i="2" s="1"/>
  <c r="FQ8" i="2" a="1"/>
  <c r="FQ8" i="2" s="1"/>
  <c r="FL6" i="2" a="1"/>
  <c r="FL6" i="2" s="1"/>
  <c r="FU6" i="2" a="1"/>
  <c r="FU6" i="2" s="1"/>
  <c r="GD6" i="2" a="1"/>
  <c r="GD6" i="2" s="1"/>
  <c r="GR6" i="2" a="1"/>
  <c r="GR6" i="2" s="1"/>
  <c r="HA6" i="2" a="1"/>
  <c r="HA6" i="2" s="1"/>
  <c r="Y7" i="2" a="1"/>
  <c r="Y7" i="2" s="1"/>
  <c r="AF7" i="2" a="1"/>
  <c r="AF7" i="2" s="1"/>
  <c r="AM7" i="2" a="1"/>
  <c r="AM7" i="2" s="1"/>
  <c r="FL7" i="2" a="1"/>
  <c r="FL7" i="2" s="1"/>
  <c r="FU7" i="2" a="1"/>
  <c r="FU7" i="2" s="1"/>
  <c r="GD7" i="2" a="1"/>
  <c r="GD7" i="2" s="1"/>
  <c r="HB8" i="2" a="1"/>
  <c r="HB8" i="2" s="1"/>
  <c r="GX8" i="2" a="1"/>
  <c r="GX8" i="2" s="1"/>
  <c r="GT8" i="2" a="1"/>
  <c r="GT8" i="2" s="1"/>
  <c r="GP8" i="2" a="1"/>
  <c r="GP8" i="2" s="1"/>
  <c r="GL8" i="2" a="1"/>
  <c r="GL8" i="2" s="1"/>
  <c r="GH8" i="2" a="1"/>
  <c r="GH8" i="2" s="1"/>
  <c r="GD8" i="2" a="1"/>
  <c r="GD8" i="2" s="1"/>
  <c r="FZ8" i="2" a="1"/>
  <c r="FZ8" i="2" s="1"/>
  <c r="FV8" i="2" a="1"/>
  <c r="FV8" i="2" s="1"/>
  <c r="FR8" i="2" a="1"/>
  <c r="FR8" i="2" s="1"/>
  <c r="GY8" i="2" a="1"/>
  <c r="GY8" i="2" s="1"/>
  <c r="GK8" i="2" a="1"/>
  <c r="GK8" i="2" s="1"/>
  <c r="GB8" i="2" a="1"/>
  <c r="GB8" i="2" s="1"/>
  <c r="FS8" i="2" a="1"/>
  <c r="FS8" i="2" s="1"/>
  <c r="GS8" i="2" a="1"/>
  <c r="GS8" i="2" s="1"/>
  <c r="GJ8" i="2" a="1"/>
  <c r="GJ8" i="2" s="1"/>
  <c r="GA8" i="2" a="1"/>
  <c r="GA8" i="2" s="1"/>
  <c r="HE8" i="2" a="1"/>
  <c r="HE8" i="2" s="1"/>
  <c r="GM8" i="2" a="1"/>
  <c r="GM8" i="2" s="1"/>
  <c r="GG8" i="2" a="1"/>
  <c r="GG8" i="2" s="1"/>
  <c r="FO8" i="2" a="1"/>
  <c r="FO8" i="2" s="1"/>
  <c r="FI8" i="2" a="1"/>
  <c r="FI8" i="2" s="1"/>
  <c r="FD8" i="2" a="1"/>
  <c r="FD8" i="2" s="1"/>
  <c r="EY8" i="2" a="1"/>
  <c r="EY8" i="2" s="1"/>
  <c r="ES8" i="2" a="1"/>
  <c r="ES8" i="2" s="1"/>
  <c r="EN8" i="2" a="1"/>
  <c r="EN8" i="2" s="1"/>
  <c r="EI8" i="2" a="1"/>
  <c r="EI8" i="2" s="1"/>
  <c r="EC8" i="2" a="1"/>
  <c r="EC8" i="2" s="1"/>
  <c r="DX8" i="2" a="1"/>
  <c r="DX8" i="2" s="1"/>
  <c r="DS8" i="2" a="1"/>
  <c r="DS8" i="2" s="1"/>
  <c r="DM8" i="2" a="1"/>
  <c r="DM8" i="2" s="1"/>
  <c r="DH8" i="2" a="1"/>
  <c r="DH8" i="2" s="1"/>
  <c r="DC8" i="2" a="1"/>
  <c r="DC8" i="2" s="1"/>
  <c r="CW8" i="2" a="1"/>
  <c r="CW8" i="2" s="1"/>
  <c r="CR8" i="2" a="1"/>
  <c r="CR8" i="2" s="1"/>
  <c r="CM8" i="2" a="1"/>
  <c r="CM8" i="2" s="1"/>
  <c r="CG8" i="2" a="1"/>
  <c r="CG8" i="2" s="1"/>
  <c r="CB8" i="2" a="1"/>
  <c r="CB8" i="2" s="1"/>
  <c r="BW8" i="2" a="1"/>
  <c r="BW8" i="2" s="1"/>
  <c r="BQ8" i="2" a="1"/>
  <c r="BQ8" i="2" s="1"/>
  <c r="BL8" i="2" a="1"/>
  <c r="BL8" i="2" s="1"/>
  <c r="BG8" i="2" a="1"/>
  <c r="BG8" i="2" s="1"/>
  <c r="BA8" i="2" a="1"/>
  <c r="BA8" i="2" s="1"/>
  <c r="AV8" i="2" a="1"/>
  <c r="AV8" i="2" s="1"/>
  <c r="AM8" i="2" a="1"/>
  <c r="AM8" i="2" s="1"/>
  <c r="AD8" i="2" a="1"/>
  <c r="AD8" i="2" s="1"/>
  <c r="Y8" i="2" a="1"/>
  <c r="Y8" i="2" s="1"/>
  <c r="GR8" i="2" a="1"/>
  <c r="GR8" i="2" s="1"/>
  <c r="GF8" i="2" a="1"/>
  <c r="GF8" i="2" s="1"/>
  <c r="FT8" i="2" a="1"/>
  <c r="FT8" i="2" s="1"/>
  <c r="FN8" i="2" a="1"/>
  <c r="FN8" i="2" s="1"/>
  <c r="EX8" i="2" a="1"/>
  <c r="EX8" i="2" s="1"/>
  <c r="EH8" i="2" a="1"/>
  <c r="EH8" i="2" s="1"/>
  <c r="DR8" i="2" a="1"/>
  <c r="DR8" i="2" s="1"/>
  <c r="DB8" i="2" a="1"/>
  <c r="DB8" i="2" s="1"/>
  <c r="CL8" i="2" a="1"/>
  <c r="CL8" i="2" s="1"/>
  <c r="BV8" i="2" a="1"/>
  <c r="BV8" i="2" s="1"/>
  <c r="BF8" i="2" a="1"/>
  <c r="BF8" i="2" s="1"/>
  <c r="AQ8" i="2" a="1"/>
  <c r="AQ8" i="2" s="1"/>
  <c r="AH8" i="2" a="1"/>
  <c r="AH8" i="2" s="1"/>
  <c r="AC8" i="2" a="1"/>
  <c r="AC8" i="2" s="1"/>
  <c r="T8" i="2" a="1"/>
  <c r="T8" i="2" s="1"/>
  <c r="HD8" i="2" a="1"/>
  <c r="HD8" i="2" s="1"/>
  <c r="GW8" i="2" a="1"/>
  <c r="GW8" i="2" s="1"/>
  <c r="GE8" i="2" a="1"/>
  <c r="GE8" i="2" s="1"/>
  <c r="FY8" i="2" a="1"/>
  <c r="FY8" i="2" s="1"/>
  <c r="FM8" i="2" a="1"/>
  <c r="FM8" i="2" s="1"/>
  <c r="FH8" i="2" a="1"/>
  <c r="FH8" i="2" s="1"/>
  <c r="FC8" i="2" a="1"/>
  <c r="FC8" i="2" s="1"/>
  <c r="EW8" i="2" a="1"/>
  <c r="EW8" i="2" s="1"/>
  <c r="ER8" i="2" a="1"/>
  <c r="ER8" i="2" s="1"/>
  <c r="EM8" i="2" a="1"/>
  <c r="EM8" i="2" s="1"/>
  <c r="EG8" i="2" a="1"/>
  <c r="EG8" i="2" s="1"/>
  <c r="EB8" i="2" a="1"/>
  <c r="EB8" i="2" s="1"/>
  <c r="DW8" i="2" a="1"/>
  <c r="DW8" i="2" s="1"/>
  <c r="DQ8" i="2" a="1"/>
  <c r="DQ8" i="2" s="1"/>
  <c r="DL8" i="2" a="1"/>
  <c r="DL8" i="2" s="1"/>
  <c r="DG8" i="2" a="1"/>
  <c r="DG8" i="2" s="1"/>
  <c r="DA8" i="2" a="1"/>
  <c r="DA8" i="2" s="1"/>
  <c r="CV8" i="2" a="1"/>
  <c r="CV8" i="2" s="1"/>
  <c r="CQ8" i="2" a="1"/>
  <c r="CQ8" i="2" s="1"/>
  <c r="CK8" i="2" a="1"/>
  <c r="CK8" i="2" s="1"/>
  <c r="CF8" i="2" a="1"/>
  <c r="CF8" i="2" s="1"/>
  <c r="CA8" i="2" a="1"/>
  <c r="CA8" i="2" s="1"/>
  <c r="BU8" i="2" a="1"/>
  <c r="BU8" i="2" s="1"/>
  <c r="BP8" i="2" a="1"/>
  <c r="BP8" i="2" s="1"/>
  <c r="BK8" i="2" a="1"/>
  <c r="BK8" i="2" s="1"/>
  <c r="BE8" i="2" a="1"/>
  <c r="BE8" i="2" s="1"/>
  <c r="AZ8" i="2" a="1"/>
  <c r="AZ8" i="2" s="1"/>
  <c r="AU8" i="2" a="1"/>
  <c r="AU8" i="2" s="1"/>
  <c r="AL8" i="2" a="1"/>
  <c r="AL8" i="2" s="1"/>
  <c r="AG8" i="2" a="1"/>
  <c r="AG8" i="2" s="1"/>
  <c r="X8" i="2" a="1"/>
  <c r="X8" i="2" s="1"/>
  <c r="HC8" i="2" a="1"/>
  <c r="HC8" i="2" s="1"/>
  <c r="GQ8" i="2" a="1"/>
  <c r="GQ8" i="2" s="1"/>
  <c r="FB8" i="2" a="1"/>
  <c r="FB8" i="2" s="1"/>
  <c r="EL8" i="2" a="1"/>
  <c r="EL8" i="2" s="1"/>
  <c r="DV8" i="2" a="1"/>
  <c r="DV8" i="2" s="1"/>
  <c r="DF8" i="2" a="1"/>
  <c r="DF8" i="2" s="1"/>
  <c r="CP8" i="2" a="1"/>
  <c r="CP8" i="2" s="1"/>
  <c r="BZ8" i="2" a="1"/>
  <c r="BZ8" i="2" s="1"/>
  <c r="BJ8" i="2" a="1"/>
  <c r="BJ8" i="2" s="1"/>
  <c r="AP8" i="2" a="1"/>
  <c r="AP8" i="2" s="1"/>
  <c r="AK8" i="2" a="1"/>
  <c r="AK8" i="2" s="1"/>
  <c r="AB8" i="2" a="1"/>
  <c r="AB8" i="2" s="1"/>
  <c r="S8" i="2" a="1"/>
  <c r="S8" i="2" s="1"/>
  <c r="HA8" i="2" a="1"/>
  <c r="HA8" i="2" s="1"/>
  <c r="GO8" i="2" a="1"/>
  <c r="GO8" i="2" s="1"/>
  <c r="GI8" i="2" a="1"/>
  <c r="GI8" i="2" s="1"/>
  <c r="GC8" i="2" a="1"/>
  <c r="GC8" i="2" s="1"/>
  <c r="FW8" i="2" a="1"/>
  <c r="FW8" i="2" s="1"/>
  <c r="FF8" i="2" a="1"/>
  <c r="FF8" i="2" s="1"/>
  <c r="EP8" i="2" a="1"/>
  <c r="EP8" i="2" s="1"/>
  <c r="DZ8" i="2" a="1"/>
  <c r="DZ8" i="2" s="1"/>
  <c r="DJ8" i="2" a="1"/>
  <c r="DJ8" i="2" s="1"/>
  <c r="CT8" i="2" a="1"/>
  <c r="CT8" i="2" s="1"/>
  <c r="CD8" i="2" a="1"/>
  <c r="CD8" i="2" s="1"/>
  <c r="BN8" i="2" a="1"/>
  <c r="BN8" i="2" s="1"/>
  <c r="AX8" i="2" a="1"/>
  <c r="AX8" i="2" s="1"/>
  <c r="AS8" i="2" a="1"/>
  <c r="AS8" i="2" s="1"/>
  <c r="AJ8" i="2" a="1"/>
  <c r="AJ8" i="2" s="1"/>
  <c r="AA8" i="2" a="1"/>
  <c r="AA8" i="2" s="1"/>
  <c r="W8" i="2" a="1"/>
  <c r="W8" i="2" s="1"/>
  <c r="BI8" i="2" a="1"/>
  <c r="BI8" i="2" s="1"/>
  <c r="BX8" i="2" a="1"/>
  <c r="BX8" i="2" s="1"/>
  <c r="CZ8" i="2" a="1"/>
  <c r="CZ8" i="2" s="1"/>
  <c r="DO8" i="2" a="1"/>
  <c r="DO8" i="2" s="1"/>
  <c r="ED8" i="2" a="1"/>
  <c r="ED8" i="2" s="1"/>
  <c r="EQ8" i="2" a="1"/>
  <c r="EQ8" i="2" s="1"/>
  <c r="FE8" i="2" a="1"/>
  <c r="FE8" i="2" s="1"/>
  <c r="FU8" i="2" a="1"/>
  <c r="FU8" i="2" s="1"/>
  <c r="S6" i="2" a="1"/>
  <c r="S6" i="2" s="1"/>
  <c r="W6" i="2" a="1"/>
  <c r="W6" i="2" s="1"/>
  <c r="AA6" i="2" a="1"/>
  <c r="AA6" i="2" s="1"/>
  <c r="AE6" i="2" a="1"/>
  <c r="AE6" i="2" s="1"/>
  <c r="AI6" i="2" a="1"/>
  <c r="AI6" i="2" s="1"/>
  <c r="AM6" i="2" a="1"/>
  <c r="AM6" i="2" s="1"/>
  <c r="AQ6" i="2" a="1"/>
  <c r="AQ6" i="2" s="1"/>
  <c r="AU6" i="2" a="1"/>
  <c r="AU6" i="2" s="1"/>
  <c r="AY6" i="2" a="1"/>
  <c r="AY6" i="2" s="1"/>
  <c r="BC6" i="2" a="1"/>
  <c r="BC6" i="2" s="1"/>
  <c r="BG6" i="2" a="1"/>
  <c r="BG6" i="2" s="1"/>
  <c r="BK6" i="2" a="1"/>
  <c r="BK6" i="2" s="1"/>
  <c r="BO6" i="2" a="1"/>
  <c r="BO6" i="2" s="1"/>
  <c r="BS6" i="2" a="1"/>
  <c r="BS6" i="2" s="1"/>
  <c r="BW6" i="2" a="1"/>
  <c r="BW6" i="2" s="1"/>
  <c r="CA6" i="2" a="1"/>
  <c r="CA6" i="2" s="1"/>
  <c r="CE6" i="2" a="1"/>
  <c r="CE6" i="2" s="1"/>
  <c r="CI6" i="2" a="1"/>
  <c r="CI6" i="2" s="1"/>
  <c r="CM6" i="2" a="1"/>
  <c r="CM6" i="2" s="1"/>
  <c r="CQ6" i="2" a="1"/>
  <c r="CQ6" i="2" s="1"/>
  <c r="CU6" i="2" a="1"/>
  <c r="CU6" i="2" s="1"/>
  <c r="CY6" i="2" a="1"/>
  <c r="CY6" i="2" s="1"/>
  <c r="DC6" i="2" a="1"/>
  <c r="DC6" i="2" s="1"/>
  <c r="DG6" i="2" a="1"/>
  <c r="DG6" i="2" s="1"/>
  <c r="DK6" i="2" a="1"/>
  <c r="DK6" i="2" s="1"/>
  <c r="DO6" i="2" a="1"/>
  <c r="DO6" i="2" s="1"/>
  <c r="DS6" i="2" a="1"/>
  <c r="DS6" i="2" s="1"/>
  <c r="DW6" i="2" a="1"/>
  <c r="DW6" i="2" s="1"/>
  <c r="EA6" i="2" a="1"/>
  <c r="EA6" i="2" s="1"/>
  <c r="EE6" i="2" a="1"/>
  <c r="EE6" i="2" s="1"/>
  <c r="EI6" i="2" a="1"/>
  <c r="EI6" i="2" s="1"/>
  <c r="EM6" i="2" a="1"/>
  <c r="EM6" i="2" s="1"/>
  <c r="EQ6" i="2" a="1"/>
  <c r="EQ6" i="2" s="1"/>
  <c r="EU6" i="2" a="1"/>
  <c r="EU6" i="2" s="1"/>
  <c r="EY6" i="2" a="1"/>
  <c r="EY6" i="2" s="1"/>
  <c r="FH6" i="2" a="1"/>
  <c r="FH6" i="2" s="1"/>
  <c r="FQ6" i="2" a="1"/>
  <c r="FQ6" i="2" s="1"/>
  <c r="FZ6" i="2" a="1"/>
  <c r="FZ6" i="2" s="1"/>
  <c r="GN6" i="2" a="1"/>
  <c r="GN6" i="2" s="1"/>
  <c r="GW6" i="2" a="1"/>
  <c r="GW6" i="2" s="1"/>
  <c r="T7" i="2" a="1"/>
  <c r="T7" i="2" s="1"/>
  <c r="AA7" i="2" a="1"/>
  <c r="AA7" i="2" s="1"/>
  <c r="AS7" i="2" a="1"/>
  <c r="AS7" i="2" s="1"/>
  <c r="AZ7" i="2" a="1"/>
  <c r="AZ7" i="2" s="1"/>
  <c r="BH7" i="2" a="1"/>
  <c r="BH7" i="2" s="1"/>
  <c r="BP7" i="2" a="1"/>
  <c r="BP7" i="2" s="1"/>
  <c r="BX7" i="2" a="1"/>
  <c r="BX7" i="2" s="1"/>
  <c r="CF7" i="2" a="1"/>
  <c r="CF7" i="2" s="1"/>
  <c r="CN7" i="2" a="1"/>
  <c r="CN7" i="2" s="1"/>
  <c r="CV7" i="2" a="1"/>
  <c r="CV7" i="2" s="1"/>
  <c r="DD7" i="2" a="1"/>
  <c r="DD7" i="2" s="1"/>
  <c r="DL7" i="2" a="1"/>
  <c r="DL7" i="2" s="1"/>
  <c r="DT7" i="2" a="1"/>
  <c r="DT7" i="2" s="1"/>
  <c r="EB7" i="2" a="1"/>
  <c r="EB7" i="2" s="1"/>
  <c r="EK7" i="2" a="1"/>
  <c r="EK7" i="2" s="1"/>
  <c r="ET7" i="2" a="1"/>
  <c r="ET7" i="2" s="1"/>
  <c r="GN7" i="2" a="1"/>
  <c r="GN7" i="2" s="1"/>
  <c r="GW7" i="2" a="1"/>
  <c r="GW7" i="2" s="1"/>
  <c r="Z8" i="2" a="1"/>
  <c r="Z8" i="2" s="1"/>
  <c r="AW8" i="2" a="1"/>
  <c r="AW8" i="2" s="1"/>
  <c r="BY8" i="2" a="1"/>
  <c r="BY8" i="2" s="1"/>
  <c r="CN8" i="2" a="1"/>
  <c r="CN8" i="2" s="1"/>
  <c r="DP8" i="2" a="1"/>
  <c r="DP8" i="2" s="1"/>
  <c r="EE8" i="2" a="1"/>
  <c r="EE8" i="2" s="1"/>
  <c r="ET8" i="2" a="1"/>
  <c r="ET8" i="2" s="1"/>
  <c r="FG8" i="2" a="1"/>
  <c r="FG8" i="2" s="1"/>
  <c r="FD6" i="2" a="1"/>
  <c r="FD6" i="2" s="1"/>
  <c r="FM6" i="2" a="1"/>
  <c r="FM6" i="2" s="1"/>
  <c r="FV6" i="2" a="1"/>
  <c r="FV6" i="2" s="1"/>
  <c r="GJ6" i="2" a="1"/>
  <c r="GJ6" i="2" s="1"/>
  <c r="GS6" i="2" a="1"/>
  <c r="GS6" i="2" s="1"/>
  <c r="AG7" i="2" a="1"/>
  <c r="AG7" i="2" s="1"/>
  <c r="AN7" i="2" a="1"/>
  <c r="AN7" i="2" s="1"/>
  <c r="AU7" i="2" a="1"/>
  <c r="AU7" i="2" s="1"/>
  <c r="FD7" i="2" a="1"/>
  <c r="FD7" i="2" s="1"/>
  <c r="FM7" i="2" a="1"/>
  <c r="FM7" i="2" s="1"/>
  <c r="FV7" i="2" a="1"/>
  <c r="FV7" i="2" s="1"/>
  <c r="AY8" i="2" a="1"/>
  <c r="AY8" i="2" s="1"/>
  <c r="BM8" i="2" a="1"/>
  <c r="BM8" i="2" s="1"/>
  <c r="CO8" i="2" a="1"/>
  <c r="CO8" i="2" s="1"/>
  <c r="DD8" i="2" a="1"/>
  <c r="DD8" i="2" s="1"/>
  <c r="EF8" i="2" a="1"/>
  <c r="EF8" i="2" s="1"/>
  <c r="EU8" i="2" a="1"/>
  <c r="EU8" i="2" s="1"/>
  <c r="FJ8" i="2" a="1"/>
  <c r="FJ8" i="2" s="1"/>
  <c r="FX8" i="2" a="1"/>
  <c r="FX8" i="2" s="1"/>
  <c r="GN8" i="2" a="1"/>
  <c r="GN8" i="2" s="1"/>
  <c r="HD9" i="2" a="1"/>
  <c r="HD9" i="2" s="1"/>
  <c r="GZ9" i="2" a="1"/>
  <c r="GZ9" i="2" s="1"/>
  <c r="GV9" i="2" a="1"/>
  <c r="GV9" i="2" s="1"/>
  <c r="GR9" i="2" a="1"/>
  <c r="GR9" i="2" s="1"/>
  <c r="GN9" i="2" a="1"/>
  <c r="GN9" i="2" s="1"/>
  <c r="GJ9" i="2" a="1"/>
  <c r="GJ9" i="2" s="1"/>
  <c r="GF9" i="2" a="1"/>
  <c r="GF9" i="2" s="1"/>
  <c r="GB9" i="2" a="1"/>
  <c r="GB9" i="2" s="1"/>
  <c r="FX9" i="2" a="1"/>
  <c r="FX9" i="2" s="1"/>
  <c r="FT9" i="2" a="1"/>
  <c r="FT9" i="2" s="1"/>
  <c r="FP9" i="2" a="1"/>
  <c r="FP9" i="2" s="1"/>
  <c r="FL9" i="2" a="1"/>
  <c r="FL9" i="2" s="1"/>
  <c r="FH9" i="2" a="1"/>
  <c r="FH9" i="2" s="1"/>
  <c r="FD9" i="2" a="1"/>
  <c r="FD9" i="2" s="1"/>
  <c r="EZ9" i="2" a="1"/>
  <c r="EZ9" i="2" s="1"/>
  <c r="EV9" i="2" a="1"/>
  <c r="EV9" i="2" s="1"/>
  <c r="ER9" i="2" a="1"/>
  <c r="ER9" i="2" s="1"/>
  <c r="EN9" i="2" a="1"/>
  <c r="EN9" i="2" s="1"/>
  <c r="EJ9" i="2" a="1"/>
  <c r="EJ9" i="2" s="1"/>
  <c r="EF9" i="2" a="1"/>
  <c r="EF9" i="2" s="1"/>
  <c r="EB9" i="2" a="1"/>
  <c r="EB9" i="2" s="1"/>
  <c r="DX9" i="2" a="1"/>
  <c r="DX9" i="2" s="1"/>
  <c r="DT9" i="2" a="1"/>
  <c r="DT9" i="2" s="1"/>
  <c r="DP9" i="2" a="1"/>
  <c r="DP9" i="2" s="1"/>
  <c r="DL9" i="2" a="1"/>
  <c r="DL9" i="2" s="1"/>
  <c r="DH9" i="2" a="1"/>
  <c r="DH9" i="2" s="1"/>
  <c r="DD9" i="2" a="1"/>
  <c r="DD9" i="2" s="1"/>
  <c r="CZ9" i="2" a="1"/>
  <c r="CZ9" i="2" s="1"/>
  <c r="CV9" i="2" a="1"/>
  <c r="CV9" i="2" s="1"/>
  <c r="CR9" i="2" a="1"/>
  <c r="CR9" i="2" s="1"/>
  <c r="CN9" i="2" a="1"/>
  <c r="CN9" i="2" s="1"/>
  <c r="CJ9" i="2" a="1"/>
  <c r="CJ9" i="2" s="1"/>
  <c r="CF9" i="2" a="1"/>
  <c r="CF9" i="2" s="1"/>
  <c r="CB9" i="2" a="1"/>
  <c r="CB9" i="2" s="1"/>
  <c r="HE9" i="2" a="1"/>
  <c r="HE9" i="2" s="1"/>
  <c r="GY9" i="2" a="1"/>
  <c r="GY9" i="2" s="1"/>
  <c r="GT9" i="2" a="1"/>
  <c r="GT9" i="2" s="1"/>
  <c r="GO9" i="2" a="1"/>
  <c r="GO9" i="2" s="1"/>
  <c r="GI9" i="2" a="1"/>
  <c r="GI9" i="2" s="1"/>
  <c r="GD9" i="2" a="1"/>
  <c r="GD9" i="2" s="1"/>
  <c r="FY9" i="2" a="1"/>
  <c r="FY9" i="2" s="1"/>
  <c r="FS9" i="2" a="1"/>
  <c r="FS9" i="2" s="1"/>
  <c r="FN9" i="2" a="1"/>
  <c r="FN9" i="2" s="1"/>
  <c r="FI9" i="2" a="1"/>
  <c r="FI9" i="2" s="1"/>
  <c r="FC9" i="2" a="1"/>
  <c r="FC9" i="2" s="1"/>
  <c r="EX9" i="2" a="1"/>
  <c r="EX9" i="2" s="1"/>
  <c r="ES9" i="2" a="1"/>
  <c r="ES9" i="2" s="1"/>
  <c r="EM9" i="2" a="1"/>
  <c r="EM9" i="2" s="1"/>
  <c r="EH9" i="2" a="1"/>
  <c r="EH9" i="2" s="1"/>
  <c r="EC9" i="2" a="1"/>
  <c r="EC9" i="2" s="1"/>
  <c r="DW9" i="2" a="1"/>
  <c r="DW9" i="2" s="1"/>
  <c r="DR9" i="2" a="1"/>
  <c r="DR9" i="2" s="1"/>
  <c r="DM9" i="2" a="1"/>
  <c r="DM9" i="2" s="1"/>
  <c r="DG9" i="2" a="1"/>
  <c r="DG9" i="2" s="1"/>
  <c r="DB9" i="2" a="1"/>
  <c r="DB9" i="2" s="1"/>
  <c r="CW9" i="2" a="1"/>
  <c r="CW9" i="2" s="1"/>
  <c r="CQ9" i="2" a="1"/>
  <c r="CQ9" i="2" s="1"/>
  <c r="CL9" i="2" a="1"/>
  <c r="CL9" i="2" s="1"/>
  <c r="CG9" i="2" a="1"/>
  <c r="CG9" i="2" s="1"/>
  <c r="CA9" i="2" a="1"/>
  <c r="CA9" i="2" s="1"/>
  <c r="BR9" i="2" a="1"/>
  <c r="BR9" i="2" s="1"/>
  <c r="BI9" i="2" a="1"/>
  <c r="BI9" i="2" s="1"/>
  <c r="BD9" i="2" a="1"/>
  <c r="BD9" i="2" s="1"/>
  <c r="AU9" i="2" a="1"/>
  <c r="AU9" i="2" s="1"/>
  <c r="AL9" i="2" a="1"/>
  <c r="AL9" i="2" s="1"/>
  <c r="AC9" i="2" a="1"/>
  <c r="AC9" i="2" s="1"/>
  <c r="X9" i="2" a="1"/>
  <c r="X9" i="2" s="1"/>
  <c r="HC9" i="2" a="1"/>
  <c r="HC9" i="2" s="1"/>
  <c r="GX9" i="2" a="1"/>
  <c r="GX9" i="2" s="1"/>
  <c r="GS9" i="2" a="1"/>
  <c r="GS9" i="2" s="1"/>
  <c r="GM9" i="2" a="1"/>
  <c r="GM9" i="2" s="1"/>
  <c r="GH9" i="2" a="1"/>
  <c r="GH9" i="2" s="1"/>
  <c r="GC9" i="2" a="1"/>
  <c r="GC9" i="2" s="1"/>
  <c r="FW9" i="2" a="1"/>
  <c r="FW9" i="2" s="1"/>
  <c r="FR9" i="2" a="1"/>
  <c r="FR9" i="2" s="1"/>
  <c r="FM9" i="2" a="1"/>
  <c r="FM9" i="2" s="1"/>
  <c r="FG9" i="2" a="1"/>
  <c r="FG9" i="2" s="1"/>
  <c r="FB9" i="2" a="1"/>
  <c r="FB9" i="2" s="1"/>
  <c r="EW9" i="2" a="1"/>
  <c r="EW9" i="2" s="1"/>
  <c r="EQ9" i="2" a="1"/>
  <c r="EQ9" i="2" s="1"/>
  <c r="EL9" i="2" a="1"/>
  <c r="EL9" i="2" s="1"/>
  <c r="EG9" i="2" a="1"/>
  <c r="EG9" i="2" s="1"/>
  <c r="EA9" i="2" a="1"/>
  <c r="EA9" i="2" s="1"/>
  <c r="DV9" i="2" a="1"/>
  <c r="DV9" i="2" s="1"/>
  <c r="DQ9" i="2" a="1"/>
  <c r="DQ9" i="2" s="1"/>
  <c r="DK9" i="2" a="1"/>
  <c r="DK9" i="2" s="1"/>
  <c r="DF9" i="2" a="1"/>
  <c r="DF9" i="2" s="1"/>
  <c r="DA9" i="2" a="1"/>
  <c r="DA9" i="2" s="1"/>
  <c r="CU9" i="2" a="1"/>
  <c r="CU9" i="2" s="1"/>
  <c r="CP9" i="2" a="1"/>
  <c r="CP9" i="2" s="1"/>
  <c r="CK9" i="2" a="1"/>
  <c r="CK9" i="2" s="1"/>
  <c r="CE9" i="2" a="1"/>
  <c r="CE9" i="2" s="1"/>
  <c r="BZ9" i="2" a="1"/>
  <c r="BZ9" i="2" s="1"/>
  <c r="BQ9" i="2" a="1"/>
  <c r="BQ9" i="2" s="1"/>
  <c r="BL9" i="2" a="1"/>
  <c r="BL9" i="2" s="1"/>
  <c r="BC9" i="2" a="1"/>
  <c r="BC9" i="2" s="1"/>
  <c r="AT9" i="2" a="1"/>
  <c r="AT9" i="2" s="1"/>
  <c r="AK9" i="2" a="1"/>
  <c r="AK9" i="2" s="1"/>
  <c r="AF9" i="2" a="1"/>
  <c r="AF9" i="2" s="1"/>
  <c r="W9" i="2" a="1"/>
  <c r="W9" i="2" s="1"/>
  <c r="BN9" i="2" a="1"/>
  <c r="BN9" i="2" s="1"/>
  <c r="BG9" i="2" a="1"/>
  <c r="BG9" i="2" s="1"/>
  <c r="AO9" i="2" a="1"/>
  <c r="AO9" i="2" s="1"/>
  <c r="AI9" i="2" a="1"/>
  <c r="AI9" i="2" s="1"/>
  <c r="GW9" i="2" a="1"/>
  <c r="GW9" i="2" s="1"/>
  <c r="GP9" i="2" a="1"/>
  <c r="GP9" i="2" s="1"/>
  <c r="GA9" i="2" a="1"/>
  <c r="GA9" i="2" s="1"/>
  <c r="FU9" i="2" a="1"/>
  <c r="FU9" i="2" s="1"/>
  <c r="FF9" i="2" a="1"/>
  <c r="FF9" i="2" s="1"/>
  <c r="EY9" i="2" a="1"/>
  <c r="EY9" i="2" s="1"/>
  <c r="EK9" i="2" a="1"/>
  <c r="EK9" i="2" s="1"/>
  <c r="ED9" i="2" a="1"/>
  <c r="ED9" i="2" s="1"/>
  <c r="DO9" i="2" a="1"/>
  <c r="DO9" i="2" s="1"/>
  <c r="DI9" i="2" a="1"/>
  <c r="DI9" i="2" s="1"/>
  <c r="CT9" i="2" a="1"/>
  <c r="CT9" i="2" s="1"/>
  <c r="CM9" i="2" a="1"/>
  <c r="CM9" i="2" s="1"/>
  <c r="BY9" i="2" a="1"/>
  <c r="BY9" i="2" s="1"/>
  <c r="BS9" i="2" a="1"/>
  <c r="BS9" i="2" s="1"/>
  <c r="BM9" i="2" a="1"/>
  <c r="BM9" i="2" s="1"/>
  <c r="BA9" i="2" a="1"/>
  <c r="BA9" i="2" s="1"/>
  <c r="AN9" i="2" a="1"/>
  <c r="AN9" i="2" s="1"/>
  <c r="AB9" i="2" a="1"/>
  <c r="AB9" i="2" s="1"/>
  <c r="V9" i="2" a="1"/>
  <c r="V9" i="2" s="1"/>
  <c r="BX9" i="2" a="1"/>
  <c r="BX9" i="2" s="1"/>
  <c r="BF9" i="2" a="1"/>
  <c r="BF9" i="2" s="1"/>
  <c r="AZ9" i="2" a="1"/>
  <c r="AZ9" i="2" s="1"/>
  <c r="AH9" i="2" a="1"/>
  <c r="AH9" i="2" s="1"/>
  <c r="AA9" i="2" a="1"/>
  <c r="AA9" i="2" s="1"/>
  <c r="HB9" i="2" a="1"/>
  <c r="HB9" i="2" s="1"/>
  <c r="GU9" i="2" a="1"/>
  <c r="GU9" i="2" s="1"/>
  <c r="GG9" i="2" a="1"/>
  <c r="GG9" i="2" s="1"/>
  <c r="FZ9" i="2" a="1"/>
  <c r="FZ9" i="2" s="1"/>
  <c r="FK9" i="2" a="1"/>
  <c r="FK9" i="2" s="1"/>
  <c r="FE9" i="2" a="1"/>
  <c r="FE9" i="2" s="1"/>
  <c r="EP9" i="2" a="1"/>
  <c r="EP9" i="2" s="1"/>
  <c r="EI9" i="2" a="1"/>
  <c r="EI9" i="2" s="1"/>
  <c r="DU9" i="2" a="1"/>
  <c r="DU9" i="2" s="1"/>
  <c r="DN9" i="2" a="1"/>
  <c r="DN9" i="2" s="1"/>
  <c r="CY9" i="2" a="1"/>
  <c r="CY9" i="2" s="1"/>
  <c r="CS9" i="2" a="1"/>
  <c r="CS9" i="2" s="1"/>
  <c r="CD9" i="2" a="1"/>
  <c r="CD9" i="2" s="1"/>
  <c r="BK9" i="2" a="1"/>
  <c r="BK9" i="2" s="1"/>
  <c r="AY9" i="2" a="1"/>
  <c r="AY9" i="2" s="1"/>
  <c r="AS9" i="2" a="1"/>
  <c r="AS9" i="2" s="1"/>
  <c r="AM9" i="2" a="1"/>
  <c r="AM9" i="2" s="1"/>
  <c r="AG9" i="2" a="1"/>
  <c r="AG9" i="2" s="1"/>
  <c r="U9" i="2" a="1"/>
  <c r="U9" i="2" s="1"/>
  <c r="BW9" i="2" a="1"/>
  <c r="BW9" i="2" s="1"/>
  <c r="BP9" i="2" a="1"/>
  <c r="BP9" i="2" s="1"/>
  <c r="BE9" i="2" a="1"/>
  <c r="BE9" i="2" s="1"/>
  <c r="AX9" i="2" a="1"/>
  <c r="AX9" i="2" s="1"/>
  <c r="AR9" i="2" a="1"/>
  <c r="AR9" i="2" s="1"/>
  <c r="Z9" i="2" a="1"/>
  <c r="Z9" i="2" s="1"/>
  <c r="T9" i="2" a="1"/>
  <c r="T9" i="2" s="1"/>
  <c r="HA9" i="2" a="1"/>
  <c r="HA9" i="2" s="1"/>
  <c r="GL9" i="2" a="1"/>
  <c r="GL9" i="2" s="1"/>
  <c r="GE9" i="2" a="1"/>
  <c r="GE9" i="2" s="1"/>
  <c r="FQ9" i="2" a="1"/>
  <c r="FQ9" i="2" s="1"/>
  <c r="FJ9" i="2" a="1"/>
  <c r="FJ9" i="2" s="1"/>
  <c r="EU9" i="2" a="1"/>
  <c r="EU9" i="2" s="1"/>
  <c r="EO9" i="2" a="1"/>
  <c r="EO9" i="2" s="1"/>
  <c r="DZ9" i="2" a="1"/>
  <c r="DZ9" i="2" s="1"/>
  <c r="DS9" i="2" a="1"/>
  <c r="DS9" i="2" s="1"/>
  <c r="DE9" i="2" a="1"/>
  <c r="DE9" i="2" s="1"/>
  <c r="CX9" i="2" a="1"/>
  <c r="CX9" i="2" s="1"/>
  <c r="CI9" i="2" a="1"/>
  <c r="CI9" i="2" s="1"/>
  <c r="CC9" i="2" a="1"/>
  <c r="CC9" i="2" s="1"/>
  <c r="BV9" i="2" a="1"/>
  <c r="BV9" i="2" s="1"/>
  <c r="BJ9" i="2" a="1"/>
  <c r="BJ9" i="2" s="1"/>
  <c r="AE9" i="2" a="1"/>
  <c r="AE9" i="2" s="1"/>
  <c r="S9" i="2" a="1"/>
  <c r="S9" i="2" s="1"/>
  <c r="GQ9" i="2" a="1"/>
  <c r="GQ9" i="2" s="1"/>
  <c r="GK9" i="2" a="1"/>
  <c r="GK9" i="2" s="1"/>
  <c r="FV9" i="2" a="1"/>
  <c r="FV9" i="2" s="1"/>
  <c r="FO9" i="2" a="1"/>
  <c r="FO9" i="2" s="1"/>
  <c r="FA9" i="2" a="1"/>
  <c r="FA9" i="2" s="1"/>
  <c r="ET9" i="2" a="1"/>
  <c r="ET9" i="2" s="1"/>
  <c r="EE9" i="2" a="1"/>
  <c r="EE9" i="2" s="1"/>
  <c r="DY9" i="2" a="1"/>
  <c r="DY9" i="2" s="1"/>
  <c r="DJ9" i="2" a="1"/>
  <c r="DJ9" i="2" s="1"/>
  <c r="DC9" i="2" a="1"/>
  <c r="DC9" i="2" s="1"/>
  <c r="CO9" i="2" a="1"/>
  <c r="CO9" i="2" s="1"/>
  <c r="CH9" i="2" a="1"/>
  <c r="CH9" i="2" s="1"/>
  <c r="BT9" i="2" a="1"/>
  <c r="BT9" i="2" s="1"/>
  <c r="BH9" i="2" a="1"/>
  <c r="BH9" i="2" s="1"/>
  <c r="BB9" i="2" a="1"/>
  <c r="BB9" i="2" s="1"/>
  <c r="AV9" i="2" a="1"/>
  <c r="AV9" i="2" s="1"/>
  <c r="AP9" i="2" a="1"/>
  <c r="AP9" i="2" s="1"/>
  <c r="AD9" i="2" a="1"/>
  <c r="AD9" i="2" s="1"/>
  <c r="AQ9" i="2" a="1"/>
  <c r="AQ9" i="2" s="1"/>
  <c r="HD6" i="2" a="1"/>
  <c r="HD6" i="2" s="1"/>
  <c r="HC6" i="2" a="1"/>
  <c r="HC6" i="2" s="1"/>
  <c r="GY6" i="2" a="1"/>
  <c r="GY6" i="2" s="1"/>
  <c r="GU6" i="2" a="1"/>
  <c r="GU6" i="2" s="1"/>
  <c r="GQ6" i="2" a="1"/>
  <c r="GQ6" i="2" s="1"/>
  <c r="GM6" i="2" a="1"/>
  <c r="GM6" i="2" s="1"/>
  <c r="GI6" i="2" a="1"/>
  <c r="GI6" i="2" s="1"/>
  <c r="GE6" i="2" a="1"/>
  <c r="GE6" i="2" s="1"/>
  <c r="GA6" i="2" a="1"/>
  <c r="GA6" i="2" s="1"/>
  <c r="FW6" i="2" a="1"/>
  <c r="FW6" i="2" s="1"/>
  <c r="FS6" i="2" a="1"/>
  <c r="FS6" i="2" s="1"/>
  <c r="FO6" i="2" a="1"/>
  <c r="FO6" i="2" s="1"/>
  <c r="FK6" i="2" a="1"/>
  <c r="FK6" i="2" s="1"/>
  <c r="FG6" i="2" a="1"/>
  <c r="FG6" i="2" s="1"/>
  <c r="FC6" i="2" a="1"/>
  <c r="FC6" i="2" s="1"/>
  <c r="T6" i="2" a="1"/>
  <c r="T6" i="2" s="1"/>
  <c r="X6" i="2" a="1"/>
  <c r="X6" i="2" s="1"/>
  <c r="AB6" i="2" a="1"/>
  <c r="AB6" i="2" s="1"/>
  <c r="AF6" i="2" a="1"/>
  <c r="AF6" i="2" s="1"/>
  <c r="AJ6" i="2" a="1"/>
  <c r="AJ6" i="2" s="1"/>
  <c r="AN6" i="2" a="1"/>
  <c r="AN6" i="2" s="1"/>
  <c r="AR6" i="2" a="1"/>
  <c r="AR6" i="2" s="1"/>
  <c r="AV6" i="2" a="1"/>
  <c r="AV6" i="2" s="1"/>
  <c r="AZ6" i="2" a="1"/>
  <c r="AZ6" i="2" s="1"/>
  <c r="BD6" i="2" a="1"/>
  <c r="BD6" i="2" s="1"/>
  <c r="BH6" i="2" a="1"/>
  <c r="BH6" i="2" s="1"/>
  <c r="BL6" i="2" a="1"/>
  <c r="BL6" i="2" s="1"/>
  <c r="BP6" i="2" a="1"/>
  <c r="BP6" i="2" s="1"/>
  <c r="BT6" i="2" a="1"/>
  <c r="BT6" i="2" s="1"/>
  <c r="BX6" i="2" a="1"/>
  <c r="BX6" i="2" s="1"/>
  <c r="CB6" i="2" a="1"/>
  <c r="CB6" i="2" s="1"/>
  <c r="CF6" i="2" a="1"/>
  <c r="CF6" i="2" s="1"/>
  <c r="CJ6" i="2" a="1"/>
  <c r="CJ6" i="2" s="1"/>
  <c r="CN6" i="2" a="1"/>
  <c r="CN6" i="2" s="1"/>
  <c r="CR6" i="2" a="1"/>
  <c r="CR6" i="2" s="1"/>
  <c r="CV6" i="2" a="1"/>
  <c r="CV6" i="2" s="1"/>
  <c r="CZ6" i="2" a="1"/>
  <c r="CZ6" i="2" s="1"/>
  <c r="DD6" i="2" a="1"/>
  <c r="DD6" i="2" s="1"/>
  <c r="DH6" i="2" a="1"/>
  <c r="DH6" i="2" s="1"/>
  <c r="DL6" i="2" a="1"/>
  <c r="DL6" i="2" s="1"/>
  <c r="DP6" i="2" a="1"/>
  <c r="DP6" i="2" s="1"/>
  <c r="DT6" i="2" a="1"/>
  <c r="DT6" i="2" s="1"/>
  <c r="DX6" i="2" a="1"/>
  <c r="DX6" i="2" s="1"/>
  <c r="EB6" i="2" a="1"/>
  <c r="EB6" i="2" s="1"/>
  <c r="EF6" i="2" a="1"/>
  <c r="EF6" i="2" s="1"/>
  <c r="EJ6" i="2" a="1"/>
  <c r="EJ6" i="2" s="1"/>
  <c r="EN6" i="2" a="1"/>
  <c r="EN6" i="2" s="1"/>
  <c r="ER6" i="2" a="1"/>
  <c r="ER6" i="2" s="1"/>
  <c r="EV6" i="2" a="1"/>
  <c r="EV6" i="2" s="1"/>
  <c r="EZ6" i="2" a="1"/>
  <c r="EZ6" i="2" s="1"/>
  <c r="FI6" i="2" a="1"/>
  <c r="FI6" i="2" s="1"/>
  <c r="FR6" i="2" a="1"/>
  <c r="FR6" i="2" s="1"/>
  <c r="GF6" i="2" a="1"/>
  <c r="GF6" i="2" s="1"/>
  <c r="GO6" i="2" a="1"/>
  <c r="GO6" i="2" s="1"/>
  <c r="GX6" i="2" a="1"/>
  <c r="GX6" i="2" s="1"/>
  <c r="BK7" i="2" a="1"/>
  <c r="BK7" i="2" s="1"/>
  <c r="BS7" i="2" a="1"/>
  <c r="BS7" i="2" s="1"/>
  <c r="CA7" i="2" a="1"/>
  <c r="CA7" i="2" s="1"/>
  <c r="CI7" i="2" a="1"/>
  <c r="CI7" i="2" s="1"/>
  <c r="CQ7" i="2" a="1"/>
  <c r="CQ7" i="2" s="1"/>
  <c r="CY7" i="2" a="1"/>
  <c r="CY7" i="2" s="1"/>
  <c r="DG7" i="2" a="1"/>
  <c r="DG7" i="2" s="1"/>
  <c r="DO7" i="2" a="1"/>
  <c r="DO7" i="2" s="1"/>
  <c r="DW7" i="2" a="1"/>
  <c r="DW7" i="2" s="1"/>
  <c r="FP7" i="2" a="1"/>
  <c r="FP7" i="2" s="1"/>
  <c r="FY7" i="2" a="1"/>
  <c r="FY7" i="2" s="1"/>
  <c r="GH7" i="2" a="1"/>
  <c r="GH7" i="2" s="1"/>
  <c r="AN8" i="2" a="1"/>
  <c r="AN8" i="2" s="1"/>
  <c r="BB8" i="2" a="1"/>
  <c r="BB8" i="2" s="1"/>
  <c r="BO8" i="2" a="1"/>
  <c r="BO8" i="2" s="1"/>
  <c r="CC8" i="2" a="1"/>
  <c r="CC8" i="2" s="1"/>
  <c r="DE8" i="2" a="1"/>
  <c r="DE8" i="2" s="1"/>
  <c r="DT8" i="2" a="1"/>
  <c r="DT8" i="2" s="1"/>
  <c r="EV8" i="2" a="1"/>
  <c r="EV8" i="2" s="1"/>
  <c r="FK8" i="2" a="1"/>
  <c r="FK8" i="2" s="1"/>
  <c r="CS8" i="2" a="1"/>
  <c r="CS8" i="2" s="1"/>
  <c r="DU8" i="2" a="1"/>
  <c r="DU8" i="2" s="1"/>
  <c r="EJ8" i="2" a="1"/>
  <c r="EJ8" i="2" s="1"/>
  <c r="FL8" i="2" a="1"/>
  <c r="FL8" i="2" s="1"/>
  <c r="AV10" i="2" a="1"/>
  <c r="AV10" i="2" s="1"/>
  <c r="BF10" i="2" a="1"/>
  <c r="BF10" i="2" s="1"/>
  <c r="BZ10" i="2" a="1"/>
  <c r="BZ10" i="2" s="1"/>
  <c r="CZ10" i="2" a="1"/>
  <c r="CZ10" i="2" s="1"/>
  <c r="EL10" i="2" a="1"/>
  <c r="EL10" i="2" s="1"/>
  <c r="FL10" i="2" a="1"/>
  <c r="FL10" i="2" s="1"/>
  <c r="GX10" i="2" a="1"/>
  <c r="GX10" i="2" s="1"/>
  <c r="T10" i="2" a="1"/>
  <c r="T10" i="2" s="1"/>
  <c r="CP10" i="2" a="1"/>
  <c r="CP10" i="2" s="1"/>
  <c r="DP10" i="2" a="1"/>
  <c r="DP10" i="2" s="1"/>
  <c r="FB10" i="2" a="1"/>
  <c r="FB10" i="2" s="1"/>
  <c r="GB10" i="2" a="1"/>
  <c r="GB10" i="2" s="1"/>
  <c r="AD10" i="2" a="1"/>
  <c r="AD10" i="2" s="1"/>
  <c r="AN10" i="2" a="1"/>
  <c r="AN10" i="2" s="1"/>
  <c r="AX10" i="2" a="1"/>
  <c r="AX10" i="2" s="1"/>
  <c r="CD10" i="2" a="1"/>
  <c r="CD10" i="2" s="1"/>
  <c r="DD10" i="2" a="1"/>
  <c r="DD10" i="2" s="1"/>
  <c r="EP10" i="2" a="1"/>
  <c r="EP10" i="2" s="1"/>
  <c r="FP10" i="2" a="1"/>
  <c r="FP10" i="2" s="1"/>
  <c r="HC10" i="2" a="1"/>
  <c r="HC10" i="2" s="1"/>
  <c r="GY10" i="2" a="1"/>
  <c r="GY10" i="2" s="1"/>
  <c r="GU10" i="2" a="1"/>
  <c r="GU10" i="2" s="1"/>
  <c r="GQ10" i="2" a="1"/>
  <c r="GQ10" i="2" s="1"/>
  <c r="GM10" i="2" a="1"/>
  <c r="GM10" i="2" s="1"/>
  <c r="GI10" i="2" a="1"/>
  <c r="GI10" i="2" s="1"/>
  <c r="GE10" i="2" a="1"/>
  <c r="GE10" i="2" s="1"/>
  <c r="GA10" i="2" a="1"/>
  <c r="GA10" i="2" s="1"/>
  <c r="FW10" i="2" a="1"/>
  <c r="FW10" i="2" s="1"/>
  <c r="FS10" i="2" a="1"/>
  <c r="FS10" i="2" s="1"/>
  <c r="FO10" i="2" a="1"/>
  <c r="FO10" i="2" s="1"/>
  <c r="FK10" i="2" a="1"/>
  <c r="FK10" i="2" s="1"/>
  <c r="FG10" i="2" a="1"/>
  <c r="FG10" i="2" s="1"/>
  <c r="FC10" i="2" a="1"/>
  <c r="FC10" i="2" s="1"/>
  <c r="EY10" i="2" a="1"/>
  <c r="EY10" i="2" s="1"/>
  <c r="EU10" i="2" a="1"/>
  <c r="EU10" i="2" s="1"/>
  <c r="EQ10" i="2" a="1"/>
  <c r="EQ10" i="2" s="1"/>
  <c r="EM10" i="2" a="1"/>
  <c r="EM10" i="2" s="1"/>
  <c r="EI10" i="2" a="1"/>
  <c r="EI10" i="2" s="1"/>
  <c r="EE10" i="2" a="1"/>
  <c r="EE10" i="2" s="1"/>
  <c r="EA10" i="2" a="1"/>
  <c r="EA10" i="2" s="1"/>
  <c r="DW10" i="2" a="1"/>
  <c r="DW10" i="2" s="1"/>
  <c r="DS10" i="2" a="1"/>
  <c r="DS10" i="2" s="1"/>
  <c r="DO10" i="2" a="1"/>
  <c r="DO10" i="2" s="1"/>
  <c r="DK10" i="2" a="1"/>
  <c r="DK10" i="2" s="1"/>
  <c r="DG10" i="2" a="1"/>
  <c r="DG10" i="2" s="1"/>
  <c r="DC10" i="2" a="1"/>
  <c r="DC10" i="2" s="1"/>
  <c r="CY10" i="2" a="1"/>
  <c r="CY10" i="2" s="1"/>
  <c r="CU10" i="2" a="1"/>
  <c r="CU10" i="2" s="1"/>
  <c r="CQ10" i="2" a="1"/>
  <c r="CQ10" i="2" s="1"/>
  <c r="CM10" i="2" a="1"/>
  <c r="CM10" i="2" s="1"/>
  <c r="CI10" i="2" a="1"/>
  <c r="CI10" i="2" s="1"/>
  <c r="CE10" i="2" a="1"/>
  <c r="CE10" i="2" s="1"/>
  <c r="CA10" i="2" a="1"/>
  <c r="CA10" i="2" s="1"/>
  <c r="BW10" i="2" a="1"/>
  <c r="BW10" i="2" s="1"/>
  <c r="BS10" i="2" a="1"/>
  <c r="BS10" i="2" s="1"/>
  <c r="BO10" i="2" a="1"/>
  <c r="BO10" i="2" s="1"/>
  <c r="BK10" i="2" a="1"/>
  <c r="BK10" i="2" s="1"/>
  <c r="BG10" i="2" a="1"/>
  <c r="BG10" i="2" s="1"/>
  <c r="BC10" i="2" a="1"/>
  <c r="BC10" i="2" s="1"/>
  <c r="AY10" i="2" a="1"/>
  <c r="AY10" i="2" s="1"/>
  <c r="AU10" i="2" a="1"/>
  <c r="AU10" i="2" s="1"/>
  <c r="AQ10" i="2" a="1"/>
  <c r="AQ10" i="2" s="1"/>
  <c r="AM10" i="2" a="1"/>
  <c r="AM10" i="2" s="1"/>
  <c r="AI10" i="2" a="1"/>
  <c r="AI10" i="2" s="1"/>
  <c r="AE10" i="2" a="1"/>
  <c r="AE10" i="2" s="1"/>
  <c r="AA10" i="2" a="1"/>
  <c r="AA10" i="2" s="1"/>
  <c r="W10" i="2" a="1"/>
  <c r="W10" i="2" s="1"/>
  <c r="S10" i="2" a="1"/>
  <c r="S10" i="2" s="1"/>
  <c r="HE10" i="2" a="1"/>
  <c r="HE10" i="2" s="1"/>
  <c r="HA10" i="2" a="1"/>
  <c r="HA10" i="2" s="1"/>
  <c r="GW10" i="2" a="1"/>
  <c r="GW10" i="2" s="1"/>
  <c r="GS10" i="2" a="1"/>
  <c r="GS10" i="2" s="1"/>
  <c r="GO10" i="2" a="1"/>
  <c r="GO10" i="2" s="1"/>
  <c r="GK10" i="2" a="1"/>
  <c r="GK10" i="2" s="1"/>
  <c r="GG10" i="2" a="1"/>
  <c r="GG10" i="2" s="1"/>
  <c r="GC10" i="2" a="1"/>
  <c r="GC10" i="2" s="1"/>
  <c r="FY10" i="2" a="1"/>
  <c r="FY10" i="2" s="1"/>
  <c r="FU10" i="2" a="1"/>
  <c r="FU10" i="2" s="1"/>
  <c r="FQ10" i="2" a="1"/>
  <c r="FQ10" i="2" s="1"/>
  <c r="FM10" i="2" a="1"/>
  <c r="FM10" i="2" s="1"/>
  <c r="FI10" i="2" a="1"/>
  <c r="FI10" i="2" s="1"/>
  <c r="FE10" i="2" a="1"/>
  <c r="FE10" i="2" s="1"/>
  <c r="FA10" i="2" a="1"/>
  <c r="FA10" i="2" s="1"/>
  <c r="EW10" i="2" a="1"/>
  <c r="EW10" i="2" s="1"/>
  <c r="ES10" i="2" a="1"/>
  <c r="ES10" i="2" s="1"/>
  <c r="EO10" i="2" a="1"/>
  <c r="EO10" i="2" s="1"/>
  <c r="EK10" i="2" a="1"/>
  <c r="EK10" i="2" s="1"/>
  <c r="EG10" i="2" a="1"/>
  <c r="EG10" i="2" s="1"/>
  <c r="EC10" i="2" a="1"/>
  <c r="EC10" i="2" s="1"/>
  <c r="DY10" i="2" a="1"/>
  <c r="DY10" i="2" s="1"/>
  <c r="DU10" i="2" a="1"/>
  <c r="DU10" i="2" s="1"/>
  <c r="DQ10" i="2" a="1"/>
  <c r="DQ10" i="2" s="1"/>
  <c r="DM10" i="2" a="1"/>
  <c r="DM10" i="2" s="1"/>
  <c r="DI10" i="2" a="1"/>
  <c r="DI10" i="2" s="1"/>
  <c r="DE10" i="2" a="1"/>
  <c r="DE10" i="2" s="1"/>
  <c r="DA10" i="2" a="1"/>
  <c r="DA10" i="2" s="1"/>
  <c r="CW10" i="2" a="1"/>
  <c r="CW10" i="2" s="1"/>
  <c r="CS10" i="2" a="1"/>
  <c r="CS10" i="2" s="1"/>
  <c r="CO10" i="2" a="1"/>
  <c r="CO10" i="2" s="1"/>
  <c r="CK10" i="2" a="1"/>
  <c r="CK10" i="2" s="1"/>
  <c r="CG10" i="2" a="1"/>
  <c r="CG10" i="2" s="1"/>
  <c r="CC10" i="2" a="1"/>
  <c r="CC10" i="2" s="1"/>
  <c r="BY10" i="2" a="1"/>
  <c r="BY10" i="2" s="1"/>
  <c r="BU10" i="2" a="1"/>
  <c r="BU10" i="2" s="1"/>
  <c r="BQ10" i="2" a="1"/>
  <c r="BQ10" i="2" s="1"/>
  <c r="BM10" i="2" a="1"/>
  <c r="BM10" i="2" s="1"/>
  <c r="BI10" i="2" a="1"/>
  <c r="BI10" i="2" s="1"/>
  <c r="BE10" i="2" a="1"/>
  <c r="BE10" i="2" s="1"/>
  <c r="BA10" i="2" a="1"/>
  <c r="BA10" i="2" s="1"/>
  <c r="AW10" i="2" a="1"/>
  <c r="AW10" i="2" s="1"/>
  <c r="AS10" i="2" a="1"/>
  <c r="AS10" i="2" s="1"/>
  <c r="AO10" i="2" a="1"/>
  <c r="AO10" i="2" s="1"/>
  <c r="AK10" i="2" a="1"/>
  <c r="AK10" i="2" s="1"/>
  <c r="AG10" i="2" a="1"/>
  <c r="AG10" i="2" s="1"/>
  <c r="AC10" i="2" a="1"/>
  <c r="AC10" i="2" s="1"/>
  <c r="Y10" i="2" a="1"/>
  <c r="Y10" i="2" s="1"/>
  <c r="GT10" i="2" a="1"/>
  <c r="GT10" i="2" s="1"/>
  <c r="GN10" i="2" a="1"/>
  <c r="GN10" i="2" s="1"/>
  <c r="FN10" i="2" a="1"/>
  <c r="FN10" i="2" s="1"/>
  <c r="FH10" i="2" a="1"/>
  <c r="FH10" i="2" s="1"/>
  <c r="EH10" i="2" a="1"/>
  <c r="EH10" i="2" s="1"/>
  <c r="EB10" i="2" a="1"/>
  <c r="EB10" i="2" s="1"/>
  <c r="DB10" i="2" a="1"/>
  <c r="DB10" i="2" s="1"/>
  <c r="CV10" i="2" a="1"/>
  <c r="CV10" i="2" s="1"/>
  <c r="BV10" i="2" a="1"/>
  <c r="BV10" i="2" s="1"/>
  <c r="BP10" i="2" a="1"/>
  <c r="BP10" i="2" s="1"/>
  <c r="AP10" i="2" a="1"/>
  <c r="AP10" i="2" s="1"/>
  <c r="AJ10" i="2" a="1"/>
  <c r="AJ10" i="2" s="1"/>
  <c r="GZ10" i="2" a="1"/>
  <c r="GZ10" i="2" s="1"/>
  <c r="FZ10" i="2" a="1"/>
  <c r="FZ10" i="2" s="1"/>
  <c r="FT10" i="2" a="1"/>
  <c r="FT10" i="2" s="1"/>
  <c r="ET10" i="2" a="1"/>
  <c r="ET10" i="2" s="1"/>
  <c r="EN10" i="2" a="1"/>
  <c r="EN10" i="2" s="1"/>
  <c r="DN10" i="2" a="1"/>
  <c r="DN10" i="2" s="1"/>
  <c r="DH10" i="2" a="1"/>
  <c r="DH10" i="2" s="1"/>
  <c r="CH10" i="2" a="1"/>
  <c r="CH10" i="2" s="1"/>
  <c r="CB10" i="2" a="1"/>
  <c r="CB10" i="2" s="1"/>
  <c r="GL10" i="2" a="1"/>
  <c r="GL10" i="2" s="1"/>
  <c r="GF10" i="2" a="1"/>
  <c r="GF10" i="2" s="1"/>
  <c r="FF10" i="2" a="1"/>
  <c r="FF10" i="2" s="1"/>
  <c r="EZ10" i="2" a="1"/>
  <c r="EZ10" i="2" s="1"/>
  <c r="DZ10" i="2" a="1"/>
  <c r="DZ10" i="2" s="1"/>
  <c r="DT10" i="2" a="1"/>
  <c r="DT10" i="2" s="1"/>
  <c r="CT10" i="2" a="1"/>
  <c r="CT10" i="2" s="1"/>
  <c r="CN10" i="2" a="1"/>
  <c r="CN10" i="2" s="1"/>
  <c r="BN10" i="2" a="1"/>
  <c r="BN10" i="2" s="1"/>
  <c r="BH10" i="2" a="1"/>
  <c r="BH10" i="2" s="1"/>
  <c r="AH10" i="2" a="1"/>
  <c r="AH10" i="2" s="1"/>
  <c r="AB10" i="2" a="1"/>
  <c r="AB10" i="2" s="1"/>
  <c r="GP10" i="2" a="1"/>
  <c r="GP10" i="2" s="1"/>
  <c r="GJ10" i="2" a="1"/>
  <c r="GJ10" i="2" s="1"/>
  <c r="FJ10" i="2" a="1"/>
  <c r="FJ10" i="2" s="1"/>
  <c r="FD10" i="2" a="1"/>
  <c r="FD10" i="2" s="1"/>
  <c r="ED10" i="2" a="1"/>
  <c r="ED10" i="2" s="1"/>
  <c r="DX10" i="2" a="1"/>
  <c r="DX10" i="2" s="1"/>
  <c r="CX10" i="2" a="1"/>
  <c r="CX10" i="2" s="1"/>
  <c r="CR10" i="2" a="1"/>
  <c r="CR10" i="2" s="1"/>
  <c r="BR10" i="2" a="1"/>
  <c r="BR10" i="2" s="1"/>
  <c r="BL10" i="2" a="1"/>
  <c r="BL10" i="2" s="1"/>
  <c r="AL10" i="2" a="1"/>
  <c r="AL10" i="2" s="1"/>
  <c r="AF10" i="2" a="1"/>
  <c r="AF10" i="2" s="1"/>
  <c r="U10" i="2" a="1"/>
  <c r="U10" i="2" s="1"/>
  <c r="AZ10" i="2" a="1"/>
  <c r="AZ10" i="2" s="1"/>
  <c r="BJ10" i="2" a="1"/>
  <c r="BJ10" i="2" s="1"/>
  <c r="BT10" i="2" a="1"/>
  <c r="BT10" i="2" s="1"/>
  <c r="CF10" i="2" a="1"/>
  <c r="CF10" i="2" s="1"/>
  <c r="DR10" i="2" a="1"/>
  <c r="DR10" i="2" s="1"/>
  <c r="ER10" i="2" a="1"/>
  <c r="ER10" i="2" s="1"/>
  <c r="GD10" i="2" a="1"/>
  <c r="GD10" i="2" s="1"/>
  <c r="HD10" i="2" a="1"/>
  <c r="HD10" i="2" s="1"/>
  <c r="HB11" i="2" a="1"/>
  <c r="HB11" i="2" s="1"/>
  <c r="GX11" i="2" a="1"/>
  <c r="GX11" i="2" s="1"/>
  <c r="GT11" i="2" a="1"/>
  <c r="GT11" i="2" s="1"/>
  <c r="GP11" i="2" a="1"/>
  <c r="GP11" i="2" s="1"/>
  <c r="GL11" i="2" a="1"/>
  <c r="GL11" i="2" s="1"/>
  <c r="GH11" i="2" a="1"/>
  <c r="GH11" i="2" s="1"/>
  <c r="GD11" i="2" a="1"/>
  <c r="GD11" i="2" s="1"/>
  <c r="FZ11" i="2" a="1"/>
  <c r="FZ11" i="2" s="1"/>
  <c r="FV11" i="2" a="1"/>
  <c r="FV11" i="2" s="1"/>
  <c r="FR11" i="2" a="1"/>
  <c r="FR11" i="2" s="1"/>
  <c r="FN11" i="2" a="1"/>
  <c r="FN11" i="2" s="1"/>
  <c r="FJ11" i="2" a="1"/>
  <c r="FJ11" i="2" s="1"/>
  <c r="FF11" i="2" a="1"/>
  <c r="FF11" i="2" s="1"/>
  <c r="FB11" i="2" a="1"/>
  <c r="FB11" i="2" s="1"/>
  <c r="EX11" i="2" a="1"/>
  <c r="EX11" i="2" s="1"/>
  <c r="ET11" i="2" a="1"/>
  <c r="ET11" i="2" s="1"/>
  <c r="EP11" i="2" a="1"/>
  <c r="EP11" i="2" s="1"/>
  <c r="EL11" i="2" a="1"/>
  <c r="EL11" i="2" s="1"/>
  <c r="EH11" i="2" a="1"/>
  <c r="EH11" i="2" s="1"/>
  <c r="ED11" i="2" a="1"/>
  <c r="ED11" i="2" s="1"/>
  <c r="DZ11" i="2" a="1"/>
  <c r="DZ11" i="2" s="1"/>
  <c r="DV11" i="2" a="1"/>
  <c r="DV11" i="2" s="1"/>
  <c r="DR11" i="2" a="1"/>
  <c r="DR11" i="2" s="1"/>
  <c r="DN11" i="2" a="1"/>
  <c r="DN11" i="2" s="1"/>
  <c r="DJ11" i="2" a="1"/>
  <c r="DJ11" i="2" s="1"/>
  <c r="DF11" i="2" a="1"/>
  <c r="DF11" i="2" s="1"/>
  <c r="DB11" i="2" a="1"/>
  <c r="DB11" i="2" s="1"/>
  <c r="CX11" i="2" a="1"/>
  <c r="CX11" i="2" s="1"/>
  <c r="CT11" i="2" a="1"/>
  <c r="CT11" i="2" s="1"/>
  <c r="CP11" i="2" a="1"/>
  <c r="CP11" i="2" s="1"/>
  <c r="CL11" i="2" a="1"/>
  <c r="CL11" i="2" s="1"/>
  <c r="CH11" i="2" a="1"/>
  <c r="CH11" i="2" s="1"/>
  <c r="CD11" i="2" a="1"/>
  <c r="CD11" i="2" s="1"/>
  <c r="BZ11" i="2" a="1"/>
  <c r="BZ11" i="2" s="1"/>
  <c r="BV11" i="2" a="1"/>
  <c r="BV11" i="2" s="1"/>
  <c r="BR11" i="2" a="1"/>
  <c r="BR11" i="2" s="1"/>
  <c r="BN11" i="2" a="1"/>
  <c r="BN11" i="2" s="1"/>
  <c r="BJ11" i="2" a="1"/>
  <c r="BJ11" i="2" s="1"/>
  <c r="BF11" i="2" a="1"/>
  <c r="BF11" i="2" s="1"/>
  <c r="BB11" i="2" a="1"/>
  <c r="BB11" i="2" s="1"/>
  <c r="AX11" i="2" a="1"/>
  <c r="AX11" i="2" s="1"/>
  <c r="AT11" i="2" a="1"/>
  <c r="AT11" i="2" s="1"/>
  <c r="AP11" i="2" a="1"/>
  <c r="AP11" i="2" s="1"/>
  <c r="AL11" i="2" a="1"/>
  <c r="AL11" i="2" s="1"/>
  <c r="AH11" i="2" a="1"/>
  <c r="AH11" i="2" s="1"/>
  <c r="AD11" i="2" a="1"/>
  <c r="AD11" i="2" s="1"/>
  <c r="Z11" i="2" a="1"/>
  <c r="Z11" i="2" s="1"/>
  <c r="V11" i="2" a="1"/>
  <c r="V11" i="2" s="1"/>
  <c r="HE11" i="2" a="1"/>
  <c r="HE11" i="2" s="1"/>
  <c r="HA11" i="2" a="1"/>
  <c r="HA11" i="2" s="1"/>
  <c r="GW11" i="2" a="1"/>
  <c r="GW11" i="2" s="1"/>
  <c r="GS11" i="2" a="1"/>
  <c r="GS11" i="2" s="1"/>
  <c r="GO11" i="2" a="1"/>
  <c r="GO11" i="2" s="1"/>
  <c r="GK11" i="2" a="1"/>
  <c r="GK11" i="2" s="1"/>
  <c r="GG11" i="2" a="1"/>
  <c r="GG11" i="2" s="1"/>
  <c r="GC11" i="2" a="1"/>
  <c r="GC11" i="2" s="1"/>
  <c r="FY11" i="2" a="1"/>
  <c r="FY11" i="2" s="1"/>
  <c r="FU11" i="2" a="1"/>
  <c r="FU11" i="2" s="1"/>
  <c r="FQ11" i="2" a="1"/>
  <c r="FQ11" i="2" s="1"/>
  <c r="FM11" i="2" a="1"/>
  <c r="FM11" i="2" s="1"/>
  <c r="FI11" i="2" a="1"/>
  <c r="FI11" i="2" s="1"/>
  <c r="FE11" i="2" a="1"/>
  <c r="FE11" i="2" s="1"/>
  <c r="FA11" i="2" a="1"/>
  <c r="FA11" i="2" s="1"/>
  <c r="EW11" i="2" a="1"/>
  <c r="EW11" i="2" s="1"/>
  <c r="ES11" i="2" a="1"/>
  <c r="ES11" i="2" s="1"/>
  <c r="EO11" i="2" a="1"/>
  <c r="EO11" i="2" s="1"/>
  <c r="EK11" i="2" a="1"/>
  <c r="EK11" i="2" s="1"/>
  <c r="EG11" i="2" a="1"/>
  <c r="EG11" i="2" s="1"/>
  <c r="EC11" i="2" a="1"/>
  <c r="EC11" i="2" s="1"/>
  <c r="DY11" i="2" a="1"/>
  <c r="DY11" i="2" s="1"/>
  <c r="DU11" i="2" a="1"/>
  <c r="DU11" i="2" s="1"/>
  <c r="DQ11" i="2" a="1"/>
  <c r="DQ11" i="2" s="1"/>
  <c r="DM11" i="2" a="1"/>
  <c r="DM11" i="2" s="1"/>
  <c r="DI11" i="2" a="1"/>
  <c r="DI11" i="2" s="1"/>
  <c r="DE11" i="2" a="1"/>
  <c r="DE11" i="2" s="1"/>
  <c r="DA11" i="2" a="1"/>
  <c r="DA11" i="2" s="1"/>
  <c r="CW11" i="2" a="1"/>
  <c r="CW11" i="2" s="1"/>
  <c r="CS11" i="2" a="1"/>
  <c r="CS11" i="2" s="1"/>
  <c r="CO11" i="2" a="1"/>
  <c r="CO11" i="2" s="1"/>
  <c r="CK11" i="2" a="1"/>
  <c r="CK11" i="2" s="1"/>
  <c r="CG11" i="2" a="1"/>
  <c r="CG11" i="2" s="1"/>
  <c r="CC11" i="2" a="1"/>
  <c r="CC11" i="2" s="1"/>
  <c r="BY11" i="2" a="1"/>
  <c r="BY11" i="2" s="1"/>
  <c r="BU11" i="2" a="1"/>
  <c r="BU11" i="2" s="1"/>
  <c r="BQ11" i="2" a="1"/>
  <c r="BQ11" i="2" s="1"/>
  <c r="BM11" i="2" a="1"/>
  <c r="BM11" i="2" s="1"/>
  <c r="BI11" i="2" a="1"/>
  <c r="BI11" i="2" s="1"/>
  <c r="BE11" i="2" a="1"/>
  <c r="BE11" i="2" s="1"/>
  <c r="BA11" i="2" a="1"/>
  <c r="BA11" i="2" s="1"/>
  <c r="AW11" i="2" a="1"/>
  <c r="AW11" i="2" s="1"/>
  <c r="AS11" i="2" a="1"/>
  <c r="AS11" i="2" s="1"/>
  <c r="AO11" i="2" a="1"/>
  <c r="AO11" i="2" s="1"/>
  <c r="AK11" i="2" a="1"/>
  <c r="AK11" i="2" s="1"/>
  <c r="AG11" i="2" a="1"/>
  <c r="AG11" i="2" s="1"/>
  <c r="AC11" i="2" a="1"/>
  <c r="AC11" i="2" s="1"/>
  <c r="Y11" i="2" a="1"/>
  <c r="Y11" i="2" s="1"/>
  <c r="U11" i="2" a="1"/>
  <c r="U11" i="2" s="1"/>
  <c r="EY11" i="2" a="1"/>
  <c r="EY11" i="2" s="1"/>
  <c r="FT11" i="2" a="1"/>
  <c r="FT11" i="2" s="1"/>
  <c r="GE11" i="2" a="1"/>
  <c r="GE11" i="2" s="1"/>
  <c r="GZ11" i="2" a="1"/>
  <c r="GZ11" i="2" s="1"/>
  <c r="CU11" i="2" a="1"/>
  <c r="CU11" i="2" s="1"/>
  <c r="DC11" i="2" a="1"/>
  <c r="DC11" i="2" s="1"/>
  <c r="DK11" i="2" a="1"/>
  <c r="DK11" i="2" s="1"/>
  <c r="DS11" i="2" a="1"/>
  <c r="DS11" i="2" s="1"/>
  <c r="EA11" i="2" a="1"/>
  <c r="EA11" i="2" s="1"/>
  <c r="EI11" i="2" a="1"/>
  <c r="EI11" i="2" s="1"/>
  <c r="EQ11" i="2" a="1"/>
  <c r="EQ11" i="2" s="1"/>
  <c r="FL11" i="2" a="1"/>
  <c r="FL11" i="2" s="1"/>
  <c r="FW11" i="2" a="1"/>
  <c r="FW11" i="2" s="1"/>
  <c r="GR11" i="2" a="1"/>
  <c r="GR11" i="2" s="1"/>
  <c r="HC11" i="2" a="1"/>
  <c r="HC11" i="2" s="1"/>
  <c r="AF13" i="2" a="1"/>
  <c r="AF13" i="2" s="1"/>
  <c r="AN13" i="2" a="1"/>
  <c r="AN13" i="2" s="1"/>
  <c r="AT13" i="2" a="1"/>
  <c r="AT13" i="2" s="1"/>
  <c r="BB13" i="2" a="1"/>
  <c r="BB13" i="2" s="1"/>
  <c r="BJ13" i="2" a="1"/>
  <c r="BJ13" i="2" s="1"/>
  <c r="DH13" i="2" a="1"/>
  <c r="DH13" i="2" s="1"/>
  <c r="DT13" i="2" a="1"/>
  <c r="DT13" i="2" s="1"/>
  <c r="EF13" i="2" a="1"/>
  <c r="EF13" i="2" s="1"/>
  <c r="GC13" i="2" a="1"/>
  <c r="GC13" i="2" s="1"/>
  <c r="GO13" i="2" a="1"/>
  <c r="GO13" i="2" s="1"/>
  <c r="HA13" i="2" a="1"/>
  <c r="HA13" i="2" s="1"/>
  <c r="AO13" i="2" a="1"/>
  <c r="AO13" i="2" s="1"/>
  <c r="AW13" i="2" a="1"/>
  <c r="AW13" i="2" s="1"/>
  <c r="BC13" i="2" a="1"/>
  <c r="BC13" i="2" s="1"/>
  <c r="BK13" i="2" a="1"/>
  <c r="BK13" i="2" s="1"/>
  <c r="BS13" i="2" a="1"/>
  <c r="BS13" i="2" s="1"/>
  <c r="BZ13" i="2" a="1"/>
  <c r="BZ13" i="2" s="1"/>
  <c r="FG13" i="2" a="1"/>
  <c r="FG13" i="2" s="1"/>
  <c r="FS13" i="2" a="1"/>
  <c r="FS13" i="2" s="1"/>
  <c r="HB13" i="2" a="1"/>
  <c r="HB13" i="2" s="1"/>
  <c r="GX13" i="2" a="1"/>
  <c r="GX13" i="2" s="1"/>
  <c r="GT13" i="2" a="1"/>
  <c r="GT13" i="2" s="1"/>
  <c r="GP13" i="2" a="1"/>
  <c r="GP13" i="2" s="1"/>
  <c r="GL13" i="2" a="1"/>
  <c r="GL13" i="2" s="1"/>
  <c r="GH13" i="2" a="1"/>
  <c r="GH13" i="2" s="1"/>
  <c r="GD13" i="2" a="1"/>
  <c r="GD13" i="2" s="1"/>
  <c r="FZ13" i="2" a="1"/>
  <c r="FZ13" i="2" s="1"/>
  <c r="FV13" i="2" a="1"/>
  <c r="FV13" i="2" s="1"/>
  <c r="FR13" i="2" a="1"/>
  <c r="FR13" i="2" s="1"/>
  <c r="FN13" i="2" a="1"/>
  <c r="FN13" i="2" s="1"/>
  <c r="FJ13" i="2" a="1"/>
  <c r="FJ13" i="2" s="1"/>
  <c r="FF13" i="2" a="1"/>
  <c r="FF13" i="2" s="1"/>
  <c r="FB13" i="2" a="1"/>
  <c r="FB13" i="2" s="1"/>
  <c r="EX13" i="2" a="1"/>
  <c r="EX13" i="2" s="1"/>
  <c r="ET13" i="2" a="1"/>
  <c r="ET13" i="2" s="1"/>
  <c r="EP13" i="2" a="1"/>
  <c r="EP13" i="2" s="1"/>
  <c r="EL13" i="2" a="1"/>
  <c r="EL13" i="2" s="1"/>
  <c r="EH13" i="2" a="1"/>
  <c r="EH13" i="2" s="1"/>
  <c r="ED13" i="2" a="1"/>
  <c r="ED13" i="2" s="1"/>
  <c r="DZ13" i="2" a="1"/>
  <c r="DZ13" i="2" s="1"/>
  <c r="DV13" i="2" a="1"/>
  <c r="DV13" i="2" s="1"/>
  <c r="DR13" i="2" a="1"/>
  <c r="DR13" i="2" s="1"/>
  <c r="DN13" i="2" a="1"/>
  <c r="DN13" i="2" s="1"/>
  <c r="DJ13" i="2" a="1"/>
  <c r="DJ13" i="2" s="1"/>
  <c r="DF13" i="2" a="1"/>
  <c r="DF13" i="2" s="1"/>
  <c r="DB13" i="2" a="1"/>
  <c r="DB13" i="2" s="1"/>
  <c r="CX13" i="2" a="1"/>
  <c r="CX13" i="2" s="1"/>
  <c r="CT13" i="2" a="1"/>
  <c r="CT13" i="2" s="1"/>
  <c r="CP13" i="2" a="1"/>
  <c r="CP13" i="2" s="1"/>
  <c r="CL13" i="2" a="1"/>
  <c r="CL13" i="2" s="1"/>
  <c r="CH13" i="2" a="1"/>
  <c r="CH13" i="2" s="1"/>
  <c r="CD13" i="2" a="1"/>
  <c r="CD13" i="2" s="1"/>
  <c r="HD13" i="2" a="1"/>
  <c r="HD13" i="2" s="1"/>
  <c r="GU13" i="2" a="1"/>
  <c r="GU13" i="2" s="1"/>
  <c r="GG13" i="2" a="1"/>
  <c r="GG13" i="2" s="1"/>
  <c r="FX13" i="2" a="1"/>
  <c r="FX13" i="2" s="1"/>
  <c r="FO13" i="2" a="1"/>
  <c r="FO13" i="2" s="1"/>
  <c r="FA13" i="2" a="1"/>
  <c r="FA13" i="2" s="1"/>
  <c r="ER13" i="2" a="1"/>
  <c r="ER13" i="2" s="1"/>
  <c r="EI13" i="2" a="1"/>
  <c r="EI13" i="2" s="1"/>
  <c r="DU13" i="2" a="1"/>
  <c r="DU13" i="2" s="1"/>
  <c r="DL13" i="2" a="1"/>
  <c r="DL13" i="2" s="1"/>
  <c r="DC13" i="2" a="1"/>
  <c r="DC13" i="2" s="1"/>
  <c r="CO13" i="2" a="1"/>
  <c r="CO13" i="2" s="1"/>
  <c r="CF13" i="2" a="1"/>
  <c r="CF13" i="2" s="1"/>
  <c r="GS13" i="2" a="1"/>
  <c r="GS13" i="2" s="1"/>
  <c r="GJ13" i="2" a="1"/>
  <c r="GJ13" i="2" s="1"/>
  <c r="GA13" i="2" a="1"/>
  <c r="GA13" i="2" s="1"/>
  <c r="FM13" i="2" a="1"/>
  <c r="FM13" i="2" s="1"/>
  <c r="FD13" i="2" a="1"/>
  <c r="FD13" i="2" s="1"/>
  <c r="EU13" i="2" a="1"/>
  <c r="EU13" i="2" s="1"/>
  <c r="EG13" i="2" a="1"/>
  <c r="EG13" i="2" s="1"/>
  <c r="DX13" i="2" a="1"/>
  <c r="DX13" i="2" s="1"/>
  <c r="DO13" i="2" a="1"/>
  <c r="DO13" i="2" s="1"/>
  <c r="DA13" i="2" a="1"/>
  <c r="DA13" i="2" s="1"/>
  <c r="CR13" i="2" a="1"/>
  <c r="CR13" i="2" s="1"/>
  <c r="CI13" i="2" a="1"/>
  <c r="CI13" i="2" s="1"/>
  <c r="GZ13" i="2" a="1"/>
  <c r="GZ13" i="2" s="1"/>
  <c r="FU13" i="2" a="1"/>
  <c r="FU13" i="2" s="1"/>
  <c r="FI13" i="2" a="1"/>
  <c r="FI13" i="2" s="1"/>
  <c r="FC13" i="2" a="1"/>
  <c r="FC13" i="2" s="1"/>
  <c r="EW13" i="2" a="1"/>
  <c r="EW13" i="2" s="1"/>
  <c r="EQ13" i="2" a="1"/>
  <c r="EQ13" i="2" s="1"/>
  <c r="EE13" i="2" a="1"/>
  <c r="EE13" i="2" s="1"/>
  <c r="CZ13" i="2" a="1"/>
  <c r="CZ13" i="2" s="1"/>
  <c r="CN13" i="2" a="1"/>
  <c r="CN13" i="2" s="1"/>
  <c r="CB13" i="2" a="1"/>
  <c r="CB13" i="2" s="1"/>
  <c r="BW13" i="2" a="1"/>
  <c r="BW13" i="2" s="1"/>
  <c r="BN13" i="2" a="1"/>
  <c r="BN13" i="2" s="1"/>
  <c r="BE13" i="2" a="1"/>
  <c r="BE13" i="2" s="1"/>
  <c r="AV13" i="2" a="1"/>
  <c r="AV13" i="2" s="1"/>
  <c r="AQ13" i="2" a="1"/>
  <c r="AQ13" i="2" s="1"/>
  <c r="AH13" i="2" a="1"/>
  <c r="AH13" i="2" s="1"/>
  <c r="Y13" i="2" a="1"/>
  <c r="Y13" i="2" s="1"/>
  <c r="HE13" i="2" a="1"/>
  <c r="HE13" i="2" s="1"/>
  <c r="GY13" i="2" a="1"/>
  <c r="GY13" i="2" s="1"/>
  <c r="GM13" i="2" a="1"/>
  <c r="GM13" i="2" s="1"/>
  <c r="FH13" i="2" a="1"/>
  <c r="FH13" i="2" s="1"/>
  <c r="EV13" i="2" a="1"/>
  <c r="EV13" i="2" s="1"/>
  <c r="EJ13" i="2" a="1"/>
  <c r="EJ13" i="2" s="1"/>
  <c r="DE13" i="2" a="1"/>
  <c r="DE13" i="2" s="1"/>
  <c r="CS13" i="2" a="1"/>
  <c r="CS13" i="2" s="1"/>
  <c r="CM13" i="2" a="1"/>
  <c r="CM13" i="2" s="1"/>
  <c r="CG13" i="2" a="1"/>
  <c r="CG13" i="2" s="1"/>
  <c r="CA13" i="2" a="1"/>
  <c r="CA13" i="2" s="1"/>
  <c r="BR13" i="2" a="1"/>
  <c r="BR13" i="2" s="1"/>
  <c r="BI13" i="2" a="1"/>
  <c r="BI13" i="2" s="1"/>
  <c r="AZ13" i="2" a="1"/>
  <c r="AZ13" i="2" s="1"/>
  <c r="AU13" i="2" a="1"/>
  <c r="AU13" i="2" s="1"/>
  <c r="AL13" i="2" a="1"/>
  <c r="AL13" i="2" s="1"/>
  <c r="AC13" i="2" a="1"/>
  <c r="AC13" i="2" s="1"/>
  <c r="T13" i="2" a="1"/>
  <c r="T13" i="2" s="1"/>
  <c r="GR13" i="2" a="1"/>
  <c r="GR13" i="2" s="1"/>
  <c r="GF13" i="2" a="1"/>
  <c r="GF13" i="2" s="1"/>
  <c r="FT13" i="2" a="1"/>
  <c r="FT13" i="2" s="1"/>
  <c r="EO13" i="2" a="1"/>
  <c r="EO13" i="2" s="1"/>
  <c r="EC13" i="2" a="1"/>
  <c r="EC13" i="2" s="1"/>
  <c r="DW13" i="2" a="1"/>
  <c r="DW13" i="2" s="1"/>
  <c r="DQ13" i="2" a="1"/>
  <c r="DQ13" i="2" s="1"/>
  <c r="DK13" i="2" a="1"/>
  <c r="DK13" i="2" s="1"/>
  <c r="CY13" i="2" a="1"/>
  <c r="CY13" i="2" s="1"/>
  <c r="BV13" i="2" a="1"/>
  <c r="BV13" i="2" s="1"/>
  <c r="BM13" i="2" a="1"/>
  <c r="BM13" i="2" s="1"/>
  <c r="BD13" i="2" a="1"/>
  <c r="BD13" i="2" s="1"/>
  <c r="AY13" i="2" a="1"/>
  <c r="AY13" i="2" s="1"/>
  <c r="AP13" i="2" a="1"/>
  <c r="AP13" i="2" s="1"/>
  <c r="AG13" i="2" a="1"/>
  <c r="AG13" i="2" s="1"/>
  <c r="X13" i="2" a="1"/>
  <c r="X13" i="2" s="1"/>
  <c r="S13" i="2" a="1"/>
  <c r="S13" i="2" s="1"/>
  <c r="GV13" i="2" a="1"/>
  <c r="GV13" i="2" s="1"/>
  <c r="FQ13" i="2" a="1"/>
  <c r="FQ13" i="2" s="1"/>
  <c r="FE13" i="2" a="1"/>
  <c r="FE13" i="2" s="1"/>
  <c r="EY13" i="2" a="1"/>
  <c r="EY13" i="2" s="1"/>
  <c r="ES13" i="2" a="1"/>
  <c r="ES13" i="2" s="1"/>
  <c r="EM13" i="2" a="1"/>
  <c r="EM13" i="2" s="1"/>
  <c r="EA13" i="2" a="1"/>
  <c r="EA13" i="2" s="1"/>
  <c r="CV13" i="2" a="1"/>
  <c r="CV13" i="2" s="1"/>
  <c r="CJ13" i="2" a="1"/>
  <c r="CJ13" i="2" s="1"/>
  <c r="BY13" i="2" a="1"/>
  <c r="BY13" i="2" s="1"/>
  <c r="U13" i="2" a="1"/>
  <c r="U13" i="2" s="1"/>
  <c r="AA13" i="2" a="1"/>
  <c r="AA13" i="2" s="1"/>
  <c r="AI13" i="2" a="1"/>
  <c r="AI13" i="2" s="1"/>
  <c r="BL13" i="2" a="1"/>
  <c r="BL13" i="2" s="1"/>
  <c r="BT13" i="2" a="1"/>
  <c r="BT13" i="2" s="1"/>
  <c r="DM13" i="2" a="1"/>
  <c r="DM13" i="2" s="1"/>
  <c r="DY13" i="2" a="1"/>
  <c r="DY13" i="2" s="1"/>
  <c r="EK13" i="2" a="1"/>
  <c r="EK13" i="2" s="1"/>
  <c r="V12" i="2" a="1"/>
  <c r="V12" i="2" s="1"/>
  <c r="AE12" i="2" a="1"/>
  <c r="AE12" i="2" s="1"/>
  <c r="AN12" i="2" a="1"/>
  <c r="AN12" i="2" s="1"/>
  <c r="AW12" i="2" a="1"/>
  <c r="AW12" i="2" s="1"/>
  <c r="BB12" i="2" a="1"/>
  <c r="BB12" i="2" s="1"/>
  <c r="BK12" i="2" a="1"/>
  <c r="BK12" i="2" s="1"/>
  <c r="BT12" i="2" a="1"/>
  <c r="BT12" i="2" s="1"/>
  <c r="CC12" i="2" a="1"/>
  <c r="CC12" i="2" s="1"/>
  <c r="CH12" i="2" a="1"/>
  <c r="CH12" i="2" s="1"/>
  <c r="CQ12" i="2" a="1"/>
  <c r="CQ12" i="2" s="1"/>
  <c r="CZ12" i="2" a="1"/>
  <c r="CZ12" i="2" s="1"/>
  <c r="DI12" i="2" a="1"/>
  <c r="DI12" i="2" s="1"/>
  <c r="DN12" i="2" a="1"/>
  <c r="DN12" i="2" s="1"/>
  <c r="DS12" i="2" a="1"/>
  <c r="DS12" i="2" s="1"/>
  <c r="DX12" i="2" a="1"/>
  <c r="DX12" i="2" s="1"/>
  <c r="ED12" i="2" a="1"/>
  <c r="ED12" i="2" s="1"/>
  <c r="EI12" i="2" a="1"/>
  <c r="EI12" i="2" s="1"/>
  <c r="EN12" i="2" a="1"/>
  <c r="EN12" i="2" s="1"/>
  <c r="ET12" i="2" a="1"/>
  <c r="ET12" i="2" s="1"/>
  <c r="EY12" i="2" a="1"/>
  <c r="EY12" i="2" s="1"/>
  <c r="FD12" i="2" a="1"/>
  <c r="FD12" i="2" s="1"/>
  <c r="FP12" i="2" a="1"/>
  <c r="FP12" i="2" s="1"/>
  <c r="FV12" i="2" a="1"/>
  <c r="FV12" i="2" s="1"/>
  <c r="GN12" i="2" a="1"/>
  <c r="GN12" i="2" s="1"/>
  <c r="V13" i="2" a="1"/>
  <c r="V13" i="2" s="1"/>
  <c r="AD13" i="2" a="1"/>
  <c r="AD13" i="2" s="1"/>
  <c r="BU13" i="2" a="1"/>
  <c r="BU13" i="2" s="1"/>
  <c r="CE13" i="2" a="1"/>
  <c r="CE13" i="2" s="1"/>
  <c r="CQ13" i="2" a="1"/>
  <c r="CQ13" i="2" s="1"/>
  <c r="EN13" i="2" a="1"/>
  <c r="EN13" i="2" s="1"/>
  <c r="EZ13" i="2" a="1"/>
  <c r="EZ13" i="2" s="1"/>
  <c r="FL13" i="2" a="1"/>
  <c r="FL13" i="2" s="1"/>
  <c r="HE12" i="2" a="1"/>
  <c r="HE12" i="2" s="1"/>
  <c r="HA12" i="2" a="1"/>
  <c r="HA12" i="2" s="1"/>
  <c r="GW12" i="2" a="1"/>
  <c r="GW12" i="2" s="1"/>
  <c r="GS12" i="2" a="1"/>
  <c r="GS12" i="2" s="1"/>
  <c r="GO12" i="2" a="1"/>
  <c r="GO12" i="2" s="1"/>
  <c r="GK12" i="2" a="1"/>
  <c r="GK12" i="2" s="1"/>
  <c r="GG12" i="2" a="1"/>
  <c r="GG12" i="2" s="1"/>
  <c r="GC12" i="2" a="1"/>
  <c r="GC12" i="2" s="1"/>
  <c r="FY12" i="2" a="1"/>
  <c r="FY12" i="2" s="1"/>
  <c r="FU12" i="2" a="1"/>
  <c r="FU12" i="2" s="1"/>
  <c r="FQ12" i="2" a="1"/>
  <c r="FQ12" i="2" s="1"/>
  <c r="FM12" i="2" a="1"/>
  <c r="FM12" i="2" s="1"/>
  <c r="FI12" i="2" a="1"/>
  <c r="FI12" i="2" s="1"/>
  <c r="GY12" i="2" a="1"/>
  <c r="GY12" i="2" s="1"/>
  <c r="GP12" i="2" a="1"/>
  <c r="GP12" i="2" s="1"/>
  <c r="GB12" i="2" a="1"/>
  <c r="GB12" i="2" s="1"/>
  <c r="FS12" i="2" a="1"/>
  <c r="FS12" i="2" s="1"/>
  <c r="FJ12" i="2" a="1"/>
  <c r="FJ12" i="2" s="1"/>
  <c r="HC12" i="2" a="1"/>
  <c r="HC12" i="2" s="1"/>
  <c r="GT12" i="2" a="1"/>
  <c r="GT12" i="2" s="1"/>
  <c r="GF12" i="2" a="1"/>
  <c r="GF12" i="2" s="1"/>
  <c r="FW12" i="2" a="1"/>
  <c r="FW12" i="2" s="1"/>
  <c r="FN12" i="2" a="1"/>
  <c r="FN12" i="2" s="1"/>
  <c r="FE12" i="2" a="1"/>
  <c r="FE12" i="2" s="1"/>
  <c r="FA12" i="2" a="1"/>
  <c r="FA12" i="2" s="1"/>
  <c r="EW12" i="2" a="1"/>
  <c r="EW12" i="2" s="1"/>
  <c r="ES12" i="2" a="1"/>
  <c r="ES12" i="2" s="1"/>
  <c r="EO12" i="2" a="1"/>
  <c r="EO12" i="2" s="1"/>
  <c r="EK12" i="2" a="1"/>
  <c r="EK12" i="2" s="1"/>
  <c r="EG12" i="2" a="1"/>
  <c r="EG12" i="2" s="1"/>
  <c r="EC12" i="2" a="1"/>
  <c r="EC12" i="2" s="1"/>
  <c r="DY12" i="2" a="1"/>
  <c r="DY12" i="2" s="1"/>
  <c r="DU12" i="2" a="1"/>
  <c r="DU12" i="2" s="1"/>
  <c r="DQ12" i="2" a="1"/>
  <c r="DQ12" i="2" s="1"/>
  <c r="AA12" i="2" a="1"/>
  <c r="AA12" i="2" s="1"/>
  <c r="AJ12" i="2" a="1"/>
  <c r="AJ12" i="2" s="1"/>
  <c r="AS12" i="2" a="1"/>
  <c r="AS12" i="2" s="1"/>
  <c r="AX12" i="2" a="1"/>
  <c r="AX12" i="2" s="1"/>
  <c r="BG12" i="2" a="1"/>
  <c r="BG12" i="2" s="1"/>
  <c r="BP12" i="2" a="1"/>
  <c r="BP12" i="2" s="1"/>
  <c r="BY12" i="2" a="1"/>
  <c r="BY12" i="2" s="1"/>
  <c r="CD12" i="2" a="1"/>
  <c r="CD12" i="2" s="1"/>
  <c r="CM12" i="2" a="1"/>
  <c r="CM12" i="2" s="1"/>
  <c r="CV12" i="2" a="1"/>
  <c r="CV12" i="2" s="1"/>
  <c r="DE12" i="2" a="1"/>
  <c r="DE12" i="2" s="1"/>
  <c r="DJ12" i="2" a="1"/>
  <c r="DJ12" i="2" s="1"/>
  <c r="FK12" i="2" a="1"/>
  <c r="FK12" i="2" s="1"/>
  <c r="GI12" i="2" a="1"/>
  <c r="GI12" i="2" s="1"/>
  <c r="AK13" i="2" a="1"/>
  <c r="AK13" i="2" s="1"/>
  <c r="AS13" i="2" a="1"/>
  <c r="AS13" i="2" s="1"/>
  <c r="BA13" i="2" a="1"/>
  <c r="BA13" i="2" s="1"/>
  <c r="BG13" i="2" a="1"/>
  <c r="BG13" i="2" s="1"/>
  <c r="BO13" i="2" a="1"/>
  <c r="BO13" i="2" s="1"/>
  <c r="DD13" i="2" a="1"/>
  <c r="DD13" i="2" s="1"/>
  <c r="DP13" i="2" a="1"/>
  <c r="DP13" i="2" s="1"/>
  <c r="EB13" i="2" a="1"/>
  <c r="EB13" i="2" s="1"/>
  <c r="FY13" i="2" a="1"/>
  <c r="FY13" i="2" s="1"/>
  <c r="GK13" i="2" a="1"/>
  <c r="GK13" i="2" s="1"/>
  <c r="GW13" i="2" a="1"/>
  <c r="GW13" i="2" s="1"/>
  <c r="DA12" i="2" a="1"/>
  <c r="DA12" i="2" s="1"/>
  <c r="DF12" i="2" a="1"/>
  <c r="DF12" i="2" s="1"/>
  <c r="DO12" i="2" a="1"/>
  <c r="DO12" i="2" s="1"/>
  <c r="DT12" i="2" a="1"/>
  <c r="DT12" i="2" s="1"/>
  <c r="DZ12" i="2" a="1"/>
  <c r="DZ12" i="2" s="1"/>
  <c r="EE12" i="2" a="1"/>
  <c r="EE12" i="2" s="1"/>
  <c r="EJ12" i="2" a="1"/>
  <c r="EJ12" i="2" s="1"/>
  <c r="EP12" i="2" a="1"/>
  <c r="EP12" i="2" s="1"/>
  <c r="EU12" i="2" a="1"/>
  <c r="EU12" i="2" s="1"/>
  <c r="EZ12" i="2" a="1"/>
  <c r="EZ12" i="2" s="1"/>
  <c r="FF12" i="2" a="1"/>
  <c r="FF12" i="2" s="1"/>
  <c r="FX12" i="2" a="1"/>
  <c r="FX12" i="2" s="1"/>
  <c r="GD12" i="2" a="1"/>
  <c r="GD12" i="2" s="1"/>
  <c r="GV12" i="2" a="1"/>
  <c r="GV12" i="2" s="1"/>
  <c r="HB12" i="2" a="1"/>
  <c r="HB12" i="2" s="1"/>
  <c r="W13" i="2" a="1"/>
  <c r="W13" i="2" s="1"/>
  <c r="AE13" i="2" a="1"/>
  <c r="AE13" i="2" s="1"/>
  <c r="AM13" i="2" a="1"/>
  <c r="AM13" i="2" s="1"/>
  <c r="BH13" i="2" a="1"/>
  <c r="BH13" i="2" s="1"/>
  <c r="BP13" i="2" a="1"/>
  <c r="BP13" i="2" s="1"/>
  <c r="BX13" i="2" a="1"/>
  <c r="BX13" i="2" s="1"/>
  <c r="CU13" i="2" a="1"/>
  <c r="CU13" i="2" s="1"/>
  <c r="DG13" i="2" a="1"/>
  <c r="DG13" i="2" s="1"/>
  <c r="DS13" i="2" a="1"/>
  <c r="DS13" i="2" s="1"/>
  <c r="FP13" i="2" a="1"/>
  <c r="FP13" i="2" s="1"/>
  <c r="GB13" i="2" a="1"/>
  <c r="GB13" i="2" s="1"/>
  <c r="GN13" i="2" a="1"/>
  <c r="GN13" i="2" s="1"/>
  <c r="BO14" i="2" a="1"/>
  <c r="BO14" i="2" s="1"/>
  <c r="BU14" i="2" a="1"/>
  <c r="BU14" i="2" s="1"/>
  <c r="CA14" i="2" a="1"/>
  <c r="CA14" i="2" s="1"/>
  <c r="CM14" i="2" a="1"/>
  <c r="CM14" i="2" s="1"/>
  <c r="DR14" i="2" a="1"/>
  <c r="DR14" i="2" s="1"/>
  <c r="ED14" i="2" a="1"/>
  <c r="ED14" i="2" s="1"/>
  <c r="EJ14" i="2" a="1"/>
  <c r="EJ14" i="2" s="1"/>
  <c r="EP14" i="2" a="1"/>
  <c r="EP14" i="2" s="1"/>
  <c r="EV14" i="2" a="1"/>
  <c r="EV14" i="2" s="1"/>
  <c r="FH14" i="2" a="1"/>
  <c r="FH14" i="2" s="1"/>
  <c r="FU14" i="2" a="1"/>
  <c r="FU14" i="2" s="1"/>
  <c r="GG14" i="2" a="1"/>
  <c r="GG14" i="2" s="1"/>
  <c r="HB14" i="2" a="1"/>
  <c r="HB14" i="2" s="1"/>
  <c r="Z14" i="2" a="1"/>
  <c r="Z14" i="2" s="1"/>
  <c r="AL14" i="2" a="1"/>
  <c r="AL14" i="2" s="1"/>
  <c r="AR14" i="2" a="1"/>
  <c r="AR14" i="2" s="1"/>
  <c r="AX14" i="2" a="1"/>
  <c r="AX14" i="2" s="1"/>
  <c r="BD14" i="2" a="1"/>
  <c r="BD14" i="2" s="1"/>
  <c r="BP14" i="2" a="1"/>
  <c r="BP14" i="2" s="1"/>
  <c r="CC14" i="2" a="1"/>
  <c r="CC14" i="2" s="1"/>
  <c r="CO14" i="2" a="1"/>
  <c r="CO14" i="2" s="1"/>
  <c r="CU14" i="2" a="1"/>
  <c r="CU14" i="2" s="1"/>
  <c r="DA14" i="2" a="1"/>
  <c r="DA14" i="2" s="1"/>
  <c r="DG14" i="2" a="1"/>
  <c r="DG14" i="2" s="1"/>
  <c r="DS14" i="2" a="1"/>
  <c r="DS14" i="2" s="1"/>
  <c r="EX14" i="2" a="1"/>
  <c r="EX14" i="2" s="1"/>
  <c r="FJ14" i="2" a="1"/>
  <c r="FJ14" i="2" s="1"/>
  <c r="FP14" i="2" a="1"/>
  <c r="FP14" i="2" s="1"/>
  <c r="FV14" i="2" a="1"/>
  <c r="FV14" i="2" s="1"/>
  <c r="GB14" i="2" a="1"/>
  <c r="GB14" i="2" s="1"/>
  <c r="GW14" i="2" a="1"/>
  <c r="GW14" i="2" s="1"/>
  <c r="CP14" i="2" a="1"/>
  <c r="CP14" i="2" s="1"/>
  <c r="DB14" i="2" a="1"/>
  <c r="DB14" i="2" s="1"/>
  <c r="DH14" i="2" a="1"/>
  <c r="DH14" i="2" s="1"/>
  <c r="DN14" i="2" a="1"/>
  <c r="DN14" i="2" s="1"/>
  <c r="DT14" i="2" a="1"/>
  <c r="DT14" i="2" s="1"/>
  <c r="EF14" i="2" a="1"/>
  <c r="EF14" i="2" s="1"/>
  <c r="ES14" i="2" a="1"/>
  <c r="ES14" i="2" s="1"/>
  <c r="FE14" i="2" a="1"/>
  <c r="FE14" i="2" s="1"/>
  <c r="FK14" i="2" a="1"/>
  <c r="FK14" i="2" s="1"/>
  <c r="FQ14" i="2" a="1"/>
  <c r="FQ14" i="2" s="1"/>
  <c r="FW14" i="2" a="1"/>
  <c r="FW14" i="2" s="1"/>
  <c r="GI14" i="2" a="1"/>
  <c r="GI14" i="2" s="1"/>
  <c r="GP14" i="2" a="1"/>
  <c r="GP14" i="2" s="1"/>
  <c r="HE14" i="2" a="1"/>
  <c r="HE14" i="2" s="1"/>
  <c r="V14" i="2" a="1"/>
  <c r="V14" i="2" s="1"/>
  <c r="AB14" i="2" a="1"/>
  <c r="AB14" i="2" s="1"/>
  <c r="AN14" i="2" a="1"/>
  <c r="AN14" i="2" s="1"/>
  <c r="BA14" i="2" a="1"/>
  <c r="BA14" i="2" s="1"/>
  <c r="BM14" i="2" a="1"/>
  <c r="BM14" i="2" s="1"/>
  <c r="BS14" i="2" a="1"/>
  <c r="BS14" i="2" s="1"/>
  <c r="BY14" i="2" a="1"/>
  <c r="BY14" i="2" s="1"/>
  <c r="CE14" i="2" a="1"/>
  <c r="CE14" i="2" s="1"/>
  <c r="CQ14" i="2" a="1"/>
  <c r="CQ14" i="2" s="1"/>
  <c r="DV14" i="2" a="1"/>
  <c r="DV14" i="2" s="1"/>
  <c r="EH14" i="2" a="1"/>
  <c r="EH14" i="2" s="1"/>
  <c r="EN14" i="2" a="1"/>
  <c r="EN14" i="2" s="1"/>
  <c r="ET14" i="2" a="1"/>
  <c r="ET14" i="2" s="1"/>
  <c r="EZ14" i="2" a="1"/>
  <c r="EZ14" i="2" s="1"/>
  <c r="FL14" i="2" a="1"/>
  <c r="FL14" i="2" s="1"/>
  <c r="FY14" i="2" a="1"/>
  <c r="FY14" i="2" s="1"/>
  <c r="GK14" i="2" a="1"/>
  <c r="GK14" i="2" s="1"/>
  <c r="GR14" i="2" a="1"/>
  <c r="GR14" i="2" s="1"/>
  <c r="GY14" i="2" a="1"/>
  <c r="GY14" i="2" s="1"/>
  <c r="AC14" i="2" a="1"/>
  <c r="AC14" i="2" s="1"/>
  <c r="AI14" i="2" a="1"/>
  <c r="AI14" i="2" s="1"/>
  <c r="AO14" i="2" a="1"/>
  <c r="AO14" i="2" s="1"/>
  <c r="AU14" i="2" a="1"/>
  <c r="AU14" i="2" s="1"/>
  <c r="BG14" i="2" a="1"/>
  <c r="BG14" i="2" s="1"/>
  <c r="CL14" i="2" a="1"/>
  <c r="CL14" i="2" s="1"/>
  <c r="CX14" i="2" a="1"/>
  <c r="CX14" i="2" s="1"/>
  <c r="DD14" i="2" a="1"/>
  <c r="DD14" i="2" s="1"/>
  <c r="DJ14" i="2" a="1"/>
  <c r="DJ14" i="2" s="1"/>
  <c r="DP14" i="2" a="1"/>
  <c r="DP14" i="2" s="1"/>
  <c r="EB14" i="2" a="1"/>
  <c r="EB14" i="2" s="1"/>
  <c r="EO14" i="2" a="1"/>
  <c r="EO14" i="2" s="1"/>
  <c r="FA14" i="2" a="1"/>
  <c r="FA14" i="2" s="1"/>
  <c r="FG14" i="2" a="1"/>
  <c r="FG14" i="2" s="1"/>
  <c r="FM14" i="2" a="1"/>
  <c r="FM14" i="2" s="1"/>
  <c r="FS14" i="2" a="1"/>
  <c r="FS14" i="2" s="1"/>
  <c r="GE14" i="2" a="1"/>
  <c r="GE14" i="2" s="1"/>
  <c r="GS14" i="2" a="1"/>
  <c r="GS14" i="2" s="1"/>
  <c r="HA14" i="2" a="1"/>
  <c r="HA14" i="2" s="1"/>
  <c r="GV14" i="2" a="1"/>
  <c r="GV14" i="2" s="1"/>
  <c r="GM14" i="2" a="1"/>
  <c r="GM14" i="2" s="1"/>
  <c r="HD14" i="2" a="1"/>
  <c r="HD14" i="2" s="1"/>
  <c r="GU14" i="2" a="1"/>
  <c r="GU14" i="2" s="1"/>
  <c r="GL14" i="2" a="1"/>
  <c r="GL14" i="2" s="1"/>
  <c r="GC14" i="2" a="1"/>
  <c r="GC14" i="2" s="1"/>
  <c r="FX14" i="2" a="1"/>
  <c r="FX14" i="2" s="1"/>
  <c r="FO14" i="2" a="1"/>
  <c r="FO14" i="2" s="1"/>
  <c r="FF14" i="2" a="1"/>
  <c r="FF14" i="2" s="1"/>
  <c r="EW14" i="2" a="1"/>
  <c r="EW14" i="2" s="1"/>
  <c r="ER14" i="2" a="1"/>
  <c r="ER14" i="2" s="1"/>
  <c r="EI14" i="2" a="1"/>
  <c r="EI14" i="2" s="1"/>
  <c r="DZ14" i="2" a="1"/>
  <c r="DZ14" i="2" s="1"/>
  <c r="DQ14" i="2" a="1"/>
  <c r="DQ14" i="2" s="1"/>
  <c r="DL14" i="2" a="1"/>
  <c r="DL14" i="2" s="1"/>
  <c r="DC14" i="2" a="1"/>
  <c r="DC14" i="2" s="1"/>
  <c r="CT14" i="2" a="1"/>
  <c r="CT14" i="2" s="1"/>
  <c r="CK14" i="2" a="1"/>
  <c r="CK14" i="2" s="1"/>
  <c r="CF14" i="2" a="1"/>
  <c r="CF14" i="2" s="1"/>
  <c r="BW14" i="2" a="1"/>
  <c r="BW14" i="2" s="1"/>
  <c r="BN14" i="2" a="1"/>
  <c r="BN14" i="2" s="1"/>
  <c r="BE14" i="2" a="1"/>
  <c r="BE14" i="2" s="1"/>
  <c r="AZ14" i="2" a="1"/>
  <c r="AZ14" i="2" s="1"/>
  <c r="AQ14" i="2" a="1"/>
  <c r="AQ14" i="2" s="1"/>
  <c r="AH14" i="2" a="1"/>
  <c r="AH14" i="2" s="1"/>
  <c r="Y14" i="2" a="1"/>
  <c r="Y14" i="2" s="1"/>
  <c r="T14" i="2" a="1"/>
  <c r="T14" i="2" s="1"/>
  <c r="GX14" i="2" a="1"/>
  <c r="GX14" i="2" s="1"/>
  <c r="GO14" i="2" a="1"/>
  <c r="GO14" i="2" s="1"/>
  <c r="GJ14" i="2" a="1"/>
  <c r="GJ14" i="2" s="1"/>
  <c r="GA14" i="2" a="1"/>
  <c r="GA14" i="2" s="1"/>
  <c r="FR14" i="2" a="1"/>
  <c r="FR14" i="2" s="1"/>
  <c r="FI14" i="2" a="1"/>
  <c r="FI14" i="2" s="1"/>
  <c r="FD14" i="2" a="1"/>
  <c r="FD14" i="2" s="1"/>
  <c r="EU14" i="2" a="1"/>
  <c r="EU14" i="2" s="1"/>
  <c r="EL14" i="2" a="1"/>
  <c r="EL14" i="2" s="1"/>
  <c r="EC14" i="2" a="1"/>
  <c r="EC14" i="2" s="1"/>
  <c r="DX14" i="2" a="1"/>
  <c r="DX14" i="2" s="1"/>
  <c r="DO14" i="2" a="1"/>
  <c r="DO14" i="2" s="1"/>
  <c r="DF14" i="2" a="1"/>
  <c r="DF14" i="2" s="1"/>
  <c r="CW14" i="2" a="1"/>
  <c r="CW14" i="2" s="1"/>
  <c r="CR14" i="2" a="1"/>
  <c r="CR14" i="2" s="1"/>
  <c r="CI14" i="2" a="1"/>
  <c r="CI14" i="2" s="1"/>
  <c r="BZ14" i="2" a="1"/>
  <c r="BZ14" i="2" s="1"/>
  <c r="BQ14" i="2" a="1"/>
  <c r="BQ14" i="2" s="1"/>
  <c r="BL14" i="2" a="1"/>
  <c r="BL14" i="2" s="1"/>
  <c r="BC14" i="2" a="1"/>
  <c r="BC14" i="2" s="1"/>
  <c r="AT14" i="2" a="1"/>
  <c r="AT14" i="2" s="1"/>
  <c r="AK14" i="2" a="1"/>
  <c r="AK14" i="2" s="1"/>
  <c r="AF14" i="2" a="1"/>
  <c r="AF14" i="2" s="1"/>
  <c r="W14" i="2" a="1"/>
  <c r="W14" i="2" s="1"/>
  <c r="AD14" i="2" a="1"/>
  <c r="AD14" i="2" s="1"/>
  <c r="AP14" i="2" a="1"/>
  <c r="AP14" i="2" s="1"/>
  <c r="AV14" i="2" a="1"/>
  <c r="AV14" i="2" s="1"/>
  <c r="BB14" i="2" a="1"/>
  <c r="BB14" i="2" s="1"/>
  <c r="BH14" i="2" a="1"/>
  <c r="BH14" i="2" s="1"/>
  <c r="BT14" i="2" a="1"/>
  <c r="BT14" i="2" s="1"/>
  <c r="CG14" i="2" a="1"/>
  <c r="CG14" i="2" s="1"/>
  <c r="CS14" i="2" a="1"/>
  <c r="CS14" i="2" s="1"/>
  <c r="CY14" i="2" a="1"/>
  <c r="CY14" i="2" s="1"/>
  <c r="DE14" i="2" a="1"/>
  <c r="DE14" i="2" s="1"/>
  <c r="DK14" i="2" a="1"/>
  <c r="DK14" i="2" s="1"/>
  <c r="DW14" i="2" a="1"/>
  <c r="DW14" i="2" s="1"/>
  <c r="FB14" i="2" a="1"/>
  <c r="FB14" i="2" s="1"/>
  <c r="FN14" i="2" a="1"/>
  <c r="FN14" i="2" s="1"/>
  <c r="FT14" i="2" a="1"/>
  <c r="FT14" i="2" s="1"/>
  <c r="FZ14" i="2" a="1"/>
  <c r="FZ14" i="2" s="1"/>
  <c r="GF14" i="2" a="1"/>
  <c r="GF14" i="2" s="1"/>
  <c r="GT14" i="2" a="1"/>
  <c r="GT14" i="2" s="1"/>
  <c r="CW15" i="2" a="1"/>
  <c r="CW15" i="2" s="1"/>
  <c r="DV15" i="2" a="1"/>
  <c r="DV15" i="2" s="1"/>
  <c r="EC15" i="2" a="1"/>
  <c r="EC15" i="2" s="1"/>
  <c r="FB15" i="2" a="1"/>
  <c r="FB15" i="2" s="1"/>
  <c r="FI15" i="2" a="1"/>
  <c r="FI15" i="2" s="1"/>
  <c r="S16" i="2" a="1"/>
  <c r="S16" i="2" s="1"/>
  <c r="AA16" i="2" a="1"/>
  <c r="AA16" i="2" s="1"/>
  <c r="AI16" i="2" a="1"/>
  <c r="AI16" i="2" s="1"/>
  <c r="AQ16" i="2" a="1"/>
  <c r="AQ16" i="2" s="1"/>
  <c r="AY16" i="2" a="1"/>
  <c r="AY16" i="2" s="1"/>
  <c r="BG16" i="2" a="1"/>
  <c r="BG16" i="2" s="1"/>
  <c r="BO16" i="2" a="1"/>
  <c r="BO16" i="2" s="1"/>
  <c r="BW16" i="2" a="1"/>
  <c r="BW16" i="2" s="1"/>
  <c r="CE16" i="2" a="1"/>
  <c r="CE16" i="2" s="1"/>
  <c r="CM16" i="2" a="1"/>
  <c r="CM16" i="2" s="1"/>
  <c r="CU16" i="2" a="1"/>
  <c r="CU16" i="2" s="1"/>
  <c r="DC16" i="2" a="1"/>
  <c r="DC16" i="2" s="1"/>
  <c r="DK16" i="2" a="1"/>
  <c r="DK16" i="2" s="1"/>
  <c r="DS16" i="2" a="1"/>
  <c r="DS16" i="2" s="1"/>
  <c r="EA16" i="2" a="1"/>
  <c r="EA16" i="2" s="1"/>
  <c r="EI16" i="2" a="1"/>
  <c r="EI16" i="2" s="1"/>
  <c r="EQ16" i="2" a="1"/>
  <c r="EQ16" i="2" s="1"/>
  <c r="T15" i="2" a="1"/>
  <c r="T15" i="2" s="1"/>
  <c r="Y15" i="2" a="1"/>
  <c r="Y15" i="2" s="1"/>
  <c r="AD15" i="2" a="1"/>
  <c r="AD15" i="2" s="1"/>
  <c r="AJ15" i="2" a="1"/>
  <c r="AJ15" i="2" s="1"/>
  <c r="AO15" i="2" a="1"/>
  <c r="AO15" i="2" s="1"/>
  <c r="AT15" i="2" a="1"/>
  <c r="AT15" i="2" s="1"/>
  <c r="AZ15" i="2" a="1"/>
  <c r="AZ15" i="2" s="1"/>
  <c r="BE15" i="2" a="1"/>
  <c r="BE15" i="2" s="1"/>
  <c r="BJ15" i="2" a="1"/>
  <c r="BJ15" i="2" s="1"/>
  <c r="BP15" i="2" a="1"/>
  <c r="BP15" i="2" s="1"/>
  <c r="BU15" i="2" a="1"/>
  <c r="BU15" i="2" s="1"/>
  <c r="BZ15" i="2" a="1"/>
  <c r="BZ15" i="2" s="1"/>
  <c r="CF15" i="2" a="1"/>
  <c r="CF15" i="2" s="1"/>
  <c r="CX15" i="2" a="1"/>
  <c r="CX15" i="2" s="1"/>
  <c r="DE15" i="2" a="1"/>
  <c r="DE15" i="2" s="1"/>
  <c r="ED15" i="2" a="1"/>
  <c r="ED15" i="2" s="1"/>
  <c r="EK15" i="2" a="1"/>
  <c r="EK15" i="2" s="1"/>
  <c r="FJ15" i="2" a="1"/>
  <c r="FJ15" i="2" s="1"/>
  <c r="FQ15" i="2" a="1"/>
  <c r="FQ15" i="2" s="1"/>
  <c r="T16" i="2" a="1"/>
  <c r="T16" i="2" s="1"/>
  <c r="AB16" i="2" a="1"/>
  <c r="AB16" i="2" s="1"/>
  <c r="AJ16" i="2" a="1"/>
  <c r="AJ16" i="2" s="1"/>
  <c r="AR16" i="2" a="1"/>
  <c r="AR16" i="2" s="1"/>
  <c r="AZ16" i="2" a="1"/>
  <c r="AZ16" i="2" s="1"/>
  <c r="BH16" i="2" a="1"/>
  <c r="BH16" i="2" s="1"/>
  <c r="BP16" i="2" a="1"/>
  <c r="BP16" i="2" s="1"/>
  <c r="BX16" i="2" a="1"/>
  <c r="BX16" i="2" s="1"/>
  <c r="CF16" i="2" a="1"/>
  <c r="CF16" i="2" s="1"/>
  <c r="CN16" i="2" a="1"/>
  <c r="CN16" i="2" s="1"/>
  <c r="CV16" i="2" a="1"/>
  <c r="CV16" i="2" s="1"/>
  <c r="DD16" i="2" a="1"/>
  <c r="DD16" i="2" s="1"/>
  <c r="DL16" i="2" a="1"/>
  <c r="DL16" i="2" s="1"/>
  <c r="DT16" i="2" a="1"/>
  <c r="DT16" i="2" s="1"/>
  <c r="EB16" i="2" a="1"/>
  <c r="EB16" i="2" s="1"/>
  <c r="EJ16" i="2" a="1"/>
  <c r="EJ16" i="2" s="1"/>
  <c r="ER16" i="2" a="1"/>
  <c r="ER16" i="2" s="1"/>
  <c r="L17" i="2"/>
  <c r="AT16" i="2" a="1"/>
  <c r="AT16" i="2" s="1"/>
  <c r="BB16" i="2" a="1"/>
  <c r="BB16" i="2" s="1"/>
  <c r="BJ16" i="2" a="1"/>
  <c r="BJ16" i="2" s="1"/>
  <c r="BR16" i="2" a="1"/>
  <c r="BR16" i="2" s="1"/>
  <c r="BZ16" i="2" a="1"/>
  <c r="BZ16" i="2" s="1"/>
  <c r="CH16" i="2" a="1"/>
  <c r="CH16" i="2" s="1"/>
  <c r="CP16" i="2" a="1"/>
  <c r="CP16" i="2" s="1"/>
  <c r="CX16" i="2" a="1"/>
  <c r="CX16" i="2" s="1"/>
  <c r="DF16" i="2" a="1"/>
  <c r="DF16" i="2" s="1"/>
  <c r="DN16" i="2" a="1"/>
  <c r="DN16" i="2" s="1"/>
  <c r="DV16" i="2" a="1"/>
  <c r="DV16" i="2" s="1"/>
  <c r="ED16" i="2" a="1"/>
  <c r="ED16" i="2" s="1"/>
  <c r="EL16" i="2" a="1"/>
  <c r="EL16" i="2" s="1"/>
  <c r="ET16" i="2" a="1"/>
  <c r="ET16" i="2" s="1"/>
  <c r="FG16" i="2" a="1"/>
  <c r="FG16" i="2" s="1"/>
  <c r="FW16" i="2" a="1"/>
  <c r="FW16" i="2" s="1"/>
  <c r="GM16" i="2" a="1"/>
  <c r="GM16" i="2" s="1"/>
  <c r="HC16" i="2" a="1"/>
  <c r="HC16" i="2" s="1"/>
  <c r="CT15" i="2" a="1"/>
  <c r="CT15" i="2" s="1"/>
  <c r="DA15" i="2" a="1"/>
  <c r="DA15" i="2" s="1"/>
  <c r="DZ15" i="2" a="1"/>
  <c r="DZ15" i="2" s="1"/>
  <c r="EG15" i="2" a="1"/>
  <c r="EG15" i="2" s="1"/>
  <c r="FF15" i="2" a="1"/>
  <c r="FF15" i="2" s="1"/>
  <c r="FM15" i="2" a="1"/>
  <c r="FM15" i="2" s="1"/>
  <c r="GG15" i="2" a="1"/>
  <c r="GG15" i="2" s="1"/>
  <c r="GO15" i="2" a="1"/>
  <c r="GO15" i="2" s="1"/>
  <c r="GW15" i="2" a="1"/>
  <c r="GW15" i="2" s="1"/>
  <c r="HE15" i="2" a="1"/>
  <c r="HE15" i="2" s="1"/>
  <c r="FK16" i="2" a="1"/>
  <c r="FK16" i="2" s="1"/>
  <c r="GA16" i="2" a="1"/>
  <c r="GA16" i="2" s="1"/>
  <c r="BM15" i="2" a="1"/>
  <c r="BM15" i="2" s="1"/>
  <c r="BR15" i="2" a="1"/>
  <c r="BR15" i="2" s="1"/>
  <c r="BX15" i="2" a="1"/>
  <c r="BX15" i="2" s="1"/>
  <c r="CC15" i="2" a="1"/>
  <c r="CC15" i="2" s="1"/>
  <c r="CH15" i="2" a="1"/>
  <c r="CH15" i="2" s="1"/>
  <c r="CO15" i="2" a="1"/>
  <c r="CO15" i="2" s="1"/>
  <c r="DN15" i="2" a="1"/>
  <c r="DN15" i="2" s="1"/>
  <c r="DU15" i="2" a="1"/>
  <c r="DU15" i="2" s="1"/>
  <c r="ET15" i="2" a="1"/>
  <c r="ET15" i="2" s="1"/>
  <c r="FA15" i="2" a="1"/>
  <c r="FA15" i="2" s="1"/>
  <c r="HB16" i="2" a="1"/>
  <c r="HB16" i="2" s="1"/>
  <c r="GX16" i="2" a="1"/>
  <c r="GX16" i="2" s="1"/>
  <c r="GT16" i="2" a="1"/>
  <c r="GT16" i="2" s="1"/>
  <c r="GP16" i="2" a="1"/>
  <c r="GP16" i="2" s="1"/>
  <c r="GL16" i="2" a="1"/>
  <c r="GL16" i="2" s="1"/>
  <c r="GH16" i="2" a="1"/>
  <c r="GH16" i="2" s="1"/>
  <c r="GD16" i="2" a="1"/>
  <c r="GD16" i="2" s="1"/>
  <c r="FZ16" i="2" a="1"/>
  <c r="FZ16" i="2" s="1"/>
  <c r="FV16" i="2" a="1"/>
  <c r="FV16" i="2" s="1"/>
  <c r="FR16" i="2" a="1"/>
  <c r="FR16" i="2" s="1"/>
  <c r="FN16" i="2" a="1"/>
  <c r="FN16" i="2" s="1"/>
  <c r="FJ16" i="2" a="1"/>
  <c r="FJ16" i="2" s="1"/>
  <c r="FF16" i="2" a="1"/>
  <c r="FF16" i="2" s="1"/>
  <c r="FB16" i="2" a="1"/>
  <c r="FB16" i="2" s="1"/>
  <c r="HE16" i="2" a="1"/>
  <c r="HE16" i="2" s="1"/>
  <c r="HA16" i="2" a="1"/>
  <c r="HA16" i="2" s="1"/>
  <c r="GW16" i="2" a="1"/>
  <c r="GW16" i="2" s="1"/>
  <c r="GS16" i="2" a="1"/>
  <c r="GS16" i="2" s="1"/>
  <c r="GO16" i="2" a="1"/>
  <c r="GO16" i="2" s="1"/>
  <c r="GK16" i="2" a="1"/>
  <c r="GK16" i="2" s="1"/>
  <c r="GG16" i="2" a="1"/>
  <c r="GG16" i="2" s="1"/>
  <c r="GC16" i="2" a="1"/>
  <c r="GC16" i="2" s="1"/>
  <c r="FY16" i="2" a="1"/>
  <c r="FY16" i="2" s="1"/>
  <c r="FU16" i="2" a="1"/>
  <c r="FU16" i="2" s="1"/>
  <c r="FQ16" i="2" a="1"/>
  <c r="FQ16" i="2" s="1"/>
  <c r="FM16" i="2" a="1"/>
  <c r="FM16" i="2" s="1"/>
  <c r="FI16" i="2" a="1"/>
  <c r="FI16" i="2" s="1"/>
  <c r="FE16" i="2" a="1"/>
  <c r="FE16" i="2" s="1"/>
  <c r="FA16" i="2" a="1"/>
  <c r="FA16" i="2" s="1"/>
  <c r="EW16" i="2" a="1"/>
  <c r="EW16" i="2" s="1"/>
  <c r="ES16" i="2" a="1"/>
  <c r="ES16" i="2" s="1"/>
  <c r="EO16" i="2" a="1"/>
  <c r="EO16" i="2" s="1"/>
  <c r="EK16" i="2" a="1"/>
  <c r="EK16" i="2" s="1"/>
  <c r="EG16" i="2" a="1"/>
  <c r="EG16" i="2" s="1"/>
  <c r="EC16" i="2" a="1"/>
  <c r="EC16" i="2" s="1"/>
  <c r="DY16" i="2" a="1"/>
  <c r="DY16" i="2" s="1"/>
  <c r="DU16" i="2" a="1"/>
  <c r="DU16" i="2" s="1"/>
  <c r="DQ16" i="2" a="1"/>
  <c r="DQ16" i="2" s="1"/>
  <c r="DM16" i="2" a="1"/>
  <c r="DM16" i="2" s="1"/>
  <c r="DI16" i="2" a="1"/>
  <c r="DI16" i="2" s="1"/>
  <c r="DE16" i="2" a="1"/>
  <c r="DE16" i="2" s="1"/>
  <c r="DA16" i="2" a="1"/>
  <c r="DA16" i="2" s="1"/>
  <c r="CW16" i="2" a="1"/>
  <c r="CW16" i="2" s="1"/>
  <c r="CS16" i="2" a="1"/>
  <c r="CS16" i="2" s="1"/>
  <c r="CO16" i="2" a="1"/>
  <c r="CO16" i="2" s="1"/>
  <c r="CK16" i="2" a="1"/>
  <c r="CK16" i="2" s="1"/>
  <c r="CG16" i="2" a="1"/>
  <c r="CG16" i="2" s="1"/>
  <c r="CC16" i="2" a="1"/>
  <c r="CC16" i="2" s="1"/>
  <c r="BY16" i="2" a="1"/>
  <c r="BY16" i="2" s="1"/>
  <c r="BU16" i="2" a="1"/>
  <c r="BU16" i="2" s="1"/>
  <c r="BQ16" i="2" a="1"/>
  <c r="BQ16" i="2" s="1"/>
  <c r="BM16" i="2" a="1"/>
  <c r="BM16" i="2" s="1"/>
  <c r="BI16" i="2" a="1"/>
  <c r="BI16" i="2" s="1"/>
  <c r="BE16" i="2" a="1"/>
  <c r="BE16" i="2" s="1"/>
  <c r="BA16" i="2" a="1"/>
  <c r="BA16" i="2" s="1"/>
  <c r="AW16" i="2" a="1"/>
  <c r="AW16" i="2" s="1"/>
  <c r="AS16" i="2" a="1"/>
  <c r="AS16" i="2" s="1"/>
  <c r="AO16" i="2" a="1"/>
  <c r="AO16" i="2" s="1"/>
  <c r="AK16" i="2" a="1"/>
  <c r="AK16" i="2" s="1"/>
  <c r="AG16" i="2" a="1"/>
  <c r="AG16" i="2" s="1"/>
  <c r="AC16" i="2" a="1"/>
  <c r="AC16" i="2" s="1"/>
  <c r="Y16" i="2" a="1"/>
  <c r="Y16" i="2" s="1"/>
  <c r="U16" i="2" a="1"/>
  <c r="U16" i="2" s="1"/>
  <c r="HD16" i="2" a="1"/>
  <c r="HD16" i="2" s="1"/>
  <c r="GZ16" i="2" a="1"/>
  <c r="GZ16" i="2" s="1"/>
  <c r="GV16" i="2" a="1"/>
  <c r="GV16" i="2" s="1"/>
  <c r="GR16" i="2" a="1"/>
  <c r="GR16" i="2" s="1"/>
  <c r="GN16" i="2" a="1"/>
  <c r="GN16" i="2" s="1"/>
  <c r="GJ16" i="2" a="1"/>
  <c r="GJ16" i="2" s="1"/>
  <c r="GF16" i="2" a="1"/>
  <c r="GF16" i="2" s="1"/>
  <c r="GB16" i="2" a="1"/>
  <c r="GB16" i="2" s="1"/>
  <c r="FX16" i="2" a="1"/>
  <c r="FX16" i="2" s="1"/>
  <c r="FT16" i="2" a="1"/>
  <c r="FT16" i="2" s="1"/>
  <c r="FP16" i="2" a="1"/>
  <c r="FP16" i="2" s="1"/>
  <c r="FL16" i="2" a="1"/>
  <c r="FL16" i="2" s="1"/>
  <c r="FH16" i="2" a="1"/>
  <c r="FH16" i="2" s="1"/>
  <c r="FD16" i="2" a="1"/>
  <c r="FD16" i="2" s="1"/>
  <c r="EZ16" i="2" a="1"/>
  <c r="EZ16" i="2" s="1"/>
  <c r="EV16" i="2" a="1"/>
  <c r="EV16" i="2" s="1"/>
  <c r="X16" i="2" a="1"/>
  <c r="X16" i="2" s="1"/>
  <c r="AF16" i="2" a="1"/>
  <c r="AF16" i="2" s="1"/>
  <c r="AN16" i="2" a="1"/>
  <c r="AN16" i="2" s="1"/>
  <c r="AV16" i="2" a="1"/>
  <c r="AV16" i="2" s="1"/>
  <c r="BD16" i="2" a="1"/>
  <c r="BD16" i="2" s="1"/>
  <c r="BL16" i="2" a="1"/>
  <c r="BL16" i="2" s="1"/>
  <c r="BT16" i="2" a="1"/>
  <c r="BT16" i="2" s="1"/>
  <c r="CB16" i="2" a="1"/>
  <c r="CB16" i="2" s="1"/>
  <c r="CJ16" i="2" a="1"/>
  <c r="CJ16" i="2" s="1"/>
  <c r="CR16" i="2" a="1"/>
  <c r="CR16" i="2" s="1"/>
  <c r="CZ16" i="2" a="1"/>
  <c r="CZ16" i="2" s="1"/>
  <c r="DH16" i="2" a="1"/>
  <c r="DH16" i="2" s="1"/>
  <c r="DP16" i="2" a="1"/>
  <c r="DP16" i="2" s="1"/>
  <c r="DX16" i="2" a="1"/>
  <c r="DX16" i="2" s="1"/>
  <c r="EF16" i="2" a="1"/>
  <c r="EF16" i="2" s="1"/>
  <c r="EN16" i="2" a="1"/>
  <c r="EN16" i="2" s="1"/>
  <c r="EX16" i="2" a="1"/>
  <c r="EX16" i="2" s="1"/>
  <c r="HD15" i="2" a="1"/>
  <c r="HD15" i="2" s="1"/>
  <c r="GZ15" i="2" a="1"/>
  <c r="GZ15" i="2" s="1"/>
  <c r="GV15" i="2" a="1"/>
  <c r="GV15" i="2" s="1"/>
  <c r="GR15" i="2" a="1"/>
  <c r="GR15" i="2" s="1"/>
  <c r="GN15" i="2" a="1"/>
  <c r="GN15" i="2" s="1"/>
  <c r="GJ15" i="2" a="1"/>
  <c r="GJ15" i="2" s="1"/>
  <c r="GF15" i="2" a="1"/>
  <c r="GF15" i="2" s="1"/>
  <c r="GB15" i="2" a="1"/>
  <c r="GB15" i="2" s="1"/>
  <c r="FX15" i="2" a="1"/>
  <c r="FX15" i="2" s="1"/>
  <c r="FT15" i="2" a="1"/>
  <c r="FT15" i="2" s="1"/>
  <c r="FP15" i="2" a="1"/>
  <c r="FP15" i="2" s="1"/>
  <c r="FL15" i="2" a="1"/>
  <c r="FL15" i="2" s="1"/>
  <c r="FH15" i="2" a="1"/>
  <c r="FH15" i="2" s="1"/>
  <c r="FD15" i="2" a="1"/>
  <c r="FD15" i="2" s="1"/>
  <c r="EZ15" i="2" a="1"/>
  <c r="EZ15" i="2" s="1"/>
  <c r="EV15" i="2" a="1"/>
  <c r="EV15" i="2" s="1"/>
  <c r="ER15" i="2" a="1"/>
  <c r="ER15" i="2" s="1"/>
  <c r="EN15" i="2" a="1"/>
  <c r="EN15" i="2" s="1"/>
  <c r="EJ15" i="2" a="1"/>
  <c r="EJ15" i="2" s="1"/>
  <c r="EF15" i="2" a="1"/>
  <c r="EF15" i="2" s="1"/>
  <c r="EB15" i="2" a="1"/>
  <c r="EB15" i="2" s="1"/>
  <c r="DX15" i="2" a="1"/>
  <c r="DX15" i="2" s="1"/>
  <c r="DT15" i="2" a="1"/>
  <c r="DT15" i="2" s="1"/>
  <c r="DP15" i="2" a="1"/>
  <c r="DP15" i="2" s="1"/>
  <c r="DL15" i="2" a="1"/>
  <c r="DL15" i="2" s="1"/>
  <c r="DH15" i="2" a="1"/>
  <c r="DH15" i="2" s="1"/>
  <c r="DD15" i="2" a="1"/>
  <c r="DD15" i="2" s="1"/>
  <c r="CZ15" i="2" a="1"/>
  <c r="CZ15" i="2" s="1"/>
  <c r="CV15" i="2" a="1"/>
  <c r="CV15" i="2" s="1"/>
  <c r="CR15" i="2" a="1"/>
  <c r="CR15" i="2" s="1"/>
  <c r="CN15" i="2" a="1"/>
  <c r="CN15" i="2" s="1"/>
  <c r="CJ15" i="2" a="1"/>
  <c r="CJ15" i="2" s="1"/>
  <c r="HC15" i="2" a="1"/>
  <c r="HC15" i="2" s="1"/>
  <c r="GY15" i="2" a="1"/>
  <c r="GY15" i="2" s="1"/>
  <c r="GU15" i="2" a="1"/>
  <c r="GU15" i="2" s="1"/>
  <c r="GQ15" i="2" a="1"/>
  <c r="GQ15" i="2" s="1"/>
  <c r="GM15" i="2" a="1"/>
  <c r="GM15" i="2" s="1"/>
  <c r="GI15" i="2" a="1"/>
  <c r="GI15" i="2" s="1"/>
  <c r="GE15" i="2" a="1"/>
  <c r="GE15" i="2" s="1"/>
  <c r="GA15" i="2" a="1"/>
  <c r="GA15" i="2" s="1"/>
  <c r="FW15" i="2" a="1"/>
  <c r="FW15" i="2" s="1"/>
  <c r="FS15" i="2" a="1"/>
  <c r="FS15" i="2" s="1"/>
  <c r="FO15" i="2" a="1"/>
  <c r="FO15" i="2" s="1"/>
  <c r="FK15" i="2" a="1"/>
  <c r="FK15" i="2" s="1"/>
  <c r="FG15" i="2" a="1"/>
  <c r="FG15" i="2" s="1"/>
  <c r="FC15" i="2" a="1"/>
  <c r="FC15" i="2" s="1"/>
  <c r="EY15" i="2" a="1"/>
  <c r="EY15" i="2" s="1"/>
  <c r="EU15" i="2" a="1"/>
  <c r="EU15" i="2" s="1"/>
  <c r="EQ15" i="2" a="1"/>
  <c r="EQ15" i="2" s="1"/>
  <c r="EM15" i="2" a="1"/>
  <c r="EM15" i="2" s="1"/>
  <c r="EI15" i="2" a="1"/>
  <c r="EI15" i="2" s="1"/>
  <c r="EE15" i="2" a="1"/>
  <c r="EE15" i="2" s="1"/>
  <c r="EA15" i="2" a="1"/>
  <c r="EA15" i="2" s="1"/>
  <c r="DW15" i="2" a="1"/>
  <c r="DW15" i="2" s="1"/>
  <c r="DS15" i="2" a="1"/>
  <c r="DS15" i="2" s="1"/>
  <c r="DO15" i="2" a="1"/>
  <c r="DO15" i="2" s="1"/>
  <c r="DK15" i="2" a="1"/>
  <c r="DK15" i="2" s="1"/>
  <c r="DG15" i="2" a="1"/>
  <c r="DG15" i="2" s="1"/>
  <c r="DC15" i="2" a="1"/>
  <c r="DC15" i="2" s="1"/>
  <c r="CY15" i="2" a="1"/>
  <c r="CY15" i="2" s="1"/>
  <c r="CU15" i="2" a="1"/>
  <c r="CU15" i="2" s="1"/>
  <c r="CQ15" i="2" a="1"/>
  <c r="CQ15" i="2" s="1"/>
  <c r="CM15" i="2" a="1"/>
  <c r="CM15" i="2" s="1"/>
  <c r="CI15" i="2" a="1"/>
  <c r="CI15" i="2" s="1"/>
  <c r="CE15" i="2" a="1"/>
  <c r="CE15" i="2" s="1"/>
  <c r="CA15" i="2" a="1"/>
  <c r="CA15" i="2" s="1"/>
  <c r="BW15" i="2" a="1"/>
  <c r="BW15" i="2" s="1"/>
  <c r="BS15" i="2" a="1"/>
  <c r="BS15" i="2" s="1"/>
  <c r="BO15" i="2" a="1"/>
  <c r="BO15" i="2" s="1"/>
  <c r="BK15" i="2" a="1"/>
  <c r="BK15" i="2" s="1"/>
  <c r="BG15" i="2" a="1"/>
  <c r="BG15" i="2" s="1"/>
  <c r="BC15" i="2" a="1"/>
  <c r="BC15" i="2" s="1"/>
  <c r="AY15" i="2" a="1"/>
  <c r="AY15" i="2" s="1"/>
  <c r="AU15" i="2" a="1"/>
  <c r="AU15" i="2" s="1"/>
  <c r="AQ15" i="2" a="1"/>
  <c r="AQ15" i="2" s="1"/>
  <c r="AM15" i="2" a="1"/>
  <c r="AM15" i="2" s="1"/>
  <c r="AI15" i="2" a="1"/>
  <c r="AI15" i="2" s="1"/>
  <c r="AE15" i="2" a="1"/>
  <c r="AE15" i="2" s="1"/>
  <c r="AA15" i="2" a="1"/>
  <c r="AA15" i="2" s="1"/>
  <c r="W15" i="2" a="1"/>
  <c r="W15" i="2" s="1"/>
  <c r="S15" i="2" a="1"/>
  <c r="S15" i="2" s="1"/>
  <c r="L15" i="2"/>
  <c r="HB15" i="2" a="1"/>
  <c r="HB15" i="2" s="1"/>
  <c r="GX15" i="2" a="1"/>
  <c r="GX15" i="2" s="1"/>
  <c r="GT15" i="2" a="1"/>
  <c r="GT15" i="2" s="1"/>
  <c r="GP15" i="2" a="1"/>
  <c r="GP15" i="2" s="1"/>
  <c r="GL15" i="2" a="1"/>
  <c r="GL15" i="2" s="1"/>
  <c r="GH15" i="2" a="1"/>
  <c r="GH15" i="2" s="1"/>
  <c r="GD15" i="2" a="1"/>
  <c r="GD15" i="2" s="1"/>
  <c r="DB15" i="2" a="1"/>
  <c r="DB15" i="2" s="1"/>
  <c r="DI15" i="2" a="1"/>
  <c r="DI15" i="2" s="1"/>
  <c r="EH15" i="2" a="1"/>
  <c r="EH15" i="2" s="1"/>
  <c r="EO15" i="2" a="1"/>
  <c r="EO15" i="2" s="1"/>
  <c r="FN15" i="2" a="1"/>
  <c r="FN15" i="2" s="1"/>
  <c r="FU15" i="2" a="1"/>
  <c r="FU15" i="2" s="1"/>
  <c r="Z16" i="2" a="1"/>
  <c r="Z16" i="2" s="1"/>
  <c r="AH16" i="2" a="1"/>
  <c r="AH16" i="2" s="1"/>
  <c r="AP16" i="2" a="1"/>
  <c r="AP16" i="2" s="1"/>
  <c r="AX16" i="2" a="1"/>
  <c r="AX16" i="2" s="1"/>
  <c r="BF16" i="2" a="1"/>
  <c r="BF16" i="2" s="1"/>
  <c r="BN16" i="2" a="1"/>
  <c r="BN16" i="2" s="1"/>
  <c r="BV16" i="2" a="1"/>
  <c r="BV16" i="2" s="1"/>
  <c r="CD16" i="2" a="1"/>
  <c r="CD16" i="2" s="1"/>
  <c r="CL16" i="2" a="1"/>
  <c r="CL16" i="2" s="1"/>
  <c r="CT16" i="2" a="1"/>
  <c r="CT16" i="2" s="1"/>
  <c r="DB16" i="2" a="1"/>
  <c r="DB16" i="2" s="1"/>
  <c r="DJ16" i="2" a="1"/>
  <c r="DJ16" i="2" s="1"/>
  <c r="DR16" i="2" a="1"/>
  <c r="DR16" i="2" s="1"/>
  <c r="DZ16" i="2" a="1"/>
  <c r="DZ16" i="2" s="1"/>
  <c r="EH16" i="2" a="1"/>
  <c r="EH16" i="2" s="1"/>
  <c r="EP16" i="2" a="1"/>
  <c r="EP16" i="2" s="1"/>
  <c r="EY16" i="2" a="1"/>
  <c r="EY16" i="2" s="1"/>
  <c r="FO16" i="2" a="1"/>
  <c r="FO16" i="2" s="1"/>
  <c r="GE16" i="2" a="1"/>
  <c r="GE16" i="2" s="1"/>
  <c r="GU16" i="2" a="1"/>
  <c r="GU16" i="2" s="1"/>
  <c r="HE17" i="2" a="1"/>
  <c r="HE17" i="2" s="1"/>
  <c r="HA17" i="2" a="1"/>
  <c r="HA17" i="2" s="1"/>
  <c r="GW17" i="2" a="1"/>
  <c r="GW17" i="2" s="1"/>
  <c r="GS17" i="2" a="1"/>
  <c r="GS17" i="2" s="1"/>
  <c r="GO17" i="2" a="1"/>
  <c r="GO17" i="2" s="1"/>
  <c r="GK17" i="2" a="1"/>
  <c r="GK17" i="2" s="1"/>
  <c r="GG17" i="2" a="1"/>
  <c r="GG17" i="2" s="1"/>
  <c r="GC17" i="2" a="1"/>
  <c r="GC17" i="2" s="1"/>
  <c r="FY17" i="2" a="1"/>
  <c r="FY17" i="2" s="1"/>
  <c r="FU17" i="2" a="1"/>
  <c r="FU17" i="2" s="1"/>
  <c r="FQ17" i="2" a="1"/>
  <c r="FQ17" i="2" s="1"/>
  <c r="FM17" i="2" a="1"/>
  <c r="FM17" i="2" s="1"/>
  <c r="FI17" i="2" a="1"/>
  <c r="FI17" i="2" s="1"/>
  <c r="FE17" i="2" a="1"/>
  <c r="FE17" i="2" s="1"/>
  <c r="FA17" i="2" a="1"/>
  <c r="FA17" i="2" s="1"/>
  <c r="EW17" i="2" a="1"/>
  <c r="EW17" i="2" s="1"/>
  <c r="ES17" i="2" a="1"/>
  <c r="ES17" i="2" s="1"/>
  <c r="EO17" i="2" a="1"/>
  <c r="EO17" i="2" s="1"/>
  <c r="EK17" i="2" a="1"/>
  <c r="EK17" i="2" s="1"/>
  <c r="EB17" i="2" a="1"/>
  <c r="EB17" i="2" s="1"/>
  <c r="DS17" i="2" a="1"/>
  <c r="DS17" i="2" s="1"/>
  <c r="DJ17" i="2" a="1"/>
  <c r="DJ17" i="2" s="1"/>
  <c r="DE17" i="2" a="1"/>
  <c r="DE17" i="2" s="1"/>
  <c r="CV17" i="2" a="1"/>
  <c r="CV17" i="2" s="1"/>
  <c r="CM17" i="2" a="1"/>
  <c r="CM17" i="2" s="1"/>
  <c r="CD17" i="2" a="1"/>
  <c r="CD17" i="2" s="1"/>
  <c r="BY17" i="2" a="1"/>
  <c r="BY17" i="2" s="1"/>
  <c r="BP17" i="2" a="1"/>
  <c r="BP17" i="2" s="1"/>
  <c r="BG17" i="2" a="1"/>
  <c r="BG17" i="2" s="1"/>
  <c r="AX17" i="2" a="1"/>
  <c r="AX17" i="2" s="1"/>
  <c r="AS17" i="2" a="1"/>
  <c r="AS17" i="2" s="1"/>
  <c r="AJ17" i="2" a="1"/>
  <c r="AJ17" i="2" s="1"/>
  <c r="EJ17" i="2" a="1"/>
  <c r="EJ17" i="2" s="1"/>
  <c r="EA17" i="2" a="1"/>
  <c r="EA17" i="2" s="1"/>
  <c r="DR17" i="2" a="1"/>
  <c r="DR17" i="2" s="1"/>
  <c r="DM17" i="2" a="1"/>
  <c r="DM17" i="2" s="1"/>
  <c r="DD17" i="2" a="1"/>
  <c r="DD17" i="2" s="1"/>
  <c r="CU17" i="2" a="1"/>
  <c r="CU17" i="2" s="1"/>
  <c r="CL17" i="2" a="1"/>
  <c r="CL17" i="2" s="1"/>
  <c r="CG17" i="2" a="1"/>
  <c r="CG17" i="2" s="1"/>
  <c r="BX17" i="2" a="1"/>
  <c r="BX17" i="2" s="1"/>
  <c r="BO17" i="2" a="1"/>
  <c r="BO17" i="2" s="1"/>
  <c r="BF17" i="2" a="1"/>
  <c r="BF17" i="2" s="1"/>
  <c r="BA17" i="2" a="1"/>
  <c r="BA17" i="2" s="1"/>
  <c r="AR17" i="2" a="1"/>
  <c r="AR17" i="2" s="1"/>
  <c r="AI17" i="2" a="1"/>
  <c r="AI17" i="2" s="1"/>
  <c r="Z17" i="2" a="1"/>
  <c r="Z17" i="2" s="1"/>
  <c r="U17" i="2" a="1"/>
  <c r="U17" i="2" s="1"/>
  <c r="AK17" i="2" a="1"/>
  <c r="AK17" i="2" s="1"/>
  <c r="AQ17" i="2" a="1"/>
  <c r="AQ17" i="2" s="1"/>
  <c r="AW17" i="2" a="1"/>
  <c r="AW17" i="2" s="1"/>
  <c r="BI17" i="2" a="1"/>
  <c r="BI17" i="2" s="1"/>
  <c r="BV17" i="2" a="1"/>
  <c r="BV17" i="2" s="1"/>
  <c r="CH17" i="2" a="1"/>
  <c r="CH17" i="2" s="1"/>
  <c r="CN17" i="2" a="1"/>
  <c r="CN17" i="2" s="1"/>
  <c r="CT17" i="2" a="1"/>
  <c r="CT17" i="2" s="1"/>
  <c r="CZ17" i="2" a="1"/>
  <c r="CZ17" i="2" s="1"/>
  <c r="DL17" i="2" a="1"/>
  <c r="DL17" i="2" s="1"/>
  <c r="FF17" i="2" a="1"/>
  <c r="FF17" i="2" s="1"/>
  <c r="GA17" i="2" a="1"/>
  <c r="GA17" i="2" s="1"/>
  <c r="GV17" i="2" a="1"/>
  <c r="GV17" i="2" s="1"/>
  <c r="DT17" i="2" a="1"/>
  <c r="DT17" i="2" s="1"/>
  <c r="DZ17" i="2" a="1"/>
  <c r="DZ17" i="2" s="1"/>
  <c r="EF17" i="2" a="1"/>
  <c r="EF17" i="2" s="1"/>
  <c r="EZ17" i="2" a="1"/>
  <c r="EZ17" i="2" s="1"/>
  <c r="FV17" i="2" a="1"/>
  <c r="FV17" i="2" s="1"/>
  <c r="GQ17" i="2" a="1"/>
  <c r="GQ17" i="2" s="1"/>
  <c r="X20" i="2" a="1"/>
  <c r="X20" i="2" s="1"/>
  <c r="BO20" i="2" a="1"/>
  <c r="BO20" i="2" s="1"/>
  <c r="DJ20" i="2" a="1"/>
  <c r="DJ20" i="2" s="1"/>
  <c r="AI20" i="2" a="1"/>
  <c r="AI20" i="2" s="1"/>
  <c r="BY20" i="2" a="1"/>
  <c r="BY20" i="2" s="1"/>
  <c r="AN20" i="2" a="1"/>
  <c r="AN20" i="2" s="1"/>
  <c r="CF20" i="2" a="1"/>
  <c r="CF20" i="2" s="1"/>
  <c r="GZ20" i="2" a="1"/>
  <c r="GZ20" i="2" s="1"/>
  <c r="EJ18" i="2" a="1"/>
  <c r="EJ18" i="2" s="1"/>
  <c r="ES18" i="2" a="1"/>
  <c r="ES18" i="2" s="1"/>
  <c r="FB18" i="2" a="1"/>
  <c r="FB18" i="2" s="1"/>
  <c r="FP18" i="2" a="1"/>
  <c r="FP18" i="2" s="1"/>
  <c r="FY18" i="2" a="1"/>
  <c r="FY18" i="2" s="1"/>
  <c r="GH18" i="2" a="1"/>
  <c r="GH18" i="2" s="1"/>
  <c r="GV18" i="2" a="1"/>
  <c r="GV18" i="2" s="1"/>
  <c r="T19" i="2" a="1"/>
  <c r="T19" i="2" s="1"/>
  <c r="Z19" i="2" a="1"/>
  <c r="Z19" i="2" s="1"/>
  <c r="AE19" i="2" a="1"/>
  <c r="AE19" i="2" s="1"/>
  <c r="AJ19" i="2" a="1"/>
  <c r="AJ19" i="2" s="1"/>
  <c r="BC19" i="2" a="1"/>
  <c r="BC19" i="2" s="1"/>
  <c r="BJ19" i="2" a="1"/>
  <c r="BJ19" i="2" s="1"/>
  <c r="CI19" i="2" a="1"/>
  <c r="CI19" i="2" s="1"/>
  <c r="CP19" i="2" a="1"/>
  <c r="CP19" i="2" s="1"/>
  <c r="DO19" i="2" a="1"/>
  <c r="DO19" i="2" s="1"/>
  <c r="DV19" i="2" a="1"/>
  <c r="DV19" i="2" s="1"/>
  <c r="AS20" i="2" a="1"/>
  <c r="AS20" i="2" s="1"/>
  <c r="CL20" i="2" a="1"/>
  <c r="CL20" i="2" s="1"/>
  <c r="EK20" i="2" a="1"/>
  <c r="EK20" i="2" s="1"/>
  <c r="HC18" i="2" a="1"/>
  <c r="HC18" i="2" s="1"/>
  <c r="GY18" i="2" a="1"/>
  <c r="GY18" i="2" s="1"/>
  <c r="GU18" i="2" a="1"/>
  <c r="GU18" i="2" s="1"/>
  <c r="GQ18" i="2" a="1"/>
  <c r="GQ18" i="2" s="1"/>
  <c r="GM18" i="2" a="1"/>
  <c r="GM18" i="2" s="1"/>
  <c r="GI18" i="2" a="1"/>
  <c r="GI18" i="2" s="1"/>
  <c r="GE18" i="2" a="1"/>
  <c r="GE18" i="2" s="1"/>
  <c r="GA18" i="2" a="1"/>
  <c r="GA18" i="2" s="1"/>
  <c r="FW18" i="2" a="1"/>
  <c r="FW18" i="2" s="1"/>
  <c r="FS18" i="2" a="1"/>
  <c r="FS18" i="2" s="1"/>
  <c r="FO18" i="2" a="1"/>
  <c r="FO18" i="2" s="1"/>
  <c r="FK18" i="2" a="1"/>
  <c r="FK18" i="2" s="1"/>
  <c r="FG18" i="2" a="1"/>
  <c r="FG18" i="2" s="1"/>
  <c r="FC18" i="2" a="1"/>
  <c r="FC18" i="2" s="1"/>
  <c r="EY18" i="2" a="1"/>
  <c r="EY18" i="2" s="1"/>
  <c r="EU18" i="2" a="1"/>
  <c r="EU18" i="2" s="1"/>
  <c r="EQ18" i="2" a="1"/>
  <c r="EQ18" i="2" s="1"/>
  <c r="EM18" i="2" a="1"/>
  <c r="EM18" i="2" s="1"/>
  <c r="EI18" i="2" a="1"/>
  <c r="EI18" i="2" s="1"/>
  <c r="T18" i="2" a="1"/>
  <c r="T18" i="2" s="1"/>
  <c r="P18" i="2" s="1"/>
  <c r="X18" i="2" a="1"/>
  <c r="X18" i="2" s="1"/>
  <c r="AB18" i="2" a="1"/>
  <c r="AB18" i="2" s="1"/>
  <c r="AF18" i="2" a="1"/>
  <c r="AF18" i="2" s="1"/>
  <c r="AJ18" i="2" a="1"/>
  <c r="AJ18" i="2" s="1"/>
  <c r="AN18" i="2" a="1"/>
  <c r="AN18" i="2" s="1"/>
  <c r="AR18" i="2" a="1"/>
  <c r="AR18" i="2" s="1"/>
  <c r="AV18" i="2" a="1"/>
  <c r="AV18" i="2" s="1"/>
  <c r="AZ18" i="2" a="1"/>
  <c r="AZ18" i="2" s="1"/>
  <c r="BD18" i="2" a="1"/>
  <c r="BD18" i="2" s="1"/>
  <c r="BH18" i="2" a="1"/>
  <c r="BH18" i="2" s="1"/>
  <c r="BL18" i="2" a="1"/>
  <c r="BL18" i="2" s="1"/>
  <c r="BP18" i="2" a="1"/>
  <c r="BP18" i="2" s="1"/>
  <c r="BT18" i="2" a="1"/>
  <c r="BT18" i="2" s="1"/>
  <c r="BX18" i="2" a="1"/>
  <c r="BX18" i="2" s="1"/>
  <c r="CB18" i="2" a="1"/>
  <c r="CB18" i="2" s="1"/>
  <c r="CF18" i="2" a="1"/>
  <c r="CF18" i="2" s="1"/>
  <c r="CJ18" i="2" a="1"/>
  <c r="CJ18" i="2" s="1"/>
  <c r="CN18" i="2" a="1"/>
  <c r="CN18" i="2" s="1"/>
  <c r="CR18" i="2" a="1"/>
  <c r="CR18" i="2" s="1"/>
  <c r="CV18" i="2" a="1"/>
  <c r="CV18" i="2" s="1"/>
  <c r="CZ18" i="2" a="1"/>
  <c r="CZ18" i="2" s="1"/>
  <c r="DD18" i="2" a="1"/>
  <c r="DD18" i="2" s="1"/>
  <c r="DH18" i="2" a="1"/>
  <c r="DH18" i="2" s="1"/>
  <c r="DL18" i="2" a="1"/>
  <c r="DL18" i="2" s="1"/>
  <c r="DP18" i="2" a="1"/>
  <c r="DP18" i="2" s="1"/>
  <c r="DT18" i="2" a="1"/>
  <c r="DT18" i="2" s="1"/>
  <c r="DX18" i="2" a="1"/>
  <c r="DX18" i="2" s="1"/>
  <c r="EB18" i="2" a="1"/>
  <c r="EB18" i="2" s="1"/>
  <c r="EF18" i="2" a="1"/>
  <c r="EF18" i="2" s="1"/>
  <c r="EO18" i="2" a="1"/>
  <c r="EO18" i="2" s="1"/>
  <c r="EX18" i="2" a="1"/>
  <c r="EX18" i="2" s="1"/>
  <c r="FL18" i="2" a="1"/>
  <c r="FL18" i="2" s="1"/>
  <c r="FU18" i="2" a="1"/>
  <c r="FU18" i="2" s="1"/>
  <c r="GD18" i="2" a="1"/>
  <c r="GD18" i="2" s="1"/>
  <c r="GR18" i="2" a="1"/>
  <c r="GR18" i="2" s="1"/>
  <c r="HA18" i="2" a="1"/>
  <c r="HA18" i="2" s="1"/>
  <c r="HC19" i="2" a="1"/>
  <c r="HC19" i="2" s="1"/>
  <c r="GY19" i="2" a="1"/>
  <c r="GY19" i="2" s="1"/>
  <c r="GU19" i="2" a="1"/>
  <c r="GU19" i="2" s="1"/>
  <c r="GQ19" i="2" a="1"/>
  <c r="GQ19" i="2" s="1"/>
  <c r="GM19" i="2" a="1"/>
  <c r="GM19" i="2" s="1"/>
  <c r="GI19" i="2" a="1"/>
  <c r="GI19" i="2" s="1"/>
  <c r="GE19" i="2" a="1"/>
  <c r="GE19" i="2" s="1"/>
  <c r="GA19" i="2" a="1"/>
  <c r="GA19" i="2" s="1"/>
  <c r="FW19" i="2" a="1"/>
  <c r="FW19" i="2" s="1"/>
  <c r="FS19" i="2" a="1"/>
  <c r="FS19" i="2" s="1"/>
  <c r="FO19" i="2" a="1"/>
  <c r="FO19" i="2" s="1"/>
  <c r="FK19" i="2" a="1"/>
  <c r="FK19" i="2" s="1"/>
  <c r="FG19" i="2" a="1"/>
  <c r="FG19" i="2" s="1"/>
  <c r="FC19" i="2" a="1"/>
  <c r="FC19" i="2" s="1"/>
  <c r="EY19" i="2" a="1"/>
  <c r="EY19" i="2" s="1"/>
  <c r="EU19" i="2" a="1"/>
  <c r="EU19" i="2" s="1"/>
  <c r="EQ19" i="2" a="1"/>
  <c r="EQ19" i="2" s="1"/>
  <c r="EM19" i="2" a="1"/>
  <c r="EM19" i="2" s="1"/>
  <c r="HD19" i="2" a="1"/>
  <c r="HD19" i="2" s="1"/>
  <c r="GX19" i="2" a="1"/>
  <c r="GX19" i="2" s="1"/>
  <c r="GO19" i="2" a="1"/>
  <c r="GO19" i="2" s="1"/>
  <c r="GF19" i="2" a="1"/>
  <c r="GF19" i="2" s="1"/>
  <c r="FR19" i="2" a="1"/>
  <c r="FR19" i="2" s="1"/>
  <c r="FI19" i="2" a="1"/>
  <c r="FI19" i="2" s="1"/>
  <c r="EZ19" i="2" a="1"/>
  <c r="EZ19" i="2" s="1"/>
  <c r="EL19" i="2" a="1"/>
  <c r="EL19" i="2" s="1"/>
  <c r="GS19" i="2" a="1"/>
  <c r="GS19" i="2" s="1"/>
  <c r="GJ19" i="2" a="1"/>
  <c r="GJ19" i="2" s="1"/>
  <c r="FV19" i="2" a="1"/>
  <c r="FV19" i="2" s="1"/>
  <c r="FM19" i="2" a="1"/>
  <c r="FM19" i="2" s="1"/>
  <c r="FD19" i="2" a="1"/>
  <c r="FD19" i="2" s="1"/>
  <c r="EP19" i="2" a="1"/>
  <c r="EP19" i="2" s="1"/>
  <c r="HB19" i="2" a="1"/>
  <c r="HB19" i="2" s="1"/>
  <c r="GW19" i="2" a="1"/>
  <c r="GW19" i="2" s="1"/>
  <c r="GN19" i="2" a="1"/>
  <c r="GN19" i="2" s="1"/>
  <c r="FZ19" i="2" a="1"/>
  <c r="FZ19" i="2" s="1"/>
  <c r="FQ19" i="2" a="1"/>
  <c r="FQ19" i="2" s="1"/>
  <c r="FH19" i="2" a="1"/>
  <c r="FH19" i="2" s="1"/>
  <c r="ET19" i="2" a="1"/>
  <c r="ET19" i="2" s="1"/>
  <c r="EK19" i="2" a="1"/>
  <c r="EK19" i="2" s="1"/>
  <c r="EG19" i="2" a="1"/>
  <c r="EG19" i="2" s="1"/>
  <c r="EC19" i="2" a="1"/>
  <c r="EC19" i="2" s="1"/>
  <c r="DY19" i="2" a="1"/>
  <c r="DY19" i="2" s="1"/>
  <c r="DU19" i="2" a="1"/>
  <c r="DU19" i="2" s="1"/>
  <c r="DQ19" i="2" a="1"/>
  <c r="DQ19" i="2" s="1"/>
  <c r="DM19" i="2" a="1"/>
  <c r="DM19" i="2" s="1"/>
  <c r="DI19" i="2" a="1"/>
  <c r="DI19" i="2" s="1"/>
  <c r="DE19" i="2" a="1"/>
  <c r="DE19" i="2" s="1"/>
  <c r="DA19" i="2" a="1"/>
  <c r="DA19" i="2" s="1"/>
  <c r="CW19" i="2" a="1"/>
  <c r="CW19" i="2" s="1"/>
  <c r="CS19" i="2" a="1"/>
  <c r="CS19" i="2" s="1"/>
  <c r="CO19" i="2" a="1"/>
  <c r="CO19" i="2" s="1"/>
  <c r="CK19" i="2" a="1"/>
  <c r="CK19" i="2" s="1"/>
  <c r="CG19" i="2" a="1"/>
  <c r="CG19" i="2" s="1"/>
  <c r="CC19" i="2" a="1"/>
  <c r="CC19" i="2" s="1"/>
  <c r="BY19" i="2" a="1"/>
  <c r="BY19" i="2" s="1"/>
  <c r="BU19" i="2" a="1"/>
  <c r="BU19" i="2" s="1"/>
  <c r="BQ19" i="2" a="1"/>
  <c r="BQ19" i="2" s="1"/>
  <c r="BM19" i="2" a="1"/>
  <c r="BM19" i="2" s="1"/>
  <c r="BI19" i="2" a="1"/>
  <c r="BI19" i="2" s="1"/>
  <c r="BE19" i="2" a="1"/>
  <c r="BE19" i="2" s="1"/>
  <c r="BA19" i="2" a="1"/>
  <c r="BA19" i="2" s="1"/>
  <c r="AW19" i="2" a="1"/>
  <c r="AW19" i="2" s="1"/>
  <c r="AS19" i="2" a="1"/>
  <c r="AS19" i="2" s="1"/>
  <c r="AO19" i="2" a="1"/>
  <c r="AO19" i="2" s="1"/>
  <c r="AK19" i="2" a="1"/>
  <c r="AK19" i="2" s="1"/>
  <c r="AG19" i="2" a="1"/>
  <c r="AG19" i="2" s="1"/>
  <c r="AC19" i="2" a="1"/>
  <c r="AC19" i="2" s="1"/>
  <c r="Y19" i="2" a="1"/>
  <c r="Y19" i="2" s="1"/>
  <c r="U19" i="2" a="1"/>
  <c r="U19" i="2" s="1"/>
  <c r="HA19" i="2" a="1"/>
  <c r="HA19" i="2" s="1"/>
  <c r="GV19" i="2" a="1"/>
  <c r="GV19" i="2" s="1"/>
  <c r="GH19" i="2" a="1"/>
  <c r="GH19" i="2" s="1"/>
  <c r="FY19" i="2" a="1"/>
  <c r="FY19" i="2" s="1"/>
  <c r="FP19" i="2" a="1"/>
  <c r="FP19" i="2" s="1"/>
  <c r="FB19" i="2" a="1"/>
  <c r="FB19" i="2" s="1"/>
  <c r="ES19" i="2" a="1"/>
  <c r="ES19" i="2" s="1"/>
  <c r="EJ19" i="2" a="1"/>
  <c r="EJ19" i="2" s="1"/>
  <c r="EF19" i="2" a="1"/>
  <c r="EF19" i="2" s="1"/>
  <c r="EB19" i="2" a="1"/>
  <c r="EB19" i="2" s="1"/>
  <c r="DX19" i="2" a="1"/>
  <c r="DX19" i="2" s="1"/>
  <c r="DT19" i="2" a="1"/>
  <c r="DT19" i="2" s="1"/>
  <c r="DP19" i="2" a="1"/>
  <c r="DP19" i="2" s="1"/>
  <c r="DL19" i="2" a="1"/>
  <c r="DL19" i="2" s="1"/>
  <c r="DH19" i="2" a="1"/>
  <c r="DH19" i="2" s="1"/>
  <c r="DD19" i="2" a="1"/>
  <c r="DD19" i="2" s="1"/>
  <c r="CZ19" i="2" a="1"/>
  <c r="CZ19" i="2" s="1"/>
  <c r="CV19" i="2" a="1"/>
  <c r="CV19" i="2" s="1"/>
  <c r="CR19" i="2" a="1"/>
  <c r="CR19" i="2" s="1"/>
  <c r="CN19" i="2" a="1"/>
  <c r="CN19" i="2" s="1"/>
  <c r="CJ19" i="2" a="1"/>
  <c r="CJ19" i="2" s="1"/>
  <c r="CF19" i="2" a="1"/>
  <c r="CF19" i="2" s="1"/>
  <c r="CB19" i="2" a="1"/>
  <c r="CB19" i="2" s="1"/>
  <c r="BX19" i="2" a="1"/>
  <c r="BX19" i="2" s="1"/>
  <c r="BT19" i="2" a="1"/>
  <c r="BT19" i="2" s="1"/>
  <c r="BP19" i="2" a="1"/>
  <c r="BP19" i="2" s="1"/>
  <c r="BL19" i="2" a="1"/>
  <c r="BL19" i="2" s="1"/>
  <c r="BH19" i="2" a="1"/>
  <c r="BH19" i="2" s="1"/>
  <c r="BD19" i="2" a="1"/>
  <c r="BD19" i="2" s="1"/>
  <c r="AZ19" i="2" a="1"/>
  <c r="AZ19" i="2" s="1"/>
  <c r="AV19" i="2" a="1"/>
  <c r="AV19" i="2" s="1"/>
  <c r="AR19" i="2" a="1"/>
  <c r="AR19" i="2" s="1"/>
  <c r="AN19" i="2" a="1"/>
  <c r="AN19" i="2" s="1"/>
  <c r="HE19" i="2" a="1"/>
  <c r="HE19" i="2" s="1"/>
  <c r="GZ19" i="2" a="1"/>
  <c r="GZ19" i="2" s="1"/>
  <c r="GP19" i="2" a="1"/>
  <c r="GP19" i="2" s="1"/>
  <c r="GG19" i="2" a="1"/>
  <c r="GG19" i="2" s="1"/>
  <c r="FX19" i="2" a="1"/>
  <c r="FX19" i="2" s="1"/>
  <c r="FJ19" i="2" a="1"/>
  <c r="FJ19" i="2" s="1"/>
  <c r="FA19" i="2" a="1"/>
  <c r="FA19" i="2" s="1"/>
  <c r="ER19" i="2" a="1"/>
  <c r="ER19" i="2" s="1"/>
  <c r="AQ19" i="2" a="1"/>
  <c r="AQ19" i="2" s="1"/>
  <c r="AX19" i="2" a="1"/>
  <c r="AX19" i="2" s="1"/>
  <c r="BW19" i="2" a="1"/>
  <c r="BW19" i="2" s="1"/>
  <c r="CD19" i="2" a="1"/>
  <c r="CD19" i="2" s="1"/>
  <c r="DC19" i="2" a="1"/>
  <c r="DC19" i="2" s="1"/>
  <c r="DJ19" i="2" a="1"/>
  <c r="DJ19" i="2" s="1"/>
  <c r="EI19" i="2" a="1"/>
  <c r="EI19" i="2" s="1"/>
  <c r="FE19" i="2" a="1"/>
  <c r="FE19" i="2" s="1"/>
  <c r="GC19" i="2" a="1"/>
  <c r="GC19" i="2" s="1"/>
  <c r="AY20" i="2" a="1"/>
  <c r="AY20" i="2" s="1"/>
  <c r="ES20" i="2" a="1"/>
  <c r="ES20" i="2" s="1"/>
  <c r="S20" i="2" a="1"/>
  <c r="S20" i="2" s="1"/>
  <c r="HB20" i="2" a="1"/>
  <c r="HB20" i="2" s="1"/>
  <c r="GX20" i="2" a="1"/>
  <c r="GX20" i="2" s="1"/>
  <c r="GT20" i="2" a="1"/>
  <c r="GT20" i="2" s="1"/>
  <c r="GP20" i="2" a="1"/>
  <c r="GP20" i="2" s="1"/>
  <c r="GL20" i="2" a="1"/>
  <c r="GL20" i="2" s="1"/>
  <c r="GH20" i="2" a="1"/>
  <c r="GH20" i="2" s="1"/>
  <c r="GD20" i="2" a="1"/>
  <c r="GD20" i="2" s="1"/>
  <c r="FZ20" i="2" a="1"/>
  <c r="FZ20" i="2" s="1"/>
  <c r="FV20" i="2" a="1"/>
  <c r="FV20" i="2" s="1"/>
  <c r="FR20" i="2" a="1"/>
  <c r="FR20" i="2" s="1"/>
  <c r="FN20" i="2" a="1"/>
  <c r="FN20" i="2" s="1"/>
  <c r="FJ20" i="2" a="1"/>
  <c r="FJ20" i="2" s="1"/>
  <c r="FF20" i="2" a="1"/>
  <c r="FF20" i="2" s="1"/>
  <c r="FB20" i="2" a="1"/>
  <c r="FB20" i="2" s="1"/>
  <c r="EX20" i="2" a="1"/>
  <c r="EX20" i="2" s="1"/>
  <c r="ET20" i="2" a="1"/>
  <c r="ET20" i="2" s="1"/>
  <c r="EP20" i="2" a="1"/>
  <c r="EP20" i="2" s="1"/>
  <c r="GW20" i="2" a="1"/>
  <c r="GW20" i="2" s="1"/>
  <c r="GN20" i="2" a="1"/>
  <c r="GN20" i="2" s="1"/>
  <c r="GE20" i="2" a="1"/>
  <c r="GE20" i="2" s="1"/>
  <c r="FQ20" i="2" a="1"/>
  <c r="FQ20" i="2" s="1"/>
  <c r="FH20" i="2" a="1"/>
  <c r="FH20" i="2" s="1"/>
  <c r="EY20" i="2" a="1"/>
  <c r="EY20" i="2" s="1"/>
  <c r="HA20" i="2" a="1"/>
  <c r="HA20" i="2" s="1"/>
  <c r="GR20" i="2" a="1"/>
  <c r="GR20" i="2" s="1"/>
  <c r="GI20" i="2" a="1"/>
  <c r="GI20" i="2" s="1"/>
  <c r="FU20" i="2" a="1"/>
  <c r="FU20" i="2" s="1"/>
  <c r="FL20" i="2" a="1"/>
  <c r="FL20" i="2" s="1"/>
  <c r="HE20" i="2" a="1"/>
  <c r="HE20" i="2" s="1"/>
  <c r="GY20" i="2" a="1"/>
  <c r="GY20" i="2" s="1"/>
  <c r="GS20" i="2" a="1"/>
  <c r="GS20" i="2" s="1"/>
  <c r="HD20" i="2" a="1"/>
  <c r="HD20" i="2" s="1"/>
  <c r="GF20" i="2" a="1"/>
  <c r="GF20" i="2" s="1"/>
  <c r="FY20" i="2" a="1"/>
  <c r="FY20" i="2" s="1"/>
  <c r="FG20" i="2" a="1"/>
  <c r="FG20" i="2" s="1"/>
  <c r="EH20" i="2" a="1"/>
  <c r="EH20" i="2" s="1"/>
  <c r="EC20" i="2" a="1"/>
  <c r="EC20" i="2" s="1"/>
  <c r="DT20" i="2" a="1"/>
  <c r="DT20" i="2" s="1"/>
  <c r="DK20" i="2" a="1"/>
  <c r="DK20" i="2" s="1"/>
  <c r="DB20" i="2" a="1"/>
  <c r="DB20" i="2" s="1"/>
  <c r="CW20" i="2" a="1"/>
  <c r="CW20" i="2" s="1"/>
  <c r="CN20" i="2" a="1"/>
  <c r="CN20" i="2" s="1"/>
  <c r="CE20" i="2" a="1"/>
  <c r="CE20" i="2" s="1"/>
  <c r="BV20" i="2" a="1"/>
  <c r="BV20" i="2" s="1"/>
  <c r="BR20" i="2" a="1"/>
  <c r="BR20" i="2" s="1"/>
  <c r="BN20" i="2" a="1"/>
  <c r="BN20" i="2" s="1"/>
  <c r="BJ20" i="2" a="1"/>
  <c r="BJ20" i="2" s="1"/>
  <c r="BF20" i="2" a="1"/>
  <c r="BF20" i="2" s="1"/>
  <c r="BB20" i="2" a="1"/>
  <c r="BB20" i="2" s="1"/>
  <c r="AX20" i="2" a="1"/>
  <c r="AX20" i="2" s="1"/>
  <c r="AT20" i="2" a="1"/>
  <c r="AT20" i="2" s="1"/>
  <c r="AP20" i="2" a="1"/>
  <c r="AP20" i="2" s="1"/>
  <c r="AL20" i="2" a="1"/>
  <c r="AL20" i="2" s="1"/>
  <c r="AH20" i="2" a="1"/>
  <c r="AH20" i="2" s="1"/>
  <c r="AD20" i="2" a="1"/>
  <c r="AD20" i="2" s="1"/>
  <c r="Z20" i="2" a="1"/>
  <c r="Z20" i="2" s="1"/>
  <c r="V20" i="2" a="1"/>
  <c r="V20" i="2" s="1"/>
  <c r="GQ20" i="2" a="1"/>
  <c r="GQ20" i="2" s="1"/>
  <c r="GK20" i="2" a="1"/>
  <c r="GK20" i="2" s="1"/>
  <c r="FS20" i="2" a="1"/>
  <c r="FS20" i="2" s="1"/>
  <c r="FM20" i="2" a="1"/>
  <c r="FM20" i="2" s="1"/>
  <c r="FA20" i="2" a="1"/>
  <c r="FA20" i="2" s="1"/>
  <c r="EV20" i="2" a="1"/>
  <c r="EV20" i="2" s="1"/>
  <c r="EQ20" i="2" a="1"/>
  <c r="EQ20" i="2" s="1"/>
  <c r="EL20" i="2" a="1"/>
  <c r="EL20" i="2" s="1"/>
  <c r="EG20" i="2" a="1"/>
  <c r="EG20" i="2" s="1"/>
  <c r="DX20" i="2" a="1"/>
  <c r="DX20" i="2" s="1"/>
  <c r="DO20" i="2" a="1"/>
  <c r="DO20" i="2" s="1"/>
  <c r="DF20" i="2" a="1"/>
  <c r="DF20" i="2" s="1"/>
  <c r="DA20" i="2" a="1"/>
  <c r="DA20" i="2" s="1"/>
  <c r="CR20" i="2" a="1"/>
  <c r="CR20" i="2" s="1"/>
  <c r="CI20" i="2" a="1"/>
  <c r="CI20" i="2" s="1"/>
  <c r="BZ20" i="2" a="1"/>
  <c r="BZ20" i="2" s="1"/>
  <c r="GJ20" i="2" a="1"/>
  <c r="GJ20" i="2" s="1"/>
  <c r="GC20" i="2" a="1"/>
  <c r="GC20" i="2" s="1"/>
  <c r="FK20" i="2" a="1"/>
  <c r="FK20" i="2" s="1"/>
  <c r="FE20" i="2" a="1"/>
  <c r="FE20" i="2" s="1"/>
  <c r="EZ20" i="2" a="1"/>
  <c r="EZ20" i="2" s="1"/>
  <c r="EU20" i="2" a="1"/>
  <c r="EU20" i="2" s="1"/>
  <c r="EO20" i="2" a="1"/>
  <c r="EO20" i="2" s="1"/>
  <c r="EF20" i="2" a="1"/>
  <c r="EF20" i="2" s="1"/>
  <c r="DW20" i="2" a="1"/>
  <c r="DW20" i="2" s="1"/>
  <c r="GV20" i="2" a="1"/>
  <c r="GV20" i="2" s="1"/>
  <c r="GB20" i="2" a="1"/>
  <c r="GB20" i="2" s="1"/>
  <c r="FI20" i="2" a="1"/>
  <c r="FI20" i="2" s="1"/>
  <c r="ER20" i="2" a="1"/>
  <c r="ER20" i="2" s="1"/>
  <c r="EB20" i="2" a="1"/>
  <c r="EB20" i="2" s="1"/>
  <c r="DU20" i="2" a="1"/>
  <c r="DU20" i="2" s="1"/>
  <c r="DC20" i="2" a="1"/>
  <c r="DC20" i="2" s="1"/>
  <c r="CV20" i="2" a="1"/>
  <c r="CV20" i="2" s="1"/>
  <c r="CD20" i="2" a="1"/>
  <c r="CD20" i="2" s="1"/>
  <c r="BX20" i="2" a="1"/>
  <c r="BX20" i="2" s="1"/>
  <c r="BS20" i="2" a="1"/>
  <c r="BS20" i="2" s="1"/>
  <c r="BM20" i="2" a="1"/>
  <c r="BM20" i="2" s="1"/>
  <c r="BH20" i="2" a="1"/>
  <c r="BH20" i="2" s="1"/>
  <c r="BC20" i="2" a="1"/>
  <c r="BC20" i="2" s="1"/>
  <c r="AW20" i="2" a="1"/>
  <c r="AW20" i="2" s="1"/>
  <c r="AR20" i="2" a="1"/>
  <c r="AR20" i="2" s="1"/>
  <c r="AM20" i="2" a="1"/>
  <c r="AM20" i="2" s="1"/>
  <c r="AG20" i="2" a="1"/>
  <c r="AG20" i="2" s="1"/>
  <c r="AB20" i="2" a="1"/>
  <c r="AB20" i="2" s="1"/>
  <c r="W20" i="2" a="1"/>
  <c r="W20" i="2" s="1"/>
  <c r="GU20" i="2" a="1"/>
  <c r="GU20" i="2" s="1"/>
  <c r="FP20" i="2" a="1"/>
  <c r="FP20" i="2" s="1"/>
  <c r="EI20" i="2" a="1"/>
  <c r="EI20" i="2" s="1"/>
  <c r="EA20" i="2" a="1"/>
  <c r="EA20" i="2" s="1"/>
  <c r="DN20" i="2" a="1"/>
  <c r="DN20" i="2" s="1"/>
  <c r="DH20" i="2" a="1"/>
  <c r="DH20" i="2" s="1"/>
  <c r="CP20" i="2" a="1"/>
  <c r="CP20" i="2" s="1"/>
  <c r="CJ20" i="2" a="1"/>
  <c r="CJ20" i="2" s="1"/>
  <c r="CC20" i="2" a="1"/>
  <c r="CC20" i="2" s="1"/>
  <c r="GA20" i="2" a="1"/>
  <c r="GA20" i="2" s="1"/>
  <c r="DS20" i="2" a="1"/>
  <c r="DS20" i="2" s="1"/>
  <c r="DM20" i="2" a="1"/>
  <c r="DM20" i="2" s="1"/>
  <c r="CU20" i="2" a="1"/>
  <c r="CU20" i="2" s="1"/>
  <c r="CO20" i="2" a="1"/>
  <c r="CO20" i="2" s="1"/>
  <c r="BW20" i="2" a="1"/>
  <c r="BW20" i="2" s="1"/>
  <c r="BQ20" i="2" a="1"/>
  <c r="BQ20" i="2" s="1"/>
  <c r="BL20" i="2" a="1"/>
  <c r="BL20" i="2" s="1"/>
  <c r="BG20" i="2" a="1"/>
  <c r="BG20" i="2" s="1"/>
  <c r="BA20" i="2" a="1"/>
  <c r="BA20" i="2" s="1"/>
  <c r="AV20" i="2" a="1"/>
  <c r="AV20" i="2" s="1"/>
  <c r="AQ20" i="2" a="1"/>
  <c r="AQ20" i="2" s="1"/>
  <c r="AK20" i="2" a="1"/>
  <c r="AK20" i="2" s="1"/>
  <c r="AF20" i="2" a="1"/>
  <c r="AF20" i="2" s="1"/>
  <c r="AA20" i="2" a="1"/>
  <c r="AA20" i="2" s="1"/>
  <c r="U20" i="2" a="1"/>
  <c r="U20" i="2" s="1"/>
  <c r="FX20" i="2" a="1"/>
  <c r="FX20" i="2" s="1"/>
  <c r="FO20" i="2" a="1"/>
  <c r="FO20" i="2" s="1"/>
  <c r="EW20" i="2" a="1"/>
  <c r="EW20" i="2" s="1"/>
  <c r="EN20" i="2" a="1"/>
  <c r="EN20" i="2" s="1"/>
  <c r="DZ20" i="2" a="1"/>
  <c r="DZ20" i="2" s="1"/>
  <c r="DG20" i="2" a="1"/>
  <c r="DG20" i="2" s="1"/>
  <c r="CZ20" i="2" a="1"/>
  <c r="CZ20" i="2" s="1"/>
  <c r="CH20" i="2" a="1"/>
  <c r="CH20" i="2" s="1"/>
  <c r="CB20" i="2" a="1"/>
  <c r="CB20" i="2" s="1"/>
  <c r="HC20" i="2" a="1"/>
  <c r="HC20" i="2" s="1"/>
  <c r="GG20" i="2" a="1"/>
  <c r="GG20" i="2" s="1"/>
  <c r="FW20" i="2" a="1"/>
  <c r="FW20" i="2" s="1"/>
  <c r="FD20" i="2" a="1"/>
  <c r="FD20" i="2" s="1"/>
  <c r="DY20" i="2" a="1"/>
  <c r="DY20" i="2" s="1"/>
  <c r="DR20" i="2" a="1"/>
  <c r="DR20" i="2" s="1"/>
  <c r="DL20" i="2" a="1"/>
  <c r="DL20" i="2" s="1"/>
  <c r="DE20" i="2" a="1"/>
  <c r="DE20" i="2" s="1"/>
  <c r="CT20" i="2" a="1"/>
  <c r="CT20" i="2" s="1"/>
  <c r="CM20" i="2" a="1"/>
  <c r="CM20" i="2" s="1"/>
  <c r="CG20" i="2" a="1"/>
  <c r="CG20" i="2" s="1"/>
  <c r="BU20" i="2" a="1"/>
  <c r="BU20" i="2" s="1"/>
  <c r="BP20" i="2" a="1"/>
  <c r="BP20" i="2" s="1"/>
  <c r="BK20" i="2" a="1"/>
  <c r="BK20" i="2" s="1"/>
  <c r="BE20" i="2" a="1"/>
  <c r="BE20" i="2" s="1"/>
  <c r="AZ20" i="2" a="1"/>
  <c r="AZ20" i="2" s="1"/>
  <c r="AU20" i="2" a="1"/>
  <c r="AU20" i="2" s="1"/>
  <c r="AO20" i="2" a="1"/>
  <c r="AO20" i="2" s="1"/>
  <c r="AJ20" i="2" a="1"/>
  <c r="AJ20" i="2" s="1"/>
  <c r="AE20" i="2" a="1"/>
  <c r="AE20" i="2" s="1"/>
  <c r="Y20" i="2" a="1"/>
  <c r="Y20" i="2" s="1"/>
  <c r="GO20" i="2" a="1"/>
  <c r="GO20" i="2" s="1"/>
  <c r="FC20" i="2" a="1"/>
  <c r="FC20" i="2" s="1"/>
  <c r="EM20" i="2" a="1"/>
  <c r="EM20" i="2" s="1"/>
  <c r="EE20" i="2" a="1"/>
  <c r="EE20" i="2" s="1"/>
  <c r="DQ20" i="2" a="1"/>
  <c r="DQ20" i="2" s="1"/>
  <c r="CY20" i="2" a="1"/>
  <c r="CY20" i="2" s="1"/>
  <c r="CS20" i="2" a="1"/>
  <c r="CS20" i="2" s="1"/>
  <c r="CA20" i="2" a="1"/>
  <c r="CA20" i="2" s="1"/>
  <c r="GM20" i="2" a="1"/>
  <c r="GM20" i="2" s="1"/>
  <c r="FT20" i="2" a="1"/>
  <c r="FT20" i="2" s="1"/>
  <c r="EJ20" i="2" a="1"/>
  <c r="EJ20" i="2" s="1"/>
  <c r="ED20" i="2" a="1"/>
  <c r="ED20" i="2" s="1"/>
  <c r="DV20" i="2" a="1"/>
  <c r="DV20" i="2" s="1"/>
  <c r="DP20" i="2" a="1"/>
  <c r="DP20" i="2" s="1"/>
  <c r="DI20" i="2" a="1"/>
  <c r="DI20" i="2" s="1"/>
  <c r="CX20" i="2" a="1"/>
  <c r="CX20" i="2" s="1"/>
  <c r="CQ20" i="2" a="1"/>
  <c r="CQ20" i="2" s="1"/>
  <c r="CK20" i="2" a="1"/>
  <c r="CK20" i="2" s="1"/>
  <c r="T20" i="2" a="1"/>
  <c r="T20" i="2" s="1"/>
  <c r="BI20" i="2" a="1"/>
  <c r="BI20" i="2" s="1"/>
  <c r="DD20" i="2" a="1"/>
  <c r="DD20" i="2" s="1"/>
  <c r="L21" i="2"/>
  <c r="HE21" i="2" a="1"/>
  <c r="HE21" i="2" s="1"/>
  <c r="HA21" i="2" a="1"/>
  <c r="HA21" i="2" s="1"/>
  <c r="GW21" i="2" a="1"/>
  <c r="GW21" i="2" s="1"/>
  <c r="GS21" i="2" a="1"/>
  <c r="GS21" i="2" s="1"/>
  <c r="GO21" i="2" a="1"/>
  <c r="GO21" i="2" s="1"/>
  <c r="GK21" i="2" a="1"/>
  <c r="GK21" i="2" s="1"/>
  <c r="GG21" i="2" a="1"/>
  <c r="GG21" i="2" s="1"/>
  <c r="GC21" i="2" a="1"/>
  <c r="GC21" i="2" s="1"/>
  <c r="FY21" i="2" a="1"/>
  <c r="FY21" i="2" s="1"/>
  <c r="FU21" i="2" a="1"/>
  <c r="FU21" i="2" s="1"/>
  <c r="FQ21" i="2" a="1"/>
  <c r="FQ21" i="2" s="1"/>
  <c r="FM21" i="2" a="1"/>
  <c r="FM21" i="2" s="1"/>
  <c r="FI21" i="2" a="1"/>
  <c r="FI21" i="2" s="1"/>
  <c r="FE21" i="2" a="1"/>
  <c r="FE21" i="2" s="1"/>
  <c r="FA21" i="2" a="1"/>
  <c r="FA21" i="2" s="1"/>
  <c r="EW21" i="2" a="1"/>
  <c r="EW21" i="2" s="1"/>
  <c r="ES21" i="2" a="1"/>
  <c r="ES21" i="2" s="1"/>
  <c r="EO21" i="2" a="1"/>
  <c r="EO21" i="2" s="1"/>
  <c r="EK21" i="2" a="1"/>
  <c r="EK21" i="2" s="1"/>
  <c r="EG21" i="2" a="1"/>
  <c r="EG21" i="2" s="1"/>
  <c r="EC21" i="2" a="1"/>
  <c r="EC21" i="2" s="1"/>
  <c r="DY21" i="2" a="1"/>
  <c r="DY21" i="2" s="1"/>
  <c r="HD21" i="2" a="1"/>
  <c r="HD21" i="2" s="1"/>
  <c r="GZ21" i="2" a="1"/>
  <c r="GZ21" i="2" s="1"/>
  <c r="GV21" i="2" a="1"/>
  <c r="GV21" i="2" s="1"/>
  <c r="GR21" i="2" a="1"/>
  <c r="GR21" i="2" s="1"/>
  <c r="GN21" i="2" a="1"/>
  <c r="GN21" i="2" s="1"/>
  <c r="GJ21" i="2" a="1"/>
  <c r="GJ21" i="2" s="1"/>
  <c r="GF21" i="2" a="1"/>
  <c r="GF21" i="2" s="1"/>
  <c r="GB21" i="2" a="1"/>
  <c r="GB21" i="2" s="1"/>
  <c r="FX21" i="2" a="1"/>
  <c r="FX21" i="2" s="1"/>
  <c r="FT21" i="2" a="1"/>
  <c r="FT21" i="2" s="1"/>
  <c r="FP21" i="2" a="1"/>
  <c r="FP21" i="2" s="1"/>
  <c r="FL21" i="2" a="1"/>
  <c r="FL21" i="2" s="1"/>
  <c r="FH21" i="2" a="1"/>
  <c r="FH21" i="2" s="1"/>
  <c r="FD21" i="2" a="1"/>
  <c r="FD21" i="2" s="1"/>
  <c r="EZ21" i="2" a="1"/>
  <c r="EZ21" i="2" s="1"/>
  <c r="EV21" i="2" a="1"/>
  <c r="EV21" i="2" s="1"/>
  <c r="ER21" i="2" a="1"/>
  <c r="ER21" i="2" s="1"/>
  <c r="EN21" i="2" a="1"/>
  <c r="EN21" i="2" s="1"/>
  <c r="EJ21" i="2" a="1"/>
  <c r="EJ21" i="2" s="1"/>
  <c r="EF21" i="2" a="1"/>
  <c r="EF21" i="2" s="1"/>
  <c r="EB21" i="2" a="1"/>
  <c r="EB21" i="2" s="1"/>
  <c r="DX21" i="2" a="1"/>
  <c r="DX21" i="2" s="1"/>
  <c r="DT21" i="2" a="1"/>
  <c r="DT21" i="2" s="1"/>
  <c r="DP21" i="2" a="1"/>
  <c r="DP21" i="2" s="1"/>
  <c r="DL21" i="2" a="1"/>
  <c r="DL21" i="2" s="1"/>
  <c r="V21" i="2" a="1"/>
  <c r="V21" i="2" s="1"/>
  <c r="AE21" i="2" a="1"/>
  <c r="AE21" i="2" s="1"/>
  <c r="AN21" i="2" a="1"/>
  <c r="AN21" i="2" s="1"/>
  <c r="AS21" i="2" a="1"/>
  <c r="AS21" i="2" s="1"/>
  <c r="BB21" i="2" a="1"/>
  <c r="BB21" i="2" s="1"/>
  <c r="BK21" i="2" a="1"/>
  <c r="BK21" i="2" s="1"/>
  <c r="BT21" i="2" a="1"/>
  <c r="BT21" i="2" s="1"/>
  <c r="BY21" i="2" a="1"/>
  <c r="BY21" i="2" s="1"/>
  <c r="CH21" i="2" a="1"/>
  <c r="CH21" i="2" s="1"/>
  <c r="CQ21" i="2" a="1"/>
  <c r="CQ21" i="2" s="1"/>
  <c r="CZ21" i="2" a="1"/>
  <c r="CZ21" i="2" s="1"/>
  <c r="DE21" i="2" a="1"/>
  <c r="DE21" i="2" s="1"/>
  <c r="DZ21" i="2" a="1"/>
  <c r="DZ21" i="2" s="1"/>
  <c r="EY21" i="2" a="1"/>
  <c r="EY21" i="2" s="1"/>
  <c r="FF21" i="2" a="1"/>
  <c r="FF21" i="2" s="1"/>
  <c r="GE21" i="2" a="1"/>
  <c r="GE21" i="2" s="1"/>
  <c r="GL21" i="2" a="1"/>
  <c r="GL21" i="2" s="1"/>
  <c r="AA21" i="2" a="1"/>
  <c r="AA21" i="2" s="1"/>
  <c r="AJ21" i="2" a="1"/>
  <c r="AJ21" i="2" s="1"/>
  <c r="AO21" i="2" a="1"/>
  <c r="AO21" i="2" s="1"/>
  <c r="AX21" i="2" a="1"/>
  <c r="AX21" i="2" s="1"/>
  <c r="BG21" i="2" a="1"/>
  <c r="BG21" i="2" s="1"/>
  <c r="BP21" i="2" a="1"/>
  <c r="BP21" i="2" s="1"/>
  <c r="BU21" i="2" a="1"/>
  <c r="BU21" i="2" s="1"/>
  <c r="CD21" i="2" a="1"/>
  <c r="CD21" i="2" s="1"/>
  <c r="CM21" i="2" a="1"/>
  <c r="CM21" i="2" s="1"/>
  <c r="CV21" i="2" a="1"/>
  <c r="CV21" i="2" s="1"/>
  <c r="DA21" i="2" a="1"/>
  <c r="DA21" i="2" s="1"/>
  <c r="DJ21" i="2" a="1"/>
  <c r="DJ21" i="2" s="1"/>
  <c r="DO21" i="2" a="1"/>
  <c r="DO21" i="2" s="1"/>
  <c r="DU21" i="2" a="1"/>
  <c r="DU21" i="2" s="1"/>
  <c r="EM21" i="2" a="1"/>
  <c r="EM21" i="2" s="1"/>
  <c r="ET21" i="2" a="1"/>
  <c r="ET21" i="2" s="1"/>
  <c r="FS21" i="2" a="1"/>
  <c r="FS21" i="2" s="1"/>
  <c r="FZ21" i="2" a="1"/>
  <c r="FZ21" i="2" s="1"/>
  <c r="GT21" i="2" a="1"/>
  <c r="GT21" i="2" s="1"/>
  <c r="HB21" i="2" a="1"/>
  <c r="HB21" i="2" s="1"/>
  <c r="O1618" i="1"/>
  <c r="H1563" i="1"/>
  <c r="D1617" i="1"/>
  <c r="H1615" i="1"/>
  <c r="O1614" i="1"/>
  <c r="D1613" i="1"/>
  <c r="H1611" i="1"/>
  <c r="O1610" i="1"/>
  <c r="H1607" i="1"/>
  <c r="H1603" i="1"/>
  <c r="H1599" i="1"/>
  <c r="H1595" i="1"/>
  <c r="H1591" i="1"/>
  <c r="H1587" i="1"/>
  <c r="H1583" i="1"/>
  <c r="H1579" i="1"/>
  <c r="H1575" i="1"/>
  <c r="H1571" i="1"/>
  <c r="H1567" i="1"/>
  <c r="H1559" i="1"/>
  <c r="H1555" i="1"/>
  <c r="G1504" i="1"/>
  <c r="C1502" i="1"/>
  <c r="D1502" i="1"/>
  <c r="H1501" i="1"/>
  <c r="G1500" i="1"/>
  <c r="C1498" i="1"/>
  <c r="D1498" i="1"/>
  <c r="H1497" i="1"/>
  <c r="G1496" i="1"/>
  <c r="C1494" i="1"/>
  <c r="D1494" i="1"/>
  <c r="G1492" i="1"/>
  <c r="C1490" i="1"/>
  <c r="D1490" i="1"/>
  <c r="G1488" i="1"/>
  <c r="C1486" i="1"/>
  <c r="D1486" i="1"/>
  <c r="G1484" i="1"/>
  <c r="C1482" i="1"/>
  <c r="D1482" i="1"/>
  <c r="G1480" i="1"/>
  <c r="C1478" i="1"/>
  <c r="D1478" i="1"/>
  <c r="G1476" i="1"/>
  <c r="C1474" i="1"/>
  <c r="D1474" i="1"/>
  <c r="G1472" i="1"/>
  <c r="C1470" i="1"/>
  <c r="G1468" i="1"/>
  <c r="C1466" i="1"/>
  <c r="G1464" i="1"/>
  <c r="C1462" i="1"/>
  <c r="G1460" i="1"/>
  <c r="C1458" i="1"/>
  <c r="C1454" i="1"/>
  <c r="C1450" i="1"/>
  <c r="C1446" i="1"/>
  <c r="C1417" i="1"/>
  <c r="D1417" i="1"/>
  <c r="C1415" i="1"/>
  <c r="D1415" i="1"/>
  <c r="C1413" i="1"/>
  <c r="D1413" i="1"/>
  <c r="C1405" i="1"/>
  <c r="D1405" i="1"/>
  <c r="H1403" i="1"/>
  <c r="G1403" i="1"/>
  <c r="P1400" i="1"/>
  <c r="O1400" i="1"/>
  <c r="C1501" i="1"/>
  <c r="D1501" i="1"/>
  <c r="C1497" i="1"/>
  <c r="D1497" i="1"/>
  <c r="C1493" i="1"/>
  <c r="D1493" i="1"/>
  <c r="C1489" i="1"/>
  <c r="D1489" i="1"/>
  <c r="C1485" i="1"/>
  <c r="D1485" i="1"/>
  <c r="C1481" i="1"/>
  <c r="D1481" i="1"/>
  <c r="C1477" i="1"/>
  <c r="D1477" i="1"/>
  <c r="C1473" i="1"/>
  <c r="D1473" i="1"/>
  <c r="D1619" i="1"/>
  <c r="C1618" i="1"/>
  <c r="H1617" i="1"/>
  <c r="D1615" i="1"/>
  <c r="C1614" i="1"/>
  <c r="H1613" i="1"/>
  <c r="D1611" i="1"/>
  <c r="C1610" i="1"/>
  <c r="H1609" i="1"/>
  <c r="D1607" i="1"/>
  <c r="C1606" i="1"/>
  <c r="H1605" i="1"/>
  <c r="D1603" i="1"/>
  <c r="C1602" i="1"/>
  <c r="H1601" i="1"/>
  <c r="D1599" i="1"/>
  <c r="C1598" i="1"/>
  <c r="H1597" i="1"/>
  <c r="D1595" i="1"/>
  <c r="C1594" i="1"/>
  <c r="H1593" i="1"/>
  <c r="D1591" i="1"/>
  <c r="C1590" i="1"/>
  <c r="H1589" i="1"/>
  <c r="D1587" i="1"/>
  <c r="C1586" i="1"/>
  <c r="H1585" i="1"/>
  <c r="D1583" i="1"/>
  <c r="C1582" i="1"/>
  <c r="H1581" i="1"/>
  <c r="D1579" i="1"/>
  <c r="C1578" i="1"/>
  <c r="H1577" i="1"/>
  <c r="D1575" i="1"/>
  <c r="C1574" i="1"/>
  <c r="H1573" i="1"/>
  <c r="D1571" i="1"/>
  <c r="C1570" i="1"/>
  <c r="H1569" i="1"/>
  <c r="D1567" i="1"/>
  <c r="C1566" i="1"/>
  <c r="H1565" i="1"/>
  <c r="D1563" i="1"/>
  <c r="C1562" i="1"/>
  <c r="H1561" i="1"/>
  <c r="D1559" i="1"/>
  <c r="C1558" i="1"/>
  <c r="H1557" i="1"/>
  <c r="D1555" i="1"/>
  <c r="C1554" i="1"/>
  <c r="H1553" i="1"/>
  <c r="D1551" i="1"/>
  <c r="C1550" i="1"/>
  <c r="H1549" i="1"/>
  <c r="D1547" i="1"/>
  <c r="C1546" i="1"/>
  <c r="H1545" i="1"/>
  <c r="D1543" i="1"/>
  <c r="C1542" i="1"/>
  <c r="H1541" i="1"/>
  <c r="D1539" i="1"/>
  <c r="C1538" i="1"/>
  <c r="H1537" i="1"/>
  <c r="D1535" i="1"/>
  <c r="C1534" i="1"/>
  <c r="H1533" i="1"/>
  <c r="D1531" i="1"/>
  <c r="C1530" i="1"/>
  <c r="H1529" i="1"/>
  <c r="D1527" i="1"/>
  <c r="C1526" i="1"/>
  <c r="H1525" i="1"/>
  <c r="D1523" i="1"/>
  <c r="C1522" i="1"/>
  <c r="H1521" i="1"/>
  <c r="D1519" i="1"/>
  <c r="C1518" i="1"/>
  <c r="H1517" i="1"/>
  <c r="D1515" i="1"/>
  <c r="C1514" i="1"/>
  <c r="H1513" i="1"/>
  <c r="D1511" i="1"/>
  <c r="C1510" i="1"/>
  <c r="H1509" i="1"/>
  <c r="D1507" i="1"/>
  <c r="C1506" i="1"/>
  <c r="H1505" i="1"/>
  <c r="P1501" i="1"/>
  <c r="O1500" i="1"/>
  <c r="P1497" i="1"/>
  <c r="O1496" i="1"/>
  <c r="O1492" i="1"/>
  <c r="O1488" i="1"/>
  <c r="O1484" i="1"/>
  <c r="O1480" i="1"/>
  <c r="O1476" i="1"/>
  <c r="O1472" i="1"/>
  <c r="O1468" i="1"/>
  <c r="O1464" i="1"/>
  <c r="O1460" i="1"/>
  <c r="O1456" i="1"/>
  <c r="H1407" i="1"/>
  <c r="G1407" i="1"/>
  <c r="P1398" i="1"/>
  <c r="O1398" i="1"/>
  <c r="P1617" i="1"/>
  <c r="P1613" i="1"/>
  <c r="P1609" i="1"/>
  <c r="P1605" i="1"/>
  <c r="P1601" i="1"/>
  <c r="P1597" i="1"/>
  <c r="P1593" i="1"/>
  <c r="P1589" i="1"/>
  <c r="P1585" i="1"/>
  <c r="P1581" i="1"/>
  <c r="P1577" i="1"/>
  <c r="P1573" i="1"/>
  <c r="P1569" i="1"/>
  <c r="P1565" i="1"/>
  <c r="P1561" i="1"/>
  <c r="P1557" i="1"/>
  <c r="P1553" i="1"/>
  <c r="P1549" i="1"/>
  <c r="P1545" i="1"/>
  <c r="P1541" i="1"/>
  <c r="P1537" i="1"/>
  <c r="P1533" i="1"/>
  <c r="P1529" i="1"/>
  <c r="P1525" i="1"/>
  <c r="P1521" i="1"/>
  <c r="P1517" i="1"/>
  <c r="P1513" i="1"/>
  <c r="P1509" i="1"/>
  <c r="P1505" i="1"/>
  <c r="C1504" i="1"/>
  <c r="D1504" i="1"/>
  <c r="H1503" i="1"/>
  <c r="C1500" i="1"/>
  <c r="D1500" i="1"/>
  <c r="H1499" i="1"/>
  <c r="C1496" i="1"/>
  <c r="D1496" i="1"/>
  <c r="H1495" i="1"/>
  <c r="C1492" i="1"/>
  <c r="D1492" i="1"/>
  <c r="C1488" i="1"/>
  <c r="D1488" i="1"/>
  <c r="C1484" i="1"/>
  <c r="D1484" i="1"/>
  <c r="C1480" i="1"/>
  <c r="D1480" i="1"/>
  <c r="C1476" i="1"/>
  <c r="D1476" i="1"/>
  <c r="C1472" i="1"/>
  <c r="D1472" i="1"/>
  <c r="H1411" i="1"/>
  <c r="G1411" i="1"/>
  <c r="P1409" i="1"/>
  <c r="O1409" i="1"/>
  <c r="C1408" i="1"/>
  <c r="D1408" i="1"/>
  <c r="D1620" i="1"/>
  <c r="D1616" i="1"/>
  <c r="D1612" i="1"/>
  <c r="D1608" i="1"/>
  <c r="D1604" i="1"/>
  <c r="D1600" i="1"/>
  <c r="D1596" i="1"/>
  <c r="D1592" i="1"/>
  <c r="D1588" i="1"/>
  <c r="D1584" i="1"/>
  <c r="D1580" i="1"/>
  <c r="H1578" i="1"/>
  <c r="D1576" i="1"/>
  <c r="H1574" i="1"/>
  <c r="D1572" i="1"/>
  <c r="H1570" i="1"/>
  <c r="D1568" i="1"/>
  <c r="H1566" i="1"/>
  <c r="D1564" i="1"/>
  <c r="H1562" i="1"/>
  <c r="D1560" i="1"/>
  <c r="H1558" i="1"/>
  <c r="D1556" i="1"/>
  <c r="H1554" i="1"/>
  <c r="D1552" i="1"/>
  <c r="H1550" i="1"/>
  <c r="D1548" i="1"/>
  <c r="H1546" i="1"/>
  <c r="D1544" i="1"/>
  <c r="H1542" i="1"/>
  <c r="D1540" i="1"/>
  <c r="H1538" i="1"/>
  <c r="D1536" i="1"/>
  <c r="H1534" i="1"/>
  <c r="D1532" i="1"/>
  <c r="H1530" i="1"/>
  <c r="D1528" i="1"/>
  <c r="H1526" i="1"/>
  <c r="D1524" i="1"/>
  <c r="H1522" i="1"/>
  <c r="D1520" i="1"/>
  <c r="H1518" i="1"/>
  <c r="D1516" i="1"/>
  <c r="H1514" i="1"/>
  <c r="D1512" i="1"/>
  <c r="H1510" i="1"/>
  <c r="D1508" i="1"/>
  <c r="H1506" i="1"/>
  <c r="O1503" i="1"/>
  <c r="O1499" i="1"/>
  <c r="O1495" i="1"/>
  <c r="O1491" i="1"/>
  <c r="O1487" i="1"/>
  <c r="O1483" i="1"/>
  <c r="O1479" i="1"/>
  <c r="O1475" i="1"/>
  <c r="O1471" i="1"/>
  <c r="O1467" i="1"/>
  <c r="O1463" i="1"/>
  <c r="O1459" i="1"/>
  <c r="C1418" i="1"/>
  <c r="D1418" i="1"/>
  <c r="C1416" i="1"/>
  <c r="D1416" i="1"/>
  <c r="C1414" i="1"/>
  <c r="D1414" i="1"/>
  <c r="C1412" i="1"/>
  <c r="D1412" i="1"/>
  <c r="H1602" i="1"/>
  <c r="H1598" i="1"/>
  <c r="H1594" i="1"/>
  <c r="H1590" i="1"/>
  <c r="H1586" i="1"/>
  <c r="H1582" i="1"/>
  <c r="C1503" i="1"/>
  <c r="D1503" i="1"/>
  <c r="H1502" i="1"/>
  <c r="C1499" i="1"/>
  <c r="D1499" i="1"/>
  <c r="H1498" i="1"/>
  <c r="C1495" i="1"/>
  <c r="D1495" i="1"/>
  <c r="C1491" i="1"/>
  <c r="D1491" i="1"/>
  <c r="C1487" i="1"/>
  <c r="D1487" i="1"/>
  <c r="C1483" i="1"/>
  <c r="D1483" i="1"/>
  <c r="C1479" i="1"/>
  <c r="D1479" i="1"/>
  <c r="C1475" i="1"/>
  <c r="D1475" i="1"/>
  <c r="C1471" i="1"/>
  <c r="D1471" i="1"/>
  <c r="C1467" i="1"/>
  <c r="C1463" i="1"/>
  <c r="C1459" i="1"/>
  <c r="C1455" i="1"/>
  <c r="C1451" i="1"/>
  <c r="C1447" i="1"/>
  <c r="C1444" i="1"/>
  <c r="C1442" i="1"/>
  <c r="C1440" i="1"/>
  <c r="C1438" i="1"/>
  <c r="C1436" i="1"/>
  <c r="C1434" i="1"/>
  <c r="C1432" i="1"/>
  <c r="C1430" i="1"/>
  <c r="C1428" i="1"/>
  <c r="C1426" i="1"/>
  <c r="C1424" i="1"/>
  <c r="C1422" i="1"/>
  <c r="C1420" i="1"/>
  <c r="G1368" i="1"/>
  <c r="H1368" i="1"/>
  <c r="G1364" i="1"/>
  <c r="H1364" i="1"/>
  <c r="G1360" i="1"/>
  <c r="H1360" i="1"/>
  <c r="G1356" i="1"/>
  <c r="H1356" i="1"/>
  <c r="G1352" i="1"/>
  <c r="H1352" i="1"/>
  <c r="G1348" i="1"/>
  <c r="H1348" i="1"/>
  <c r="G1344" i="1"/>
  <c r="H1344" i="1"/>
  <c r="G1340" i="1"/>
  <c r="H1340" i="1"/>
  <c r="G1336" i="1"/>
  <c r="H1336" i="1"/>
  <c r="G1332" i="1"/>
  <c r="H1332" i="1"/>
  <c r="G1328" i="1"/>
  <c r="H1328" i="1"/>
  <c r="G1324" i="1"/>
  <c r="H1324" i="1"/>
  <c r="G1320" i="1"/>
  <c r="H1320" i="1"/>
  <c r="G1316" i="1"/>
  <c r="H1316" i="1"/>
  <c r="G1312" i="1"/>
  <c r="H1312" i="1"/>
  <c r="G1308" i="1"/>
  <c r="H1308" i="1"/>
  <c r="G1304" i="1"/>
  <c r="H1304" i="1"/>
  <c r="G1300" i="1"/>
  <c r="H1300" i="1"/>
  <c r="G1296" i="1"/>
  <c r="H1296" i="1"/>
  <c r="G1292" i="1"/>
  <c r="H1292" i="1"/>
  <c r="G1288" i="1"/>
  <c r="H1288" i="1"/>
  <c r="G1284" i="1"/>
  <c r="H1284" i="1"/>
  <c r="G1259" i="1"/>
  <c r="H1259" i="1"/>
  <c r="G1251" i="1"/>
  <c r="H1251" i="1"/>
  <c r="H1410" i="1"/>
  <c r="H1406" i="1"/>
  <c r="H1402" i="1"/>
  <c r="H1400" i="1"/>
  <c r="H1398" i="1"/>
  <c r="O1396" i="1"/>
  <c r="H1396" i="1"/>
  <c r="O1394" i="1"/>
  <c r="H1394" i="1"/>
  <c r="O1392" i="1"/>
  <c r="H1392" i="1"/>
  <c r="O1390" i="1"/>
  <c r="H1390" i="1"/>
  <c r="O1388" i="1"/>
  <c r="H1388" i="1"/>
  <c r="O1386" i="1"/>
  <c r="H1386" i="1"/>
  <c r="O1384" i="1"/>
  <c r="H1384" i="1"/>
  <c r="O1382" i="1"/>
  <c r="H1382" i="1"/>
  <c r="O1380" i="1"/>
  <c r="H1380" i="1"/>
  <c r="O1378" i="1"/>
  <c r="H1378" i="1"/>
  <c r="O1376" i="1"/>
  <c r="H1376" i="1"/>
  <c r="O1374" i="1"/>
  <c r="H1374" i="1"/>
  <c r="O1372" i="1"/>
  <c r="H1372" i="1"/>
  <c r="O1370" i="1"/>
  <c r="H1370" i="1"/>
  <c r="O1368" i="1"/>
  <c r="D1368" i="1"/>
  <c r="O1365" i="1"/>
  <c r="P1365" i="1"/>
  <c r="C1365" i="1"/>
  <c r="D1364" i="1"/>
  <c r="O1361" i="1"/>
  <c r="P1361" i="1"/>
  <c r="C1361" i="1"/>
  <c r="D1360" i="1"/>
  <c r="O1357" i="1"/>
  <c r="P1357" i="1"/>
  <c r="C1357" i="1"/>
  <c r="D1356" i="1"/>
  <c r="O1353" i="1"/>
  <c r="P1353" i="1"/>
  <c r="C1353" i="1"/>
  <c r="D1352" i="1"/>
  <c r="O1349" i="1"/>
  <c r="P1349" i="1"/>
  <c r="C1349" i="1"/>
  <c r="D1348" i="1"/>
  <c r="O1345" i="1"/>
  <c r="P1345" i="1"/>
  <c r="C1345" i="1"/>
  <c r="D1344" i="1"/>
  <c r="O1341" i="1"/>
  <c r="P1341" i="1"/>
  <c r="C1341" i="1"/>
  <c r="D1340" i="1"/>
  <c r="O1337" i="1"/>
  <c r="P1337" i="1"/>
  <c r="C1337" i="1"/>
  <c r="D1336" i="1"/>
  <c r="O1333" i="1"/>
  <c r="P1333" i="1"/>
  <c r="C1333" i="1"/>
  <c r="D1332" i="1"/>
  <c r="O1329" i="1"/>
  <c r="P1329" i="1"/>
  <c r="C1329" i="1"/>
  <c r="D1328" i="1"/>
  <c r="O1325" i="1"/>
  <c r="P1325" i="1"/>
  <c r="C1325" i="1"/>
  <c r="D1324" i="1"/>
  <c r="O1321" i="1"/>
  <c r="P1321" i="1"/>
  <c r="C1321" i="1"/>
  <c r="D1320" i="1"/>
  <c r="O1317" i="1"/>
  <c r="P1317" i="1"/>
  <c r="C1317" i="1"/>
  <c r="D1316" i="1"/>
  <c r="O1313" i="1"/>
  <c r="P1313" i="1"/>
  <c r="C1313" i="1"/>
  <c r="D1312" i="1"/>
  <c r="O1309" i="1"/>
  <c r="P1309" i="1"/>
  <c r="C1309" i="1"/>
  <c r="D1308" i="1"/>
  <c r="O1305" i="1"/>
  <c r="P1305" i="1"/>
  <c r="C1305" i="1"/>
  <c r="D1304" i="1"/>
  <c r="O1301" i="1"/>
  <c r="P1301" i="1"/>
  <c r="C1301" i="1"/>
  <c r="D1300" i="1"/>
  <c r="O1297" i="1"/>
  <c r="P1297" i="1"/>
  <c r="C1297" i="1"/>
  <c r="D1296" i="1"/>
  <c r="O1293" i="1"/>
  <c r="P1293" i="1"/>
  <c r="C1293" i="1"/>
  <c r="D1292" i="1"/>
  <c r="O1289" i="1"/>
  <c r="P1289" i="1"/>
  <c r="C1289" i="1"/>
  <c r="D1288" i="1"/>
  <c r="O1285" i="1"/>
  <c r="P1285" i="1"/>
  <c r="C1285" i="1"/>
  <c r="D1284" i="1"/>
  <c r="O1281" i="1"/>
  <c r="C1281" i="1"/>
  <c r="D1280" i="1"/>
  <c r="D1276" i="1"/>
  <c r="D1272" i="1"/>
  <c r="D1268" i="1"/>
  <c r="D1264" i="1"/>
  <c r="G1367" i="1"/>
  <c r="H1367" i="1"/>
  <c r="G1363" i="1"/>
  <c r="H1363" i="1"/>
  <c r="G1359" i="1"/>
  <c r="H1359" i="1"/>
  <c r="G1355" i="1"/>
  <c r="H1355" i="1"/>
  <c r="G1351" i="1"/>
  <c r="H1351" i="1"/>
  <c r="G1347" i="1"/>
  <c r="H1347" i="1"/>
  <c r="G1343" i="1"/>
  <c r="H1343" i="1"/>
  <c r="G1339" i="1"/>
  <c r="H1339" i="1"/>
  <c r="G1335" i="1"/>
  <c r="H1335" i="1"/>
  <c r="G1331" i="1"/>
  <c r="H1331" i="1"/>
  <c r="G1327" i="1"/>
  <c r="H1327" i="1"/>
  <c r="G1323" i="1"/>
  <c r="H1323" i="1"/>
  <c r="G1319" i="1"/>
  <c r="H1319" i="1"/>
  <c r="G1315" i="1"/>
  <c r="H1315" i="1"/>
  <c r="G1311" i="1"/>
  <c r="H1311" i="1"/>
  <c r="G1307" i="1"/>
  <c r="H1307" i="1"/>
  <c r="G1303" i="1"/>
  <c r="H1303" i="1"/>
  <c r="G1299" i="1"/>
  <c r="H1299" i="1"/>
  <c r="G1295" i="1"/>
  <c r="H1295" i="1"/>
  <c r="G1291" i="1"/>
  <c r="H1291" i="1"/>
  <c r="G1287" i="1"/>
  <c r="H1287" i="1"/>
  <c r="G1257" i="1"/>
  <c r="H1257" i="1"/>
  <c r="O1364" i="1"/>
  <c r="P1364" i="1"/>
  <c r="O1360" i="1"/>
  <c r="P1360" i="1"/>
  <c r="O1356" i="1"/>
  <c r="P1356" i="1"/>
  <c r="O1352" i="1"/>
  <c r="P1352" i="1"/>
  <c r="O1348" i="1"/>
  <c r="P1348" i="1"/>
  <c r="O1344" i="1"/>
  <c r="P1344" i="1"/>
  <c r="O1340" i="1"/>
  <c r="P1340" i="1"/>
  <c r="O1336" i="1"/>
  <c r="P1336" i="1"/>
  <c r="O1332" i="1"/>
  <c r="P1332" i="1"/>
  <c r="O1328" i="1"/>
  <c r="P1328" i="1"/>
  <c r="O1324" i="1"/>
  <c r="P1324" i="1"/>
  <c r="O1320" i="1"/>
  <c r="P1320" i="1"/>
  <c r="O1316" i="1"/>
  <c r="P1316" i="1"/>
  <c r="O1312" i="1"/>
  <c r="P1312" i="1"/>
  <c r="O1308" i="1"/>
  <c r="P1308" i="1"/>
  <c r="O1304" i="1"/>
  <c r="P1304" i="1"/>
  <c r="O1300" i="1"/>
  <c r="P1300" i="1"/>
  <c r="O1296" i="1"/>
  <c r="P1296" i="1"/>
  <c r="O1292" i="1"/>
  <c r="P1292" i="1"/>
  <c r="O1288" i="1"/>
  <c r="P1288" i="1"/>
  <c r="O1284" i="1"/>
  <c r="P1284" i="1"/>
  <c r="P1411" i="1"/>
  <c r="O1408" i="1"/>
  <c r="P1407" i="1"/>
  <c r="O1404" i="1"/>
  <c r="P1403" i="1"/>
  <c r="C1402" i="1"/>
  <c r="C1400" i="1"/>
  <c r="C1398" i="1"/>
  <c r="C1396" i="1"/>
  <c r="C1394" i="1"/>
  <c r="C1392" i="1"/>
  <c r="C1390" i="1"/>
  <c r="C1388" i="1"/>
  <c r="C1386" i="1"/>
  <c r="C1384" i="1"/>
  <c r="C1382" i="1"/>
  <c r="C1380" i="1"/>
  <c r="C1378" i="1"/>
  <c r="C1376" i="1"/>
  <c r="C1374" i="1"/>
  <c r="C1372" i="1"/>
  <c r="C1370" i="1"/>
  <c r="G1366" i="1"/>
  <c r="H1366" i="1"/>
  <c r="G1362" i="1"/>
  <c r="H1362" i="1"/>
  <c r="G1358" i="1"/>
  <c r="H1358" i="1"/>
  <c r="G1354" i="1"/>
  <c r="H1354" i="1"/>
  <c r="G1350" i="1"/>
  <c r="H1350" i="1"/>
  <c r="G1346" i="1"/>
  <c r="H1346" i="1"/>
  <c r="G1342" i="1"/>
  <c r="H1342" i="1"/>
  <c r="G1338" i="1"/>
  <c r="H1338" i="1"/>
  <c r="G1334" i="1"/>
  <c r="H1334" i="1"/>
  <c r="G1330" i="1"/>
  <c r="H1330" i="1"/>
  <c r="G1326" i="1"/>
  <c r="H1326" i="1"/>
  <c r="G1322" i="1"/>
  <c r="H1322" i="1"/>
  <c r="G1318" i="1"/>
  <c r="H1318" i="1"/>
  <c r="G1314" i="1"/>
  <c r="H1314" i="1"/>
  <c r="G1310" i="1"/>
  <c r="H1310" i="1"/>
  <c r="G1306" i="1"/>
  <c r="H1306" i="1"/>
  <c r="G1302" i="1"/>
  <c r="H1302" i="1"/>
  <c r="G1298" i="1"/>
  <c r="H1298" i="1"/>
  <c r="G1294" i="1"/>
  <c r="H1294" i="1"/>
  <c r="G1290" i="1"/>
  <c r="H1290" i="1"/>
  <c r="G1286" i="1"/>
  <c r="H1286" i="1"/>
  <c r="G1282" i="1"/>
  <c r="G1255" i="1"/>
  <c r="H1255" i="1"/>
  <c r="O1367" i="1"/>
  <c r="P1367" i="1"/>
  <c r="O1363" i="1"/>
  <c r="P1363" i="1"/>
  <c r="O1359" i="1"/>
  <c r="P1359" i="1"/>
  <c r="O1355" i="1"/>
  <c r="P1355" i="1"/>
  <c r="O1351" i="1"/>
  <c r="P1351" i="1"/>
  <c r="O1347" i="1"/>
  <c r="P1347" i="1"/>
  <c r="O1343" i="1"/>
  <c r="P1343" i="1"/>
  <c r="O1339" i="1"/>
  <c r="P1339" i="1"/>
  <c r="O1335" i="1"/>
  <c r="P1335" i="1"/>
  <c r="O1331" i="1"/>
  <c r="P1331" i="1"/>
  <c r="O1327" i="1"/>
  <c r="P1327" i="1"/>
  <c r="O1323" i="1"/>
  <c r="P1323" i="1"/>
  <c r="O1319" i="1"/>
  <c r="P1319" i="1"/>
  <c r="O1315" i="1"/>
  <c r="P1315" i="1"/>
  <c r="O1311" i="1"/>
  <c r="P1311" i="1"/>
  <c r="O1307" i="1"/>
  <c r="P1307" i="1"/>
  <c r="O1303" i="1"/>
  <c r="P1303" i="1"/>
  <c r="O1299" i="1"/>
  <c r="P1299" i="1"/>
  <c r="O1295" i="1"/>
  <c r="P1295" i="1"/>
  <c r="O1291" i="1"/>
  <c r="P1291" i="1"/>
  <c r="O1287" i="1"/>
  <c r="P1287" i="1"/>
  <c r="O1283" i="1"/>
  <c r="P1283" i="1"/>
  <c r="D1470" i="1"/>
  <c r="D1469" i="1"/>
  <c r="D1468" i="1"/>
  <c r="D1467" i="1"/>
  <c r="D1466" i="1"/>
  <c r="D1465" i="1"/>
  <c r="D1464" i="1"/>
  <c r="D1463" i="1"/>
  <c r="D1462" i="1"/>
  <c r="D1461" i="1"/>
  <c r="D1460" i="1"/>
  <c r="O1405" i="1"/>
  <c r="D1404" i="1"/>
  <c r="D1401" i="1"/>
  <c r="D1399" i="1"/>
  <c r="D1397" i="1"/>
  <c r="D1395" i="1"/>
  <c r="D1393" i="1"/>
  <c r="D1391" i="1"/>
  <c r="D1389" i="1"/>
  <c r="D1387" i="1"/>
  <c r="D1385" i="1"/>
  <c r="D1383" i="1"/>
  <c r="D1381" i="1"/>
  <c r="D1379" i="1"/>
  <c r="D1377" i="1"/>
  <c r="D1375" i="1"/>
  <c r="D1373" i="1"/>
  <c r="D1371" i="1"/>
  <c r="D1369" i="1"/>
  <c r="G1365" i="1"/>
  <c r="H1365" i="1"/>
  <c r="G1361" i="1"/>
  <c r="H1361" i="1"/>
  <c r="G1357" i="1"/>
  <c r="H1357" i="1"/>
  <c r="G1353" i="1"/>
  <c r="H1353" i="1"/>
  <c r="G1349" i="1"/>
  <c r="H1349" i="1"/>
  <c r="G1345" i="1"/>
  <c r="H1345" i="1"/>
  <c r="G1341" i="1"/>
  <c r="H1341" i="1"/>
  <c r="G1337" i="1"/>
  <c r="H1337" i="1"/>
  <c r="G1333" i="1"/>
  <c r="H1333" i="1"/>
  <c r="G1329" i="1"/>
  <c r="H1329" i="1"/>
  <c r="G1325" i="1"/>
  <c r="H1325" i="1"/>
  <c r="G1321" i="1"/>
  <c r="H1321" i="1"/>
  <c r="G1317" i="1"/>
  <c r="H1317" i="1"/>
  <c r="G1313" i="1"/>
  <c r="H1313" i="1"/>
  <c r="G1309" i="1"/>
  <c r="H1309" i="1"/>
  <c r="G1305" i="1"/>
  <c r="H1305" i="1"/>
  <c r="G1301" i="1"/>
  <c r="H1301" i="1"/>
  <c r="G1297" i="1"/>
  <c r="H1297" i="1"/>
  <c r="G1293" i="1"/>
  <c r="H1293" i="1"/>
  <c r="G1289" i="1"/>
  <c r="H1289" i="1"/>
  <c r="G1285" i="1"/>
  <c r="H1285" i="1"/>
  <c r="G1261" i="1"/>
  <c r="H1261" i="1"/>
  <c r="G1253" i="1"/>
  <c r="H1253" i="1"/>
  <c r="H1409" i="1"/>
  <c r="H1405" i="1"/>
  <c r="P1401" i="1"/>
  <c r="P1399" i="1"/>
  <c r="P1397" i="1"/>
  <c r="P1395" i="1"/>
  <c r="P1393" i="1"/>
  <c r="P1391" i="1"/>
  <c r="P1389" i="1"/>
  <c r="P1387" i="1"/>
  <c r="P1385" i="1"/>
  <c r="P1383" i="1"/>
  <c r="P1381" i="1"/>
  <c r="P1379" i="1"/>
  <c r="P1377" i="1"/>
  <c r="P1375" i="1"/>
  <c r="P1373" i="1"/>
  <c r="P1371" i="1"/>
  <c r="P1369" i="1"/>
  <c r="O1366" i="1"/>
  <c r="P1366" i="1"/>
  <c r="C1366" i="1"/>
  <c r="O1362" i="1"/>
  <c r="P1362" i="1"/>
  <c r="C1362" i="1"/>
  <c r="O1358" i="1"/>
  <c r="P1358" i="1"/>
  <c r="C1358" i="1"/>
  <c r="O1354" i="1"/>
  <c r="P1354" i="1"/>
  <c r="C1354" i="1"/>
  <c r="O1350" i="1"/>
  <c r="P1350" i="1"/>
  <c r="C1350" i="1"/>
  <c r="O1346" i="1"/>
  <c r="P1346" i="1"/>
  <c r="C1346" i="1"/>
  <c r="O1342" i="1"/>
  <c r="P1342" i="1"/>
  <c r="C1342" i="1"/>
  <c r="O1338" i="1"/>
  <c r="P1338" i="1"/>
  <c r="C1338" i="1"/>
  <c r="O1334" i="1"/>
  <c r="P1334" i="1"/>
  <c r="C1334" i="1"/>
  <c r="O1330" i="1"/>
  <c r="P1330" i="1"/>
  <c r="C1330" i="1"/>
  <c r="O1326" i="1"/>
  <c r="P1326" i="1"/>
  <c r="C1326" i="1"/>
  <c r="O1322" i="1"/>
  <c r="P1322" i="1"/>
  <c r="C1322" i="1"/>
  <c r="O1318" i="1"/>
  <c r="P1318" i="1"/>
  <c r="C1318" i="1"/>
  <c r="O1314" i="1"/>
  <c r="P1314" i="1"/>
  <c r="C1314" i="1"/>
  <c r="O1310" i="1"/>
  <c r="P1310" i="1"/>
  <c r="C1310" i="1"/>
  <c r="O1306" i="1"/>
  <c r="P1306" i="1"/>
  <c r="C1306" i="1"/>
  <c r="D1305" i="1"/>
  <c r="O1302" i="1"/>
  <c r="P1302" i="1"/>
  <c r="C1302" i="1"/>
  <c r="D1301" i="1"/>
  <c r="O1298" i="1"/>
  <c r="P1298" i="1"/>
  <c r="C1298" i="1"/>
  <c r="D1297" i="1"/>
  <c r="O1294" i="1"/>
  <c r="P1294" i="1"/>
  <c r="C1294" i="1"/>
  <c r="O1290" i="1"/>
  <c r="P1290" i="1"/>
  <c r="C1290" i="1"/>
  <c r="D1289" i="1"/>
  <c r="O1286" i="1"/>
  <c r="P1286" i="1"/>
  <c r="C1286" i="1"/>
  <c r="D1285" i="1"/>
  <c r="O1282" i="1"/>
  <c r="C1282" i="1"/>
  <c r="D1281" i="1"/>
  <c r="D1277" i="1"/>
  <c r="D1273" i="1"/>
  <c r="D1269" i="1"/>
  <c r="D1265" i="1"/>
  <c r="G1177" i="1"/>
  <c r="H1177" i="1"/>
  <c r="O1260" i="1"/>
  <c r="O1258" i="1"/>
  <c r="O1256" i="1"/>
  <c r="O1254" i="1"/>
  <c r="O1252" i="1"/>
  <c r="O1250" i="1"/>
  <c r="H1249" i="1"/>
  <c r="O1248" i="1"/>
  <c r="H1247" i="1"/>
  <c r="O1246" i="1"/>
  <c r="H1245" i="1"/>
  <c r="O1244" i="1"/>
  <c r="H1243" i="1"/>
  <c r="O1242" i="1"/>
  <c r="H1241" i="1"/>
  <c r="O1240" i="1"/>
  <c r="H1239" i="1"/>
  <c r="O1238" i="1"/>
  <c r="H1237" i="1"/>
  <c r="O1236" i="1"/>
  <c r="H1235" i="1"/>
  <c r="O1234" i="1"/>
  <c r="H1233" i="1"/>
  <c r="O1232" i="1"/>
  <c r="H1231" i="1"/>
  <c r="O1230" i="1"/>
  <c r="H1229" i="1"/>
  <c r="O1228" i="1"/>
  <c r="P1222" i="1"/>
  <c r="H1221" i="1"/>
  <c r="O1220" i="1"/>
  <c r="P1214" i="1"/>
  <c r="O1211" i="1"/>
  <c r="P1211" i="1"/>
  <c r="O1207" i="1"/>
  <c r="P1207" i="1"/>
  <c r="O1203" i="1"/>
  <c r="P1203" i="1"/>
  <c r="O1199" i="1"/>
  <c r="P1199" i="1"/>
  <c r="O1195" i="1"/>
  <c r="P1195" i="1"/>
  <c r="O1191" i="1"/>
  <c r="P1191" i="1"/>
  <c r="O1187" i="1"/>
  <c r="P1187" i="1"/>
  <c r="O1183" i="1"/>
  <c r="P1183" i="1"/>
  <c r="O1179" i="1"/>
  <c r="P1179" i="1"/>
  <c r="C1166" i="1"/>
  <c r="D1166" i="1"/>
  <c r="C1178" i="1"/>
  <c r="D1178" i="1"/>
  <c r="G1175" i="1"/>
  <c r="H1175" i="1"/>
  <c r="O1210" i="1"/>
  <c r="P1210" i="1"/>
  <c r="O1206" i="1"/>
  <c r="P1206" i="1"/>
  <c r="O1202" i="1"/>
  <c r="P1202" i="1"/>
  <c r="O1198" i="1"/>
  <c r="P1198" i="1"/>
  <c r="O1194" i="1"/>
  <c r="P1194" i="1"/>
  <c r="O1190" i="1"/>
  <c r="P1190" i="1"/>
  <c r="O1186" i="1"/>
  <c r="P1186" i="1"/>
  <c r="O1182" i="1"/>
  <c r="P1182" i="1"/>
  <c r="O1178" i="1"/>
  <c r="P1178" i="1"/>
  <c r="G1173" i="1"/>
  <c r="H1173" i="1"/>
  <c r="H1283" i="1"/>
  <c r="P1282" i="1"/>
  <c r="H1282" i="1"/>
  <c r="P1281" i="1"/>
  <c r="H1281" i="1"/>
  <c r="P1280" i="1"/>
  <c r="H1280" i="1"/>
  <c r="P1279" i="1"/>
  <c r="H1279" i="1"/>
  <c r="P1278" i="1"/>
  <c r="H1278" i="1"/>
  <c r="P1277" i="1"/>
  <c r="H1277" i="1"/>
  <c r="P1276" i="1"/>
  <c r="H1276" i="1"/>
  <c r="P1275" i="1"/>
  <c r="H1275" i="1"/>
  <c r="P1274" i="1"/>
  <c r="H1274" i="1"/>
  <c r="P1273" i="1"/>
  <c r="H1273" i="1"/>
  <c r="P1272" i="1"/>
  <c r="H1272" i="1"/>
  <c r="P1271" i="1"/>
  <c r="H1271" i="1"/>
  <c r="P1270" i="1"/>
  <c r="H1270" i="1"/>
  <c r="P1269" i="1"/>
  <c r="H1269" i="1"/>
  <c r="P1268" i="1"/>
  <c r="H1268" i="1"/>
  <c r="P1267" i="1"/>
  <c r="H1267" i="1"/>
  <c r="P1266" i="1"/>
  <c r="D1261" i="1"/>
  <c r="D1259" i="1"/>
  <c r="D1257" i="1"/>
  <c r="D1255" i="1"/>
  <c r="D1253" i="1"/>
  <c r="D1251" i="1"/>
  <c r="D1249" i="1"/>
  <c r="D1247" i="1"/>
  <c r="D1245" i="1"/>
  <c r="D1243" i="1"/>
  <c r="D1241" i="1"/>
  <c r="D1239" i="1"/>
  <c r="D1237" i="1"/>
  <c r="D1235" i="1"/>
  <c r="D1233" i="1"/>
  <c r="D1231" i="1"/>
  <c r="H1228" i="1"/>
  <c r="O1227" i="1"/>
  <c r="P1221" i="1"/>
  <c r="H1220" i="1"/>
  <c r="O1219" i="1"/>
  <c r="O1177" i="1"/>
  <c r="P1177" i="1"/>
  <c r="C1176" i="1"/>
  <c r="D1176" i="1"/>
  <c r="G1171" i="1"/>
  <c r="H1171" i="1"/>
  <c r="O1213" i="1"/>
  <c r="P1213" i="1"/>
  <c r="O1209" i="1"/>
  <c r="P1209" i="1"/>
  <c r="O1205" i="1"/>
  <c r="P1205" i="1"/>
  <c r="O1201" i="1"/>
  <c r="P1201" i="1"/>
  <c r="O1197" i="1"/>
  <c r="P1197" i="1"/>
  <c r="O1193" i="1"/>
  <c r="P1193" i="1"/>
  <c r="O1189" i="1"/>
  <c r="P1189" i="1"/>
  <c r="O1185" i="1"/>
  <c r="P1185" i="1"/>
  <c r="O1181" i="1"/>
  <c r="P1181" i="1"/>
  <c r="C1174" i="1"/>
  <c r="D1174" i="1"/>
  <c r="G1169" i="1"/>
  <c r="H1169" i="1"/>
  <c r="P1223" i="1"/>
  <c r="H1222" i="1"/>
  <c r="P1215" i="1"/>
  <c r="O1175" i="1"/>
  <c r="P1175" i="1"/>
  <c r="C1172" i="1"/>
  <c r="D1172" i="1"/>
  <c r="P1260" i="1"/>
  <c r="G1260" i="1"/>
  <c r="P1258" i="1"/>
  <c r="G1258" i="1"/>
  <c r="P1256" i="1"/>
  <c r="G1256" i="1"/>
  <c r="P1254" i="1"/>
  <c r="G1254" i="1"/>
  <c r="P1252" i="1"/>
  <c r="G1252" i="1"/>
  <c r="G1250" i="1"/>
  <c r="G1248" i="1"/>
  <c r="G1246" i="1"/>
  <c r="G1244" i="1"/>
  <c r="G1242" i="1"/>
  <c r="G1240" i="1"/>
  <c r="G1238" i="1"/>
  <c r="G1236" i="1"/>
  <c r="G1234" i="1"/>
  <c r="G1232" i="1"/>
  <c r="G1230" i="1"/>
  <c r="O1226" i="1"/>
  <c r="O1218" i="1"/>
  <c r="O1212" i="1"/>
  <c r="P1212" i="1"/>
  <c r="O1208" i="1"/>
  <c r="P1208" i="1"/>
  <c r="O1204" i="1"/>
  <c r="P1204" i="1"/>
  <c r="O1200" i="1"/>
  <c r="P1200" i="1"/>
  <c r="O1196" i="1"/>
  <c r="P1196" i="1"/>
  <c r="O1192" i="1"/>
  <c r="P1192" i="1"/>
  <c r="O1188" i="1"/>
  <c r="P1188" i="1"/>
  <c r="O1184" i="1"/>
  <c r="P1184" i="1"/>
  <c r="O1180" i="1"/>
  <c r="P1180" i="1"/>
  <c r="C1170" i="1"/>
  <c r="D1170" i="1"/>
  <c r="C1230" i="1"/>
  <c r="C1228" i="1"/>
  <c r="C1226" i="1"/>
  <c r="C1224" i="1"/>
  <c r="C1222" i="1"/>
  <c r="C1220" i="1"/>
  <c r="C1218" i="1"/>
  <c r="C1216" i="1"/>
  <c r="C1214" i="1"/>
  <c r="C1212" i="1"/>
  <c r="C1210" i="1"/>
  <c r="C1208" i="1"/>
  <c r="C1206" i="1"/>
  <c r="C1204" i="1"/>
  <c r="C1202" i="1"/>
  <c r="C1200" i="1"/>
  <c r="C1198" i="1"/>
  <c r="C1196" i="1"/>
  <c r="C1194" i="1"/>
  <c r="C1192" i="1"/>
  <c r="C1190" i="1"/>
  <c r="C1188" i="1"/>
  <c r="C1186" i="1"/>
  <c r="C1184" i="1"/>
  <c r="C1182" i="1"/>
  <c r="C1180" i="1"/>
  <c r="O1174" i="1"/>
  <c r="P1173" i="1"/>
  <c r="O1170" i="1"/>
  <c r="P1169" i="1"/>
  <c r="O1166" i="1"/>
  <c r="P1165" i="1"/>
  <c r="O1162" i="1"/>
  <c r="P1161" i="1"/>
  <c r="O1158" i="1"/>
  <c r="P1157" i="1"/>
  <c r="O1154" i="1"/>
  <c r="P1153" i="1"/>
  <c r="O1150" i="1"/>
  <c r="P1149" i="1"/>
  <c r="O1146" i="1"/>
  <c r="P1145" i="1"/>
  <c r="O1142" i="1"/>
  <c r="P1141" i="1"/>
  <c r="O1138" i="1"/>
  <c r="P1137" i="1"/>
  <c r="O1134" i="1"/>
  <c r="P1133" i="1"/>
  <c r="O1130" i="1"/>
  <c r="P1130" i="1"/>
  <c r="D1129" i="1"/>
  <c r="O1126" i="1"/>
  <c r="P1126" i="1"/>
  <c r="D1125" i="1"/>
  <c r="O1122" i="1"/>
  <c r="P1122" i="1"/>
  <c r="D1121" i="1"/>
  <c r="O1118" i="1"/>
  <c r="P1118" i="1"/>
  <c r="P1113" i="1"/>
  <c r="C1177" i="1"/>
  <c r="D1177" i="1"/>
  <c r="C1173" i="1"/>
  <c r="D1173" i="1"/>
  <c r="C1169" i="1"/>
  <c r="D1169" i="1"/>
  <c r="H1167" i="1"/>
  <c r="C1165" i="1"/>
  <c r="D1165" i="1"/>
  <c r="H1163" i="1"/>
  <c r="C1161" i="1"/>
  <c r="D1161" i="1"/>
  <c r="H1159" i="1"/>
  <c r="C1157" i="1"/>
  <c r="D1157" i="1"/>
  <c r="H1155" i="1"/>
  <c r="C1153" i="1"/>
  <c r="D1153" i="1"/>
  <c r="H1151" i="1"/>
  <c r="C1149" i="1"/>
  <c r="D1149" i="1"/>
  <c r="H1147" i="1"/>
  <c r="C1145" i="1"/>
  <c r="D1145" i="1"/>
  <c r="C1141" i="1"/>
  <c r="D1141" i="1"/>
  <c r="C1137" i="1"/>
  <c r="D1137" i="1"/>
  <c r="O1112" i="1"/>
  <c r="P1112" i="1"/>
  <c r="C1168" i="1"/>
  <c r="D1168" i="1"/>
  <c r="C1164" i="1"/>
  <c r="D1164" i="1"/>
  <c r="C1160" i="1"/>
  <c r="D1160" i="1"/>
  <c r="C1156" i="1"/>
  <c r="D1156" i="1"/>
  <c r="C1152" i="1"/>
  <c r="D1152" i="1"/>
  <c r="C1148" i="1"/>
  <c r="D1148" i="1"/>
  <c r="C1144" i="1"/>
  <c r="D1144" i="1"/>
  <c r="G1143" i="1"/>
  <c r="C1140" i="1"/>
  <c r="D1140" i="1"/>
  <c r="G1139" i="1"/>
  <c r="C1136" i="1"/>
  <c r="D1136" i="1"/>
  <c r="G1135" i="1"/>
  <c r="C1227" i="1"/>
  <c r="C1225" i="1"/>
  <c r="C1223" i="1"/>
  <c r="C1221" i="1"/>
  <c r="C1219" i="1"/>
  <c r="C1217" i="1"/>
  <c r="C1215" i="1"/>
  <c r="C1213" i="1"/>
  <c r="C1211" i="1"/>
  <c r="C1209" i="1"/>
  <c r="C1207" i="1"/>
  <c r="C1205" i="1"/>
  <c r="C1203" i="1"/>
  <c r="C1201" i="1"/>
  <c r="C1199" i="1"/>
  <c r="C1197" i="1"/>
  <c r="C1195" i="1"/>
  <c r="C1193" i="1"/>
  <c r="C1191" i="1"/>
  <c r="C1189" i="1"/>
  <c r="C1187" i="1"/>
  <c r="C1185" i="1"/>
  <c r="C1183" i="1"/>
  <c r="C1181" i="1"/>
  <c r="C1179" i="1"/>
  <c r="O1176" i="1"/>
  <c r="O1172" i="1"/>
  <c r="P1171" i="1"/>
  <c r="O1168" i="1"/>
  <c r="P1167" i="1"/>
  <c r="O1164" i="1"/>
  <c r="P1163" i="1"/>
  <c r="O1160" i="1"/>
  <c r="P1159" i="1"/>
  <c r="O1156" i="1"/>
  <c r="P1155" i="1"/>
  <c r="O1152" i="1"/>
  <c r="P1151" i="1"/>
  <c r="O1148" i="1"/>
  <c r="P1147" i="1"/>
  <c r="O1144" i="1"/>
  <c r="P1143" i="1"/>
  <c r="O1140" i="1"/>
  <c r="P1139" i="1"/>
  <c r="O1136" i="1"/>
  <c r="P1135" i="1"/>
  <c r="O1132" i="1"/>
  <c r="D1131" i="1"/>
  <c r="O1128" i="1"/>
  <c r="P1128" i="1"/>
  <c r="D1127" i="1"/>
  <c r="O1124" i="1"/>
  <c r="P1124" i="1"/>
  <c r="D1123" i="1"/>
  <c r="O1120" i="1"/>
  <c r="P1120" i="1"/>
  <c r="D1119" i="1"/>
  <c r="O1116" i="1"/>
  <c r="P1116" i="1"/>
  <c r="O1110" i="1"/>
  <c r="P1110" i="1"/>
  <c r="C1175" i="1"/>
  <c r="D1175" i="1"/>
  <c r="C1171" i="1"/>
  <c r="D1171" i="1"/>
  <c r="C1167" i="1"/>
  <c r="D1167" i="1"/>
  <c r="H1165" i="1"/>
  <c r="C1163" i="1"/>
  <c r="D1163" i="1"/>
  <c r="H1161" i="1"/>
  <c r="C1159" i="1"/>
  <c r="D1159" i="1"/>
  <c r="H1157" i="1"/>
  <c r="C1155" i="1"/>
  <c r="D1155" i="1"/>
  <c r="H1153" i="1"/>
  <c r="C1151" i="1"/>
  <c r="D1151" i="1"/>
  <c r="H1149" i="1"/>
  <c r="C1147" i="1"/>
  <c r="D1147" i="1"/>
  <c r="H1145" i="1"/>
  <c r="C1143" i="1"/>
  <c r="D1143" i="1"/>
  <c r="H1141" i="1"/>
  <c r="C1139" i="1"/>
  <c r="D1139" i="1"/>
  <c r="H1137" i="1"/>
  <c r="H1133" i="1"/>
  <c r="C1162" i="1"/>
  <c r="D1162" i="1"/>
  <c r="C1158" i="1"/>
  <c r="D1158" i="1"/>
  <c r="C1154" i="1"/>
  <c r="D1154" i="1"/>
  <c r="C1150" i="1"/>
  <c r="D1150" i="1"/>
  <c r="C1146" i="1"/>
  <c r="D1146" i="1"/>
  <c r="C1142" i="1"/>
  <c r="D1142" i="1"/>
  <c r="C1138" i="1"/>
  <c r="D1138" i="1"/>
  <c r="O1114" i="1"/>
  <c r="P1114" i="1"/>
  <c r="G1078" i="1"/>
  <c r="H1078" i="1"/>
  <c r="D1075" i="1"/>
  <c r="D1071" i="1"/>
  <c r="D1067" i="1"/>
  <c r="D1063" i="1"/>
  <c r="D1059" i="1"/>
  <c r="D1055" i="1"/>
  <c r="D1051" i="1"/>
  <c r="D1047" i="1"/>
  <c r="D1023" i="1"/>
  <c r="D1019" i="1"/>
  <c r="C1019" i="1"/>
  <c r="G1016" i="1"/>
  <c r="H1016" i="1"/>
  <c r="G1132" i="1"/>
  <c r="G1130" i="1"/>
  <c r="G1128" i="1"/>
  <c r="G1126" i="1"/>
  <c r="G1124" i="1"/>
  <c r="G1122" i="1"/>
  <c r="G1120" i="1"/>
  <c r="G1118" i="1"/>
  <c r="G1116" i="1"/>
  <c r="G1114" i="1"/>
  <c r="G1112" i="1"/>
  <c r="G1110" i="1"/>
  <c r="P1108" i="1"/>
  <c r="G1108" i="1"/>
  <c r="P1106" i="1"/>
  <c r="G1106" i="1"/>
  <c r="P1104" i="1"/>
  <c r="G1104" i="1"/>
  <c r="P1102" i="1"/>
  <c r="G1102" i="1"/>
  <c r="P1100" i="1"/>
  <c r="G1100" i="1"/>
  <c r="P1098" i="1"/>
  <c r="G1098" i="1"/>
  <c r="P1096" i="1"/>
  <c r="G1096" i="1"/>
  <c r="P1094" i="1"/>
  <c r="G1094" i="1"/>
  <c r="P1092" i="1"/>
  <c r="G1092" i="1"/>
  <c r="P1090" i="1"/>
  <c r="G1090" i="1"/>
  <c r="P1088" i="1"/>
  <c r="G1088" i="1"/>
  <c r="P1086" i="1"/>
  <c r="G1086" i="1"/>
  <c r="P1084" i="1"/>
  <c r="G1084" i="1"/>
  <c r="P1082" i="1"/>
  <c r="G1082" i="1"/>
  <c r="G1080" i="1"/>
  <c r="G1074" i="1"/>
  <c r="H1074" i="1"/>
  <c r="G1070" i="1"/>
  <c r="H1070" i="1"/>
  <c r="G1066" i="1"/>
  <c r="H1066" i="1"/>
  <c r="G1062" i="1"/>
  <c r="H1062" i="1"/>
  <c r="G1058" i="1"/>
  <c r="H1058" i="1"/>
  <c r="G1054" i="1"/>
  <c r="H1054" i="1"/>
  <c r="G1050" i="1"/>
  <c r="H1050" i="1"/>
  <c r="G1046" i="1"/>
  <c r="H1046" i="1"/>
  <c r="G1042" i="1"/>
  <c r="H1042" i="1"/>
  <c r="G1038" i="1"/>
  <c r="H1038" i="1"/>
  <c r="G1034" i="1"/>
  <c r="H1034" i="1"/>
  <c r="G1030" i="1"/>
  <c r="H1030" i="1"/>
  <c r="G1026" i="1"/>
  <c r="H1026" i="1"/>
  <c r="G1022" i="1"/>
  <c r="H1022" i="1"/>
  <c r="G1077" i="1"/>
  <c r="H1077" i="1"/>
  <c r="D1017" i="1"/>
  <c r="C1017" i="1"/>
  <c r="O1080" i="1"/>
  <c r="O1078" i="1"/>
  <c r="C1078" i="1"/>
  <c r="G1073" i="1"/>
  <c r="H1073" i="1"/>
  <c r="G1069" i="1"/>
  <c r="H1069" i="1"/>
  <c r="G1065" i="1"/>
  <c r="H1065" i="1"/>
  <c r="G1061" i="1"/>
  <c r="H1061" i="1"/>
  <c r="G1057" i="1"/>
  <c r="H1057" i="1"/>
  <c r="G1053" i="1"/>
  <c r="H1053" i="1"/>
  <c r="G1049" i="1"/>
  <c r="H1049" i="1"/>
  <c r="G1045" i="1"/>
  <c r="H1045" i="1"/>
  <c r="G1041" i="1"/>
  <c r="H1041" i="1"/>
  <c r="G1037" i="1"/>
  <c r="H1037" i="1"/>
  <c r="G1033" i="1"/>
  <c r="H1033" i="1"/>
  <c r="G1029" i="1"/>
  <c r="H1029" i="1"/>
  <c r="G1025" i="1"/>
  <c r="H1025" i="1"/>
  <c r="D1135" i="1"/>
  <c r="D1134" i="1"/>
  <c r="D1133" i="1"/>
  <c r="C1132" i="1"/>
  <c r="C1130" i="1"/>
  <c r="C1128" i="1"/>
  <c r="C1126" i="1"/>
  <c r="C1124" i="1"/>
  <c r="C1122" i="1"/>
  <c r="C1120" i="1"/>
  <c r="C1118" i="1"/>
  <c r="C1116" i="1"/>
  <c r="C1114" i="1"/>
  <c r="C1112" i="1"/>
  <c r="C1110" i="1"/>
  <c r="C1108" i="1"/>
  <c r="C1106" i="1"/>
  <c r="C1104" i="1"/>
  <c r="C1102" i="1"/>
  <c r="C1100" i="1"/>
  <c r="C1098" i="1"/>
  <c r="C1096" i="1"/>
  <c r="C1094" i="1"/>
  <c r="C1092" i="1"/>
  <c r="C1090" i="1"/>
  <c r="C1088" i="1"/>
  <c r="C1086" i="1"/>
  <c r="C1084" i="1"/>
  <c r="C1082" i="1"/>
  <c r="C1080" i="1"/>
  <c r="H1076" i="1"/>
  <c r="G1076" i="1"/>
  <c r="D1073" i="1"/>
  <c r="D1069" i="1"/>
  <c r="D1065" i="1"/>
  <c r="D1061" i="1"/>
  <c r="D1057" i="1"/>
  <c r="D1053" i="1"/>
  <c r="D1049" i="1"/>
  <c r="D1045" i="1"/>
  <c r="D1041" i="1"/>
  <c r="D1037" i="1"/>
  <c r="D1033" i="1"/>
  <c r="D1029" i="1"/>
  <c r="D1025" i="1"/>
  <c r="D1021" i="1"/>
  <c r="G1020" i="1"/>
  <c r="H1020" i="1"/>
  <c r="D1015" i="1"/>
  <c r="C1015" i="1"/>
  <c r="G1131" i="1"/>
  <c r="G1129" i="1"/>
  <c r="G1127" i="1"/>
  <c r="G1125" i="1"/>
  <c r="G1123" i="1"/>
  <c r="G1121" i="1"/>
  <c r="G1119" i="1"/>
  <c r="G1117" i="1"/>
  <c r="G1115" i="1"/>
  <c r="G1113" i="1"/>
  <c r="G1111" i="1"/>
  <c r="G1109" i="1"/>
  <c r="G1107" i="1"/>
  <c r="G1105" i="1"/>
  <c r="G1103" i="1"/>
  <c r="G1101" i="1"/>
  <c r="G1099" i="1"/>
  <c r="G1097" i="1"/>
  <c r="G1095" i="1"/>
  <c r="G1093" i="1"/>
  <c r="G1091" i="1"/>
  <c r="G1089" i="1"/>
  <c r="G1087" i="1"/>
  <c r="G1085" i="1"/>
  <c r="G1083" i="1"/>
  <c r="G1081" i="1"/>
  <c r="G1079" i="1"/>
  <c r="O1077" i="1"/>
  <c r="P1077" i="1"/>
  <c r="C1077" i="1"/>
  <c r="G1072" i="1"/>
  <c r="H1072" i="1"/>
  <c r="G1068" i="1"/>
  <c r="H1068" i="1"/>
  <c r="G1064" i="1"/>
  <c r="H1064" i="1"/>
  <c r="G1060" i="1"/>
  <c r="H1060" i="1"/>
  <c r="G1056" i="1"/>
  <c r="H1056" i="1"/>
  <c r="G1052" i="1"/>
  <c r="H1052" i="1"/>
  <c r="G1048" i="1"/>
  <c r="H1048" i="1"/>
  <c r="G1044" i="1"/>
  <c r="H1044" i="1"/>
  <c r="G1040" i="1"/>
  <c r="H1040" i="1"/>
  <c r="G1036" i="1"/>
  <c r="H1036" i="1"/>
  <c r="G1032" i="1"/>
  <c r="H1032" i="1"/>
  <c r="G1028" i="1"/>
  <c r="H1028" i="1"/>
  <c r="G1024" i="1"/>
  <c r="H1024" i="1"/>
  <c r="D1087" i="1"/>
  <c r="D1085" i="1"/>
  <c r="D1083" i="1"/>
  <c r="D1081" i="1"/>
  <c r="D1079" i="1"/>
  <c r="D1068" i="1"/>
  <c r="D1064" i="1"/>
  <c r="D1060" i="1"/>
  <c r="D1056" i="1"/>
  <c r="D1052" i="1"/>
  <c r="D1048" i="1"/>
  <c r="D1044" i="1"/>
  <c r="D1040" i="1"/>
  <c r="D1036" i="1"/>
  <c r="D1032" i="1"/>
  <c r="D1028" i="1"/>
  <c r="D1024" i="1"/>
  <c r="G1018" i="1"/>
  <c r="H1018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6" i="1"/>
  <c r="P1076" i="1"/>
  <c r="G1075" i="1"/>
  <c r="H1075" i="1"/>
  <c r="G1071" i="1"/>
  <c r="H1071" i="1"/>
  <c r="G1067" i="1"/>
  <c r="H1067" i="1"/>
  <c r="G1063" i="1"/>
  <c r="H1063" i="1"/>
  <c r="G1059" i="1"/>
  <c r="H1059" i="1"/>
  <c r="G1055" i="1"/>
  <c r="H1055" i="1"/>
  <c r="G1051" i="1"/>
  <c r="H1051" i="1"/>
  <c r="G1047" i="1"/>
  <c r="H1047" i="1"/>
  <c r="G1043" i="1"/>
  <c r="H1043" i="1"/>
  <c r="G1039" i="1"/>
  <c r="H1039" i="1"/>
  <c r="G1035" i="1"/>
  <c r="H1035" i="1"/>
  <c r="G1031" i="1"/>
  <c r="H1031" i="1"/>
  <c r="G1027" i="1"/>
  <c r="H1027" i="1"/>
  <c r="G1023" i="1"/>
  <c r="H1023" i="1"/>
  <c r="O1075" i="1"/>
  <c r="P1075" i="1"/>
  <c r="O1073" i="1"/>
  <c r="P1073" i="1"/>
  <c r="O1071" i="1"/>
  <c r="P1071" i="1"/>
  <c r="O1069" i="1"/>
  <c r="P1069" i="1"/>
  <c r="O1067" i="1"/>
  <c r="P1067" i="1"/>
  <c r="O1065" i="1"/>
  <c r="P1065" i="1"/>
  <c r="O1063" i="1"/>
  <c r="P1063" i="1"/>
  <c r="O1061" i="1"/>
  <c r="P1061" i="1"/>
  <c r="O1059" i="1"/>
  <c r="P1059" i="1"/>
  <c r="O1057" i="1"/>
  <c r="P1057" i="1"/>
  <c r="O1055" i="1"/>
  <c r="P1055" i="1"/>
  <c r="O1053" i="1"/>
  <c r="P1053" i="1"/>
  <c r="O1051" i="1"/>
  <c r="P1051" i="1"/>
  <c r="O1049" i="1"/>
  <c r="P1049" i="1"/>
  <c r="O1047" i="1"/>
  <c r="P1047" i="1"/>
  <c r="O1045" i="1"/>
  <c r="P1045" i="1"/>
  <c r="O1043" i="1"/>
  <c r="P1043" i="1"/>
  <c r="O1041" i="1"/>
  <c r="P1041" i="1"/>
  <c r="O1039" i="1"/>
  <c r="P1039" i="1"/>
  <c r="O1037" i="1"/>
  <c r="P1037" i="1"/>
  <c r="O1035" i="1"/>
  <c r="P1035" i="1"/>
  <c r="O1033" i="1"/>
  <c r="P1033" i="1"/>
  <c r="O1031" i="1"/>
  <c r="P1031" i="1"/>
  <c r="O1029" i="1"/>
  <c r="P1029" i="1"/>
  <c r="O1027" i="1"/>
  <c r="P1027" i="1"/>
  <c r="O1025" i="1"/>
  <c r="P1025" i="1"/>
  <c r="O1023" i="1"/>
  <c r="P1023" i="1"/>
  <c r="O1021" i="1"/>
  <c r="P1021" i="1"/>
  <c r="O1019" i="1"/>
  <c r="P1019" i="1"/>
  <c r="O1017" i="1"/>
  <c r="P1017" i="1"/>
  <c r="O1015" i="1"/>
  <c r="P1015" i="1"/>
  <c r="O1013" i="1"/>
  <c r="P1013" i="1"/>
  <c r="C1013" i="1"/>
  <c r="O1011" i="1"/>
  <c r="P1011" i="1"/>
  <c r="C1011" i="1"/>
  <c r="O1009" i="1"/>
  <c r="P1009" i="1"/>
  <c r="C1009" i="1"/>
  <c r="O1007" i="1"/>
  <c r="P1007" i="1"/>
  <c r="C1007" i="1"/>
  <c r="O1005" i="1"/>
  <c r="P1005" i="1"/>
  <c r="C1005" i="1"/>
  <c r="O1003" i="1"/>
  <c r="P1003" i="1"/>
  <c r="C1003" i="1"/>
  <c r="O1001" i="1"/>
  <c r="P1001" i="1"/>
  <c r="C1001" i="1"/>
  <c r="O999" i="1"/>
  <c r="P999" i="1"/>
  <c r="G998" i="1"/>
  <c r="H998" i="1"/>
  <c r="G994" i="1"/>
  <c r="H994" i="1"/>
  <c r="G990" i="1"/>
  <c r="H990" i="1"/>
  <c r="G986" i="1"/>
  <c r="H986" i="1"/>
  <c r="G982" i="1"/>
  <c r="H982" i="1"/>
  <c r="G978" i="1"/>
  <c r="H978" i="1"/>
  <c r="G974" i="1"/>
  <c r="H974" i="1"/>
  <c r="G970" i="1"/>
  <c r="H970" i="1"/>
  <c r="G966" i="1"/>
  <c r="H966" i="1"/>
  <c r="G962" i="1"/>
  <c r="H962" i="1"/>
  <c r="G958" i="1"/>
  <c r="H958" i="1"/>
  <c r="G954" i="1"/>
  <c r="H954" i="1"/>
  <c r="G950" i="1"/>
  <c r="H950" i="1"/>
  <c r="O995" i="1"/>
  <c r="P995" i="1"/>
  <c r="O991" i="1"/>
  <c r="P991" i="1"/>
  <c r="O987" i="1"/>
  <c r="P987" i="1"/>
  <c r="D986" i="1"/>
  <c r="O983" i="1"/>
  <c r="P983" i="1"/>
  <c r="D982" i="1"/>
  <c r="O979" i="1"/>
  <c r="P979" i="1"/>
  <c r="D978" i="1"/>
  <c r="O975" i="1"/>
  <c r="P975" i="1"/>
  <c r="D974" i="1"/>
  <c r="O971" i="1"/>
  <c r="P971" i="1"/>
  <c r="D970" i="1"/>
  <c r="O967" i="1"/>
  <c r="P967" i="1"/>
  <c r="D966" i="1"/>
  <c r="O963" i="1"/>
  <c r="P963" i="1"/>
  <c r="D962" i="1"/>
  <c r="O959" i="1"/>
  <c r="P959" i="1"/>
  <c r="O955" i="1"/>
  <c r="P955" i="1"/>
  <c r="O951" i="1"/>
  <c r="P951" i="1"/>
  <c r="O947" i="1"/>
  <c r="P947" i="1"/>
  <c r="O945" i="1"/>
  <c r="P945" i="1"/>
  <c r="O943" i="1"/>
  <c r="P943" i="1"/>
  <c r="O941" i="1"/>
  <c r="P941" i="1"/>
  <c r="O939" i="1"/>
  <c r="P939" i="1"/>
  <c r="O937" i="1"/>
  <c r="P937" i="1"/>
  <c r="O935" i="1"/>
  <c r="P935" i="1"/>
  <c r="O933" i="1"/>
  <c r="P933" i="1"/>
  <c r="O931" i="1"/>
  <c r="P931" i="1"/>
  <c r="O929" i="1"/>
  <c r="P929" i="1"/>
  <c r="O927" i="1"/>
  <c r="P927" i="1"/>
  <c r="O925" i="1"/>
  <c r="P925" i="1"/>
  <c r="O923" i="1"/>
  <c r="P923" i="1"/>
  <c r="O921" i="1"/>
  <c r="P921" i="1"/>
  <c r="P911" i="1"/>
  <c r="O911" i="1"/>
  <c r="D910" i="1"/>
  <c r="C910" i="1"/>
  <c r="O901" i="1"/>
  <c r="P901" i="1"/>
  <c r="G1014" i="1"/>
  <c r="H1014" i="1"/>
  <c r="G1012" i="1"/>
  <c r="H1012" i="1"/>
  <c r="G1010" i="1"/>
  <c r="H1010" i="1"/>
  <c r="G1008" i="1"/>
  <c r="H1008" i="1"/>
  <c r="G1006" i="1"/>
  <c r="H1006" i="1"/>
  <c r="G1004" i="1"/>
  <c r="H1004" i="1"/>
  <c r="G1002" i="1"/>
  <c r="H1002" i="1"/>
  <c r="G1000" i="1"/>
  <c r="H1000" i="1"/>
  <c r="G997" i="1"/>
  <c r="H997" i="1"/>
  <c r="G993" i="1"/>
  <c r="H993" i="1"/>
  <c r="G989" i="1"/>
  <c r="H989" i="1"/>
  <c r="G985" i="1"/>
  <c r="H985" i="1"/>
  <c r="G981" i="1"/>
  <c r="H981" i="1"/>
  <c r="G977" i="1"/>
  <c r="H977" i="1"/>
  <c r="G973" i="1"/>
  <c r="H973" i="1"/>
  <c r="G969" i="1"/>
  <c r="H969" i="1"/>
  <c r="G965" i="1"/>
  <c r="H965" i="1"/>
  <c r="G961" i="1"/>
  <c r="H961" i="1"/>
  <c r="G957" i="1"/>
  <c r="H957" i="1"/>
  <c r="G953" i="1"/>
  <c r="H953" i="1"/>
  <c r="G949" i="1"/>
  <c r="H949" i="1"/>
  <c r="D914" i="1"/>
  <c r="C914" i="1"/>
  <c r="O876" i="1"/>
  <c r="P876" i="1"/>
  <c r="C865" i="1"/>
  <c r="D865" i="1"/>
  <c r="G851" i="1"/>
  <c r="H851" i="1"/>
  <c r="O825" i="1"/>
  <c r="P825" i="1"/>
  <c r="O998" i="1"/>
  <c r="P998" i="1"/>
  <c r="C998" i="1"/>
  <c r="O994" i="1"/>
  <c r="P994" i="1"/>
  <c r="C994" i="1"/>
  <c r="O990" i="1"/>
  <c r="P990" i="1"/>
  <c r="C990" i="1"/>
  <c r="O986" i="1"/>
  <c r="P986" i="1"/>
  <c r="O982" i="1"/>
  <c r="P982" i="1"/>
  <c r="O978" i="1"/>
  <c r="P978" i="1"/>
  <c r="O974" i="1"/>
  <c r="P974" i="1"/>
  <c r="O970" i="1"/>
  <c r="P970" i="1"/>
  <c r="O966" i="1"/>
  <c r="P966" i="1"/>
  <c r="O962" i="1"/>
  <c r="P962" i="1"/>
  <c r="O958" i="1"/>
  <c r="P958" i="1"/>
  <c r="O954" i="1"/>
  <c r="P954" i="1"/>
  <c r="O950" i="1"/>
  <c r="P950" i="1"/>
  <c r="G946" i="1"/>
  <c r="H946" i="1"/>
  <c r="G944" i="1"/>
  <c r="H944" i="1"/>
  <c r="G942" i="1"/>
  <c r="H942" i="1"/>
  <c r="G940" i="1"/>
  <c r="H940" i="1"/>
  <c r="G938" i="1"/>
  <c r="H938" i="1"/>
  <c r="G936" i="1"/>
  <c r="H936" i="1"/>
  <c r="G934" i="1"/>
  <c r="H934" i="1"/>
  <c r="G932" i="1"/>
  <c r="H932" i="1"/>
  <c r="G930" i="1"/>
  <c r="H930" i="1"/>
  <c r="G928" i="1"/>
  <c r="H928" i="1"/>
  <c r="G926" i="1"/>
  <c r="H926" i="1"/>
  <c r="G924" i="1"/>
  <c r="H924" i="1"/>
  <c r="G922" i="1"/>
  <c r="H922" i="1"/>
  <c r="P907" i="1"/>
  <c r="O907" i="1"/>
  <c r="O1074" i="1"/>
  <c r="P1074" i="1"/>
  <c r="O1072" i="1"/>
  <c r="P1072" i="1"/>
  <c r="O1070" i="1"/>
  <c r="P1070" i="1"/>
  <c r="O1068" i="1"/>
  <c r="P1068" i="1"/>
  <c r="O1066" i="1"/>
  <c r="P1066" i="1"/>
  <c r="O1064" i="1"/>
  <c r="P1064" i="1"/>
  <c r="O1062" i="1"/>
  <c r="P1062" i="1"/>
  <c r="O1060" i="1"/>
  <c r="P1060" i="1"/>
  <c r="O1058" i="1"/>
  <c r="P1058" i="1"/>
  <c r="O1056" i="1"/>
  <c r="P1056" i="1"/>
  <c r="O1054" i="1"/>
  <c r="P1054" i="1"/>
  <c r="O1052" i="1"/>
  <c r="P1052" i="1"/>
  <c r="O1050" i="1"/>
  <c r="P1050" i="1"/>
  <c r="O1048" i="1"/>
  <c r="P1048" i="1"/>
  <c r="O1046" i="1"/>
  <c r="P1046" i="1"/>
  <c r="O1044" i="1"/>
  <c r="P1044" i="1"/>
  <c r="O1042" i="1"/>
  <c r="P1042" i="1"/>
  <c r="O1040" i="1"/>
  <c r="P1040" i="1"/>
  <c r="O1038" i="1"/>
  <c r="P1038" i="1"/>
  <c r="O1036" i="1"/>
  <c r="P1036" i="1"/>
  <c r="O1034" i="1"/>
  <c r="P1034" i="1"/>
  <c r="O1032" i="1"/>
  <c r="P1032" i="1"/>
  <c r="O1030" i="1"/>
  <c r="P1030" i="1"/>
  <c r="O1028" i="1"/>
  <c r="P1028" i="1"/>
  <c r="O1026" i="1"/>
  <c r="P1026" i="1"/>
  <c r="O1024" i="1"/>
  <c r="P1024" i="1"/>
  <c r="O1022" i="1"/>
  <c r="P1022" i="1"/>
  <c r="O1020" i="1"/>
  <c r="P1020" i="1"/>
  <c r="O1018" i="1"/>
  <c r="P1018" i="1"/>
  <c r="O1016" i="1"/>
  <c r="P1016" i="1"/>
  <c r="O1014" i="1"/>
  <c r="P1014" i="1"/>
  <c r="O1012" i="1"/>
  <c r="P1012" i="1"/>
  <c r="O1010" i="1"/>
  <c r="P1010" i="1"/>
  <c r="O1008" i="1"/>
  <c r="P1008" i="1"/>
  <c r="O1006" i="1"/>
  <c r="P1006" i="1"/>
  <c r="O1004" i="1"/>
  <c r="P1004" i="1"/>
  <c r="O1002" i="1"/>
  <c r="P1002" i="1"/>
  <c r="O1000" i="1"/>
  <c r="P1000" i="1"/>
  <c r="G996" i="1"/>
  <c r="H996" i="1"/>
  <c r="G992" i="1"/>
  <c r="H992" i="1"/>
  <c r="G988" i="1"/>
  <c r="H988" i="1"/>
  <c r="G984" i="1"/>
  <c r="H984" i="1"/>
  <c r="G980" i="1"/>
  <c r="H980" i="1"/>
  <c r="G976" i="1"/>
  <c r="H976" i="1"/>
  <c r="G972" i="1"/>
  <c r="H972" i="1"/>
  <c r="G968" i="1"/>
  <c r="H968" i="1"/>
  <c r="G964" i="1"/>
  <c r="H964" i="1"/>
  <c r="G960" i="1"/>
  <c r="H960" i="1"/>
  <c r="G956" i="1"/>
  <c r="H956" i="1"/>
  <c r="G952" i="1"/>
  <c r="H952" i="1"/>
  <c r="G948" i="1"/>
  <c r="H948" i="1"/>
  <c r="G912" i="1"/>
  <c r="H912" i="1"/>
  <c r="G894" i="1"/>
  <c r="H894" i="1"/>
  <c r="G890" i="1"/>
  <c r="H890" i="1"/>
  <c r="O997" i="1"/>
  <c r="P997" i="1"/>
  <c r="D996" i="1"/>
  <c r="O993" i="1"/>
  <c r="P993" i="1"/>
  <c r="D992" i="1"/>
  <c r="O989" i="1"/>
  <c r="P989" i="1"/>
  <c r="D988" i="1"/>
  <c r="O985" i="1"/>
  <c r="P985" i="1"/>
  <c r="D984" i="1"/>
  <c r="O981" i="1"/>
  <c r="P981" i="1"/>
  <c r="D980" i="1"/>
  <c r="O977" i="1"/>
  <c r="P977" i="1"/>
  <c r="D976" i="1"/>
  <c r="O973" i="1"/>
  <c r="P973" i="1"/>
  <c r="D972" i="1"/>
  <c r="O969" i="1"/>
  <c r="P969" i="1"/>
  <c r="D968" i="1"/>
  <c r="O965" i="1"/>
  <c r="P965" i="1"/>
  <c r="D964" i="1"/>
  <c r="O961" i="1"/>
  <c r="P961" i="1"/>
  <c r="D960" i="1"/>
  <c r="O957" i="1"/>
  <c r="P957" i="1"/>
  <c r="O953" i="1"/>
  <c r="P953" i="1"/>
  <c r="O949" i="1"/>
  <c r="P949" i="1"/>
  <c r="O946" i="1"/>
  <c r="P946" i="1"/>
  <c r="O944" i="1"/>
  <c r="P944" i="1"/>
  <c r="O942" i="1"/>
  <c r="P942" i="1"/>
  <c r="O940" i="1"/>
  <c r="P940" i="1"/>
  <c r="O938" i="1"/>
  <c r="P938" i="1"/>
  <c r="O936" i="1"/>
  <c r="P936" i="1"/>
  <c r="O934" i="1"/>
  <c r="P934" i="1"/>
  <c r="O932" i="1"/>
  <c r="P932" i="1"/>
  <c r="O930" i="1"/>
  <c r="P930" i="1"/>
  <c r="O928" i="1"/>
  <c r="P928" i="1"/>
  <c r="O926" i="1"/>
  <c r="P926" i="1"/>
  <c r="O924" i="1"/>
  <c r="P924" i="1"/>
  <c r="O922" i="1"/>
  <c r="P922" i="1"/>
  <c r="O920" i="1"/>
  <c r="P920" i="1"/>
  <c r="D899" i="1"/>
  <c r="C899" i="1"/>
  <c r="C884" i="1"/>
  <c r="D884" i="1"/>
  <c r="G1021" i="1"/>
  <c r="H1021" i="1"/>
  <c r="G1019" i="1"/>
  <c r="H1019" i="1"/>
  <c r="G1017" i="1"/>
  <c r="H1017" i="1"/>
  <c r="G1015" i="1"/>
  <c r="H1015" i="1"/>
  <c r="G1013" i="1"/>
  <c r="H1013" i="1"/>
  <c r="G1011" i="1"/>
  <c r="H1011" i="1"/>
  <c r="G1009" i="1"/>
  <c r="H1009" i="1"/>
  <c r="G1007" i="1"/>
  <c r="H1007" i="1"/>
  <c r="G1005" i="1"/>
  <c r="H1005" i="1"/>
  <c r="G1003" i="1"/>
  <c r="H1003" i="1"/>
  <c r="G1001" i="1"/>
  <c r="H1001" i="1"/>
  <c r="G999" i="1"/>
  <c r="H999" i="1"/>
  <c r="G995" i="1"/>
  <c r="H995" i="1"/>
  <c r="G991" i="1"/>
  <c r="H991" i="1"/>
  <c r="G987" i="1"/>
  <c r="H987" i="1"/>
  <c r="G983" i="1"/>
  <c r="H983" i="1"/>
  <c r="G979" i="1"/>
  <c r="H979" i="1"/>
  <c r="G975" i="1"/>
  <c r="H975" i="1"/>
  <c r="G971" i="1"/>
  <c r="H971" i="1"/>
  <c r="G967" i="1"/>
  <c r="H967" i="1"/>
  <c r="G963" i="1"/>
  <c r="H963" i="1"/>
  <c r="G959" i="1"/>
  <c r="H959" i="1"/>
  <c r="G955" i="1"/>
  <c r="H955" i="1"/>
  <c r="G951" i="1"/>
  <c r="H951" i="1"/>
  <c r="G892" i="1"/>
  <c r="H892" i="1"/>
  <c r="O996" i="1"/>
  <c r="P996" i="1"/>
  <c r="O992" i="1"/>
  <c r="P992" i="1"/>
  <c r="O988" i="1"/>
  <c r="P988" i="1"/>
  <c r="O984" i="1"/>
  <c r="P984" i="1"/>
  <c r="O980" i="1"/>
  <c r="P980" i="1"/>
  <c r="O976" i="1"/>
  <c r="P976" i="1"/>
  <c r="O972" i="1"/>
  <c r="P972" i="1"/>
  <c r="O968" i="1"/>
  <c r="P968" i="1"/>
  <c r="O964" i="1"/>
  <c r="P964" i="1"/>
  <c r="O960" i="1"/>
  <c r="P960" i="1"/>
  <c r="O956" i="1"/>
  <c r="P956" i="1"/>
  <c r="O952" i="1"/>
  <c r="P952" i="1"/>
  <c r="O948" i="1"/>
  <c r="P948" i="1"/>
  <c r="G947" i="1"/>
  <c r="H947" i="1"/>
  <c r="G945" i="1"/>
  <c r="H945" i="1"/>
  <c r="G943" i="1"/>
  <c r="H943" i="1"/>
  <c r="G941" i="1"/>
  <c r="H941" i="1"/>
  <c r="G939" i="1"/>
  <c r="H939" i="1"/>
  <c r="G937" i="1"/>
  <c r="H937" i="1"/>
  <c r="G935" i="1"/>
  <c r="H935" i="1"/>
  <c r="G933" i="1"/>
  <c r="H933" i="1"/>
  <c r="G931" i="1"/>
  <c r="H931" i="1"/>
  <c r="G929" i="1"/>
  <c r="H929" i="1"/>
  <c r="G927" i="1"/>
  <c r="H927" i="1"/>
  <c r="G925" i="1"/>
  <c r="H925" i="1"/>
  <c r="G923" i="1"/>
  <c r="H923" i="1"/>
  <c r="G921" i="1"/>
  <c r="H921" i="1"/>
  <c r="P903" i="1"/>
  <c r="O903" i="1"/>
  <c r="D893" i="1"/>
  <c r="C893" i="1"/>
  <c r="G886" i="1"/>
  <c r="H886" i="1"/>
  <c r="C877" i="1"/>
  <c r="D877" i="1"/>
  <c r="C853" i="1"/>
  <c r="D853" i="1"/>
  <c r="D816" i="1"/>
  <c r="C816" i="1"/>
  <c r="P811" i="1"/>
  <c r="O811" i="1"/>
  <c r="P788" i="1"/>
  <c r="O788" i="1"/>
  <c r="G768" i="1"/>
  <c r="H768" i="1"/>
  <c r="O884" i="1"/>
  <c r="P884" i="1"/>
  <c r="G867" i="1"/>
  <c r="H867" i="1"/>
  <c r="G859" i="1"/>
  <c r="H859" i="1"/>
  <c r="O831" i="1"/>
  <c r="P831" i="1"/>
  <c r="G898" i="1"/>
  <c r="H898" i="1"/>
  <c r="O888" i="1"/>
  <c r="P888" i="1"/>
  <c r="G875" i="1"/>
  <c r="H875" i="1"/>
  <c r="C873" i="1"/>
  <c r="D873" i="1"/>
  <c r="C857" i="1"/>
  <c r="D857" i="1"/>
  <c r="C849" i="1"/>
  <c r="D849" i="1"/>
  <c r="C841" i="1"/>
  <c r="D841" i="1"/>
  <c r="D915" i="1"/>
  <c r="H914" i="1"/>
  <c r="C912" i="1"/>
  <c r="D911" i="1"/>
  <c r="H910" i="1"/>
  <c r="D907" i="1"/>
  <c r="H906" i="1"/>
  <c r="G902" i="1"/>
  <c r="H902" i="1"/>
  <c r="C898" i="1"/>
  <c r="D896" i="1"/>
  <c r="O892" i="1"/>
  <c r="P892" i="1"/>
  <c r="H891" i="1"/>
  <c r="C881" i="1"/>
  <c r="D881" i="1"/>
  <c r="O829" i="1"/>
  <c r="P829" i="1"/>
  <c r="P914" i="1"/>
  <c r="P910" i="1"/>
  <c r="P906" i="1"/>
  <c r="C902" i="1"/>
  <c r="O896" i="1"/>
  <c r="P896" i="1"/>
  <c r="H895" i="1"/>
  <c r="C885" i="1"/>
  <c r="H884" i="1"/>
  <c r="G863" i="1"/>
  <c r="H863" i="1"/>
  <c r="G847" i="1"/>
  <c r="H847" i="1"/>
  <c r="H920" i="1"/>
  <c r="P919" i="1"/>
  <c r="H919" i="1"/>
  <c r="P918" i="1"/>
  <c r="H918" i="1"/>
  <c r="P917" i="1"/>
  <c r="H917" i="1"/>
  <c r="P916" i="1"/>
  <c r="H916" i="1"/>
  <c r="P915" i="1"/>
  <c r="H915" i="1"/>
  <c r="C913" i="1"/>
  <c r="H911" i="1"/>
  <c r="C909" i="1"/>
  <c r="H907" i="1"/>
  <c r="H903" i="1"/>
  <c r="O900" i="1"/>
  <c r="P900" i="1"/>
  <c r="H899" i="1"/>
  <c r="P893" i="1"/>
  <c r="O880" i="1"/>
  <c r="P880" i="1"/>
  <c r="G871" i="1"/>
  <c r="H871" i="1"/>
  <c r="C869" i="1"/>
  <c r="D869" i="1"/>
  <c r="C861" i="1"/>
  <c r="D861" i="1"/>
  <c r="G855" i="1"/>
  <c r="H855" i="1"/>
  <c r="O833" i="1"/>
  <c r="P833" i="1"/>
  <c r="C900" i="1"/>
  <c r="P897" i="1"/>
  <c r="C889" i="1"/>
  <c r="H888" i="1"/>
  <c r="C882" i="1"/>
  <c r="G879" i="1"/>
  <c r="H879" i="1"/>
  <c r="C845" i="1"/>
  <c r="D845" i="1"/>
  <c r="C837" i="1"/>
  <c r="D837" i="1"/>
  <c r="O827" i="1"/>
  <c r="P827" i="1"/>
  <c r="O899" i="1"/>
  <c r="O895" i="1"/>
  <c r="O891" i="1"/>
  <c r="O887" i="1"/>
  <c r="O883" i="1"/>
  <c r="O879" i="1"/>
  <c r="O875" i="1"/>
  <c r="P872" i="1"/>
  <c r="O871" i="1"/>
  <c r="P868" i="1"/>
  <c r="O867" i="1"/>
  <c r="O863" i="1"/>
  <c r="O859" i="1"/>
  <c r="O855" i="1"/>
  <c r="O851" i="1"/>
  <c r="O847" i="1"/>
  <c r="O843" i="1"/>
  <c r="O839" i="1"/>
  <c r="O835" i="1"/>
  <c r="D819" i="1"/>
  <c r="C819" i="1"/>
  <c r="C809" i="1"/>
  <c r="O759" i="1"/>
  <c r="P759" i="1"/>
  <c r="G834" i="1"/>
  <c r="H834" i="1"/>
  <c r="G832" i="1"/>
  <c r="H832" i="1"/>
  <c r="G830" i="1"/>
  <c r="H830" i="1"/>
  <c r="G828" i="1"/>
  <c r="H828" i="1"/>
  <c r="G826" i="1"/>
  <c r="H826" i="1"/>
  <c r="D825" i="1"/>
  <c r="D824" i="1"/>
  <c r="P815" i="1"/>
  <c r="O815" i="1"/>
  <c r="G781" i="1"/>
  <c r="H781" i="1"/>
  <c r="O749" i="1"/>
  <c r="P749" i="1"/>
  <c r="O864" i="1"/>
  <c r="O860" i="1"/>
  <c r="O856" i="1"/>
  <c r="O852" i="1"/>
  <c r="P849" i="1"/>
  <c r="O848" i="1"/>
  <c r="O844" i="1"/>
  <c r="O840" i="1"/>
  <c r="O836" i="1"/>
  <c r="C813" i="1"/>
  <c r="P809" i="1"/>
  <c r="O809" i="1"/>
  <c r="O791" i="1"/>
  <c r="P791" i="1"/>
  <c r="P772" i="1"/>
  <c r="O772" i="1"/>
  <c r="G752" i="1"/>
  <c r="H752" i="1"/>
  <c r="G901" i="1"/>
  <c r="G897" i="1"/>
  <c r="G893" i="1"/>
  <c r="G889" i="1"/>
  <c r="G885" i="1"/>
  <c r="H882" i="1"/>
  <c r="G881" i="1"/>
  <c r="H878" i="1"/>
  <c r="G877" i="1"/>
  <c r="H874" i="1"/>
  <c r="G873" i="1"/>
  <c r="H870" i="1"/>
  <c r="G869" i="1"/>
  <c r="H866" i="1"/>
  <c r="G865" i="1"/>
  <c r="G861" i="1"/>
  <c r="G857" i="1"/>
  <c r="G853" i="1"/>
  <c r="G849" i="1"/>
  <c r="G845" i="1"/>
  <c r="G841" i="1"/>
  <c r="G837" i="1"/>
  <c r="O834" i="1"/>
  <c r="P834" i="1"/>
  <c r="O832" i="1"/>
  <c r="P832" i="1"/>
  <c r="O830" i="1"/>
  <c r="P830" i="1"/>
  <c r="O828" i="1"/>
  <c r="P828" i="1"/>
  <c r="O826" i="1"/>
  <c r="P826" i="1"/>
  <c r="D806" i="1"/>
  <c r="C806" i="1"/>
  <c r="P813" i="1"/>
  <c r="O813" i="1"/>
  <c r="G784" i="1"/>
  <c r="H784" i="1"/>
  <c r="G765" i="1"/>
  <c r="H765" i="1"/>
  <c r="G720" i="1"/>
  <c r="H720" i="1"/>
  <c r="P712" i="1"/>
  <c r="O712" i="1"/>
  <c r="C701" i="1"/>
  <c r="D701" i="1"/>
  <c r="O697" i="1"/>
  <c r="P697" i="1"/>
  <c r="G862" i="1"/>
  <c r="G858" i="1"/>
  <c r="G854" i="1"/>
  <c r="G850" i="1"/>
  <c r="G846" i="1"/>
  <c r="G842" i="1"/>
  <c r="G838" i="1"/>
  <c r="G835" i="1"/>
  <c r="H835" i="1"/>
  <c r="G833" i="1"/>
  <c r="H833" i="1"/>
  <c r="G831" i="1"/>
  <c r="H831" i="1"/>
  <c r="G829" i="1"/>
  <c r="H829" i="1"/>
  <c r="G827" i="1"/>
  <c r="H827" i="1"/>
  <c r="C811" i="1"/>
  <c r="D802" i="1"/>
  <c r="C802" i="1"/>
  <c r="O775" i="1"/>
  <c r="P775" i="1"/>
  <c r="P756" i="1"/>
  <c r="O756" i="1"/>
  <c r="O902" i="1"/>
  <c r="P899" i="1"/>
  <c r="O898" i="1"/>
  <c r="P895" i="1"/>
  <c r="O894" i="1"/>
  <c r="P891" i="1"/>
  <c r="O890" i="1"/>
  <c r="P887" i="1"/>
  <c r="O886" i="1"/>
  <c r="P883" i="1"/>
  <c r="O882" i="1"/>
  <c r="P879" i="1"/>
  <c r="O878" i="1"/>
  <c r="P875" i="1"/>
  <c r="O874" i="1"/>
  <c r="P871" i="1"/>
  <c r="O870" i="1"/>
  <c r="P867" i="1"/>
  <c r="O866" i="1"/>
  <c r="P863" i="1"/>
  <c r="O862" i="1"/>
  <c r="P859" i="1"/>
  <c r="O858" i="1"/>
  <c r="P855" i="1"/>
  <c r="O854" i="1"/>
  <c r="P851" i="1"/>
  <c r="O850" i="1"/>
  <c r="P847" i="1"/>
  <c r="O846" i="1"/>
  <c r="O842" i="1"/>
  <c r="O838" i="1"/>
  <c r="G797" i="1"/>
  <c r="H797" i="1"/>
  <c r="P744" i="1"/>
  <c r="O744" i="1"/>
  <c r="C814" i="1"/>
  <c r="C812" i="1"/>
  <c r="C810" i="1"/>
  <c r="C808" i="1"/>
  <c r="D790" i="1"/>
  <c r="C790" i="1"/>
  <c r="H785" i="1"/>
  <c r="D774" i="1"/>
  <c r="C774" i="1"/>
  <c r="H769" i="1"/>
  <c r="D758" i="1"/>
  <c r="C758" i="1"/>
  <c r="H753" i="1"/>
  <c r="G745" i="1"/>
  <c r="G732" i="1"/>
  <c r="H732" i="1"/>
  <c r="C699" i="1"/>
  <c r="D699" i="1"/>
  <c r="O695" i="1"/>
  <c r="P695" i="1"/>
  <c r="D818" i="1"/>
  <c r="G817" i="1"/>
  <c r="G815" i="1"/>
  <c r="G813" i="1"/>
  <c r="G811" i="1"/>
  <c r="G809" i="1"/>
  <c r="D804" i="1"/>
  <c r="D800" i="1"/>
  <c r="G792" i="1"/>
  <c r="H792" i="1"/>
  <c r="P789" i="1"/>
  <c r="O783" i="1"/>
  <c r="P783" i="1"/>
  <c r="G776" i="1"/>
  <c r="H776" i="1"/>
  <c r="P773" i="1"/>
  <c r="O767" i="1"/>
  <c r="P767" i="1"/>
  <c r="G760" i="1"/>
  <c r="H760" i="1"/>
  <c r="P757" i="1"/>
  <c r="G749" i="1"/>
  <c r="G736" i="1"/>
  <c r="H736" i="1"/>
  <c r="P728" i="1"/>
  <c r="O728" i="1"/>
  <c r="P724" i="1"/>
  <c r="C709" i="1"/>
  <c r="D709" i="1"/>
  <c r="O705" i="1"/>
  <c r="P705" i="1"/>
  <c r="C693" i="1"/>
  <c r="D693" i="1"/>
  <c r="O689" i="1"/>
  <c r="P689" i="1"/>
  <c r="C685" i="1"/>
  <c r="D685" i="1"/>
  <c r="C683" i="1"/>
  <c r="D683" i="1"/>
  <c r="C681" i="1"/>
  <c r="D681" i="1"/>
  <c r="C679" i="1"/>
  <c r="D679" i="1"/>
  <c r="C677" i="1"/>
  <c r="D677" i="1"/>
  <c r="C675" i="1"/>
  <c r="D675" i="1"/>
  <c r="C673" i="1"/>
  <c r="D673" i="1"/>
  <c r="D786" i="1"/>
  <c r="C786" i="1"/>
  <c r="D770" i="1"/>
  <c r="C770" i="1"/>
  <c r="D754" i="1"/>
  <c r="C754" i="1"/>
  <c r="P741" i="1"/>
  <c r="G740" i="1"/>
  <c r="H740" i="1"/>
  <c r="P732" i="1"/>
  <c r="O732" i="1"/>
  <c r="C703" i="1"/>
  <c r="D703" i="1"/>
  <c r="O699" i="1"/>
  <c r="P699" i="1"/>
  <c r="C687" i="1"/>
  <c r="D687" i="1"/>
  <c r="D805" i="1"/>
  <c r="D801" i="1"/>
  <c r="O795" i="1"/>
  <c r="P795" i="1"/>
  <c r="G788" i="1"/>
  <c r="H788" i="1"/>
  <c r="O779" i="1"/>
  <c r="P779" i="1"/>
  <c r="G772" i="1"/>
  <c r="H772" i="1"/>
  <c r="O763" i="1"/>
  <c r="P763" i="1"/>
  <c r="G756" i="1"/>
  <c r="H756" i="1"/>
  <c r="G744" i="1"/>
  <c r="H744" i="1"/>
  <c r="P736" i="1"/>
  <c r="O736" i="1"/>
  <c r="G712" i="1"/>
  <c r="H712" i="1"/>
  <c r="O709" i="1"/>
  <c r="P709" i="1"/>
  <c r="C697" i="1"/>
  <c r="D697" i="1"/>
  <c r="O693" i="1"/>
  <c r="P693" i="1"/>
  <c r="D798" i="1"/>
  <c r="C798" i="1"/>
  <c r="D782" i="1"/>
  <c r="C782" i="1"/>
  <c r="D766" i="1"/>
  <c r="C766" i="1"/>
  <c r="G748" i="1"/>
  <c r="H748" i="1"/>
  <c r="P740" i="1"/>
  <c r="O740" i="1"/>
  <c r="G716" i="1"/>
  <c r="H716" i="1"/>
  <c r="C707" i="1"/>
  <c r="D707" i="1"/>
  <c r="O703" i="1"/>
  <c r="P703" i="1"/>
  <c r="C691" i="1"/>
  <c r="D691" i="1"/>
  <c r="O687" i="1"/>
  <c r="P687" i="1"/>
  <c r="D817" i="1"/>
  <c r="D815" i="1"/>
  <c r="D813" i="1"/>
  <c r="D811" i="1"/>
  <c r="D809" i="1"/>
  <c r="D794" i="1"/>
  <c r="C794" i="1"/>
  <c r="D778" i="1"/>
  <c r="C778" i="1"/>
  <c r="D762" i="1"/>
  <c r="C762" i="1"/>
  <c r="P748" i="1"/>
  <c r="O748" i="1"/>
  <c r="G724" i="1"/>
  <c r="H724" i="1"/>
  <c r="C711" i="1"/>
  <c r="D711" i="1"/>
  <c r="O707" i="1"/>
  <c r="P707" i="1"/>
  <c r="C695" i="1"/>
  <c r="D695" i="1"/>
  <c r="O691" i="1"/>
  <c r="P691" i="1"/>
  <c r="D807" i="1"/>
  <c r="D803" i="1"/>
  <c r="D799" i="1"/>
  <c r="G796" i="1"/>
  <c r="H796" i="1"/>
  <c r="P793" i="1"/>
  <c r="O787" i="1"/>
  <c r="P787" i="1"/>
  <c r="G780" i="1"/>
  <c r="H780" i="1"/>
  <c r="P777" i="1"/>
  <c r="O771" i="1"/>
  <c r="P771" i="1"/>
  <c r="G764" i="1"/>
  <c r="H764" i="1"/>
  <c r="P761" i="1"/>
  <c r="O755" i="1"/>
  <c r="P755" i="1"/>
  <c r="G728" i="1"/>
  <c r="H728" i="1"/>
  <c r="P716" i="1"/>
  <c r="C705" i="1"/>
  <c r="D705" i="1"/>
  <c r="O701" i="1"/>
  <c r="P701" i="1"/>
  <c r="C689" i="1"/>
  <c r="D689" i="1"/>
  <c r="D795" i="1"/>
  <c r="D791" i="1"/>
  <c r="D787" i="1"/>
  <c r="D783" i="1"/>
  <c r="D779" i="1"/>
  <c r="D775" i="1"/>
  <c r="D771" i="1"/>
  <c r="D767" i="1"/>
  <c r="D763" i="1"/>
  <c r="D759" i="1"/>
  <c r="D755" i="1"/>
  <c r="D751" i="1"/>
  <c r="D747" i="1"/>
  <c r="D743" i="1"/>
  <c r="D739" i="1"/>
  <c r="D735" i="1"/>
  <c r="D731" i="1"/>
  <c r="D727" i="1"/>
  <c r="D723" i="1"/>
  <c r="D719" i="1"/>
  <c r="D715" i="1"/>
  <c r="C797" i="1"/>
  <c r="D796" i="1"/>
  <c r="H795" i="1"/>
  <c r="C793" i="1"/>
  <c r="D792" i="1"/>
  <c r="H791" i="1"/>
  <c r="C789" i="1"/>
  <c r="D788" i="1"/>
  <c r="H787" i="1"/>
  <c r="C785" i="1"/>
  <c r="D784" i="1"/>
  <c r="H783" i="1"/>
  <c r="C781" i="1"/>
  <c r="D780" i="1"/>
  <c r="H779" i="1"/>
  <c r="C777" i="1"/>
  <c r="D776" i="1"/>
  <c r="H775" i="1"/>
  <c r="C773" i="1"/>
  <c r="D772" i="1"/>
  <c r="H771" i="1"/>
  <c r="C769" i="1"/>
  <c r="D768" i="1"/>
  <c r="H767" i="1"/>
  <c r="C765" i="1"/>
  <c r="D764" i="1"/>
  <c r="H763" i="1"/>
  <c r="C761" i="1"/>
  <c r="D760" i="1"/>
  <c r="H759" i="1"/>
  <c r="C757" i="1"/>
  <c r="D756" i="1"/>
  <c r="H755" i="1"/>
  <c r="C753" i="1"/>
  <c r="D752" i="1"/>
  <c r="H751" i="1"/>
  <c r="C749" i="1"/>
  <c r="D748" i="1"/>
  <c r="H747" i="1"/>
  <c r="C745" i="1"/>
  <c r="D744" i="1"/>
  <c r="H743" i="1"/>
  <c r="C741" i="1"/>
  <c r="D740" i="1"/>
  <c r="H739" i="1"/>
  <c r="C737" i="1"/>
  <c r="D736" i="1"/>
  <c r="H735" i="1"/>
  <c r="C733" i="1"/>
  <c r="D732" i="1"/>
  <c r="H731" i="1"/>
  <c r="C729" i="1"/>
  <c r="D728" i="1"/>
  <c r="H727" i="1"/>
  <c r="C725" i="1"/>
  <c r="D724" i="1"/>
  <c r="H723" i="1"/>
  <c r="C721" i="1"/>
  <c r="D720" i="1"/>
  <c r="H719" i="1"/>
  <c r="C717" i="1"/>
  <c r="D716" i="1"/>
  <c r="H715" i="1"/>
  <c r="C713" i="1"/>
  <c r="D712" i="1"/>
  <c r="H711" i="1"/>
  <c r="H709" i="1"/>
  <c r="H707" i="1"/>
  <c r="H705" i="1"/>
  <c r="H703" i="1"/>
  <c r="H701" i="1"/>
  <c r="H699" i="1"/>
  <c r="H697" i="1"/>
  <c r="H695" i="1"/>
  <c r="H693" i="1"/>
  <c r="H691" i="1"/>
  <c r="H689" i="1"/>
  <c r="H687" i="1"/>
  <c r="P751" i="1"/>
  <c r="P747" i="1"/>
  <c r="P743" i="1"/>
  <c r="P739" i="1"/>
  <c r="P735" i="1"/>
  <c r="P731" i="1"/>
  <c r="P727" i="1"/>
  <c r="P723" i="1"/>
  <c r="P719" i="1"/>
  <c r="P715" i="1"/>
  <c r="P711" i="1"/>
  <c r="C710" i="1"/>
  <c r="D710" i="1"/>
  <c r="C708" i="1"/>
  <c r="D708" i="1"/>
  <c r="C706" i="1"/>
  <c r="D706" i="1"/>
  <c r="C704" i="1"/>
  <c r="D704" i="1"/>
  <c r="C702" i="1"/>
  <c r="D702" i="1"/>
  <c r="C700" i="1"/>
  <c r="D700" i="1"/>
  <c r="C698" i="1"/>
  <c r="D698" i="1"/>
  <c r="C696" i="1"/>
  <c r="D696" i="1"/>
  <c r="C694" i="1"/>
  <c r="D694" i="1"/>
  <c r="C692" i="1"/>
  <c r="D692" i="1"/>
  <c r="C690" i="1"/>
  <c r="D690" i="1"/>
  <c r="C688" i="1"/>
  <c r="D688" i="1"/>
  <c r="C686" i="1"/>
  <c r="D686" i="1"/>
  <c r="C684" i="1"/>
  <c r="D684" i="1"/>
  <c r="C682" i="1"/>
  <c r="D682" i="1"/>
  <c r="C680" i="1"/>
  <c r="D680" i="1"/>
  <c r="C678" i="1"/>
  <c r="D678" i="1"/>
  <c r="C676" i="1"/>
  <c r="D676" i="1"/>
  <c r="C674" i="1"/>
  <c r="D674" i="1"/>
  <c r="C750" i="1"/>
  <c r="C746" i="1"/>
  <c r="C742" i="1"/>
  <c r="C738" i="1"/>
  <c r="C734" i="1"/>
  <c r="C730" i="1"/>
  <c r="C726" i="1"/>
  <c r="C722" i="1"/>
  <c r="C718" i="1"/>
  <c r="C714" i="1"/>
  <c r="P637" i="1"/>
  <c r="G637" i="1"/>
  <c r="O636" i="1"/>
  <c r="G636" i="1"/>
  <c r="O635" i="1"/>
  <c r="G635" i="1"/>
  <c r="O634" i="1"/>
  <c r="G634" i="1"/>
  <c r="O633" i="1"/>
  <c r="G633" i="1"/>
  <c r="O632" i="1"/>
  <c r="G632" i="1"/>
  <c r="O631" i="1"/>
  <c r="G631" i="1"/>
  <c r="O630" i="1"/>
  <c r="G630" i="1"/>
  <c r="O629" i="1"/>
  <c r="G629" i="1"/>
  <c r="O628" i="1"/>
  <c r="G628" i="1"/>
  <c r="O627" i="1"/>
  <c r="P623" i="1"/>
  <c r="O614" i="1"/>
  <c r="P614" i="1"/>
  <c r="D614" i="1"/>
  <c r="G596" i="1"/>
  <c r="D594" i="1"/>
  <c r="C594" i="1"/>
  <c r="P588" i="1"/>
  <c r="O583" i="1"/>
  <c r="P583" i="1"/>
  <c r="G579" i="1"/>
  <c r="H579" i="1"/>
  <c r="G564" i="1"/>
  <c r="D562" i="1"/>
  <c r="C562" i="1"/>
  <c r="P556" i="1"/>
  <c r="O551" i="1"/>
  <c r="P551" i="1"/>
  <c r="O527" i="1"/>
  <c r="P527" i="1"/>
  <c r="D526" i="1"/>
  <c r="C526" i="1"/>
  <c r="O495" i="1"/>
  <c r="P495" i="1"/>
  <c r="D494" i="1"/>
  <c r="C494" i="1"/>
  <c r="P418" i="1"/>
  <c r="O418" i="1"/>
  <c r="H623" i="1"/>
  <c r="G615" i="1"/>
  <c r="O610" i="1"/>
  <c r="P610" i="1"/>
  <c r="D610" i="1"/>
  <c r="O603" i="1"/>
  <c r="P603" i="1"/>
  <c r="G599" i="1"/>
  <c r="H599" i="1"/>
  <c r="D582" i="1"/>
  <c r="C582" i="1"/>
  <c r="H576" i="1"/>
  <c r="O571" i="1"/>
  <c r="P571" i="1"/>
  <c r="G567" i="1"/>
  <c r="H567" i="1"/>
  <c r="D550" i="1"/>
  <c r="C550" i="1"/>
  <c r="O523" i="1"/>
  <c r="P523" i="1"/>
  <c r="D522" i="1"/>
  <c r="C522" i="1"/>
  <c r="O491" i="1"/>
  <c r="P491" i="1"/>
  <c r="D490" i="1"/>
  <c r="C490" i="1"/>
  <c r="P406" i="1"/>
  <c r="O406" i="1"/>
  <c r="D277" i="1"/>
  <c r="C277" i="1"/>
  <c r="P251" i="1"/>
  <c r="O251" i="1"/>
  <c r="G221" i="1"/>
  <c r="H221" i="1"/>
  <c r="D208" i="1"/>
  <c r="C208" i="1"/>
  <c r="P138" i="1"/>
  <c r="O138" i="1"/>
  <c r="D83" i="1"/>
  <c r="C83" i="1"/>
  <c r="P64" i="1"/>
  <c r="O64" i="1"/>
  <c r="H45" i="1"/>
  <c r="G45" i="1"/>
  <c r="H33" i="1"/>
  <c r="G33" i="1"/>
  <c r="G626" i="1"/>
  <c r="H626" i="1"/>
  <c r="D625" i="1"/>
  <c r="C625" i="1"/>
  <c r="D602" i="1"/>
  <c r="C602" i="1"/>
  <c r="O591" i="1"/>
  <c r="P591" i="1"/>
  <c r="G587" i="1"/>
  <c r="H587" i="1"/>
  <c r="D570" i="1"/>
  <c r="C570" i="1"/>
  <c r="O559" i="1"/>
  <c r="P559" i="1"/>
  <c r="G555" i="1"/>
  <c r="H555" i="1"/>
  <c r="O519" i="1"/>
  <c r="P519" i="1"/>
  <c r="D518" i="1"/>
  <c r="C518" i="1"/>
  <c r="H500" i="1"/>
  <c r="H468" i="1"/>
  <c r="G468" i="1"/>
  <c r="D421" i="1"/>
  <c r="C421" i="1"/>
  <c r="P409" i="1"/>
  <c r="O409" i="1"/>
  <c r="G622" i="1"/>
  <c r="H622" i="1"/>
  <c r="D621" i="1"/>
  <c r="C621" i="1"/>
  <c r="G607" i="1"/>
  <c r="H607" i="1"/>
  <c r="D590" i="1"/>
  <c r="C590" i="1"/>
  <c r="H584" i="1"/>
  <c r="O579" i="1"/>
  <c r="P579" i="1"/>
  <c r="G575" i="1"/>
  <c r="H575" i="1"/>
  <c r="D558" i="1"/>
  <c r="C558" i="1"/>
  <c r="H552" i="1"/>
  <c r="O547" i="1"/>
  <c r="P547" i="1"/>
  <c r="D546" i="1"/>
  <c r="C546" i="1"/>
  <c r="H528" i="1"/>
  <c r="O515" i="1"/>
  <c r="P515" i="1"/>
  <c r="D514" i="1"/>
  <c r="C514" i="1"/>
  <c r="H496" i="1"/>
  <c r="H482" i="1"/>
  <c r="H474" i="1"/>
  <c r="C622" i="1"/>
  <c r="P620" i="1"/>
  <c r="G618" i="1"/>
  <c r="H618" i="1"/>
  <c r="D617" i="1"/>
  <c r="C617" i="1"/>
  <c r="H612" i="1"/>
  <c r="H611" i="1"/>
  <c r="O607" i="1"/>
  <c r="H604" i="1"/>
  <c r="O599" i="1"/>
  <c r="P599" i="1"/>
  <c r="G595" i="1"/>
  <c r="H595" i="1"/>
  <c r="G580" i="1"/>
  <c r="D578" i="1"/>
  <c r="C578" i="1"/>
  <c r="H572" i="1"/>
  <c r="O567" i="1"/>
  <c r="P567" i="1"/>
  <c r="G563" i="1"/>
  <c r="H563" i="1"/>
  <c r="O543" i="1"/>
  <c r="P543" i="1"/>
  <c r="D542" i="1"/>
  <c r="C542" i="1"/>
  <c r="H524" i="1"/>
  <c r="O511" i="1"/>
  <c r="P511" i="1"/>
  <c r="D510" i="1"/>
  <c r="C510" i="1"/>
  <c r="H492" i="1"/>
  <c r="O626" i="1"/>
  <c r="P626" i="1"/>
  <c r="D626" i="1"/>
  <c r="C618" i="1"/>
  <c r="P616" i="1"/>
  <c r="G614" i="1"/>
  <c r="H614" i="1"/>
  <c r="D613" i="1"/>
  <c r="C613" i="1"/>
  <c r="H608" i="1"/>
  <c r="G600" i="1"/>
  <c r="D598" i="1"/>
  <c r="C598" i="1"/>
  <c r="P592" i="1"/>
  <c r="H592" i="1"/>
  <c r="O587" i="1"/>
  <c r="P587" i="1"/>
  <c r="G583" i="1"/>
  <c r="H583" i="1"/>
  <c r="G568" i="1"/>
  <c r="D566" i="1"/>
  <c r="C566" i="1"/>
  <c r="P560" i="1"/>
  <c r="H560" i="1"/>
  <c r="O555" i="1"/>
  <c r="P555" i="1"/>
  <c r="G551" i="1"/>
  <c r="H551" i="1"/>
  <c r="O539" i="1"/>
  <c r="P539" i="1"/>
  <c r="D538" i="1"/>
  <c r="C538" i="1"/>
  <c r="H520" i="1"/>
  <c r="O507" i="1"/>
  <c r="P507" i="1"/>
  <c r="D506" i="1"/>
  <c r="C506" i="1"/>
  <c r="H488" i="1"/>
  <c r="H480" i="1"/>
  <c r="H472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G627" i="1"/>
  <c r="O622" i="1"/>
  <c r="P622" i="1"/>
  <c r="C614" i="1"/>
  <c r="P612" i="1"/>
  <c r="G610" i="1"/>
  <c r="H610" i="1"/>
  <c r="D609" i="1"/>
  <c r="C609" i="1"/>
  <c r="G603" i="1"/>
  <c r="H603" i="1"/>
  <c r="G588" i="1"/>
  <c r="D586" i="1"/>
  <c r="C586" i="1"/>
  <c r="P580" i="1"/>
  <c r="O575" i="1"/>
  <c r="P575" i="1"/>
  <c r="G571" i="1"/>
  <c r="H571" i="1"/>
  <c r="G556" i="1"/>
  <c r="D554" i="1"/>
  <c r="C554" i="1"/>
  <c r="P548" i="1"/>
  <c r="O535" i="1"/>
  <c r="P535" i="1"/>
  <c r="D534" i="1"/>
  <c r="C534" i="1"/>
  <c r="O503" i="1"/>
  <c r="P503" i="1"/>
  <c r="D502" i="1"/>
  <c r="C502" i="1"/>
  <c r="H434" i="1"/>
  <c r="G434" i="1"/>
  <c r="C424" i="1"/>
  <c r="D424" i="1"/>
  <c r="O618" i="1"/>
  <c r="P618" i="1"/>
  <c r="D606" i="1"/>
  <c r="C606" i="1"/>
  <c r="O595" i="1"/>
  <c r="P595" i="1"/>
  <c r="G591" i="1"/>
  <c r="H591" i="1"/>
  <c r="D574" i="1"/>
  <c r="C574" i="1"/>
  <c r="O563" i="1"/>
  <c r="P563" i="1"/>
  <c r="G559" i="1"/>
  <c r="H559" i="1"/>
  <c r="O531" i="1"/>
  <c r="P531" i="1"/>
  <c r="D530" i="1"/>
  <c r="C530" i="1"/>
  <c r="O499" i="1"/>
  <c r="P499" i="1"/>
  <c r="D498" i="1"/>
  <c r="C498" i="1"/>
  <c r="H470" i="1"/>
  <c r="G470" i="1"/>
  <c r="C487" i="1"/>
  <c r="D487" i="1"/>
  <c r="C485" i="1"/>
  <c r="D485" i="1"/>
  <c r="C483" i="1"/>
  <c r="D483" i="1"/>
  <c r="C481" i="1"/>
  <c r="D481" i="1"/>
  <c r="C479" i="1"/>
  <c r="D479" i="1"/>
  <c r="C477" i="1"/>
  <c r="D477" i="1"/>
  <c r="C475" i="1"/>
  <c r="D475" i="1"/>
  <c r="C473" i="1"/>
  <c r="D473" i="1"/>
  <c r="C471" i="1"/>
  <c r="D471" i="1"/>
  <c r="C469" i="1"/>
  <c r="D469" i="1"/>
  <c r="C467" i="1"/>
  <c r="D467" i="1"/>
  <c r="C465" i="1"/>
  <c r="D465" i="1"/>
  <c r="C463" i="1"/>
  <c r="D463" i="1"/>
  <c r="C461" i="1"/>
  <c r="D461" i="1"/>
  <c r="C459" i="1"/>
  <c r="D459" i="1"/>
  <c r="C457" i="1"/>
  <c r="D457" i="1"/>
  <c r="C455" i="1"/>
  <c r="D455" i="1"/>
  <c r="C453" i="1"/>
  <c r="D453" i="1"/>
  <c r="C451" i="1"/>
  <c r="D451" i="1"/>
  <c r="C449" i="1"/>
  <c r="D449" i="1"/>
  <c r="C447" i="1"/>
  <c r="D447" i="1"/>
  <c r="C445" i="1"/>
  <c r="D445" i="1"/>
  <c r="C443" i="1"/>
  <c r="D443" i="1"/>
  <c r="C441" i="1"/>
  <c r="D441" i="1"/>
  <c r="C436" i="1"/>
  <c r="D436" i="1"/>
  <c r="P421" i="1"/>
  <c r="O421" i="1"/>
  <c r="H414" i="1"/>
  <c r="G414" i="1"/>
  <c r="D349" i="1"/>
  <c r="C349" i="1"/>
  <c r="P438" i="1"/>
  <c r="P429" i="1"/>
  <c r="O429" i="1"/>
  <c r="H422" i="1"/>
  <c r="G422" i="1"/>
  <c r="C412" i="1"/>
  <c r="D412" i="1"/>
  <c r="D345" i="1"/>
  <c r="C345" i="1"/>
  <c r="D627" i="1"/>
  <c r="D623" i="1"/>
  <c r="D619" i="1"/>
  <c r="D615" i="1"/>
  <c r="D611" i="1"/>
  <c r="D607" i="1"/>
  <c r="H606" i="1"/>
  <c r="D603" i="1"/>
  <c r="H602" i="1"/>
  <c r="D599" i="1"/>
  <c r="H598" i="1"/>
  <c r="D595" i="1"/>
  <c r="H594" i="1"/>
  <c r="D591" i="1"/>
  <c r="H590" i="1"/>
  <c r="D587" i="1"/>
  <c r="H586" i="1"/>
  <c r="D583" i="1"/>
  <c r="H582" i="1"/>
  <c r="D579" i="1"/>
  <c r="H578" i="1"/>
  <c r="D575" i="1"/>
  <c r="H574" i="1"/>
  <c r="D571" i="1"/>
  <c r="H570" i="1"/>
  <c r="D567" i="1"/>
  <c r="H566" i="1"/>
  <c r="D563" i="1"/>
  <c r="H562" i="1"/>
  <c r="D559" i="1"/>
  <c r="H558" i="1"/>
  <c r="D555" i="1"/>
  <c r="H554" i="1"/>
  <c r="D551" i="1"/>
  <c r="H550" i="1"/>
  <c r="D547" i="1"/>
  <c r="H546" i="1"/>
  <c r="D543" i="1"/>
  <c r="H542" i="1"/>
  <c r="D539" i="1"/>
  <c r="H538" i="1"/>
  <c r="D535" i="1"/>
  <c r="H534" i="1"/>
  <c r="D531" i="1"/>
  <c r="H530" i="1"/>
  <c r="D527" i="1"/>
  <c r="H526" i="1"/>
  <c r="D523" i="1"/>
  <c r="H522" i="1"/>
  <c r="D519" i="1"/>
  <c r="H518" i="1"/>
  <c r="D515" i="1"/>
  <c r="H514" i="1"/>
  <c r="D511" i="1"/>
  <c r="H510" i="1"/>
  <c r="D507" i="1"/>
  <c r="H506" i="1"/>
  <c r="D503" i="1"/>
  <c r="H502" i="1"/>
  <c r="D499" i="1"/>
  <c r="H498" i="1"/>
  <c r="D495" i="1"/>
  <c r="H494" i="1"/>
  <c r="D491" i="1"/>
  <c r="H490" i="1"/>
  <c r="H487" i="1"/>
  <c r="H485" i="1"/>
  <c r="H483" i="1"/>
  <c r="H481" i="1"/>
  <c r="H479" i="1"/>
  <c r="H477" i="1"/>
  <c r="H475" i="1"/>
  <c r="H473" i="1"/>
  <c r="C432" i="1"/>
  <c r="D432" i="1"/>
  <c r="P426" i="1"/>
  <c r="P417" i="1"/>
  <c r="O417" i="1"/>
  <c r="H410" i="1"/>
  <c r="G410" i="1"/>
  <c r="H350" i="1"/>
  <c r="G350" i="1"/>
  <c r="G324" i="1"/>
  <c r="H324" i="1"/>
  <c r="P606" i="1"/>
  <c r="P602" i="1"/>
  <c r="P598" i="1"/>
  <c r="P594" i="1"/>
  <c r="P590" i="1"/>
  <c r="P586" i="1"/>
  <c r="P582" i="1"/>
  <c r="P578" i="1"/>
  <c r="P574" i="1"/>
  <c r="P570" i="1"/>
  <c r="P566" i="1"/>
  <c r="P562" i="1"/>
  <c r="P558" i="1"/>
  <c r="P554" i="1"/>
  <c r="P550" i="1"/>
  <c r="P546" i="1"/>
  <c r="P542" i="1"/>
  <c r="P538" i="1"/>
  <c r="P534" i="1"/>
  <c r="P530" i="1"/>
  <c r="P526" i="1"/>
  <c r="P522" i="1"/>
  <c r="P518" i="1"/>
  <c r="P514" i="1"/>
  <c r="P510" i="1"/>
  <c r="P506" i="1"/>
  <c r="P502" i="1"/>
  <c r="P498" i="1"/>
  <c r="P494" i="1"/>
  <c r="P490" i="1"/>
  <c r="C488" i="1"/>
  <c r="D488" i="1"/>
  <c r="C486" i="1"/>
  <c r="D486" i="1"/>
  <c r="C484" i="1"/>
  <c r="D484" i="1"/>
  <c r="C482" i="1"/>
  <c r="D482" i="1"/>
  <c r="C480" i="1"/>
  <c r="D480" i="1"/>
  <c r="C478" i="1"/>
  <c r="D478" i="1"/>
  <c r="C476" i="1"/>
  <c r="D476" i="1"/>
  <c r="C474" i="1"/>
  <c r="D474" i="1"/>
  <c r="C472" i="1"/>
  <c r="D472" i="1"/>
  <c r="C470" i="1"/>
  <c r="D470" i="1"/>
  <c r="C468" i="1"/>
  <c r="D468" i="1"/>
  <c r="C466" i="1"/>
  <c r="D466" i="1"/>
  <c r="C464" i="1"/>
  <c r="D464" i="1"/>
  <c r="C462" i="1"/>
  <c r="D462" i="1"/>
  <c r="C460" i="1"/>
  <c r="D460" i="1"/>
  <c r="C458" i="1"/>
  <c r="D458" i="1"/>
  <c r="C456" i="1"/>
  <c r="D456" i="1"/>
  <c r="C454" i="1"/>
  <c r="D454" i="1"/>
  <c r="C452" i="1"/>
  <c r="D452" i="1"/>
  <c r="C450" i="1"/>
  <c r="D450" i="1"/>
  <c r="C448" i="1"/>
  <c r="D448" i="1"/>
  <c r="C446" i="1"/>
  <c r="D446" i="1"/>
  <c r="C444" i="1"/>
  <c r="D444" i="1"/>
  <c r="C442" i="1"/>
  <c r="D442" i="1"/>
  <c r="C440" i="1"/>
  <c r="D440" i="1"/>
  <c r="P437" i="1"/>
  <c r="O437" i="1"/>
  <c r="H430" i="1"/>
  <c r="G430" i="1"/>
  <c r="D425" i="1"/>
  <c r="O422" i="1"/>
  <c r="C420" i="1"/>
  <c r="D420" i="1"/>
  <c r="P414" i="1"/>
  <c r="C605" i="1"/>
  <c r="C601" i="1"/>
  <c r="C597" i="1"/>
  <c r="C593" i="1"/>
  <c r="C589" i="1"/>
  <c r="C585" i="1"/>
  <c r="C581" i="1"/>
  <c r="C577" i="1"/>
  <c r="C573" i="1"/>
  <c r="C569" i="1"/>
  <c r="C565" i="1"/>
  <c r="C561" i="1"/>
  <c r="C557" i="1"/>
  <c r="C553" i="1"/>
  <c r="C549" i="1"/>
  <c r="H547" i="1"/>
  <c r="C545" i="1"/>
  <c r="H543" i="1"/>
  <c r="C541" i="1"/>
  <c r="H539" i="1"/>
  <c r="C537" i="1"/>
  <c r="H535" i="1"/>
  <c r="C533" i="1"/>
  <c r="H531" i="1"/>
  <c r="C529" i="1"/>
  <c r="H527" i="1"/>
  <c r="C525" i="1"/>
  <c r="H523" i="1"/>
  <c r="C521" i="1"/>
  <c r="H519" i="1"/>
  <c r="C517" i="1"/>
  <c r="H515" i="1"/>
  <c r="C513" i="1"/>
  <c r="H511" i="1"/>
  <c r="H507" i="1"/>
  <c r="H503" i="1"/>
  <c r="H499" i="1"/>
  <c r="H495" i="1"/>
  <c r="D492" i="1"/>
  <c r="H491" i="1"/>
  <c r="P487" i="1"/>
  <c r="P485" i="1"/>
  <c r="P483" i="1"/>
  <c r="P481" i="1"/>
  <c r="P479" i="1"/>
  <c r="P477" i="1"/>
  <c r="P475" i="1"/>
  <c r="P473" i="1"/>
  <c r="P471" i="1"/>
  <c r="P469" i="1"/>
  <c r="P425" i="1"/>
  <c r="O425" i="1"/>
  <c r="H418" i="1"/>
  <c r="G418" i="1"/>
  <c r="D413" i="1"/>
  <c r="O410" i="1"/>
  <c r="C408" i="1"/>
  <c r="D408" i="1"/>
  <c r="H406" i="1"/>
  <c r="G406" i="1"/>
  <c r="C404" i="1"/>
  <c r="D404" i="1"/>
  <c r="H402" i="1"/>
  <c r="G402" i="1"/>
  <c r="C400" i="1"/>
  <c r="D400" i="1"/>
  <c r="H398" i="1"/>
  <c r="G398" i="1"/>
  <c r="C396" i="1"/>
  <c r="D396" i="1"/>
  <c r="H394" i="1"/>
  <c r="G394" i="1"/>
  <c r="C392" i="1"/>
  <c r="D392" i="1"/>
  <c r="H390" i="1"/>
  <c r="G390" i="1"/>
  <c r="C388" i="1"/>
  <c r="D388" i="1"/>
  <c r="H386" i="1"/>
  <c r="G386" i="1"/>
  <c r="C384" i="1"/>
  <c r="D384" i="1"/>
  <c r="H382" i="1"/>
  <c r="G382" i="1"/>
  <c r="C380" i="1"/>
  <c r="D380" i="1"/>
  <c r="H378" i="1"/>
  <c r="G378" i="1"/>
  <c r="C376" i="1"/>
  <c r="D376" i="1"/>
  <c r="H374" i="1"/>
  <c r="G374" i="1"/>
  <c r="C372" i="1"/>
  <c r="D372" i="1"/>
  <c r="H370" i="1"/>
  <c r="G370" i="1"/>
  <c r="C368" i="1"/>
  <c r="D368" i="1"/>
  <c r="H366" i="1"/>
  <c r="G366" i="1"/>
  <c r="C364" i="1"/>
  <c r="D364" i="1"/>
  <c r="H362" i="1"/>
  <c r="G362" i="1"/>
  <c r="C360" i="1"/>
  <c r="D360" i="1"/>
  <c r="H358" i="1"/>
  <c r="G358" i="1"/>
  <c r="D347" i="1"/>
  <c r="C347" i="1"/>
  <c r="P328" i="1"/>
  <c r="O328" i="1"/>
  <c r="C319" i="1"/>
  <c r="D319" i="1"/>
  <c r="O316" i="1"/>
  <c r="H438" i="1"/>
  <c r="G438" i="1"/>
  <c r="D433" i="1"/>
  <c r="O430" i="1"/>
  <c r="C428" i="1"/>
  <c r="D428" i="1"/>
  <c r="P413" i="1"/>
  <c r="O413" i="1"/>
  <c r="O319" i="1"/>
  <c r="P319" i="1"/>
  <c r="D509" i="1"/>
  <c r="D505" i="1"/>
  <c r="D501" i="1"/>
  <c r="D497" i="1"/>
  <c r="D493" i="1"/>
  <c r="D489" i="1"/>
  <c r="P433" i="1"/>
  <c r="O433" i="1"/>
  <c r="H426" i="1"/>
  <c r="G426" i="1"/>
  <c r="C416" i="1"/>
  <c r="D416" i="1"/>
  <c r="H354" i="1"/>
  <c r="G354" i="1"/>
  <c r="D343" i="1"/>
  <c r="C343" i="1"/>
  <c r="H321" i="1"/>
  <c r="G321" i="1"/>
  <c r="O347" i="1"/>
  <c r="P347" i="1"/>
  <c r="O345" i="1"/>
  <c r="P345" i="1"/>
  <c r="O343" i="1"/>
  <c r="P343" i="1"/>
  <c r="O341" i="1"/>
  <c r="P341" i="1"/>
  <c r="O339" i="1"/>
  <c r="P339" i="1"/>
  <c r="O337" i="1"/>
  <c r="P337" i="1"/>
  <c r="O335" i="1"/>
  <c r="P335" i="1"/>
  <c r="O333" i="1"/>
  <c r="P333" i="1"/>
  <c r="O331" i="1"/>
  <c r="P331" i="1"/>
  <c r="C322" i="1"/>
  <c r="D322" i="1"/>
  <c r="G280" i="1"/>
  <c r="H280" i="1"/>
  <c r="G250" i="1"/>
  <c r="H250" i="1"/>
  <c r="P402" i="1"/>
  <c r="P398" i="1"/>
  <c r="P394" i="1"/>
  <c r="P390" i="1"/>
  <c r="P386" i="1"/>
  <c r="P382" i="1"/>
  <c r="P378" i="1"/>
  <c r="P374" i="1"/>
  <c r="P370" i="1"/>
  <c r="P366" i="1"/>
  <c r="P362" i="1"/>
  <c r="P358" i="1"/>
  <c r="P354" i="1"/>
  <c r="P350" i="1"/>
  <c r="G348" i="1"/>
  <c r="H348" i="1"/>
  <c r="G346" i="1"/>
  <c r="H346" i="1"/>
  <c r="G344" i="1"/>
  <c r="H344" i="1"/>
  <c r="G342" i="1"/>
  <c r="H342" i="1"/>
  <c r="G340" i="1"/>
  <c r="H340" i="1"/>
  <c r="G338" i="1"/>
  <c r="H338" i="1"/>
  <c r="G336" i="1"/>
  <c r="H336" i="1"/>
  <c r="G334" i="1"/>
  <c r="H334" i="1"/>
  <c r="G332" i="1"/>
  <c r="H332" i="1"/>
  <c r="C330" i="1"/>
  <c r="D330" i="1"/>
  <c r="P316" i="1"/>
  <c r="G312" i="1"/>
  <c r="H312" i="1"/>
  <c r="G308" i="1"/>
  <c r="H308" i="1"/>
  <c r="G304" i="1"/>
  <c r="H304" i="1"/>
  <c r="P292" i="1"/>
  <c r="G288" i="1"/>
  <c r="H288" i="1"/>
  <c r="O277" i="1"/>
  <c r="P277" i="1"/>
  <c r="H439" i="1"/>
  <c r="H435" i="1"/>
  <c r="H431" i="1"/>
  <c r="H427" i="1"/>
  <c r="H423" i="1"/>
  <c r="H419" i="1"/>
  <c r="H415" i="1"/>
  <c r="H411" i="1"/>
  <c r="H407" i="1"/>
  <c r="H403" i="1"/>
  <c r="H399" i="1"/>
  <c r="H395" i="1"/>
  <c r="H391" i="1"/>
  <c r="H387" i="1"/>
  <c r="H383" i="1"/>
  <c r="H379" i="1"/>
  <c r="H375" i="1"/>
  <c r="H371" i="1"/>
  <c r="H367" i="1"/>
  <c r="H363" i="1"/>
  <c r="H359" i="1"/>
  <c r="H355" i="1"/>
  <c r="H351" i="1"/>
  <c r="O327" i="1"/>
  <c r="P327" i="1"/>
  <c r="C327" i="1"/>
  <c r="C318" i="1"/>
  <c r="D318" i="1"/>
  <c r="G300" i="1"/>
  <c r="H300" i="1"/>
  <c r="P280" i="1"/>
  <c r="D439" i="1"/>
  <c r="O436" i="1"/>
  <c r="P435" i="1"/>
  <c r="D435" i="1"/>
  <c r="O432" i="1"/>
  <c r="P431" i="1"/>
  <c r="D431" i="1"/>
  <c r="O428" i="1"/>
  <c r="P427" i="1"/>
  <c r="D427" i="1"/>
  <c r="O424" i="1"/>
  <c r="P423" i="1"/>
  <c r="D423" i="1"/>
  <c r="O420" i="1"/>
  <c r="P419" i="1"/>
  <c r="D419" i="1"/>
  <c r="O416" i="1"/>
  <c r="P415" i="1"/>
  <c r="D415" i="1"/>
  <c r="O412" i="1"/>
  <c r="P411" i="1"/>
  <c r="D411" i="1"/>
  <c r="O408" i="1"/>
  <c r="P407" i="1"/>
  <c r="D407" i="1"/>
  <c r="O404" i="1"/>
  <c r="P403" i="1"/>
  <c r="D403" i="1"/>
  <c r="O400" i="1"/>
  <c r="P399" i="1"/>
  <c r="D399" i="1"/>
  <c r="O396" i="1"/>
  <c r="P395" i="1"/>
  <c r="D395" i="1"/>
  <c r="O392" i="1"/>
  <c r="P391" i="1"/>
  <c r="D391" i="1"/>
  <c r="O388" i="1"/>
  <c r="P387" i="1"/>
  <c r="D387" i="1"/>
  <c r="O384" i="1"/>
  <c r="P383" i="1"/>
  <c r="D383" i="1"/>
  <c r="O380" i="1"/>
  <c r="P379" i="1"/>
  <c r="D379" i="1"/>
  <c r="O376" i="1"/>
  <c r="P375" i="1"/>
  <c r="D375" i="1"/>
  <c r="O372" i="1"/>
  <c r="P371" i="1"/>
  <c r="D371" i="1"/>
  <c r="O368" i="1"/>
  <c r="P367" i="1"/>
  <c r="D367" i="1"/>
  <c r="O364" i="1"/>
  <c r="P363" i="1"/>
  <c r="D363" i="1"/>
  <c r="O360" i="1"/>
  <c r="P359" i="1"/>
  <c r="D359" i="1"/>
  <c r="O356" i="1"/>
  <c r="P355" i="1"/>
  <c r="D355" i="1"/>
  <c r="O352" i="1"/>
  <c r="P351" i="1"/>
  <c r="D351" i="1"/>
  <c r="O348" i="1"/>
  <c r="P348" i="1"/>
  <c r="O346" i="1"/>
  <c r="P346" i="1"/>
  <c r="O344" i="1"/>
  <c r="P344" i="1"/>
  <c r="O342" i="1"/>
  <c r="P342" i="1"/>
  <c r="O340" i="1"/>
  <c r="P340" i="1"/>
  <c r="O338" i="1"/>
  <c r="P338" i="1"/>
  <c r="O336" i="1"/>
  <c r="P336" i="1"/>
  <c r="O334" i="1"/>
  <c r="P334" i="1"/>
  <c r="O332" i="1"/>
  <c r="P332" i="1"/>
  <c r="H325" i="1"/>
  <c r="P324" i="1"/>
  <c r="D323" i="1"/>
  <c r="G320" i="1"/>
  <c r="H320" i="1"/>
  <c r="O315" i="1"/>
  <c r="P315" i="1"/>
  <c r="C315" i="1"/>
  <c r="G296" i="1"/>
  <c r="H296" i="1"/>
  <c r="D265" i="1"/>
  <c r="C265" i="1"/>
  <c r="G437" i="1"/>
  <c r="H436" i="1"/>
  <c r="G433" i="1"/>
  <c r="H432" i="1"/>
  <c r="G429" i="1"/>
  <c r="H428" i="1"/>
  <c r="G425" i="1"/>
  <c r="H424" i="1"/>
  <c r="G421" i="1"/>
  <c r="H420" i="1"/>
  <c r="G417" i="1"/>
  <c r="H416" i="1"/>
  <c r="G413" i="1"/>
  <c r="H412" i="1"/>
  <c r="G409" i="1"/>
  <c r="H408" i="1"/>
  <c r="G405" i="1"/>
  <c r="H404" i="1"/>
  <c r="G401" i="1"/>
  <c r="H400" i="1"/>
  <c r="G397" i="1"/>
  <c r="H396" i="1"/>
  <c r="G393" i="1"/>
  <c r="H392" i="1"/>
  <c r="G389" i="1"/>
  <c r="H388" i="1"/>
  <c r="G385" i="1"/>
  <c r="H384" i="1"/>
  <c r="G381" i="1"/>
  <c r="H380" i="1"/>
  <c r="G377" i="1"/>
  <c r="H376" i="1"/>
  <c r="G373" i="1"/>
  <c r="H372" i="1"/>
  <c r="G369" i="1"/>
  <c r="H368" i="1"/>
  <c r="G365" i="1"/>
  <c r="H364" i="1"/>
  <c r="G361" i="1"/>
  <c r="H360" i="1"/>
  <c r="G357" i="1"/>
  <c r="H356" i="1"/>
  <c r="G353" i="1"/>
  <c r="H352" i="1"/>
  <c r="C326" i="1"/>
  <c r="D326" i="1"/>
  <c r="O320" i="1"/>
  <c r="H313" i="1"/>
  <c r="P312" i="1"/>
  <c r="P308" i="1"/>
  <c r="P304" i="1"/>
  <c r="P288" i="1"/>
  <c r="G284" i="1"/>
  <c r="H284" i="1"/>
  <c r="O254" i="1"/>
  <c r="P254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D356" i="1"/>
  <c r="O353" i="1"/>
  <c r="D352" i="1"/>
  <c r="O349" i="1"/>
  <c r="G349" i="1"/>
  <c r="H349" i="1"/>
  <c r="G347" i="1"/>
  <c r="H347" i="1"/>
  <c r="G345" i="1"/>
  <c r="H345" i="1"/>
  <c r="G343" i="1"/>
  <c r="H343" i="1"/>
  <c r="G341" i="1"/>
  <c r="H341" i="1"/>
  <c r="G339" i="1"/>
  <c r="H339" i="1"/>
  <c r="G337" i="1"/>
  <c r="H337" i="1"/>
  <c r="G335" i="1"/>
  <c r="H335" i="1"/>
  <c r="G333" i="1"/>
  <c r="H333" i="1"/>
  <c r="D331" i="1"/>
  <c r="G328" i="1"/>
  <c r="H328" i="1"/>
  <c r="O323" i="1"/>
  <c r="P323" i="1"/>
  <c r="C314" i="1"/>
  <c r="D314" i="1"/>
  <c r="P275" i="1"/>
  <c r="O275" i="1"/>
  <c r="G316" i="1"/>
  <c r="H316" i="1"/>
  <c r="G292" i="1"/>
  <c r="H292" i="1"/>
  <c r="H259" i="1"/>
  <c r="G259" i="1"/>
  <c r="O304" i="1"/>
  <c r="D299" i="1"/>
  <c r="O266" i="1"/>
  <c r="P266" i="1"/>
  <c r="G262" i="1"/>
  <c r="H262" i="1"/>
  <c r="D245" i="1"/>
  <c r="C245" i="1"/>
  <c r="C311" i="1"/>
  <c r="C307" i="1"/>
  <c r="C303" i="1"/>
  <c r="O273" i="1"/>
  <c r="P273" i="1"/>
  <c r="D273" i="1"/>
  <c r="G270" i="1"/>
  <c r="H270" i="1"/>
  <c r="D253" i="1"/>
  <c r="C253" i="1"/>
  <c r="H247" i="1"/>
  <c r="O242" i="1"/>
  <c r="P242" i="1"/>
  <c r="P208" i="1"/>
  <c r="O208" i="1"/>
  <c r="P330" i="1"/>
  <c r="P326" i="1"/>
  <c r="P322" i="1"/>
  <c r="P318" i="1"/>
  <c r="P314" i="1"/>
  <c r="P310" i="1"/>
  <c r="P306" i="1"/>
  <c r="H267" i="1"/>
  <c r="O262" i="1"/>
  <c r="P262" i="1"/>
  <c r="G258" i="1"/>
  <c r="H258" i="1"/>
  <c r="D241" i="1"/>
  <c r="C241" i="1"/>
  <c r="D236" i="1"/>
  <c r="C236" i="1"/>
  <c r="O225" i="1"/>
  <c r="P225" i="1"/>
  <c r="D210" i="1"/>
  <c r="C210" i="1"/>
  <c r="H331" i="1"/>
  <c r="D329" i="1"/>
  <c r="C328" i="1"/>
  <c r="H327" i="1"/>
  <c r="D325" i="1"/>
  <c r="C324" i="1"/>
  <c r="H323" i="1"/>
  <c r="D321" i="1"/>
  <c r="C320" i="1"/>
  <c r="H319" i="1"/>
  <c r="D317" i="1"/>
  <c r="C316" i="1"/>
  <c r="H315" i="1"/>
  <c r="D313" i="1"/>
  <c r="C312" i="1"/>
  <c r="H311" i="1"/>
  <c r="D309" i="1"/>
  <c r="C308" i="1"/>
  <c r="H307" i="1"/>
  <c r="D305" i="1"/>
  <c r="C304" i="1"/>
  <c r="H303" i="1"/>
  <c r="D301" i="1"/>
  <c r="H299" i="1"/>
  <c r="D297" i="1"/>
  <c r="H295" i="1"/>
  <c r="D293" i="1"/>
  <c r="H291" i="1"/>
  <c r="D289" i="1"/>
  <c r="H287" i="1"/>
  <c r="D285" i="1"/>
  <c r="H283" i="1"/>
  <c r="D281" i="1"/>
  <c r="H279" i="1"/>
  <c r="H278" i="1"/>
  <c r="P274" i="1"/>
  <c r="G263" i="1"/>
  <c r="D261" i="1"/>
  <c r="C261" i="1"/>
  <c r="P255" i="1"/>
  <c r="H255" i="1"/>
  <c r="O250" i="1"/>
  <c r="P250" i="1"/>
  <c r="G246" i="1"/>
  <c r="H246" i="1"/>
  <c r="P236" i="1"/>
  <c r="O236" i="1"/>
  <c r="P221" i="1"/>
  <c r="H217" i="1"/>
  <c r="D199" i="1"/>
  <c r="C199" i="1"/>
  <c r="P311" i="1"/>
  <c r="P307" i="1"/>
  <c r="P303" i="1"/>
  <c r="P299" i="1"/>
  <c r="P295" i="1"/>
  <c r="P291" i="1"/>
  <c r="P287" i="1"/>
  <c r="P283" i="1"/>
  <c r="P279" i="1"/>
  <c r="H275" i="1"/>
  <c r="H274" i="1"/>
  <c r="O270" i="1"/>
  <c r="P270" i="1"/>
  <c r="G266" i="1"/>
  <c r="H266" i="1"/>
  <c r="G251" i="1"/>
  <c r="D249" i="1"/>
  <c r="C249" i="1"/>
  <c r="P243" i="1"/>
  <c r="H243" i="1"/>
  <c r="H230" i="1"/>
  <c r="G230" i="1"/>
  <c r="D310" i="1"/>
  <c r="D306" i="1"/>
  <c r="D302" i="1"/>
  <c r="D298" i="1"/>
  <c r="D294" i="1"/>
  <c r="D290" i="1"/>
  <c r="D286" i="1"/>
  <c r="D282" i="1"/>
  <c r="G277" i="1"/>
  <c r="H277" i="1"/>
  <c r="D276" i="1"/>
  <c r="C276" i="1"/>
  <c r="G271" i="1"/>
  <c r="D269" i="1"/>
  <c r="C269" i="1"/>
  <c r="P263" i="1"/>
  <c r="O258" i="1"/>
  <c r="P258" i="1"/>
  <c r="G254" i="1"/>
  <c r="H254" i="1"/>
  <c r="D227" i="1"/>
  <c r="C227" i="1"/>
  <c r="O219" i="1"/>
  <c r="P219" i="1"/>
  <c r="D212" i="1"/>
  <c r="C212" i="1"/>
  <c r="G273" i="1"/>
  <c r="H273" i="1"/>
  <c r="D272" i="1"/>
  <c r="D257" i="1"/>
  <c r="C257" i="1"/>
  <c r="O246" i="1"/>
  <c r="P246" i="1"/>
  <c r="G242" i="1"/>
  <c r="H242" i="1"/>
  <c r="P234" i="1"/>
  <c r="O234" i="1"/>
  <c r="P212" i="1"/>
  <c r="O212" i="1"/>
  <c r="P239" i="1"/>
  <c r="D238" i="1"/>
  <c r="C238" i="1"/>
  <c r="G232" i="1"/>
  <c r="H232" i="1"/>
  <c r="O223" i="1"/>
  <c r="P223" i="1"/>
  <c r="O221" i="1"/>
  <c r="G217" i="1"/>
  <c r="D214" i="1"/>
  <c r="C214" i="1"/>
  <c r="G193" i="1"/>
  <c r="H193" i="1"/>
  <c r="G189" i="1"/>
  <c r="H189" i="1"/>
  <c r="G185" i="1"/>
  <c r="H185" i="1"/>
  <c r="G181" i="1"/>
  <c r="H181" i="1"/>
  <c r="G177" i="1"/>
  <c r="H177" i="1"/>
  <c r="G173" i="1"/>
  <c r="H173" i="1"/>
  <c r="G169" i="1"/>
  <c r="H169" i="1"/>
  <c r="G165" i="1"/>
  <c r="H165" i="1"/>
  <c r="G161" i="1"/>
  <c r="H161" i="1"/>
  <c r="G157" i="1"/>
  <c r="H157" i="1"/>
  <c r="P132" i="1"/>
  <c r="O132" i="1"/>
  <c r="P128" i="1"/>
  <c r="O128" i="1"/>
  <c r="D234" i="1"/>
  <c r="C234" i="1"/>
  <c r="G228" i="1"/>
  <c r="H228" i="1"/>
  <c r="D223" i="1"/>
  <c r="O215" i="1"/>
  <c r="P215" i="1"/>
  <c r="P205" i="1"/>
  <c r="G201" i="1"/>
  <c r="H201" i="1"/>
  <c r="O196" i="1"/>
  <c r="P196" i="1"/>
  <c r="D196" i="1"/>
  <c r="P144" i="1"/>
  <c r="O144" i="1"/>
  <c r="G125" i="1"/>
  <c r="H125" i="1"/>
  <c r="G115" i="1"/>
  <c r="H115" i="1"/>
  <c r="H89" i="1"/>
  <c r="G89" i="1"/>
  <c r="C87" i="1"/>
  <c r="D87" i="1"/>
  <c r="D278" i="1"/>
  <c r="D274" i="1"/>
  <c r="D270" i="1"/>
  <c r="H269" i="1"/>
  <c r="D266" i="1"/>
  <c r="H265" i="1"/>
  <c r="D262" i="1"/>
  <c r="H261" i="1"/>
  <c r="D258" i="1"/>
  <c r="H257" i="1"/>
  <c r="D254" i="1"/>
  <c r="H253" i="1"/>
  <c r="D250" i="1"/>
  <c r="H249" i="1"/>
  <c r="D246" i="1"/>
  <c r="H245" i="1"/>
  <c r="D242" i="1"/>
  <c r="H241" i="1"/>
  <c r="H238" i="1"/>
  <c r="P233" i="1"/>
  <c r="P232" i="1"/>
  <c r="D232" i="1"/>
  <c r="G224" i="1"/>
  <c r="H224" i="1"/>
  <c r="D219" i="1"/>
  <c r="O211" i="1"/>
  <c r="P211" i="1"/>
  <c r="G209" i="1"/>
  <c r="D207" i="1"/>
  <c r="C207" i="1"/>
  <c r="P193" i="1"/>
  <c r="P189" i="1"/>
  <c r="O189" i="1"/>
  <c r="P185" i="1"/>
  <c r="P181" i="1"/>
  <c r="P177" i="1"/>
  <c r="P173" i="1"/>
  <c r="P169" i="1"/>
  <c r="P165" i="1"/>
  <c r="P161" i="1"/>
  <c r="P157" i="1"/>
  <c r="P134" i="1"/>
  <c r="O134" i="1"/>
  <c r="P269" i="1"/>
  <c r="P265" i="1"/>
  <c r="P261" i="1"/>
  <c r="P257" i="1"/>
  <c r="P253" i="1"/>
  <c r="P249" i="1"/>
  <c r="P245" i="1"/>
  <c r="P241" i="1"/>
  <c r="D239" i="1"/>
  <c r="C235" i="1"/>
  <c r="P231" i="1"/>
  <c r="D230" i="1"/>
  <c r="C230" i="1"/>
  <c r="H229" i="1"/>
  <c r="O224" i="1"/>
  <c r="C224" i="1"/>
  <c r="G220" i="1"/>
  <c r="H220" i="1"/>
  <c r="D215" i="1"/>
  <c r="H210" i="1"/>
  <c r="O204" i="1"/>
  <c r="P204" i="1"/>
  <c r="D204" i="1"/>
  <c r="D195" i="1"/>
  <c r="C195" i="1"/>
  <c r="D192" i="1"/>
  <c r="C192" i="1"/>
  <c r="D188" i="1"/>
  <c r="C188" i="1"/>
  <c r="C184" i="1"/>
  <c r="C180" i="1"/>
  <c r="C176" i="1"/>
  <c r="C172" i="1"/>
  <c r="C168" i="1"/>
  <c r="C164" i="1"/>
  <c r="C160" i="1"/>
  <c r="P153" i="1"/>
  <c r="O153" i="1"/>
  <c r="P140" i="1"/>
  <c r="O140" i="1"/>
  <c r="P130" i="1"/>
  <c r="O130" i="1"/>
  <c r="P117" i="1"/>
  <c r="O117" i="1"/>
  <c r="D279" i="1"/>
  <c r="D275" i="1"/>
  <c r="C272" i="1"/>
  <c r="D271" i="1"/>
  <c r="C268" i="1"/>
  <c r="D267" i="1"/>
  <c r="C264" i="1"/>
  <c r="D263" i="1"/>
  <c r="C260" i="1"/>
  <c r="D259" i="1"/>
  <c r="D255" i="1"/>
  <c r="D251" i="1"/>
  <c r="D247" i="1"/>
  <c r="D243" i="1"/>
  <c r="H234" i="1"/>
  <c r="P229" i="1"/>
  <c r="P228" i="1"/>
  <c r="D228" i="1"/>
  <c r="D226" i="1"/>
  <c r="C226" i="1"/>
  <c r="H225" i="1"/>
  <c r="G216" i="1"/>
  <c r="H216" i="1"/>
  <c r="D211" i="1"/>
  <c r="P201" i="1"/>
  <c r="G197" i="1"/>
  <c r="H197" i="1"/>
  <c r="G190" i="1"/>
  <c r="C156" i="1"/>
  <c r="P146" i="1"/>
  <c r="O146" i="1"/>
  <c r="G119" i="1"/>
  <c r="H119" i="1"/>
  <c r="D99" i="1"/>
  <c r="C99" i="1"/>
  <c r="G236" i="1"/>
  <c r="H236" i="1"/>
  <c r="C231" i="1"/>
  <c r="D222" i="1"/>
  <c r="C222" i="1"/>
  <c r="O216" i="1"/>
  <c r="C216" i="1"/>
  <c r="G212" i="1"/>
  <c r="H212" i="1"/>
  <c r="D203" i="1"/>
  <c r="C203" i="1"/>
  <c r="O197" i="1"/>
  <c r="P149" i="1"/>
  <c r="O149" i="1"/>
  <c r="P136" i="1"/>
  <c r="O136" i="1"/>
  <c r="H105" i="1"/>
  <c r="G105" i="1"/>
  <c r="C103" i="1"/>
  <c r="D103" i="1"/>
  <c r="D256" i="1"/>
  <c r="D252" i="1"/>
  <c r="D248" i="1"/>
  <c r="D244" i="1"/>
  <c r="D240" i="1"/>
  <c r="O227" i="1"/>
  <c r="P227" i="1"/>
  <c r="P220" i="1"/>
  <c r="D220" i="1"/>
  <c r="D218" i="1"/>
  <c r="C218" i="1"/>
  <c r="G205" i="1"/>
  <c r="H205" i="1"/>
  <c r="O200" i="1"/>
  <c r="P200" i="1"/>
  <c r="D200" i="1"/>
  <c r="C152" i="1"/>
  <c r="P142" i="1"/>
  <c r="O142" i="1"/>
  <c r="C106" i="1"/>
  <c r="D106" i="1"/>
  <c r="O185" i="1"/>
  <c r="O181" i="1"/>
  <c r="O177" i="1"/>
  <c r="O173" i="1"/>
  <c r="O169" i="1"/>
  <c r="O165" i="1"/>
  <c r="O161" i="1"/>
  <c r="O157" i="1"/>
  <c r="O126" i="1"/>
  <c r="O121" i="1"/>
  <c r="P121" i="1"/>
  <c r="P113" i="1"/>
  <c r="O113" i="1"/>
  <c r="C110" i="1"/>
  <c r="D110" i="1"/>
  <c r="H77" i="1"/>
  <c r="G77" i="1"/>
  <c r="G54" i="1"/>
  <c r="D184" i="1"/>
  <c r="D180" i="1"/>
  <c r="D176" i="1"/>
  <c r="D172" i="1"/>
  <c r="D168" i="1"/>
  <c r="D164" i="1"/>
  <c r="D160" i="1"/>
  <c r="D156" i="1"/>
  <c r="D152" i="1"/>
  <c r="D148" i="1"/>
  <c r="C146" i="1"/>
  <c r="D146" i="1"/>
  <c r="C144" i="1"/>
  <c r="D144" i="1"/>
  <c r="C142" i="1"/>
  <c r="D142" i="1"/>
  <c r="C140" i="1"/>
  <c r="D140" i="1"/>
  <c r="C138" i="1"/>
  <c r="D138" i="1"/>
  <c r="C136" i="1"/>
  <c r="D136" i="1"/>
  <c r="C134" i="1"/>
  <c r="D134" i="1"/>
  <c r="C132" i="1"/>
  <c r="D132" i="1"/>
  <c r="C130" i="1"/>
  <c r="D130" i="1"/>
  <c r="C128" i="1"/>
  <c r="D128" i="1"/>
  <c r="C112" i="1"/>
  <c r="D112" i="1"/>
  <c r="H93" i="1"/>
  <c r="G93" i="1"/>
  <c r="O69" i="1"/>
  <c r="H66" i="1"/>
  <c r="G66" i="1"/>
  <c r="P207" i="1"/>
  <c r="P203" i="1"/>
  <c r="P199" i="1"/>
  <c r="P195" i="1"/>
  <c r="P191" i="1"/>
  <c r="P187" i="1"/>
  <c r="P183" i="1"/>
  <c r="P179" i="1"/>
  <c r="P175" i="1"/>
  <c r="P171" i="1"/>
  <c r="P167" i="1"/>
  <c r="P163" i="1"/>
  <c r="P159" i="1"/>
  <c r="P122" i="1"/>
  <c r="H122" i="1"/>
  <c r="C119" i="1"/>
  <c r="D119" i="1"/>
  <c r="C115" i="1"/>
  <c r="D115" i="1"/>
  <c r="P109" i="1"/>
  <c r="P81" i="1"/>
  <c r="O81" i="1"/>
  <c r="D237" i="1"/>
  <c r="D233" i="1"/>
  <c r="D229" i="1"/>
  <c r="D225" i="1"/>
  <c r="D221" i="1"/>
  <c r="D217" i="1"/>
  <c r="D213" i="1"/>
  <c r="D209" i="1"/>
  <c r="H208" i="1"/>
  <c r="C206" i="1"/>
  <c r="D205" i="1"/>
  <c r="H204" i="1"/>
  <c r="C202" i="1"/>
  <c r="D201" i="1"/>
  <c r="H200" i="1"/>
  <c r="C198" i="1"/>
  <c r="D197" i="1"/>
  <c r="H196" i="1"/>
  <c r="C194" i="1"/>
  <c r="D193" i="1"/>
  <c r="H192" i="1"/>
  <c r="C190" i="1"/>
  <c r="D189" i="1"/>
  <c r="H188" i="1"/>
  <c r="C186" i="1"/>
  <c r="D185" i="1"/>
  <c r="H184" i="1"/>
  <c r="C182" i="1"/>
  <c r="D181" i="1"/>
  <c r="H180" i="1"/>
  <c r="C178" i="1"/>
  <c r="D177" i="1"/>
  <c r="H176" i="1"/>
  <c r="C174" i="1"/>
  <c r="D173" i="1"/>
  <c r="H172" i="1"/>
  <c r="C170" i="1"/>
  <c r="D169" i="1"/>
  <c r="H168" i="1"/>
  <c r="C166" i="1"/>
  <c r="D165" i="1"/>
  <c r="H164" i="1"/>
  <c r="C162" i="1"/>
  <c r="D161" i="1"/>
  <c r="H160" i="1"/>
  <c r="C158" i="1"/>
  <c r="D157" i="1"/>
  <c r="H156" i="1"/>
  <c r="C154" i="1"/>
  <c r="D153" i="1"/>
  <c r="H152" i="1"/>
  <c r="C150" i="1"/>
  <c r="D149" i="1"/>
  <c r="H148" i="1"/>
  <c r="O125" i="1"/>
  <c r="P125" i="1"/>
  <c r="C125" i="1"/>
  <c r="P111" i="1"/>
  <c r="O111" i="1"/>
  <c r="C108" i="1"/>
  <c r="P97" i="1"/>
  <c r="O97" i="1"/>
  <c r="O93" i="1"/>
  <c r="C67" i="1"/>
  <c r="D67" i="1"/>
  <c r="P192" i="1"/>
  <c r="P188" i="1"/>
  <c r="P184" i="1"/>
  <c r="P180" i="1"/>
  <c r="P176" i="1"/>
  <c r="P172" i="1"/>
  <c r="P168" i="1"/>
  <c r="P164" i="1"/>
  <c r="P160" i="1"/>
  <c r="G121" i="1"/>
  <c r="H121" i="1"/>
  <c r="G117" i="1"/>
  <c r="H117" i="1"/>
  <c r="H116" i="1"/>
  <c r="P108" i="1"/>
  <c r="O108" i="1"/>
  <c r="P72" i="1"/>
  <c r="O72" i="1"/>
  <c r="H61" i="1"/>
  <c r="G61" i="1"/>
  <c r="C191" i="1"/>
  <c r="C187" i="1"/>
  <c r="C183" i="1"/>
  <c r="C179" i="1"/>
  <c r="C175" i="1"/>
  <c r="C171" i="1"/>
  <c r="C167" i="1"/>
  <c r="C163" i="1"/>
  <c r="C159" i="1"/>
  <c r="C155" i="1"/>
  <c r="H153" i="1"/>
  <c r="C151" i="1"/>
  <c r="H149" i="1"/>
  <c r="C147" i="1"/>
  <c r="D147" i="1"/>
  <c r="C145" i="1"/>
  <c r="D145" i="1"/>
  <c r="C143" i="1"/>
  <c r="D143" i="1"/>
  <c r="C141" i="1"/>
  <c r="D141" i="1"/>
  <c r="C139" i="1"/>
  <c r="D139" i="1"/>
  <c r="C137" i="1"/>
  <c r="D137" i="1"/>
  <c r="C135" i="1"/>
  <c r="D135" i="1"/>
  <c r="C133" i="1"/>
  <c r="D133" i="1"/>
  <c r="C131" i="1"/>
  <c r="D131" i="1"/>
  <c r="C129" i="1"/>
  <c r="D129" i="1"/>
  <c r="C124" i="1"/>
  <c r="D124" i="1"/>
  <c r="P57" i="1"/>
  <c r="O57" i="1"/>
  <c r="H126" i="1"/>
  <c r="C121" i="1"/>
  <c r="D121" i="1"/>
  <c r="C117" i="1"/>
  <c r="D117" i="1"/>
  <c r="H109" i="1"/>
  <c r="G109" i="1"/>
  <c r="P104" i="1"/>
  <c r="G102" i="1"/>
  <c r="D92" i="1"/>
  <c r="O88" i="1"/>
  <c r="G86" i="1"/>
  <c r="O104" i="1"/>
  <c r="H104" i="1"/>
  <c r="G104" i="1"/>
  <c r="P99" i="1"/>
  <c r="O99" i="1"/>
  <c r="C94" i="1"/>
  <c r="D94" i="1"/>
  <c r="C92" i="1"/>
  <c r="H88" i="1"/>
  <c r="G88" i="1"/>
  <c r="P83" i="1"/>
  <c r="O83" i="1"/>
  <c r="C78" i="1"/>
  <c r="D78" i="1"/>
  <c r="C76" i="1"/>
  <c r="C55" i="1"/>
  <c r="D55" i="1"/>
  <c r="H49" i="1"/>
  <c r="G49" i="1"/>
  <c r="H25" i="1"/>
  <c r="G25" i="1"/>
  <c r="H102" i="1"/>
  <c r="H100" i="1"/>
  <c r="G100" i="1"/>
  <c r="P95" i="1"/>
  <c r="O95" i="1"/>
  <c r="C90" i="1"/>
  <c r="D90" i="1"/>
  <c r="P88" i="1"/>
  <c r="H86" i="1"/>
  <c r="H84" i="1"/>
  <c r="G84" i="1"/>
  <c r="P79" i="1"/>
  <c r="O79" i="1"/>
  <c r="C74" i="1"/>
  <c r="D74" i="1"/>
  <c r="P69" i="1"/>
  <c r="C59" i="1"/>
  <c r="D59" i="1"/>
  <c r="H54" i="1"/>
  <c r="C52" i="1"/>
  <c r="P49" i="1"/>
  <c r="O49" i="1"/>
  <c r="H41" i="1"/>
  <c r="G41" i="1"/>
  <c r="D20" i="1"/>
  <c r="G10" i="1"/>
  <c r="H10" i="1"/>
  <c r="H65" i="1"/>
  <c r="G65" i="1"/>
  <c r="C11" i="1"/>
  <c r="D11" i="1"/>
  <c r="P124" i="1"/>
  <c r="O112" i="1"/>
  <c r="H112" i="1"/>
  <c r="G112" i="1"/>
  <c r="G110" i="1"/>
  <c r="P107" i="1"/>
  <c r="O107" i="1"/>
  <c r="D107" i="1"/>
  <c r="C102" i="1"/>
  <c r="D102" i="1"/>
  <c r="P100" i="1"/>
  <c r="H98" i="1"/>
  <c r="O96" i="1"/>
  <c r="H96" i="1"/>
  <c r="G96" i="1"/>
  <c r="G94" i="1"/>
  <c r="P91" i="1"/>
  <c r="O91" i="1"/>
  <c r="D91" i="1"/>
  <c r="C86" i="1"/>
  <c r="D86" i="1"/>
  <c r="P84" i="1"/>
  <c r="H82" i="1"/>
  <c r="O80" i="1"/>
  <c r="H80" i="1"/>
  <c r="G80" i="1"/>
  <c r="G78" i="1"/>
  <c r="P75" i="1"/>
  <c r="O75" i="1"/>
  <c r="D75" i="1"/>
  <c r="D68" i="1"/>
  <c r="O65" i="1"/>
  <c r="C63" i="1"/>
  <c r="D63" i="1"/>
  <c r="G62" i="1"/>
  <c r="H58" i="1"/>
  <c r="D56" i="1"/>
  <c r="G50" i="1"/>
  <c r="D36" i="1"/>
  <c r="H22" i="1"/>
  <c r="G22" i="1"/>
  <c r="C126" i="1"/>
  <c r="C122" i="1"/>
  <c r="P105" i="1"/>
  <c r="H101" i="1"/>
  <c r="D96" i="1"/>
  <c r="D80" i="1"/>
  <c r="C71" i="1"/>
  <c r="D71" i="1"/>
  <c r="P68" i="1"/>
  <c r="O68" i="1"/>
  <c r="P56" i="1"/>
  <c r="O56" i="1"/>
  <c r="H53" i="1"/>
  <c r="G53" i="1"/>
  <c r="H30" i="1"/>
  <c r="G30" i="1"/>
  <c r="C120" i="1"/>
  <c r="D120" i="1"/>
  <c r="C118" i="1"/>
  <c r="D118" i="1"/>
  <c r="C116" i="1"/>
  <c r="D116" i="1"/>
  <c r="C114" i="1"/>
  <c r="D114" i="1"/>
  <c r="H108" i="1"/>
  <c r="G108" i="1"/>
  <c r="G106" i="1"/>
  <c r="P103" i="1"/>
  <c r="O103" i="1"/>
  <c r="C98" i="1"/>
  <c r="D98" i="1"/>
  <c r="O92" i="1"/>
  <c r="H92" i="1"/>
  <c r="G92" i="1"/>
  <c r="G90" i="1"/>
  <c r="P87" i="1"/>
  <c r="O87" i="1"/>
  <c r="C82" i="1"/>
  <c r="D82" i="1"/>
  <c r="O76" i="1"/>
  <c r="H76" i="1"/>
  <c r="G76" i="1"/>
  <c r="G74" i="1"/>
  <c r="D60" i="1"/>
  <c r="H38" i="1"/>
  <c r="G38" i="1"/>
  <c r="C127" i="1"/>
  <c r="C123" i="1"/>
  <c r="H113" i="1"/>
  <c r="P101" i="1"/>
  <c r="H97" i="1"/>
  <c r="P85" i="1"/>
  <c r="H81" i="1"/>
  <c r="H69" i="1"/>
  <c r="G69" i="1"/>
  <c r="P60" i="1"/>
  <c r="O60" i="1"/>
  <c r="H57" i="1"/>
  <c r="G57" i="1"/>
  <c r="P53" i="1"/>
  <c r="H17" i="1"/>
  <c r="G17" i="1"/>
  <c r="C39" i="1"/>
  <c r="D39" i="1"/>
  <c r="C31" i="1"/>
  <c r="D31" i="1"/>
  <c r="C23" i="1"/>
  <c r="D23" i="1"/>
  <c r="C15" i="1"/>
  <c r="D15" i="1"/>
  <c r="P45" i="1"/>
  <c r="C44" i="1"/>
  <c r="O36" i="1"/>
  <c r="P36" i="1"/>
  <c r="C36" i="1"/>
  <c r="O28" i="1"/>
  <c r="P28" i="1"/>
  <c r="C28" i="1"/>
  <c r="O20" i="1"/>
  <c r="P20" i="1"/>
  <c r="C20" i="1"/>
  <c r="H13" i="1"/>
  <c r="O8" i="1"/>
  <c r="P8" i="1"/>
  <c r="H5" i="1"/>
  <c r="G40" i="1"/>
  <c r="H40" i="1"/>
  <c r="G32" i="1"/>
  <c r="H32" i="1"/>
  <c r="G24" i="1"/>
  <c r="H24" i="1"/>
  <c r="G16" i="1"/>
  <c r="H16" i="1"/>
  <c r="P110" i="1"/>
  <c r="P106" i="1"/>
  <c r="P102" i="1"/>
  <c r="P98" i="1"/>
  <c r="P94" i="1"/>
  <c r="P90" i="1"/>
  <c r="P86" i="1"/>
  <c r="P82" i="1"/>
  <c r="P78" i="1"/>
  <c r="P74" i="1"/>
  <c r="O71" i="1"/>
  <c r="P70" i="1"/>
  <c r="D70" i="1"/>
  <c r="O67" i="1"/>
  <c r="P66" i="1"/>
  <c r="D66" i="1"/>
  <c r="O63" i="1"/>
  <c r="P62" i="1"/>
  <c r="D62" i="1"/>
  <c r="O59" i="1"/>
  <c r="P58" i="1"/>
  <c r="D58" i="1"/>
  <c r="O55" i="1"/>
  <c r="P54" i="1"/>
  <c r="D54" i="1"/>
  <c r="O51" i="1"/>
  <c r="P50" i="1"/>
  <c r="D50" i="1"/>
  <c r="O47" i="1"/>
  <c r="P46" i="1"/>
  <c r="D46" i="1"/>
  <c r="C43" i="1"/>
  <c r="D43" i="1"/>
  <c r="D40" i="1"/>
  <c r="C35" i="1"/>
  <c r="D35" i="1"/>
  <c r="D32" i="1"/>
  <c r="C27" i="1"/>
  <c r="D27" i="1"/>
  <c r="D24" i="1"/>
  <c r="C19" i="1"/>
  <c r="D19" i="1"/>
  <c r="D16" i="1"/>
  <c r="O13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P37" i="1"/>
  <c r="H37" i="1"/>
  <c r="P29" i="1"/>
  <c r="H29" i="1"/>
  <c r="P21" i="1"/>
  <c r="H21" i="1"/>
  <c r="D12" i="1"/>
  <c r="H9" i="1"/>
  <c r="O52" i="1"/>
  <c r="D51" i="1"/>
  <c r="O48" i="1"/>
  <c r="D47" i="1"/>
  <c r="O44" i="1"/>
  <c r="O40" i="1"/>
  <c r="P40" i="1"/>
  <c r="O32" i="1"/>
  <c r="P32" i="1"/>
  <c r="O24" i="1"/>
  <c r="P24" i="1"/>
  <c r="O16" i="1"/>
  <c r="P16" i="1"/>
  <c r="O9" i="1"/>
  <c r="H72" i="1"/>
  <c r="H68" i="1"/>
  <c r="H64" i="1"/>
  <c r="H60" i="1"/>
  <c r="H56" i="1"/>
  <c r="H52" i="1"/>
  <c r="H48" i="1"/>
  <c r="H44" i="1"/>
  <c r="G36" i="1"/>
  <c r="H36" i="1"/>
  <c r="G28" i="1"/>
  <c r="H28" i="1"/>
  <c r="G20" i="1"/>
  <c r="H20" i="1"/>
  <c r="H14" i="1"/>
  <c r="O12" i="1"/>
  <c r="P12" i="1"/>
  <c r="O4" i="1"/>
  <c r="P4" i="1"/>
  <c r="P43" i="1"/>
  <c r="P39" i="1"/>
  <c r="P35" i="1"/>
  <c r="P31" i="1"/>
  <c r="P27" i="1"/>
  <c r="P23" i="1"/>
  <c r="P19" i="1"/>
  <c r="P15" i="1"/>
  <c r="P11" i="1"/>
  <c r="P7" i="1"/>
  <c r="P3" i="1"/>
  <c r="D42" i="1"/>
  <c r="D38" i="1"/>
  <c r="D34" i="1"/>
  <c r="D30" i="1"/>
  <c r="D26" i="1"/>
  <c r="C21" i="1"/>
  <c r="D18" i="1"/>
  <c r="D14" i="1"/>
  <c r="H12" i="1"/>
  <c r="H8" i="1"/>
  <c r="H4" i="1"/>
  <c r="C22" i="1"/>
  <c r="P11" i="2" l="1"/>
  <c r="P12" i="2"/>
  <c r="D18" i="2"/>
  <c r="D12" i="2"/>
  <c r="L9" i="2"/>
  <c r="O14" i="2"/>
  <c r="C6" i="2"/>
  <c r="E6" i="2" s="1"/>
  <c r="C18" i="2"/>
  <c r="E18" i="2" s="1"/>
  <c r="K17" i="2"/>
  <c r="M17" i="2" s="1"/>
  <c r="K7" i="2"/>
  <c r="M7" i="2" s="1"/>
  <c r="K21" i="2"/>
  <c r="M21" i="2" s="1"/>
  <c r="K18" i="2"/>
  <c r="H15" i="2"/>
  <c r="L6" i="2"/>
  <c r="C21" i="2"/>
  <c r="O18" i="2"/>
  <c r="R18" i="2" s="1"/>
  <c r="O17" i="2"/>
  <c r="Q17" i="2" s="1"/>
  <c r="K14" i="2"/>
  <c r="L14" i="2"/>
  <c r="K12" i="2"/>
  <c r="K10" i="2"/>
  <c r="N10" i="2" s="1"/>
  <c r="N17" i="2"/>
  <c r="F6" i="2"/>
  <c r="D21" i="2"/>
  <c r="O20" i="2"/>
  <c r="P20" i="2"/>
  <c r="L18" i="2"/>
  <c r="C14" i="2"/>
  <c r="D14" i="2"/>
  <c r="C12" i="2"/>
  <c r="K9" i="2"/>
  <c r="O7" i="2"/>
  <c r="P7" i="2"/>
  <c r="L2" i="2"/>
  <c r="K2" i="2"/>
  <c r="H19" i="2"/>
  <c r="G19" i="2"/>
  <c r="L16" i="2"/>
  <c r="K16" i="2"/>
  <c r="K15" i="2"/>
  <c r="G13" i="2"/>
  <c r="H13" i="2"/>
  <c r="L11" i="2"/>
  <c r="K11" i="2"/>
  <c r="P14" i="2"/>
  <c r="L12" i="2"/>
  <c r="G9" i="2"/>
  <c r="H9" i="2"/>
  <c r="L8" i="2"/>
  <c r="K8" i="2"/>
  <c r="G7" i="2"/>
  <c r="H7" i="2"/>
  <c r="O4" i="2"/>
  <c r="P4" i="2"/>
  <c r="D16" i="2"/>
  <c r="C16" i="2"/>
  <c r="G16" i="2"/>
  <c r="H16" i="2"/>
  <c r="D11" i="2"/>
  <c r="C11" i="2"/>
  <c r="H11" i="2"/>
  <c r="G11" i="2"/>
  <c r="P8" i="2"/>
  <c r="O8" i="2"/>
  <c r="P5" i="2"/>
  <c r="O5" i="2"/>
  <c r="L4" i="2"/>
  <c r="K4" i="2"/>
  <c r="K6" i="2"/>
  <c r="K20" i="2"/>
  <c r="L20" i="2"/>
  <c r="H14" i="2"/>
  <c r="G14" i="2"/>
  <c r="O12" i="2"/>
  <c r="C10" i="2"/>
  <c r="D10" i="2"/>
  <c r="H10" i="2"/>
  <c r="G10" i="2"/>
  <c r="H8" i="2"/>
  <c r="G8" i="2"/>
  <c r="D4" i="2"/>
  <c r="C4" i="2"/>
  <c r="G4" i="2"/>
  <c r="H4" i="2"/>
  <c r="P2" i="2"/>
  <c r="O2" i="2"/>
  <c r="H17" i="2"/>
  <c r="G17" i="2"/>
  <c r="O11" i="2"/>
  <c r="P10" i="2"/>
  <c r="O10" i="2"/>
  <c r="G6" i="2"/>
  <c r="H21" i="2"/>
  <c r="G21" i="2"/>
  <c r="C20" i="2"/>
  <c r="D20" i="2"/>
  <c r="H20" i="2"/>
  <c r="G20" i="2"/>
  <c r="O19" i="2"/>
  <c r="D17" i="2"/>
  <c r="C17" i="2"/>
  <c r="L13" i="2"/>
  <c r="K13" i="2"/>
  <c r="G15" i="2"/>
  <c r="C9" i="2"/>
  <c r="D9" i="2"/>
  <c r="P6" i="2"/>
  <c r="O6" i="2"/>
  <c r="D7" i="2"/>
  <c r="C7" i="2"/>
  <c r="L5" i="2"/>
  <c r="K5" i="2"/>
  <c r="O21" i="2"/>
  <c r="P21" i="2"/>
  <c r="K19" i="2"/>
  <c r="L19" i="2"/>
  <c r="D19" i="2"/>
  <c r="C19" i="2"/>
  <c r="H18" i="2"/>
  <c r="G18" i="2"/>
  <c r="D15" i="2"/>
  <c r="C15" i="2"/>
  <c r="H12" i="2"/>
  <c r="G12" i="2"/>
  <c r="P13" i="2"/>
  <c r="O13" i="2"/>
  <c r="D5" i="2"/>
  <c r="C5" i="2"/>
  <c r="H5" i="2"/>
  <c r="G5" i="2"/>
  <c r="O3" i="2"/>
  <c r="P3" i="2"/>
  <c r="P15" i="2"/>
  <c r="O15" i="2"/>
  <c r="O16" i="2"/>
  <c r="P16" i="2"/>
  <c r="D13" i="2"/>
  <c r="C13" i="2"/>
  <c r="P9" i="2"/>
  <c r="O9" i="2"/>
  <c r="D8" i="2"/>
  <c r="C8" i="2"/>
  <c r="K3" i="2"/>
  <c r="L3" i="2"/>
  <c r="G3" i="2"/>
  <c r="H3" i="2"/>
  <c r="D3" i="2"/>
  <c r="C3" i="2"/>
  <c r="H2" i="2"/>
  <c r="G2" i="2"/>
  <c r="D2" i="2"/>
  <c r="C2" i="2"/>
  <c r="M18" i="2" l="1"/>
  <c r="Q14" i="2"/>
  <c r="F21" i="2"/>
  <c r="N7" i="2"/>
  <c r="N14" i="2"/>
  <c r="R17" i="2"/>
  <c r="F18" i="2"/>
  <c r="N12" i="2"/>
  <c r="N21" i="2"/>
  <c r="M14" i="2"/>
  <c r="Q18" i="2"/>
  <c r="R14" i="2"/>
  <c r="E21" i="2"/>
  <c r="M10" i="2"/>
  <c r="M12" i="2"/>
  <c r="F17" i="2"/>
  <c r="E17" i="2"/>
  <c r="N6" i="2"/>
  <c r="M6" i="2"/>
  <c r="R4" i="2"/>
  <c r="Q4" i="2"/>
  <c r="J19" i="2"/>
  <c r="I19" i="2"/>
  <c r="F3" i="2"/>
  <c r="E3" i="2"/>
  <c r="R9" i="2"/>
  <c r="Q9" i="2"/>
  <c r="J12" i="2"/>
  <c r="I12" i="2"/>
  <c r="R6" i="2"/>
  <c r="Q6" i="2"/>
  <c r="J6" i="2"/>
  <c r="I6" i="2"/>
  <c r="N4" i="2"/>
  <c r="M4" i="2"/>
  <c r="E11" i="2"/>
  <c r="F11" i="2"/>
  <c r="M11" i="2"/>
  <c r="N11" i="2"/>
  <c r="E14" i="2"/>
  <c r="F14" i="2"/>
  <c r="R3" i="2"/>
  <c r="Q3" i="2"/>
  <c r="M19" i="2"/>
  <c r="N19" i="2"/>
  <c r="R19" i="2"/>
  <c r="Q19" i="2"/>
  <c r="Q10" i="2"/>
  <c r="R10" i="2"/>
  <c r="J4" i="2"/>
  <c r="I4" i="2"/>
  <c r="F10" i="2"/>
  <c r="E10" i="2"/>
  <c r="J7" i="2"/>
  <c r="I7" i="2"/>
  <c r="N2" i="2"/>
  <c r="M2" i="2"/>
  <c r="F13" i="2"/>
  <c r="E13" i="2"/>
  <c r="I5" i="2"/>
  <c r="J5" i="2"/>
  <c r="E15" i="2"/>
  <c r="F15" i="2"/>
  <c r="I20" i="2"/>
  <c r="J20" i="2"/>
  <c r="F4" i="2"/>
  <c r="E4" i="2"/>
  <c r="R12" i="2"/>
  <c r="Q12" i="2"/>
  <c r="Q5" i="2"/>
  <c r="R5" i="2"/>
  <c r="M8" i="2"/>
  <c r="N8" i="2"/>
  <c r="J3" i="2"/>
  <c r="I3" i="2"/>
  <c r="Q21" i="2"/>
  <c r="R21" i="2"/>
  <c r="E9" i="2"/>
  <c r="F9" i="2"/>
  <c r="Q11" i="2"/>
  <c r="R11" i="2"/>
  <c r="J14" i="2"/>
  <c r="I14" i="2"/>
  <c r="J16" i="2"/>
  <c r="I16" i="2"/>
  <c r="I13" i="2"/>
  <c r="J13" i="2"/>
  <c r="R20" i="2"/>
  <c r="Q20" i="2"/>
  <c r="N18" i="2"/>
  <c r="F2" i="2"/>
  <c r="E2" i="2"/>
  <c r="E5" i="2"/>
  <c r="F5" i="2"/>
  <c r="J18" i="2"/>
  <c r="I18" i="2"/>
  <c r="M5" i="2"/>
  <c r="N5" i="2"/>
  <c r="I15" i="2"/>
  <c r="J15" i="2"/>
  <c r="J17" i="2"/>
  <c r="I17" i="2"/>
  <c r="I8" i="2"/>
  <c r="J8" i="2"/>
  <c r="R8" i="2"/>
  <c r="Q8" i="2"/>
  <c r="E16" i="2"/>
  <c r="F16" i="2"/>
  <c r="N15" i="2"/>
  <c r="M15" i="2"/>
  <c r="R7" i="2"/>
  <c r="Q7" i="2"/>
  <c r="N3" i="2"/>
  <c r="M3" i="2"/>
  <c r="R16" i="2"/>
  <c r="Q16" i="2"/>
  <c r="M13" i="2"/>
  <c r="N13" i="2"/>
  <c r="F20" i="2"/>
  <c r="E20" i="2"/>
  <c r="J9" i="2"/>
  <c r="I9" i="2"/>
  <c r="M16" i="2"/>
  <c r="N16" i="2"/>
  <c r="N9" i="2"/>
  <c r="M9" i="2"/>
  <c r="I2" i="2"/>
  <c r="J2" i="2"/>
  <c r="E8" i="2"/>
  <c r="F8" i="2"/>
  <c r="R15" i="2"/>
  <c r="Q15" i="2"/>
  <c r="Q13" i="2"/>
  <c r="R13" i="2"/>
  <c r="E19" i="2"/>
  <c r="F19" i="2"/>
  <c r="E7" i="2"/>
  <c r="F7" i="2"/>
  <c r="J21" i="2"/>
  <c r="I21" i="2"/>
  <c r="Q2" i="2"/>
  <c r="R2" i="2"/>
  <c r="I10" i="2"/>
  <c r="J10" i="2"/>
  <c r="N20" i="2"/>
  <c r="M20" i="2"/>
  <c r="I11" i="2"/>
  <c r="J11" i="2"/>
  <c r="F12" i="2"/>
  <c r="E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D5502-4B8C-4080-A8C3-EA361C39D827}" keepAlive="1" name="Query - Customer Revenue" description="Connection to the 'Customer Revenue' query in the workbook." type="5" refreshedVersion="8" background="1" saveData="1">
    <dbPr connection="Provider=Microsoft.Mashup.OleDb.1;Data Source=$Workbook$;Location=&quot;Customer Revenue&quot;;Extended Properties=&quot;&quot;" command="SELECT * FROM [Customer Reven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<sst xmlns="http://schemas.openxmlformats.org/spreadsheetml/2006/main" count="511" uniqueCount="299">
  <si>
    <t>3/31/2022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</si>
  <si>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</si>
  <si>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</si>
  <si>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</si>
  <si>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</si>
  <si>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</si>
  <si>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</si>
  <si>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</si>
  <si>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</si>
  <si>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</si>
  <si>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</si>
  <si>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</si>
  <si>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</si>
  <si>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</si>
  <si>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</si>
  <si>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</si>
  <si>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</si>
  <si>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</si>
  <si>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</si>
  <si>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</si>
  <si>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</si>
  <si>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</si>
  <si>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</si>
  <si>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</si>
  <si>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</si>
  <si>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</si>
  <si>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</si>
  <si>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</si>
  <si>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</si>
  <si>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</si>
  <si>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</si>
  <si>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</si>
  <si>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</si>
  <si>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</si>
  <si>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</si>
  <si>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</si>
  <si>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</si>
  <si>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</si>
  <si>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</si>
  <si>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</si>
  <si>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</si>
  <si>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</si>
  <si>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</si>
  <si>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</si>
  <si>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</si>
  <si>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</si>
  <si>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</si>
  <si>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</si>
  <si>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</si>
  <si>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</si>
  <si>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</si>
  <si>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</si>
  <si>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</si>
  <si>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</si>
  <si>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</si>
  <si>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</si>
  <si>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</si>
  <si>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</si>
  <si>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</si>
  <si>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</si>
  <si>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</si>
  <si>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</si>
  <si>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</si>
  <si>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1/3/2022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</si>
  <si>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</si>
  <si>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</si>
  <si>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</si>
  <si>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</si>
  <si>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</si>
  <si>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</si>
  <si>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</si>
  <si>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</si>
  <si>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</si>
  <si>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</si>
  <si>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</si>
  <si>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</si>
  <si>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</si>
  <si>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</si>
  <si>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</si>
  <si>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</si>
  <si>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</si>
  <si>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</si>
  <si>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</si>
  <si>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</si>
  <si>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</si>
  <si>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</si>
  <si>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</si>
  <si>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</si>
  <si>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</si>
  <si>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</si>
  <si>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</si>
  <si>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</si>
  <si>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</si>
  <si>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</si>
  <si>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</si>
  <si>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</si>
  <si>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</si>
  <si>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</si>
  <si>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</si>
  <si>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</si>
  <si>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</si>
  <si>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</si>
  <si>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</si>
  <si>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</si>
  <si>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</si>
  <si>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</si>
  <si>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</si>
  <si>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</si>
  <si>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</si>
  <si>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</si>
  <si>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</si>
  <si>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</si>
  <si>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</si>
  <si>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</si>
  <si>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</si>
  <si>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</si>
  <si>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</si>
  <si>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</si>
  <si>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</si>
  <si>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</si>
  <si>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</si>
  <si>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</si>
  <si>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</si>
  <si>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</si>
  <si>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</si>
  <si>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</si>
  <si>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</si>
  <si>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</si>
  <si>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</si>
  <si>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10/1/2021</t>
  </si>
  <si>
    <t>Q4 Max</t>
  </si>
  <si>
    <t>Q4 Min</t>
  </si>
  <si>
    <t>Q4 Mean Absolute Deviation</t>
  </si>
  <si>
    <t>Q4 Mean</t>
  </si>
  <si>
    <t>Q3 Max</t>
  </si>
  <si>
    <t>Q3 Min</t>
  </si>
  <si>
    <t>Q3 Mean Absolute Deviation</t>
  </si>
  <si>
    <t>Q3 Mean</t>
  </si>
  <si>
    <t>Q2 Max</t>
  </si>
  <si>
    <t>Q2 Min</t>
  </si>
  <si>
    <t>Q2 Mean Absolute Deviation</t>
  </si>
  <si>
    <t>Q2 Mean</t>
  </si>
  <si>
    <t>Q1 Max</t>
  </si>
  <si>
    <t>Q1 Min</t>
  </si>
  <si>
    <t>Q1 Mean Absolute Deviation</t>
  </si>
  <si>
    <t>Q1 Mean</t>
  </si>
  <si>
    <t>cuid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</si>
  <si>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</si>
  <si>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</si>
  <si>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</si>
  <si>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</si>
  <si>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</si>
  <si>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</si>
  <si>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</si>
  <si>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</si>
  <si>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</si>
  <si>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</si>
  <si>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4/15/2022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</si>
  <si>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</si>
  <si>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</si>
  <si>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</si>
  <si>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</si>
  <si>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</si>
  <si>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</si>
  <si>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</si>
  <si>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</si>
  <si>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</si>
  <si>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</si>
  <si>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</si>
  <si>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</si>
  <si>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</si>
  <si>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</si>
  <si>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</si>
  <si>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</si>
  <si>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</si>
  <si>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</si>
  <si>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</si>
  <si>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</si>
  <si>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</si>
  <si>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</si>
  <si>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</si>
  <si>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</si>
  <si>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</si>
  <si>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</si>
  <si>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</si>
  <si>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</si>
  <si>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</si>
  <si>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</si>
  <si>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5/30/2022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</si>
  <si>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</si>
  <si>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</si>
  <si>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</si>
  <si>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</si>
  <si>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</si>
  <si>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</si>
  <si>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</si>
  <si>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</si>
  <si>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</si>
  <si>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</si>
  <si>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</si>
  <si>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</si>
  <si>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</si>
  <si>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</si>
  <si>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6/20/2022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</si>
  <si>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</si>
  <si>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</si>
  <si>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</si>
  <si>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</si>
  <si>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</si>
  <si>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</si>
  <si>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</si>
  <si>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</si>
  <si>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Day</t>
  </si>
  <si>
    <t>10323M</t>
  </si>
  <si>
    <t>10323R</t>
  </si>
  <si>
    <t>11175F</t>
  </si>
  <si>
    <t>11175M</t>
  </si>
  <si>
    <t>12440M</t>
  </si>
  <si>
    <t>12440R</t>
  </si>
  <si>
    <t>14656F</t>
  </si>
  <si>
    <t>14656M</t>
  </si>
  <si>
    <t>14656R</t>
  </si>
  <si>
    <t>14656T</t>
  </si>
  <si>
    <t>14656W</t>
  </si>
  <si>
    <t>6827F</t>
  </si>
  <si>
    <t>6827M</t>
  </si>
  <si>
    <t>6827W</t>
  </si>
  <si>
    <t>6958F</t>
  </si>
  <si>
    <t>6958M</t>
  </si>
  <si>
    <t>6958W</t>
  </si>
  <si>
    <t>8008F</t>
  </si>
  <si>
    <t>8008M</t>
  </si>
  <si>
    <t>8008W</t>
  </si>
  <si>
    <t>7/1/2022</t>
  </si>
  <si>
    <t>7/4/2022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</si>
  <si>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</si>
  <si>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</si>
  <si>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</si>
  <si>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</si>
  <si>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</si>
  <si>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</si>
  <si>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</si>
  <si>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</si>
  <si>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</si>
  <si>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</si>
  <si>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</si>
  <si>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</si>
  <si>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</si>
  <si>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</si>
  <si>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</si>
  <si>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</si>
  <si>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</si>
  <si>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</si>
  <si>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</si>
  <si>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</si>
  <si>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</si>
  <si>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</si>
  <si>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</si>
  <si>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</si>
  <si>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</si>
  <si>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</si>
  <si>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</si>
  <si>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</si>
  <si>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</si>
  <si>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</si>
  <si>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</si>
  <si>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</si>
  <si>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</si>
  <si>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</si>
  <si>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</si>
  <si>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</si>
  <si>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</si>
  <si>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</si>
  <si>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</si>
  <si>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</si>
  <si>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</si>
  <si>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</si>
  <si>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</si>
  <si>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</si>
  <si>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9/5/2022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</si>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</sst>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4" fillId="4" borderId="4" xfId="2" applyFill="1" applyBorder="1" applyAlignment="1">
      <alignment vertical="center"/>
    </xf>
    <xf numFmtId="164" fontId="0" fillId="3" borderId="2" xfId="1" applyNumberFormat="1" applyFont="1" applyFill="1" applyBorder="1"/>
    <xf numFmtId="164" fontId="0" fillId="3" borderId="3" xfId="1" applyNumberFormat="1" applyFont="1" applyFill="1" applyBorder="1"/>
    <xf numFmtId="0" fontId="4" fillId="0" borderId="4" xfId="2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7" xfId="0" applyFont="1" applyFill="1" applyBorder="1"/>
    <xf numFmtId="0" fontId="5" fillId="0" borderId="0" xfId="0" applyFont="1" applyAlignment="1">
      <alignment horizontal="center" vertical="center"/>
    </xf>
    <xf numFmtId="0" fontId="0" fillId="0" borderId="1" xfId="1" applyNumberFormat="1" applyFont="1" applyBorder="1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8FB691-79C7-4120-98C4-ACA3CF498133}" autoFormatId="16" applyNumberFormats="0" applyBorderFormats="0" applyFontFormats="0" applyPatternFormats="0" applyAlignmentFormats="0" applyWidthHeightFormats="0">
  <queryTableRefresh nextId="981" unboundColumnsLeft="16">
    <queryTableFields count="278">
      <queryTableField id="980" dataBound="0" tableColumnId="264"/>
      <queryTableField id="979" dataBound="0" tableColumnId="265"/>
      <queryTableField id="978" dataBound="0" tableColumnId="266"/>
      <queryTableField id="977" dataBound="0" tableColumnId="267"/>
      <queryTableField id="976" dataBound="0" tableColumnId="268"/>
      <queryTableField id="975" dataBound="0" tableColumnId="269"/>
      <queryTableField id="974" dataBound="0" tableColumnId="270"/>
      <queryTableField id="973" dataBound="0" tableColumnId="271"/>
      <queryTableField id="972" dataBound="0" tableColumnId="272"/>
      <queryTableField id="971" dataBound="0" tableColumnId="273"/>
      <queryTableField id="970" dataBound="0" tableColumnId="274"/>
      <queryTableField id="969" dataBound="0" tableColumnId="275"/>
      <queryTableField id="968" dataBound="0" tableColumnId="276"/>
      <queryTableField id="967" dataBound="0" tableColumnId="277"/>
      <queryTableField id="966" dataBound="0" tableColumnId="278"/>
      <queryTableField id="965" dataBound="0" tableColumnId="279"/>
      <queryTableField id="897" name="cuid" tableColumnId="6"/>
      <queryTableField id="218" name="10/1/2021" tableColumnId="218"/>
      <queryTableField id="19" name="10/4/2021" tableColumnId="19"/>
      <queryTableField id="125" name="10/5/2021" tableColumnId="125"/>
      <queryTableField id="178" name="10/6/2021" tableColumnId="178"/>
      <queryTableField id="73" name="10/7/2021" tableColumnId="73"/>
      <queryTableField id="195" name="10/8/2021" tableColumnId="195"/>
      <queryTableField id="20" name="10/11/2021" tableColumnId="20"/>
      <queryTableField id="126" name="10/12/2021" tableColumnId="126"/>
      <queryTableField id="179" name="10/13/2021" tableColumnId="179"/>
      <queryTableField id="21" name="10/14/2021" tableColumnId="21"/>
      <queryTableField id="219" name="10/15/2021" tableColumnId="219"/>
      <queryTableField id="22" name="10/18/2021" tableColumnId="22"/>
      <queryTableField id="127" name="10/19/2021" tableColumnId="127"/>
      <queryTableField id="180" name="10/20/2021" tableColumnId="180"/>
      <queryTableField id="74" name="10/21/2021" tableColumnId="74"/>
      <queryTableField id="196" name="10/22/2021" tableColumnId="196"/>
      <queryTableField id="23" name="10/25/2021" tableColumnId="23"/>
      <queryTableField id="128" name="10/26/2021" tableColumnId="128"/>
      <queryTableField id="181" name="10/27/2021" tableColumnId="181"/>
      <queryTableField id="75" name="10/28/2021" tableColumnId="75"/>
      <queryTableField id="227" name="10/29/2021" tableColumnId="227"/>
      <queryTableField id="24" name="11/1/2021" tableColumnId="24"/>
      <queryTableField id="76" name="11/2/2021" tableColumnId="76"/>
      <queryTableField id="130" name="11/3/2021" tableColumnId="130"/>
      <queryTableField id="197" name="11/4/2021" tableColumnId="197"/>
      <queryTableField id="228" name="11/5/2021" tableColumnId="228"/>
      <queryTableField id="25" name="11/8/2021" tableColumnId="25"/>
      <queryTableField id="77" name="11/9/2021" tableColumnId="77"/>
      <queryTableField id="131" name="11/10/2021" tableColumnId="131"/>
      <queryTableField id="184" name="11/11/2021" tableColumnId="184"/>
      <queryTableField id="220" name="11/12/2021" tableColumnId="220"/>
      <queryTableField id="26" name="11/15/2021" tableColumnId="26"/>
      <queryTableField id="78" name="11/16/2021" tableColumnId="78"/>
      <queryTableField id="132" name="11/17/2021" tableColumnId="132"/>
      <queryTableField id="249" name="11/18/2021" tableColumnId="249"/>
      <queryTableField id="229" name="11/19/2021" tableColumnId="229"/>
      <queryTableField id="27" name="11/22/2021" tableColumnId="27"/>
      <queryTableField id="79" name="11/23/2021" tableColumnId="79"/>
      <queryTableField id="133" name="11/24/2021" tableColumnId="133"/>
      <queryTableField id="253" name="11/25/2021" tableColumnId="253"/>
      <queryTableField id="230" name="11/26/2021" tableColumnId="230"/>
      <queryTableField id="28" name="11/29/2021" tableColumnId="28"/>
      <queryTableField id="80" name="11/30/2021" tableColumnId="80"/>
      <queryTableField id="134" name="12/1/2021" tableColumnId="134"/>
      <queryTableField id="198" name="12/2/2021" tableColumnId="198"/>
      <queryTableField id="231" name="12/3/2021" tableColumnId="231"/>
      <queryTableField id="29" name="12/6/2021" tableColumnId="29"/>
      <queryTableField id="81" name="12/7/2021" tableColumnId="81"/>
      <queryTableField id="135" name="12/8/2021" tableColumnId="135"/>
      <queryTableField id="185" name="12/9/2021" tableColumnId="185"/>
      <queryTableField id="221" name="12/10/2021" tableColumnId="221"/>
      <queryTableField id="30" name="12/13/2021" tableColumnId="30"/>
      <queryTableField id="82" name="12/14/2021" tableColumnId="82"/>
      <queryTableField id="136" name="12/15/2021" tableColumnId="136"/>
      <queryTableField id="262" name="12/16/2021" tableColumnId="262"/>
      <queryTableField id="232" name="12/17/2021" tableColumnId="232"/>
      <queryTableField id="31" name="12/20/2021" tableColumnId="31"/>
      <queryTableField id="83" name="12/21/2021" tableColumnId="83"/>
      <queryTableField id="137" name="12/22/2021" tableColumnId="137"/>
      <queryTableField id="250" name="12/23/2021" tableColumnId="250"/>
      <queryTableField id="233" name="12/24/2021" tableColumnId="233"/>
      <queryTableField id="32" name="12/27/2021" tableColumnId="32"/>
      <queryTableField id="84" name="12/28/2021" tableColumnId="84"/>
      <queryTableField id="138" name="12/29/2021" tableColumnId="138"/>
      <queryTableField id="199" name="12/30/2021" tableColumnId="199"/>
      <queryTableField id="234" name="12/31/2021" tableColumnId="234"/>
      <queryTableField id="33" name="1/3/2022" tableColumnId="33"/>
      <queryTableField id="85" name="1/4/2022" tableColumnId="85"/>
      <queryTableField id="139" name="1/5/2022" tableColumnId="139"/>
      <queryTableField id="182" name="1/6/2022" tableColumnId="182"/>
      <queryTableField id="222" name="1/7/2022" tableColumnId="222"/>
      <queryTableField id="34" name="1/10/2022" tableColumnId="34"/>
      <queryTableField id="86" name="1/11/2022" tableColumnId="86"/>
      <queryTableField id="140" name="1/12/2022" tableColumnId="140"/>
      <queryTableField id="254" name="1/13/2022" tableColumnId="254"/>
      <queryTableField id="235" name="1/14/2022" tableColumnId="235"/>
      <queryTableField id="35" name="1/17/2022" tableColumnId="35"/>
      <queryTableField id="87" name="1/18/2022" tableColumnId="87"/>
      <queryTableField id="141" name="1/19/2022" tableColumnId="141"/>
      <queryTableField id="255" name="1/20/2022" tableColumnId="255"/>
      <queryTableField id="236" name="1/21/2022" tableColumnId="236"/>
      <queryTableField id="36" name="1/24/2022" tableColumnId="36"/>
      <queryTableField id="88" name="1/25/2022" tableColumnId="88"/>
      <queryTableField id="142" name="1/26/2022" tableColumnId="142"/>
      <queryTableField id="200" name="1/27/2022" tableColumnId="200"/>
      <queryTableField id="237" name="1/28/2022" tableColumnId="237"/>
      <queryTableField id="37" name="1/31/2022" tableColumnId="37"/>
      <queryTableField id="89" name="2/1/2022" tableColumnId="89"/>
      <queryTableField id="143" name="2/2/2022" tableColumnId="143"/>
      <queryTableField id="186" name="2/3/2022" tableColumnId="186"/>
      <queryTableField id="238" name="2/4/2022" tableColumnId="238"/>
      <queryTableField id="38" name="2/7/2022" tableColumnId="38"/>
      <queryTableField id="90" name="2/8/2022" tableColumnId="90"/>
      <queryTableField id="144" name="2/9/2022" tableColumnId="144"/>
      <queryTableField id="256" name="2/10/2022" tableColumnId="256"/>
      <queryTableField id="223" name="2/11/2022" tableColumnId="223"/>
      <queryTableField id="39" name="2/14/2022" tableColumnId="39"/>
      <queryTableField id="91" name="2/15/2022" tableColumnId="91"/>
      <queryTableField id="145" name="2/16/2022" tableColumnId="145"/>
      <queryTableField id="251" name="2/17/2022" tableColumnId="251"/>
      <queryTableField id="183" name="2/18/2022" tableColumnId="183"/>
      <queryTableField id="40" name="2/21/2022" tableColumnId="40"/>
      <queryTableField id="92" name="2/22/2022" tableColumnId="92"/>
      <queryTableField id="146" name="2/23/2022" tableColumnId="146"/>
      <queryTableField id="201" name="2/24/2022" tableColumnId="201"/>
      <queryTableField id="239" name="2/25/2022" tableColumnId="239"/>
      <queryTableField id="41" name="2/28/2022" tableColumnId="41"/>
      <queryTableField id="93" name="3/1/2022" tableColumnId="93"/>
      <queryTableField id="147" name="3/2/2022" tableColumnId="147"/>
      <queryTableField id="187" name="3/3/2022" tableColumnId="187"/>
      <queryTableField id="224" name="3/4/2022" tableColumnId="224"/>
      <queryTableField id="42" name="3/7/2022" tableColumnId="42"/>
      <queryTableField id="94" name="3/8/2022" tableColumnId="94"/>
      <queryTableField id="148" name="3/9/2022" tableColumnId="148"/>
      <queryTableField id="257" name="3/10/2022" tableColumnId="257"/>
      <queryTableField id="240" name="3/11/2022" tableColumnId="240"/>
      <queryTableField id="43" name="3/14/2022" tableColumnId="43"/>
      <queryTableField id="95" name="3/15/2022" tableColumnId="95"/>
      <queryTableField id="149" name="3/16/2022" tableColumnId="149"/>
      <queryTableField id="258" name="3/17/2022" tableColumnId="258"/>
      <queryTableField id="241" name="3/18/2022" tableColumnId="241"/>
      <queryTableField id="44" name="3/21/2022" tableColumnId="44"/>
      <queryTableField id="96" name="3/22/2022" tableColumnId="96"/>
      <queryTableField id="150" name="3/23/2022" tableColumnId="150"/>
      <queryTableField id="202" name="3/24/2022" tableColumnId="202"/>
      <queryTableField id="242" name="3/25/2022" tableColumnId="242"/>
      <queryTableField id="45" name="3/28/2022" tableColumnId="45"/>
      <queryTableField id="97" name="3/29/2022" tableColumnId="97"/>
      <queryTableField id="151" name="3/30/2022" tableColumnId="151"/>
      <queryTableField id="188" name="3/31/2022" tableColumnId="188"/>
      <queryTableField id="831" name="4/1/2022" tableColumnId="2"/>
      <queryTableField id="832" name="4/4/2022" tableColumnId="3"/>
      <queryTableField id="833" name="4/5/2022" tableColumnId="4"/>
      <queryTableField id="834" name="4/6/2022" tableColumnId="5"/>
      <queryTableField id="835" name="4/7/2022" tableColumnId="46"/>
      <queryTableField id="836" name="4/8/2022" tableColumnId="47"/>
      <queryTableField id="837" name="4/11/2022" tableColumnId="48"/>
      <queryTableField id="838" name="4/12/2022" tableColumnId="49"/>
      <queryTableField id="839" name="4/13/2022" tableColumnId="50"/>
      <queryTableField id="840" name="4/14/2022" tableColumnId="51"/>
      <queryTableField id="841" name="4/15/2022" tableColumnId="52"/>
      <queryTableField id="842" name="4/18/2022" tableColumnId="53"/>
      <queryTableField id="843" name="4/19/2022" tableColumnId="54"/>
      <queryTableField id="844" name="4/20/2022" tableColumnId="55"/>
      <queryTableField id="845" name="4/21/2022" tableColumnId="56"/>
      <queryTableField id="846" name="4/22/2022" tableColumnId="57"/>
      <queryTableField id="847" name="4/25/2022" tableColumnId="58"/>
      <queryTableField id="848" name="4/26/2022" tableColumnId="98"/>
      <queryTableField id="849" name="4/27/2022" tableColumnId="99"/>
      <queryTableField id="850" name="4/28/2022" tableColumnId="100"/>
      <queryTableField id="851" name="4/29/2022" tableColumnId="101"/>
      <queryTableField id="852" name="5/2/2022" tableColumnId="102"/>
      <queryTableField id="853" name="5/3/2022" tableColumnId="103"/>
      <queryTableField id="854" name="5/4/2022" tableColumnId="104"/>
      <queryTableField id="855" name="5/5/2022" tableColumnId="105"/>
      <queryTableField id="856" name="5/6/2022" tableColumnId="106"/>
      <queryTableField id="857" name="5/9/2022" tableColumnId="107"/>
      <queryTableField id="858" name="5/10/2022" tableColumnId="108"/>
      <queryTableField id="859" name="5/11/2022" tableColumnId="109"/>
      <queryTableField id="860" name="5/12/2022" tableColumnId="110"/>
      <queryTableField id="861" name="5/13/2022" tableColumnId="111"/>
      <queryTableField id="862" name="5/16/2022" tableColumnId="129"/>
      <queryTableField id="863" name="5/17/2022" tableColumnId="152"/>
      <queryTableField id="864" name="5/18/2022" tableColumnId="153"/>
      <queryTableField id="865" name="5/19/2022" tableColumnId="154"/>
      <queryTableField id="866" name="5/20/2022" tableColumnId="155"/>
      <queryTableField id="867" name="5/23/2022" tableColumnId="156"/>
      <queryTableField id="868" name="5/24/2022" tableColumnId="157"/>
      <queryTableField id="869" name="5/25/2022" tableColumnId="158"/>
      <queryTableField id="870" name="5/26/2022" tableColumnId="159"/>
      <queryTableField id="871" name="5/27/2022" tableColumnId="160"/>
      <queryTableField id="872" name="5/30/2022" tableColumnId="161"/>
      <queryTableField id="873" name="5/31/2022" tableColumnId="162"/>
      <queryTableField id="874" name="6/1/2022" tableColumnId="163"/>
      <queryTableField id="875" name="6/2/2022" tableColumnId="164"/>
      <queryTableField id="876" name="6/3/2022" tableColumnId="189"/>
      <queryTableField id="877" name="6/6/2022" tableColumnId="190"/>
      <queryTableField id="878" name="6/7/2022" tableColumnId="191"/>
      <queryTableField id="879" name="6/8/2022" tableColumnId="203"/>
      <queryTableField id="880" name="6/9/2022" tableColumnId="204"/>
      <queryTableField id="881" name="6/10/2022" tableColumnId="205"/>
      <queryTableField id="882" name="6/13/2022" tableColumnId="206"/>
      <queryTableField id="883" name="6/14/2022" tableColumnId="207"/>
      <queryTableField id="884" name="6/15/2022" tableColumnId="225"/>
      <queryTableField id="885" name="6/16/2022" tableColumnId="226"/>
      <queryTableField id="886" name="6/17/2022" tableColumnId="243"/>
      <queryTableField id="887" name="6/20/2022" tableColumnId="244"/>
      <queryTableField id="888" name="6/21/2022" tableColumnId="245"/>
      <queryTableField id="889" name="6/22/2022" tableColumnId="246"/>
      <queryTableField id="890" name="6/23/2022" tableColumnId="247"/>
      <queryTableField id="891" name="6/24/2022" tableColumnId="248"/>
      <queryTableField id="892" name="6/27/2022" tableColumnId="252"/>
      <queryTableField id="893" name="6/28/2022" tableColumnId="259"/>
      <queryTableField id="894" name="6/29/2022" tableColumnId="260"/>
      <queryTableField id="895" name="6/30/2022" tableColumnId="261"/>
      <queryTableField id="898" name="7/1/2022" tableColumnId="7"/>
      <queryTableField id="899" name="7/4/2022" tableColumnId="8"/>
      <queryTableField id="900" name="7/5/2022" tableColumnId="9"/>
      <queryTableField id="901" name="7/6/2022" tableColumnId="10"/>
      <queryTableField id="902" name="7/7/2022" tableColumnId="11"/>
      <queryTableField id="903" name="7/8/2022" tableColumnId="12"/>
      <queryTableField id="904" name="7/11/2022" tableColumnId="13"/>
      <queryTableField id="905" name="7/12/2022" tableColumnId="14"/>
      <queryTableField id="906" name="7/13/2022" tableColumnId="15"/>
      <queryTableField id="907" name="7/14/2022" tableColumnId="16"/>
      <queryTableField id="908" name="7/15/2022" tableColumnId="17"/>
      <queryTableField id="909" name="7/18/2022" tableColumnId="18"/>
      <queryTableField id="910" name="7/19/2022" tableColumnId="59"/>
      <queryTableField id="911" name="7/20/2022" tableColumnId="60"/>
      <queryTableField id="912" name="7/21/2022" tableColumnId="61"/>
      <queryTableField id="913" name="7/22/2022" tableColumnId="62"/>
      <queryTableField id="914" name="7/25/2022" tableColumnId="63"/>
      <queryTableField id="915" name="7/26/2022" tableColumnId="64"/>
      <queryTableField id="916" name="7/27/2022" tableColumnId="65"/>
      <queryTableField id="917" name="7/28/2022" tableColumnId="66"/>
      <queryTableField id="918" name="7/29/2022" tableColumnId="67"/>
      <queryTableField id="919" name="8/1/2022" tableColumnId="68"/>
      <queryTableField id="920" name="8/2/2022" tableColumnId="69"/>
      <queryTableField id="921" name="8/3/2022" tableColumnId="70"/>
      <queryTableField id="922" name="8/4/2022" tableColumnId="71"/>
      <queryTableField id="923" name="8/5/2022" tableColumnId="72"/>
      <queryTableField id="924" name="8/8/2022" tableColumnId="112"/>
      <queryTableField id="925" name="8/9/2022" tableColumnId="113"/>
      <queryTableField id="926" name="8/10/2022" tableColumnId="114"/>
      <queryTableField id="927" name="8/11/2022" tableColumnId="115"/>
      <queryTableField id="928" name="8/12/2022" tableColumnId="116"/>
      <queryTableField id="929" name="8/15/2022" tableColumnId="117"/>
      <queryTableField id="930" name="8/16/2022" tableColumnId="118"/>
      <queryTableField id="931" name="8/17/2022" tableColumnId="119"/>
      <queryTableField id="932" name="8/18/2022" tableColumnId="120"/>
      <queryTableField id="933" name="8/19/2022" tableColumnId="121"/>
      <queryTableField id="934" name="8/22/2022" tableColumnId="122"/>
      <queryTableField id="935" name="8/23/2022" tableColumnId="123"/>
      <queryTableField id="936" name="8/24/2022" tableColumnId="124"/>
      <queryTableField id="937" name="8/25/2022" tableColumnId="165"/>
      <queryTableField id="938" name="8/26/2022" tableColumnId="166"/>
      <queryTableField id="939" name="8/29/2022" tableColumnId="167"/>
      <queryTableField id="940" name="8/30/2022" tableColumnId="168"/>
      <queryTableField id="941" name="8/31/2022" tableColumnId="169"/>
      <queryTableField id="942" name="9/1/2022" tableColumnId="170"/>
      <queryTableField id="943" name="9/2/2022" tableColumnId="171"/>
      <queryTableField id="944" name="9/5/2022" tableColumnId="172"/>
      <queryTableField id="945" name="9/6/2022" tableColumnId="173"/>
      <queryTableField id="946" name="9/7/2022" tableColumnId="174"/>
      <queryTableField id="947" name="9/8/2022" tableColumnId="175"/>
      <queryTableField id="948" name="9/9/2022" tableColumnId="176"/>
      <queryTableField id="949" name="9/12/2022" tableColumnId="177"/>
      <queryTableField id="950" name="9/13/2022" tableColumnId="192"/>
      <queryTableField id="951" name="9/14/2022" tableColumnId="193"/>
      <queryTableField id="952" name="9/15/2022" tableColumnId="194"/>
      <queryTableField id="953" name="9/16/2022" tableColumnId="208"/>
      <queryTableField id="954" name="9/19/2022" tableColumnId="209"/>
      <queryTableField id="955" name="9/20/2022" tableColumnId="210"/>
      <queryTableField id="956" name="9/21/2022" tableColumnId="211"/>
      <queryTableField id="957" name="9/22/2022" tableColumnId="212"/>
      <queryTableField id="958" name="9/23/2022" tableColumnId="213"/>
      <queryTableField id="959" name="9/26/2022" tableColumnId="214"/>
      <queryTableField id="960" name="9/27/2022" tableColumnId="215"/>
      <queryTableField id="961" name="9/28/2022" tableColumnId="216"/>
      <queryTableField id="962" name="9/29/2022" tableColumnId="217"/>
      <queryTableField id="963" name="9/30/2022" tableColumnId="263"/>
    </queryTableFields>
    <queryTableDeletedFields count="1">
      <deletedField name="c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D9F88-3428-4A9F-B8DB-068944258FB8}" name="Customer_Revenue" displayName="Customer_Revenue" ref="A1:JR1625" tableType="queryTable" totalsRowShown="0" headerRowDxfId="38">
  <autoFilter ref="A1:JR1625" xr:uid="{AFFB8E98-B344-45FF-B36C-38868B58E660}"/>
  <tableColumns count="278">
    <tableColumn id="264" xr3:uid="{CD4B7CB4-C67D-48EA-A0F0-530405D45571}" uniqueName="264" name="Q1 Mean" queryTableFieldId="980" dataDxfId="15" dataCellStyle="Currency">
      <calculatedColumnFormula>IFERROR(AVERAGEIF(Customer_Revenue[[#This Row],[1/3/2022]:[3/31/2022]], "&gt;0"), 0)</calculatedColumnFormula>
    </tableColumn>
    <tableColumn id="265" xr3:uid="{15E3CC50-4531-46F9-8550-6D3618062346}" uniqueName="265" name="Q1 Mean Absolute Deviation" queryTableFieldId="979" dataDxfId="14" dataCellStyle="Currency">
      <calculatedColumnFormula>IFERROR(AVEDEV(Customer_Revenue[[#This Row],[1/3/2022]:[3/31/2022]]),0)</calculatedColumnFormula>
    </tableColumn>
    <tableColumn id="266" xr3:uid="{DA7B4A8D-2A47-4EEB-9CE9-EF5162DBA139}" uniqueName="266" name="Q1 Min" queryTableFieldId="978" dataDxfId="13" dataCellStyle="Currency">
      <calculatedColumnFormula>IFERROR(MAX(0,#REF!-#REF!),0)</calculatedColumnFormula>
    </tableColumn>
    <tableColumn id="267" xr3:uid="{2911FA04-1FBE-4E1B-8544-6ADF739C9BDB}" uniqueName="267" name="Q1 Max" queryTableFieldId="977" dataDxfId="12" dataCellStyle="Currency">
      <calculatedColumnFormula>IFERROR(#REF!+#REF!,0)</calculatedColumnFormula>
    </tableColumn>
    <tableColumn id="268" xr3:uid="{BD7A3623-BC39-475D-B615-318892F311DA}" uniqueName="268" name="Q2 Mean" queryTableFieldId="976" dataDxfId="11" dataCellStyle="Currency">
      <calculatedColumnFormula>IFERROR(AVERAGEIF(Customer_Revenue[[#This Row],[4/1/2022]:[6/30/2022]], "&gt;0"), 0)</calculatedColumnFormula>
    </tableColumn>
    <tableColumn id="269" xr3:uid="{9FC52F70-D22A-4128-85C3-F6424E10C80B}" uniqueName="269" name="Q2 Mean Absolute Deviation" queryTableFieldId="975" dataDxfId="10" dataCellStyle="Currency">
      <calculatedColumnFormula>IFERROR(AVEDEV(Customer_Revenue[[#This Row],[4/1/2022]:[6/30/2022]]),0)</calculatedColumnFormula>
    </tableColumn>
    <tableColumn id="270" xr3:uid="{CCEFC743-3C65-4B55-A282-A941ED12D9CE}" uniqueName="270" name="Q2 Min" queryTableFieldId="974" dataDxfId="9" dataCellStyle="Currency">
      <calculatedColumnFormula>IFERROR(MAX(0,#REF!-#REF!),0)</calculatedColumnFormula>
    </tableColumn>
    <tableColumn id="271" xr3:uid="{586C6FBC-8171-45E5-B57F-4E0C7A343FA0}" uniqueName="271" name="Q2 Max" queryTableFieldId="973" dataDxfId="8" dataCellStyle="Currency">
      <calculatedColumnFormula>IFERROR(#REF!+#REF!,0)</calculatedColumnFormula>
    </tableColumn>
    <tableColumn id="272" xr3:uid="{D1689C50-5C42-438B-98A4-CD0A331AEDFB}" uniqueName="272" name="Q3 Mean" queryTableFieldId="972" dataDxfId="7" dataCellStyle="Currency">
      <calculatedColumnFormula>IFERROR(AVERAGEIF(#REF!, "&gt;0"),0)</calculatedColumnFormula>
    </tableColumn>
    <tableColumn id="273" xr3:uid="{33D8BD6A-D704-41A2-A22D-FB818CD32B85}" uniqueName="273" name="Q3 Mean Absolute Deviation" queryTableFieldId="971" dataDxfId="6" dataCellStyle="Currency">
      <calculatedColumnFormula>IFERROR(AVEDEV(#REF!),0)</calculatedColumnFormula>
    </tableColumn>
    <tableColumn id="274" xr3:uid="{1485F328-F2A7-47A8-99F2-F500B8D6CF1F}" uniqueName="274" name="Q3 Min" queryTableFieldId="970" dataDxfId="5" dataCellStyle="Currency">
      <calculatedColumnFormula>IFERROR(MAX(0,#REF!-#REF!),0)</calculatedColumnFormula>
    </tableColumn>
    <tableColumn id="275" xr3:uid="{9C2F2C42-2337-4930-BBE2-ACCF69A98E61}" uniqueName="275" name="Q3 Max" queryTableFieldId="969" dataDxfId="4" dataCellStyle="Currency">
      <calculatedColumnFormula>IFERROR(#REF!+#REF!,0)</calculatedColumnFormula>
    </tableColumn>
    <tableColumn id="276" xr3:uid="{A6E22F0A-62F3-47B8-A9AC-72799ABDD7DD}" uniqueName="276" name="Q4 Mean" queryTableFieldId="968" dataDxfId="3" dataCellStyle="Currency">
      <calculatedColumnFormula>IFERROR(AVERAGEIF(Customer_Revenue[[#This Row],[10/1/2021]:[3/31/2022]], "&gt;0"),0)</calculatedColumnFormula>
    </tableColumn>
    <tableColumn id="277" xr3:uid="{1FCFF197-F3E3-4485-99E8-57EBFA1DDCED}" uniqueName="277" name="Q4 Mean Absolute Deviation" queryTableFieldId="967" dataDxfId="2" dataCellStyle="Currency">
      <calculatedColumnFormula>IFERROR(AVEDEV(Customer_Revenue[[#This Row],[10/1/2021]:[3/31/2022]]),0)</calculatedColumnFormula>
    </tableColumn>
    <tableColumn id="278" xr3:uid="{1A33AC24-F850-43A1-937D-0EB1284C438E}" uniqueName="278" name="Q4 Min" queryTableFieldId="966" dataDxfId="1" dataCellStyle="Currency">
      <calculatedColumnFormula>IFERROR(MAX(0,#REF!-#REF!),0)</calculatedColumnFormula>
    </tableColumn>
    <tableColumn id="279" xr3:uid="{54E7C4E9-66AB-4502-B0B7-6AF909604853}" uniqueName="279" name="Q4 Max" queryTableFieldId="965" dataDxfId="0" dataCellStyle="Currency">
      <calculatedColumnFormula>IFERROR(#REF!+#REF!,0)</calculatedColumnFormula>
    </tableColumn>
    <tableColumn id="6" xr3:uid="{F34ABF81-0B0D-4149-912A-30D018399BF5}" uniqueName="6" name="cuid" queryTableFieldId="897"/>
    <tableColumn id="218" xr3:uid="{52F23A41-8286-4662-A082-EE48BA0784EA}" uniqueName="218" name="10/1/2021" queryTableFieldId="218"/>
    <tableColumn id="19" xr3:uid="{A7488B18-029D-4FCB-8618-C7B037DBA7BD}" uniqueName="19" name="10/4/2021" queryTableFieldId="19"/>
    <tableColumn id="125" xr3:uid="{5EA45452-66F4-4456-A99B-98D1E8B87F90}" uniqueName="125" name="10/5/2021" queryTableFieldId="125"/>
    <tableColumn id="178" xr3:uid="{3C881D2A-8A68-4565-B0F2-4AD5E12A88EE}" uniqueName="178" name="10/6/2021" queryTableFieldId="178"/>
    <tableColumn id="73" xr3:uid="{965EF78C-9DD1-43FF-9D94-09AEDCCFD11B}" uniqueName="73" name="10/7/2021" queryTableFieldId="73"/>
    <tableColumn id="195" xr3:uid="{22C6544A-2381-4095-814F-2EE32B4E3A6B}" uniqueName="195" name="10/8/2021" queryTableFieldId="195"/>
    <tableColumn id="20" xr3:uid="{12A570F5-E98D-4679-B592-B4EAC3F3C860}" uniqueName="20" name="10/11/2021" queryTableFieldId="20"/>
    <tableColumn id="126" xr3:uid="{313777DF-E1B4-4E2F-9C16-9B79453FBEE0}" uniqueName="126" name="10/12/2021" queryTableFieldId="126"/>
    <tableColumn id="179" xr3:uid="{0681CA7D-C070-41A2-AFF2-74E5286BB427}" uniqueName="179" name="10/13/2021" queryTableFieldId="179"/>
    <tableColumn id="21" xr3:uid="{C94FA09C-9A73-43CD-8555-F32D849D6B7E}" uniqueName="21" name="10/14/2021" queryTableFieldId="21"/>
    <tableColumn id="219" xr3:uid="{9A9352FE-403B-4978-8D54-2C1A8315A6FE}" uniqueName="219" name="10/15/2021" queryTableFieldId="219"/>
    <tableColumn id="22" xr3:uid="{721B8E6C-D9FC-4589-9087-0CE39A481613}" uniqueName="22" name="10/18/2021" queryTableFieldId="22"/>
    <tableColumn id="127" xr3:uid="{E4BC31B7-6306-4083-B747-32401A1C7B09}" uniqueName="127" name="10/19/2021" queryTableFieldId="127"/>
    <tableColumn id="180" xr3:uid="{5E98D19B-21DA-4BC5-9BF8-E67601F8F639}" uniqueName="180" name="10/20/2021" queryTableFieldId="180"/>
    <tableColumn id="74" xr3:uid="{4384151E-0306-4FA3-9F3F-E8A1EC8379C6}" uniqueName="74" name="10/21/2021" queryTableFieldId="74"/>
    <tableColumn id="196" xr3:uid="{CD0B8377-8F1D-4562-94F5-E2A2736AD389}" uniqueName="196" name="10/22/2021" queryTableFieldId="196"/>
    <tableColumn id="23" xr3:uid="{47B4753D-399F-4F2E-A03A-53C2E860841A}" uniqueName="23" name="10/25/2021" queryTableFieldId="23"/>
    <tableColumn id="128" xr3:uid="{E1AF3C3D-E577-4128-AB1A-FD63259BE283}" uniqueName="128" name="10/26/2021" queryTableFieldId="128"/>
    <tableColumn id="181" xr3:uid="{98A35257-8867-4443-A54F-A92272C15580}" uniqueName="181" name="10/27/2021" queryTableFieldId="181"/>
    <tableColumn id="75" xr3:uid="{78EAE234-2A00-4903-8F9F-11EE894DD9F2}" uniqueName="75" name="10/28/2021" queryTableFieldId="75"/>
    <tableColumn id="227" xr3:uid="{10C4F914-F9A6-44E0-A8DC-A1F3C1B4E1D6}" uniqueName="227" name="10/29/2021" queryTableFieldId="227"/>
    <tableColumn id="24" xr3:uid="{E3F1E7AC-561C-4963-8E31-79E0B116FF9F}" uniqueName="24" name="11/1/2021" queryTableFieldId="24"/>
    <tableColumn id="76" xr3:uid="{E8EA7820-10DC-4FDA-AEA2-B78786328E87}" uniqueName="76" name="11/2/2021" queryTableFieldId="76"/>
    <tableColumn id="130" xr3:uid="{B0A523C9-D900-4033-820D-11F560DC40ED}" uniqueName="130" name="11/3/2021" queryTableFieldId="130"/>
    <tableColumn id="197" xr3:uid="{0271F452-51A8-419B-909C-F9A2BC07DAF3}" uniqueName="197" name="11/4/2021" queryTableFieldId="197"/>
    <tableColumn id="228" xr3:uid="{D1146F89-F7AA-4BDC-95B1-9933A739A3B0}" uniqueName="228" name="11/5/2021" queryTableFieldId="228"/>
    <tableColumn id="25" xr3:uid="{E52CB70B-E991-4154-82F5-69A41CCCEE23}" uniqueName="25" name="11/8/2021" queryTableFieldId="25"/>
    <tableColumn id="77" xr3:uid="{FF0565F4-F927-44DD-B50C-D5687C5AC11C}" uniqueName="77" name="11/9/2021" queryTableFieldId="77"/>
    <tableColumn id="131" xr3:uid="{A297C05F-A016-4BB4-9748-CA8791E30590}" uniqueName="131" name="11/10/2021" queryTableFieldId="131"/>
    <tableColumn id="184" xr3:uid="{58DBC9C7-DEC3-401A-B5C9-31832F92334E}" uniqueName="184" name="11/11/2021" queryTableFieldId="184"/>
    <tableColumn id="220" xr3:uid="{04F7F531-81E3-4CDF-A238-41EF14BC1EFA}" uniqueName="220" name="11/12/2021" queryTableFieldId="220"/>
    <tableColumn id="26" xr3:uid="{9DC1C759-9161-4B45-BD22-0803D5DA0752}" uniqueName="26" name="11/15/2021" queryTableFieldId="26"/>
    <tableColumn id="78" xr3:uid="{BE4E961D-95B3-4DD4-9802-63369C0BE8EF}" uniqueName="78" name="11/16/2021" queryTableFieldId="78"/>
    <tableColumn id="132" xr3:uid="{CA3CD173-4646-4E06-B6C0-07773FF68517}" uniqueName="132" name="11/17/2021" queryTableFieldId="132"/>
    <tableColumn id="249" xr3:uid="{C3A341C4-634F-4896-942D-2DDFB8D36A5C}" uniqueName="249" name="11/18/2021" queryTableFieldId="249"/>
    <tableColumn id="229" xr3:uid="{6AFB5F33-B00F-4121-8BE3-C03AD20A6FD5}" uniqueName="229" name="11/19/2021" queryTableFieldId="229"/>
    <tableColumn id="27" xr3:uid="{69D5055F-9B13-4099-8B71-91A151E23477}" uniqueName="27" name="11/22/2021" queryTableFieldId="27"/>
    <tableColumn id="79" xr3:uid="{2697FE47-9D88-4E4A-9BA5-43035390DEE8}" uniqueName="79" name="11/23/2021" queryTableFieldId="79"/>
    <tableColumn id="133" xr3:uid="{67422D5F-BE10-4EB6-A0C7-068D723F3513}" uniqueName="133" name="11/24/2021" queryTableFieldId="133"/>
    <tableColumn id="253" xr3:uid="{CF238733-9D5E-4BF2-9470-B4FBF0CCBD93}" uniqueName="253" name="11/25/2021" queryTableFieldId="253"/>
    <tableColumn id="230" xr3:uid="{987E9468-40E2-4A4F-AA48-A6CF6366FB63}" uniqueName="230" name="11/26/2021" queryTableFieldId="230"/>
    <tableColumn id="28" xr3:uid="{4E469C4B-EE7C-4777-94DC-396CE60FB15F}" uniqueName="28" name="11/29/2021" queryTableFieldId="28"/>
    <tableColumn id="80" xr3:uid="{B820AB0C-9B99-4B6C-92A6-01F022D89DBD}" uniqueName="80" name="11/30/2021" queryTableFieldId="80"/>
    <tableColumn id="134" xr3:uid="{2B9D2CC7-6DD4-462F-8A88-CEF0AE5155D4}" uniqueName="134" name="12/1/2021" queryTableFieldId="134"/>
    <tableColumn id="198" xr3:uid="{7FC4B7D2-A601-4F31-807A-D447D9454AE7}" uniqueName="198" name="12/2/2021" queryTableFieldId="198"/>
    <tableColumn id="231" xr3:uid="{D93C07E0-24DB-4282-9322-6882D36BAEE7}" uniqueName="231" name="12/3/2021" queryTableFieldId="231"/>
    <tableColumn id="29" xr3:uid="{ED1F4FD8-F286-420F-B6BF-5F8150850F27}" uniqueName="29" name="12/6/2021" queryTableFieldId="29"/>
    <tableColumn id="81" xr3:uid="{6373D711-9C04-4F32-90A0-E6DC9D8A3FB5}" uniqueName="81" name="12/7/2021" queryTableFieldId="81"/>
    <tableColumn id="135" xr3:uid="{B22062FF-08F7-4180-89DE-953AB9EC91FA}" uniqueName="135" name="12/8/2021" queryTableFieldId="135"/>
    <tableColumn id="185" xr3:uid="{84D193AB-33EC-44E1-939D-300C4F571255}" uniqueName="185" name="12/9/2021" queryTableFieldId="185"/>
    <tableColumn id="221" xr3:uid="{DE063FE3-8C2B-4244-91B3-89A1864D7893}" uniqueName="221" name="12/10/2021" queryTableFieldId="221"/>
    <tableColumn id="30" xr3:uid="{4BD9B95A-4134-4044-A6DA-21171D7C760A}" uniqueName="30" name="12/13/2021" queryTableFieldId="30"/>
    <tableColumn id="82" xr3:uid="{FF1A1651-D0E6-4BFC-9A5A-2FDD46ECFD3A}" uniqueName="82" name="12/14/2021" queryTableFieldId="82"/>
    <tableColumn id="136" xr3:uid="{BF65F157-DC84-4D14-8278-4FB27692382E}" uniqueName="136" name="12/15/2021" queryTableFieldId="136"/>
    <tableColumn id="262" xr3:uid="{BD6D5C5B-8E0E-448F-B28B-C93AD9022D49}" uniqueName="262" name="12/16/2021" queryTableFieldId="262"/>
    <tableColumn id="232" xr3:uid="{21BBFFA4-DBBA-49C4-BE0D-B16199FC5F68}" uniqueName="232" name="12/17/2021" queryTableFieldId="232"/>
    <tableColumn id="31" xr3:uid="{C3E66105-0C66-482A-984D-3B13F9C1E2DB}" uniqueName="31" name="12/20/2021" queryTableFieldId="31"/>
    <tableColumn id="83" xr3:uid="{30E32E51-C9B4-4CA0-92F7-25DF8C89BE3C}" uniqueName="83" name="12/21/2021" queryTableFieldId="83"/>
    <tableColumn id="137" xr3:uid="{038F84C0-1D60-4EBA-BCD8-618F62399156}" uniqueName="137" name="12/22/2021" queryTableFieldId="137"/>
    <tableColumn id="250" xr3:uid="{F4BC7FD6-044F-4BAB-9054-2FA75C4E4DC8}" uniqueName="250" name="12/23/2021" queryTableFieldId="250"/>
    <tableColumn id="233" xr3:uid="{F5B6190C-1AB6-4617-BE41-7F9425AE75EE}" uniqueName="233" name="12/24/2021" queryTableFieldId="233"/>
    <tableColumn id="32" xr3:uid="{369E2C65-22CB-464D-8742-DBE22F56B30C}" uniqueName="32" name="12/27/2021" queryTableFieldId="32"/>
    <tableColumn id="84" xr3:uid="{5DCBA330-C87D-4E39-B677-73ABB785B923}" uniqueName="84" name="12/28/2021" queryTableFieldId="84"/>
    <tableColumn id="138" xr3:uid="{F6747905-F19F-4435-A386-E870B9700E48}" uniqueName="138" name="12/29/2021" queryTableFieldId="138"/>
    <tableColumn id="199" xr3:uid="{F6E79B4C-F9C1-4514-BB84-63351BF98A2B}" uniqueName="199" name="12/30/2021" queryTableFieldId="199"/>
    <tableColumn id="234" xr3:uid="{64EA36A9-4787-40EC-BD71-24202393E4C4}" uniqueName="234" name="12/31/2021" queryTableFieldId="234"/>
    <tableColumn id="33" xr3:uid="{5AC1E1DC-B6A7-4DC6-8C55-C8A16242E23C}" uniqueName="33" name="1/3/2022" queryTableFieldId="33"/>
    <tableColumn id="85" xr3:uid="{DDBF4B32-87C2-46D8-A679-BC4222D132A0}" uniqueName="85" name="1/4/2022" queryTableFieldId="85"/>
    <tableColumn id="139" xr3:uid="{4D895632-4B33-4977-89CB-14887748BE33}" uniqueName="139" name="1/5/2022" queryTableFieldId="139"/>
    <tableColumn id="182" xr3:uid="{4DA94B35-BC0B-4969-9DF3-5A8606F380F8}" uniqueName="182" name="1/6/2022" queryTableFieldId="182"/>
    <tableColumn id="222" xr3:uid="{468817F7-FA2D-425B-9F74-D66075C3438A}" uniqueName="222" name="1/7/2022" queryTableFieldId="222"/>
    <tableColumn id="34" xr3:uid="{A29297B2-80A6-4E9D-A77D-7A44C5C189A3}" uniqueName="34" name="1/10/2022" queryTableFieldId="34" dataDxfId="16" dataCellStyle="Currency"/>
    <tableColumn id="86" xr3:uid="{762536E0-C264-4D44-AC45-D454BFF9AE35}" uniqueName="86" name="1/11/2022" queryTableFieldId="86"/>
    <tableColumn id="140" xr3:uid="{16110AAF-C6B6-49BB-B8FC-B1401A7E7C96}" uniqueName="140" name="1/12/2022" queryTableFieldId="140"/>
    <tableColumn id="254" xr3:uid="{55E18049-8F4B-41B0-9086-D0C3753CE357}" uniqueName="254" name="1/13/2022" queryTableFieldId="254"/>
    <tableColumn id="235" xr3:uid="{EAA5E373-8194-4D5E-A439-E7ABB01877F8}" uniqueName="235" name="1/14/2022" queryTableFieldId="235"/>
    <tableColumn id="35" xr3:uid="{5077E576-1378-4E11-8511-BEF84433307B}" uniqueName="35" name="1/17/2022" queryTableFieldId="35"/>
    <tableColumn id="87" xr3:uid="{804177B6-6F91-4B67-BA20-8BA16215D757}" uniqueName="87" name="1/18/2022" queryTableFieldId="87"/>
    <tableColumn id="141" xr3:uid="{BCCE6F56-4EBD-40F9-9A58-82DDCD8155C5}" uniqueName="141" name="1/19/2022" queryTableFieldId="141"/>
    <tableColumn id="255" xr3:uid="{09F31095-617B-4D09-A439-17C8361507FA}" uniqueName="255" name="1/20/2022" queryTableFieldId="255"/>
    <tableColumn id="236" xr3:uid="{0961BC7D-7EAF-4554-9697-07EEA2BE49CC}" uniqueName="236" name="1/21/2022" queryTableFieldId="236"/>
    <tableColumn id="36" xr3:uid="{FD85C8AC-B298-4B39-A34B-73CF58D26436}" uniqueName="36" name="1/24/2022" queryTableFieldId="36"/>
    <tableColumn id="88" xr3:uid="{44A8C0BA-B283-4316-9999-DC7657E89F22}" uniqueName="88" name="1/25/2022" queryTableFieldId="88"/>
    <tableColumn id="142" xr3:uid="{C4091BE1-7943-4CBE-926C-AFBB69BF332B}" uniqueName="142" name="1/26/2022" queryTableFieldId="142"/>
    <tableColumn id="200" xr3:uid="{CEC2C709-C33F-4BB1-B340-8F974497365C}" uniqueName="200" name="1/27/2022" queryTableFieldId="200"/>
    <tableColumn id="237" xr3:uid="{1CA95EEB-4D24-4C24-8591-32C7C20E0591}" uniqueName="237" name="1/28/2022" queryTableFieldId="237"/>
    <tableColumn id="37" xr3:uid="{5041ABFE-348C-4A2D-A500-621289C26596}" uniqueName="37" name="1/31/2022" queryTableFieldId="37"/>
    <tableColumn id="89" xr3:uid="{30A0C90A-4634-44B8-AA88-8FCB633B9683}" uniqueName="89" name="2/1/2022" queryTableFieldId="89"/>
    <tableColumn id="143" xr3:uid="{E739DFFD-36C2-4F8F-9109-24FA0059ADC9}" uniqueName="143" name="2/2/2022" queryTableFieldId="143"/>
    <tableColumn id="186" xr3:uid="{FBFC4E48-D1F9-4335-9341-BD5BCF6CB4EE}" uniqueName="186" name="2/3/2022" queryTableFieldId="186"/>
    <tableColumn id="238" xr3:uid="{C4DEE255-3B56-49DC-8B83-B1E5BAD9D692}" uniqueName="238" name="2/4/2022" queryTableFieldId="238"/>
    <tableColumn id="38" xr3:uid="{E2E5AFE0-5F70-4166-9A5C-17A8FBB05530}" uniqueName="38" name="2/7/2022" queryTableFieldId="38"/>
    <tableColumn id="90" xr3:uid="{708AB12B-BD61-43C1-8A35-9AC28AC56B12}" uniqueName="90" name="2/8/2022" queryTableFieldId="90"/>
    <tableColumn id="144" xr3:uid="{9FFC9F23-AA42-49D2-904D-D8E7A56A6548}" uniqueName="144" name="2/9/2022" queryTableFieldId="144"/>
    <tableColumn id="256" xr3:uid="{6B15B12E-5B76-4979-A053-4FE357166AD5}" uniqueName="256" name="2/10/2022" queryTableFieldId="256"/>
    <tableColumn id="223" xr3:uid="{671F4233-C029-4883-BCAE-E224BB5CC04A}" uniqueName="223" name="2/11/2022" queryTableFieldId="223"/>
    <tableColumn id="39" xr3:uid="{754636DB-03F6-4F1E-898D-A05C35F24553}" uniqueName="39" name="2/14/2022" queryTableFieldId="39"/>
    <tableColumn id="91" xr3:uid="{95C91B00-2DE4-4FF0-8A17-8B7F0449F565}" uniqueName="91" name="2/15/2022" queryTableFieldId="91"/>
    <tableColumn id="145" xr3:uid="{062E1C2B-4B1E-4DDB-8154-47102993E73C}" uniqueName="145" name="2/16/2022" queryTableFieldId="145"/>
    <tableColumn id="251" xr3:uid="{2AAAC027-FDBA-48B6-95FB-EFF4AB7EFE39}" uniqueName="251" name="2/17/2022" queryTableFieldId="251"/>
    <tableColumn id="183" xr3:uid="{17D44A5A-53E5-4479-A7DF-C1E7271450DB}" uniqueName="183" name="2/18/2022" queryTableFieldId="183"/>
    <tableColumn id="40" xr3:uid="{C10BA9DD-10D5-491D-B471-4704649CC666}" uniqueName="40" name="2/21/2022" queryTableFieldId="40"/>
    <tableColumn id="92" xr3:uid="{171A3356-9042-4836-A699-EF393B8B78C5}" uniqueName="92" name="2/22/2022" queryTableFieldId="92"/>
    <tableColumn id="146" xr3:uid="{64242012-2E9D-4833-9028-D883EFCAEA89}" uniqueName="146" name="2/23/2022" queryTableFieldId="146"/>
    <tableColumn id="201" xr3:uid="{3892D467-9C5C-4796-BA07-EF3C1EC4C031}" uniqueName="201" name="2/24/2022" queryTableFieldId="201"/>
    <tableColumn id="239" xr3:uid="{27E310DD-C40A-44F0-A0D7-A6FF09356A18}" uniqueName="239" name="2/25/2022" queryTableFieldId="239"/>
    <tableColumn id="41" xr3:uid="{CBE90BD8-10B4-46B0-A6E5-49A1326E84C7}" uniqueName="41" name="2/28/2022" queryTableFieldId="41"/>
    <tableColumn id="93" xr3:uid="{4DB4CCE0-A6C4-4727-93CA-F579D31770B4}" uniqueName="93" name="3/1/2022" queryTableFieldId="93"/>
    <tableColumn id="147" xr3:uid="{C2A4D6A7-F508-4E8C-BDA9-268178263F75}" uniqueName="147" name="3/2/2022" queryTableFieldId="147"/>
    <tableColumn id="187" xr3:uid="{EB7C920F-963D-4AAF-87DB-B1E5D8B93261}" uniqueName="187" name="3/3/2022" queryTableFieldId="187"/>
    <tableColumn id="224" xr3:uid="{3DDCE941-D1D5-4B11-9E2C-DE7F80CDE342}" uniqueName="224" name="3/4/2022" queryTableFieldId="224"/>
    <tableColumn id="42" xr3:uid="{F6F06046-D63E-43BB-A0BA-A250E56E6B1E}" uniqueName="42" name="3/7/2022" queryTableFieldId="42"/>
    <tableColumn id="94" xr3:uid="{EF1F19B9-E19E-489C-997A-355D84E23BF5}" uniqueName="94" name="3/8/2022" queryTableFieldId="94"/>
    <tableColumn id="148" xr3:uid="{EB7FF05E-7EF7-4A31-9E7C-5B372A942E28}" uniqueName="148" name="3/9/2022" queryTableFieldId="148"/>
    <tableColumn id="257" xr3:uid="{B1182944-6614-4866-A70F-1D4FB258BA79}" uniqueName="257" name="3/10/2022" queryTableFieldId="257"/>
    <tableColumn id="240" xr3:uid="{B56739B7-4DC8-4B36-9B7F-B80A7C9CF92C}" uniqueName="240" name="3/11/2022" queryTableFieldId="240"/>
    <tableColumn id="43" xr3:uid="{19B15933-5A97-4C39-A31E-ACC47EA1B289}" uniqueName="43" name="3/14/2022" queryTableFieldId="43"/>
    <tableColumn id="95" xr3:uid="{6E7195A7-DFCD-46EE-B604-839B2689BAF8}" uniqueName="95" name="3/15/2022" queryTableFieldId="95"/>
    <tableColumn id="149" xr3:uid="{D1B4596F-A723-4407-8970-BD1EEFDE2242}" uniqueName="149" name="3/16/2022" queryTableFieldId="149"/>
    <tableColumn id="258" xr3:uid="{78EA87CC-2BD9-4B23-BB36-A76F51617F06}" uniqueName="258" name="3/17/2022" queryTableFieldId="258"/>
    <tableColumn id="241" xr3:uid="{0F606052-E35B-403B-B494-4F4E46483410}" uniqueName="241" name="3/18/2022" queryTableFieldId="241"/>
    <tableColumn id="44" xr3:uid="{39BB4C9B-097F-4F2C-8260-A223636068F2}" uniqueName="44" name="3/21/2022" queryTableFieldId="44"/>
    <tableColumn id="96" xr3:uid="{5C89F7D2-681D-49A0-B3EB-8B97A8F7F420}" uniqueName="96" name="3/22/2022" queryTableFieldId="96"/>
    <tableColumn id="150" xr3:uid="{9584042B-9AF5-46A6-AA7E-4CD20412DFAC}" uniqueName="150" name="3/23/2022" queryTableFieldId="150"/>
    <tableColumn id="202" xr3:uid="{D5EBA5CA-2CCF-4A56-AD24-9009B9694F0D}" uniqueName="202" name="3/24/2022" queryTableFieldId="202"/>
    <tableColumn id="242" xr3:uid="{ACEBFE32-27EF-4E52-9175-FC8F6D8BD096}" uniqueName="242" name="3/25/2022" queryTableFieldId="242"/>
    <tableColumn id="45" xr3:uid="{D1726EAF-070A-49F1-9B19-304788819FC9}" uniqueName="45" name="3/28/2022" queryTableFieldId="45"/>
    <tableColumn id="97" xr3:uid="{8B3BED43-6744-4BFE-B97E-A2F13526421E}" uniqueName="97" name="3/29/2022" queryTableFieldId="97"/>
    <tableColumn id="151" xr3:uid="{93989DF2-57C3-437C-B902-1CC3A8F70FF2}" uniqueName="151" name="3/30/2022" queryTableFieldId="151"/>
    <tableColumn id="188" xr3:uid="{1F8EED56-F14F-49FD-9F69-58C137F41EBB}" uniqueName="188" name="3/31/2022" queryTableFieldId="188"/>
    <tableColumn id="2" xr3:uid="{E9F39D84-F5CA-4B83-8B69-18ED4781191B}" uniqueName="2" name="4/1/2022" queryTableFieldId="831"/>
    <tableColumn id="3" xr3:uid="{ADAAA3EC-0197-44DC-9E8D-8F55612E1E8F}" uniqueName="3" name="4/4/2022" queryTableFieldId="832"/>
    <tableColumn id="4" xr3:uid="{97CED4D4-DA0F-429A-9E60-323C54F8E109}" uniqueName="4" name="4/5/2022" queryTableFieldId="833"/>
    <tableColumn id="5" xr3:uid="{1343AC29-5023-4659-AAB8-5165B5AC20F8}" uniqueName="5" name="4/6/2022" queryTableFieldId="834"/>
    <tableColumn id="46" xr3:uid="{5B74F6A0-CDCD-48E2-95F7-3E53B7BB059B}" uniqueName="46" name="4/7/2022" queryTableFieldId="835"/>
    <tableColumn id="47" xr3:uid="{CD9D9067-DAE8-44B7-8B55-77C3704CFE4A}" uniqueName="47" name="4/8/2022" queryTableFieldId="836"/>
    <tableColumn id="48" xr3:uid="{90F7022A-D733-40BE-AAF8-3659C98C9D88}" uniqueName="48" name="4/11/2022" queryTableFieldId="837"/>
    <tableColumn id="49" xr3:uid="{39FD84E1-64A8-487A-8700-CE799431878C}" uniqueName="49" name="4/12/2022" queryTableFieldId="838"/>
    <tableColumn id="50" xr3:uid="{9004BD80-1242-42E5-BBE6-B9F26D5A4B96}" uniqueName="50" name="4/13/2022" queryTableFieldId="839"/>
    <tableColumn id="51" xr3:uid="{E9B610F5-C08F-4E97-9A98-A28488A02786}" uniqueName="51" name="4/14/2022" queryTableFieldId="840"/>
    <tableColumn id="52" xr3:uid="{6AC71C3D-A4ED-4882-94D9-F250A10B5D6D}" uniqueName="52" name="4/15/2022" queryTableFieldId="841"/>
    <tableColumn id="53" xr3:uid="{09F87455-8EAE-41C2-9C43-A8D121681EC2}" uniqueName="53" name="4/18/2022" queryTableFieldId="842"/>
    <tableColumn id="54" xr3:uid="{065C4FE7-BF76-44B6-9600-3B5B99F6EE9F}" uniqueName="54" name="4/19/2022" queryTableFieldId="843"/>
    <tableColumn id="55" xr3:uid="{2F52D539-2AEA-41F6-9A6B-A2514092478E}" uniqueName="55" name="4/20/2022" queryTableFieldId="844"/>
    <tableColumn id="56" xr3:uid="{C1A42006-689D-4841-8388-C9792EB6A2E8}" uniqueName="56" name="4/21/2022" queryTableFieldId="845"/>
    <tableColumn id="57" xr3:uid="{572E9CA3-B2C5-4F64-9A8E-FA6889BB2301}" uniqueName="57" name="4/22/2022" queryTableFieldId="846"/>
    <tableColumn id="58" xr3:uid="{F5F572B6-28C4-4591-9FAE-A207025BC4D6}" uniqueName="58" name="4/25/2022" queryTableFieldId="847"/>
    <tableColumn id="98" xr3:uid="{D540F8E6-B407-4A3C-80E5-65F97C35D943}" uniqueName="98" name="4/26/2022" queryTableFieldId="848"/>
    <tableColumn id="99" xr3:uid="{EA3184CB-6426-4EE8-8964-94C71B313383}" uniqueName="99" name="4/27/2022" queryTableFieldId="849"/>
    <tableColumn id="100" xr3:uid="{5B7B9E39-B25D-4CDD-B34A-F88783460D3B}" uniqueName="100" name="4/28/2022" queryTableFieldId="850"/>
    <tableColumn id="101" xr3:uid="{DC7BDE55-E139-484F-9F33-D42FAB796422}" uniqueName="101" name="4/29/2022" queryTableFieldId="851"/>
    <tableColumn id="102" xr3:uid="{44B9AB2B-493B-496A-9969-A5200117577D}" uniqueName="102" name="5/2/2022" queryTableFieldId="852"/>
    <tableColumn id="103" xr3:uid="{D96BAF85-D8BD-436B-A78D-61A3A79D7E3A}" uniqueName="103" name="5/3/2022" queryTableFieldId="853"/>
    <tableColumn id="104" xr3:uid="{AB2EF1D1-347A-4E6A-BF3C-5B469AD4715A}" uniqueName="104" name="5/4/2022" queryTableFieldId="854"/>
    <tableColumn id="105" xr3:uid="{0B25338E-7B73-420D-87E0-396F70B84BFF}" uniqueName="105" name="5/5/2022" queryTableFieldId="855"/>
    <tableColumn id="106" xr3:uid="{58CE5E91-754D-4543-BAE6-BAA4707F2F58}" uniqueName="106" name="5/6/2022" queryTableFieldId="856"/>
    <tableColumn id="107" xr3:uid="{91E4D0F5-982F-4554-9928-D230C5E13BE7}" uniqueName="107" name="5/9/2022" queryTableFieldId="857"/>
    <tableColumn id="108" xr3:uid="{356D0D1E-45DD-4E53-BA5E-F67C0526B0AD}" uniqueName="108" name="5/10/2022" queryTableFieldId="858"/>
    <tableColumn id="109" xr3:uid="{6F856E5E-0D09-495A-8AE0-04E7E8A43E87}" uniqueName="109" name="5/11/2022" queryTableFieldId="859"/>
    <tableColumn id="110" xr3:uid="{8F83AF6E-8B03-44DF-92BD-0E1E08D327A5}" uniqueName="110" name="5/12/2022" queryTableFieldId="860"/>
    <tableColumn id="111" xr3:uid="{08B6229B-7DF1-409D-A48F-A66F4D2EA08E}" uniqueName="111" name="5/13/2022" queryTableFieldId="861"/>
    <tableColumn id="129" xr3:uid="{EA2BBDF3-ED0E-4AC6-B0B7-9D1280E1E604}" uniqueName="129" name="5/16/2022" queryTableFieldId="862"/>
    <tableColumn id="152" xr3:uid="{DDE92A86-2657-4DA4-A2F2-59A432799378}" uniqueName="152" name="5/17/2022" queryTableFieldId="863"/>
    <tableColumn id="153" xr3:uid="{214A0B23-4B0E-480B-945B-3F7DA66C109A}" uniqueName="153" name="5/18/2022" queryTableFieldId="864"/>
    <tableColumn id="154" xr3:uid="{8F4586F5-71C7-437B-A003-17BAB7D6D8F8}" uniqueName="154" name="5/19/2022" queryTableFieldId="865"/>
    <tableColumn id="155" xr3:uid="{85D31301-262F-480C-98BE-9FA1CF027EC4}" uniqueName="155" name="5/20/2022" queryTableFieldId="866"/>
    <tableColumn id="156" xr3:uid="{8DE0FACF-D116-4729-A788-28E147714484}" uniqueName="156" name="5/23/2022" queryTableFieldId="867"/>
    <tableColumn id="157" xr3:uid="{6409003B-E49C-4EEB-8DD9-4F31668DBEC4}" uniqueName="157" name="5/24/2022" queryTableFieldId="868"/>
    <tableColumn id="158" xr3:uid="{508EFF9F-DF98-431D-ABE7-3F9B7F1F648B}" uniqueName="158" name="5/25/2022" queryTableFieldId="869"/>
    <tableColumn id="159" xr3:uid="{DB7C12DA-BA51-4CA9-95A6-8EA314C141DD}" uniqueName="159" name="5/26/2022" queryTableFieldId="870"/>
    <tableColumn id="160" xr3:uid="{3A0D196D-2517-4D3C-B6C8-182F460A3944}" uniqueName="160" name="5/27/2022" queryTableFieldId="871"/>
    <tableColumn id="161" xr3:uid="{7AA64132-7639-4E79-A461-2FC4782E010B}" uniqueName="161" name="5/30/2022" queryTableFieldId="872"/>
    <tableColumn id="162" xr3:uid="{3FCC1039-A7CE-421E-B23D-7BDDF3B0C6D7}" uniqueName="162" name="5/31/2022" queryTableFieldId="873"/>
    <tableColumn id="163" xr3:uid="{D3181004-72DC-468B-9165-F115B1083AEA}" uniqueName="163" name="6/1/2022" queryTableFieldId="874"/>
    <tableColumn id="164" xr3:uid="{46E9FEF1-7B6C-4064-9FB6-6D20E564C153}" uniqueName="164" name="6/2/2022" queryTableFieldId="875"/>
    <tableColumn id="189" xr3:uid="{80645D01-D4D9-4684-9F28-D4A1F4EA5CCF}" uniqueName="189" name="6/3/2022" queryTableFieldId="876"/>
    <tableColumn id="190" xr3:uid="{F3388474-28B2-423A-B3FA-89F66A6EF608}" uniqueName="190" name="6/6/2022" queryTableFieldId="877"/>
    <tableColumn id="191" xr3:uid="{84CF425A-2CF2-4225-A423-F809C1D2A22C}" uniqueName="191" name="6/7/2022" queryTableFieldId="878"/>
    <tableColumn id="203" xr3:uid="{E28EBBBE-51DF-4973-A8A4-64A603150B71}" uniqueName="203" name="6/8/2022" queryTableFieldId="879"/>
    <tableColumn id="204" xr3:uid="{5B9AECCE-0879-436E-8392-E38054E1B5A2}" uniqueName="204" name="6/9/2022" queryTableFieldId="880"/>
    <tableColumn id="205" xr3:uid="{77CE3274-B387-4BBD-8BE9-075D7D636F65}" uniqueName="205" name="6/10/2022" queryTableFieldId="881"/>
    <tableColumn id="206" xr3:uid="{8049917B-ABA7-4898-9943-5A8D537F3133}" uniqueName="206" name="6/13/2022" queryTableFieldId="882"/>
    <tableColumn id="207" xr3:uid="{EBE8A1B7-AA7C-428F-9AF6-C2659A9FBB1D}" uniqueName="207" name="6/14/2022" queryTableFieldId="883"/>
    <tableColumn id="225" xr3:uid="{E94B539D-CF42-4CCA-8BE5-4B719DFEC94E}" uniqueName="225" name="6/15/2022" queryTableFieldId="884"/>
    <tableColumn id="226" xr3:uid="{16625695-328B-45D9-8ACC-D8E4433E8844}" uniqueName="226" name="6/16/2022" queryTableFieldId="885"/>
    <tableColumn id="243" xr3:uid="{861A5B16-919A-48F6-B3FD-6F050496D825}" uniqueName="243" name="6/17/2022" queryTableFieldId="886"/>
    <tableColumn id="244" xr3:uid="{97DD022E-FD7F-4E3A-BA84-54CDB77D8100}" uniqueName="244" name="6/20/2022" queryTableFieldId="887"/>
    <tableColumn id="245" xr3:uid="{361C5CBE-C0F0-4E6D-8721-256FC912DA9E}" uniqueName="245" name="6/21/2022" queryTableFieldId="888"/>
    <tableColumn id="246" xr3:uid="{3EEFC804-E68C-4E9D-AD0C-EDF1462C5D9A}" uniqueName="246" name="6/22/2022" queryTableFieldId="889"/>
    <tableColumn id="247" xr3:uid="{918B6A69-4CDC-4C06-A4CD-EA3457C0D8EA}" uniqueName="247" name="6/23/2022" queryTableFieldId="890"/>
    <tableColumn id="248" xr3:uid="{E0110B37-D767-49BD-8629-2ED34797351F}" uniqueName="248" name="6/24/2022" queryTableFieldId="891"/>
    <tableColumn id="252" xr3:uid="{C2212BF9-8B89-4384-8426-705A96601418}" uniqueName="252" name="6/27/2022" queryTableFieldId="892"/>
    <tableColumn id="259" xr3:uid="{160B4049-BB3A-4F86-9A05-6DF2DA890004}" uniqueName="259" name="6/28/2022" queryTableFieldId="893"/>
    <tableColumn id="260" xr3:uid="{0CCCDA62-6AF3-4F35-BA7F-741848E6CD6B}" uniqueName="260" name="6/29/2022" queryTableFieldId="894"/>
    <tableColumn id="261" xr3:uid="{259BA7F4-7B1C-46F0-ACB2-3FCF20CA2E21}" uniqueName="261" name="6/30/2022" queryTableFieldId="895"/>
    <tableColumn id="7" xr3:uid="{54DEC597-C09E-4D58-8661-C6DA802493CD}" uniqueName="7" name="7/1/2022" queryTableFieldId="898"/>
    <tableColumn id="8" xr3:uid="{792D48F2-1030-46C8-9776-A6FA3F14A649}" uniqueName="8" name="7/4/2022" queryTableFieldId="899"/>
    <tableColumn id="9" xr3:uid="{E3302B1D-C6DD-4263-8F40-230D914C0D9B}" uniqueName="9" name="7/5/2022" queryTableFieldId="900"/>
    <tableColumn id="10" xr3:uid="{D95A65DE-2B16-4334-A687-42449DF3F1D5}" uniqueName="10" name="7/6/2022" queryTableFieldId="901"/>
    <tableColumn id="11" xr3:uid="{5317534D-5679-47B7-ABDD-000181F6185A}" uniqueName="11" name="7/7/2022" queryTableFieldId="902"/>
    <tableColumn id="12" xr3:uid="{6A06D3D3-38B0-4401-9972-2562D316593E}" uniqueName="12" name="7/8/2022" queryTableFieldId="903"/>
    <tableColumn id="13" xr3:uid="{216D18B8-E52E-4AA4-B8B9-F35D9E7058E0}" uniqueName="13" name="7/11/2022" queryTableFieldId="904"/>
    <tableColumn id="14" xr3:uid="{8A91114C-6656-499F-AD2F-89685614CEB8}" uniqueName="14" name="7/12/2022" queryTableFieldId="905"/>
    <tableColumn id="15" xr3:uid="{F207F1BA-5C82-441B-9577-45FD58FF0535}" uniqueName="15" name="7/13/2022" queryTableFieldId="906"/>
    <tableColumn id="16" xr3:uid="{FDE89236-87B4-462B-9843-C079B6594951}" uniqueName="16" name="7/14/2022" queryTableFieldId="907"/>
    <tableColumn id="17" xr3:uid="{069D00FD-2FD3-4CC2-B6F3-B5065D9ECCCF}" uniqueName="17" name="7/15/2022" queryTableFieldId="908"/>
    <tableColumn id="18" xr3:uid="{B7DA05A7-13D1-4CA0-883D-FD5FA81DE2F7}" uniqueName="18" name="7/18/2022" queryTableFieldId="909"/>
    <tableColumn id="59" xr3:uid="{C0C73B69-C9EF-4AE4-96DE-81B1828914A6}" uniqueName="59" name="7/19/2022" queryTableFieldId="910"/>
    <tableColumn id="60" xr3:uid="{61D74D1B-3850-4D2F-929E-0B3294D2620C}" uniqueName="60" name="7/20/2022" queryTableFieldId="911"/>
    <tableColumn id="61" xr3:uid="{718BE86D-D926-4736-8004-2005EECC31C9}" uniqueName="61" name="7/21/2022" queryTableFieldId="912"/>
    <tableColumn id="62" xr3:uid="{69EA713D-D0BF-45E7-BF0C-1BFCA66E53D2}" uniqueName="62" name="7/22/2022" queryTableFieldId="913"/>
    <tableColumn id="63" xr3:uid="{4D5372B2-E7A4-4857-A353-DE4264B9B030}" uniqueName="63" name="7/25/2022" queryTableFieldId="914"/>
    <tableColumn id="64" xr3:uid="{5E17B953-0ECB-4CF7-8BCE-8D42CFC931B4}" uniqueName="64" name="7/26/2022" queryTableFieldId="915"/>
    <tableColumn id="65" xr3:uid="{EAA5672D-17EE-4445-9BAF-204A1F667CC7}" uniqueName="65" name="7/27/2022" queryTableFieldId="916"/>
    <tableColumn id="66" xr3:uid="{0A702E07-0689-44F1-930E-2881AD348B1A}" uniqueName="66" name="7/28/2022" queryTableFieldId="917"/>
    <tableColumn id="67" xr3:uid="{01AA63D7-20E1-4EC7-B37E-2FEC895B582E}" uniqueName="67" name="7/29/2022" queryTableFieldId="918"/>
    <tableColumn id="68" xr3:uid="{835EAD32-B59B-4D8D-AC08-2C11024B608E}" uniqueName="68" name="8/1/2022" queryTableFieldId="919"/>
    <tableColumn id="69" xr3:uid="{445AE188-877C-4825-BC7D-6A742737136A}" uniqueName="69" name="8/2/2022" queryTableFieldId="920"/>
    <tableColumn id="70" xr3:uid="{04A16D7B-309E-4295-91E6-3F845C705F75}" uniqueName="70" name="8/3/2022" queryTableFieldId="921"/>
    <tableColumn id="71" xr3:uid="{C74DE509-959E-4E49-B015-4F00F1ACCA73}" uniqueName="71" name="8/4/2022" queryTableFieldId="922"/>
    <tableColumn id="72" xr3:uid="{50207D85-7DD1-4B6A-8AC3-97D5F842191D}" uniqueName="72" name="8/5/2022" queryTableFieldId="923"/>
    <tableColumn id="112" xr3:uid="{33DD01B8-CC9F-4D4A-A7B6-84760C3DEABD}" uniqueName="112" name="8/8/2022" queryTableFieldId="924"/>
    <tableColumn id="113" xr3:uid="{E9BA0224-C7CB-4751-B2AF-1A4BFC284245}" uniqueName="113" name="8/9/2022" queryTableFieldId="925"/>
    <tableColumn id="114" xr3:uid="{3718EDD8-F092-43C9-BE95-AD68C6FE6208}" uniqueName="114" name="8/10/2022" queryTableFieldId="926"/>
    <tableColumn id="115" xr3:uid="{A354E010-9CDA-40F9-A113-FFAF5BB8339F}" uniqueName="115" name="8/11/2022" queryTableFieldId="927"/>
    <tableColumn id="116" xr3:uid="{0617BA2A-B505-4BE8-8BAD-BC3B5C86A70D}" uniqueName="116" name="8/12/2022" queryTableFieldId="928"/>
    <tableColumn id="117" xr3:uid="{06822E53-517B-4D66-BD8C-62C942BCA4A5}" uniqueName="117" name="8/15/2022" queryTableFieldId="929"/>
    <tableColumn id="118" xr3:uid="{6E486BD0-A7ED-4A97-8794-66DE4712DFEA}" uniqueName="118" name="8/16/2022" queryTableFieldId="930"/>
    <tableColumn id="119" xr3:uid="{C40E0954-F802-4991-918B-64AF211E4DB3}" uniqueName="119" name="8/17/2022" queryTableFieldId="931"/>
    <tableColumn id="120" xr3:uid="{AE454907-1BEB-4F5E-88AD-95EC52BAA8D0}" uniqueName="120" name="8/18/2022" queryTableFieldId="932"/>
    <tableColumn id="121" xr3:uid="{4DF35C86-9B07-44DA-8333-0679C965C42E}" uniqueName="121" name="8/19/2022" queryTableFieldId="933"/>
    <tableColumn id="122" xr3:uid="{957FAF9D-5DAB-4EC9-BA9D-DB5F675EF2D2}" uniqueName="122" name="8/22/2022" queryTableFieldId="934"/>
    <tableColumn id="123" xr3:uid="{3A3BCC32-0E1F-48C4-9AF8-5355CDDB1443}" uniqueName="123" name="8/23/2022" queryTableFieldId="935"/>
    <tableColumn id="124" xr3:uid="{E90C616B-4478-4D06-8EE2-45E740AE1914}" uniqueName="124" name="8/24/2022" queryTableFieldId="936"/>
    <tableColumn id="165" xr3:uid="{294DDAE7-C84B-43B8-8AF5-AE6BA63AE04D}" uniqueName="165" name="8/25/2022" queryTableFieldId="937"/>
    <tableColumn id="166" xr3:uid="{E0D78724-3F3D-4484-870B-7538F199A8B8}" uniqueName="166" name="8/26/2022" queryTableFieldId="938"/>
    <tableColumn id="167" xr3:uid="{9B6DB078-0A9B-4C67-BBDF-278EEADE8EFB}" uniqueName="167" name="8/29/2022" queryTableFieldId="939"/>
    <tableColumn id="168" xr3:uid="{A8F97DD5-119C-4948-A071-C67B370291C5}" uniqueName="168" name="8/30/2022" queryTableFieldId="940"/>
    <tableColumn id="169" xr3:uid="{AED1292E-166A-40D9-8AFB-790E67772D5D}" uniqueName="169" name="8/31/2022" queryTableFieldId="941"/>
    <tableColumn id="170" xr3:uid="{E9DC3E64-869E-4113-93B4-78D0F8FD5A40}" uniqueName="170" name="9/1/2022" queryTableFieldId="942"/>
    <tableColumn id="171" xr3:uid="{A07FA7F8-141F-4DE9-837B-C7C2C0E01857}" uniqueName="171" name="9/2/2022" queryTableFieldId="943"/>
    <tableColumn id="172" xr3:uid="{3E72F287-C18E-4159-8E1E-877C448E20EA}" uniqueName="172" name="9/5/2022" queryTableFieldId="944"/>
    <tableColumn id="173" xr3:uid="{89517BEA-5C6D-447A-92DF-DECAF14EE433}" uniqueName="173" name="9/6/2022" queryTableFieldId="945"/>
    <tableColumn id="174" xr3:uid="{3F11C6F4-182A-499A-925F-E5DD7F3B741B}" uniqueName="174" name="9/7/2022" queryTableFieldId="946"/>
    <tableColumn id="175" xr3:uid="{902B8C77-523B-4246-A0C7-EFBE74B1D14C}" uniqueName="175" name="9/8/2022" queryTableFieldId="947"/>
    <tableColumn id="176" xr3:uid="{182E80B8-9479-46E5-9C12-FE162A0C6D3C}" uniqueName="176" name="9/9/2022" queryTableFieldId="948"/>
    <tableColumn id="177" xr3:uid="{234DE5D3-178B-4D8F-99D7-EE74C0260632}" uniqueName="177" name="9/12/2022" queryTableFieldId="949"/>
    <tableColumn id="192" xr3:uid="{B809079B-28A0-4E8A-AF59-3CC609AC92AD}" uniqueName="192" name="9/13/2022" queryTableFieldId="950"/>
    <tableColumn id="193" xr3:uid="{6983B50A-2A58-4005-B92A-7BA2EC751FD0}" uniqueName="193" name="9/14/2022" queryTableFieldId="951"/>
    <tableColumn id="194" xr3:uid="{78F1852E-F6D3-48FD-815D-C65A166F29D5}" uniqueName="194" name="9/15/2022" queryTableFieldId="952"/>
    <tableColumn id="208" xr3:uid="{0121DE2E-C134-4B8F-BFCC-DC7933E5048C}" uniqueName="208" name="9/16/2022" queryTableFieldId="953"/>
    <tableColumn id="209" xr3:uid="{7B79E8B3-BD11-4ED9-9C2B-E889886ABC1C}" uniqueName="209" name="9/19/2022" queryTableFieldId="954"/>
    <tableColumn id="210" xr3:uid="{18B8DC7F-7863-4348-855C-0E37FCC91898}" uniqueName="210" name="9/20/2022" queryTableFieldId="955"/>
    <tableColumn id="211" xr3:uid="{13CD58DE-B303-4B11-9B71-9757724F8E60}" uniqueName="211" name="9/21/2022" queryTableFieldId="956"/>
    <tableColumn id="212" xr3:uid="{627E0A61-30FD-4BB5-BF5A-98270DF0E87F}" uniqueName="212" name="9/22/2022" queryTableFieldId="957"/>
    <tableColumn id="213" xr3:uid="{11F15A2A-9B09-41A0-BA62-74AEBB6DA1BA}" uniqueName="213" name="9/23/2022" queryTableFieldId="958"/>
    <tableColumn id="214" xr3:uid="{8A8F2F87-E789-4A2D-BA24-D9107393F6FE}" uniqueName="214" name="9/26/2022" queryTableFieldId="959"/>
    <tableColumn id="215" xr3:uid="{F2252731-7B1D-43B5-9D1D-0AAE64149DD6}" uniqueName="215" name="9/27/2022" queryTableFieldId="960"/>
    <tableColumn id="216" xr3:uid="{BFAB2A40-5901-4AFF-9C44-13660067A463}" uniqueName="216" name="9/28/2022" queryTableFieldId="961"/>
    <tableColumn id="217" xr3:uid="{72C8A79F-94B2-41D7-BD86-13799ED97453}" uniqueName="217" name="9/29/2022" queryTableFieldId="962"/>
    <tableColumn id="263" xr3:uid="{A75D545C-09D0-4672-9528-8B4A6CCA3C5A}" uniqueName="263" name="9/30/2022" queryTableFieldId="9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80EC0-29D5-4086-9990-331B0A11BEE6}" name="Freq8" displayName="Freq8" ref="A1:HE21" totalsRowShown="0" headerRowDxfId="37" headerRowBorderDxfId="35" tableBorderDxfId="36">
  <autoFilter ref="A1:HE21" xr:uid="{2FA80EC0-29D5-4086-9990-331B0A11BEE6}"/>
  <tableColumns count="213">
    <tableColumn id="1" xr3:uid="{0F6DB379-27EF-4180-AE05-7567A4DCC904}" name="cuid" dataDxfId="34"/>
    <tableColumn id="2" xr3:uid="{F4BBC5BD-47C5-41B2-971F-3C1C61772DA7}" name="Day" dataDxfId="33">
      <calculatedColumnFormula>MATCH(RIGHT(Freq8[[#This Row],[cuid]], 1),{"M","T","W","R","F"},0)+1</calculatedColumnFormula>
    </tableColumn>
    <tableColumn id="3" xr3:uid="{CD5B2EA3-BD1C-4211-80DA-B4A6D278C795}" name="Q1 Mean" dataDxfId="32" dataCellStyle="Currency">
      <calculatedColumnFormula>IFERROR(AVERAGEIF(Freq8[[#This Row],[1/3/2022]:[3/31/2022]], "&gt;0"), 0)</calculatedColumnFormula>
    </tableColumn>
    <tableColumn id="4" xr3:uid="{75E774BE-2370-492A-ADAF-1F918483B12F}" name="Q1 Mean Absolute Deviation" dataDxfId="31" dataCellStyle="Currency">
      <calculatedColumnFormula>IFERROR(AVEDEV(Freq8[[#This Row],[1/3/2022]:[3/31/2022]]),0)</calculatedColumnFormula>
    </tableColumn>
    <tableColumn id="5" xr3:uid="{00510128-70B6-41EB-885C-DDCAEE58525F}" name="Q1 Min" dataDxfId="30" dataCellStyle="Currency">
      <calculatedColumnFormula>IFERROR(MAX(0,Freq8[[#This Row],[Q1 Mean]]-Freq8[[#This Row],[Q1 Mean Absolute Deviation]]),0)</calculatedColumnFormula>
    </tableColumn>
    <tableColumn id="6" xr3:uid="{DA94A268-4F35-43DA-B970-A09F0F73CB00}" name="Q1 Max" dataDxfId="29" dataCellStyle="Currency">
      <calculatedColumnFormula>IFERROR(Freq8[[#This Row],[Q1 Mean]]+Freq8[[#This Row],[Q1 Mean Absolute Deviation]],0)</calculatedColumnFormula>
    </tableColumn>
    <tableColumn id="7" xr3:uid="{261AEC2A-48DB-4202-8407-15F7CA613407}" name="Q2 Mean" dataDxfId="28" dataCellStyle="Currency">
      <calculatedColumnFormula>IFERROR(AVERAGEIF(Freq8[[#This Row],[4/1/2022]:[6/30/2022]], "&gt;0"),0)</calculatedColumnFormula>
    </tableColumn>
    <tableColumn id="8" xr3:uid="{3055BE9B-E010-4D3C-BC9C-44DD331F1310}" name="Q2 Mean Absolute Deviation" dataDxfId="27" dataCellStyle="Currency">
      <calculatedColumnFormula>IFERROR(AVEDEV(Freq8[[#This Row],[4/1/2022]:[6/30/2022]]),0)</calculatedColumnFormula>
    </tableColumn>
    <tableColumn id="9" xr3:uid="{3FA31E23-C5B2-44EF-AC48-DB359292C4DB}" name="Q2 Min" dataDxfId="26" dataCellStyle="Currency">
      <calculatedColumnFormula>IFERROR(MAX(0,Freq8[[#This Row],[Q2 Mean]]-Freq8[[#This Row],[Q2 Mean Absolute Deviation]]),0)</calculatedColumnFormula>
    </tableColumn>
    <tableColumn id="10" xr3:uid="{483B8839-C46D-4B9D-8AC5-7D9792BA71C3}" name="Q2 Max" dataDxfId="25" dataCellStyle="Currency">
      <calculatedColumnFormula>IFERROR(Freq8[[#This Row],[Q2 Mean]]+Freq8[[#This Row],[Q2 Mean Absolute Deviation]],0)</calculatedColumnFormula>
    </tableColumn>
    <tableColumn id="11" xr3:uid="{B0AF4FB9-58BE-43BE-AB3F-B2ABA4829074}" name="Q3 Mean" dataDxfId="24" dataCellStyle="Currency">
      <calculatedColumnFormula>IFERROR(AVERAGEIF(#REF!, "&gt;0"),0)</calculatedColumnFormula>
    </tableColumn>
    <tableColumn id="12" xr3:uid="{574391A2-3CCB-49F2-A5A0-EB671D9DE557}" name="Q3 Mean Absolute Deviation" dataDxfId="23" dataCellStyle="Currency">
      <calculatedColumnFormula>IFERROR(AVEDEV(#REF!),0)</calculatedColumnFormula>
    </tableColumn>
    <tableColumn id="13" xr3:uid="{E1147E06-C060-44BD-A27F-4A3F3D501BB3}" name="Q3 Min" dataDxfId="22" dataCellStyle="Currency">
      <calculatedColumnFormula>IFERROR(MAX(0,Freq8[[#This Row],[Q3 Mean]]-Freq8[[#This Row],[Q3 Mean Absolute Deviation]]),0)</calculatedColumnFormula>
    </tableColumn>
    <tableColumn id="14" xr3:uid="{1E88F581-C80B-466F-B960-5770AAE63C9C}" name="Q3 Max" dataDxfId="21" dataCellStyle="Currency">
      <calculatedColumnFormula>IFERROR(Freq8[[#This Row],[Q3 Mean]]+Freq8[[#This Row],[Q3 Mean Absolute Deviation]],0)</calculatedColumnFormula>
    </tableColumn>
    <tableColumn id="15" xr3:uid="{D9F1BB1D-A92B-47C5-9FAB-3142BC8C64CF}" name="Q4 Mean" dataDxfId="20" dataCellStyle="Currency">
      <calculatedColumnFormula>IFERROR(AVERAGEIF(Freq8[[#This Row],[10/1/2021]:[3/31/2022]], "&gt;0"),0)</calculatedColumnFormula>
    </tableColumn>
    <tableColumn id="16" xr3:uid="{9C96C687-09CC-431F-AE81-BBC642E39D9D}" name="Q4 Mean Absolute Deviation" dataDxfId="19" dataCellStyle="Currency">
      <calculatedColumnFormula>IFERROR(AVEDEV(Freq8[[#This Row],[10/1/2021]:[3/31/2022]]),0)</calculatedColumnFormula>
    </tableColumn>
    <tableColumn id="17" xr3:uid="{4904903C-5ED4-4410-AB2A-B6A1B6D82F7F}" name="Q4 Min" dataDxfId="18" dataCellStyle="Currency">
      <calculatedColumnFormula>IFERROR(MAX(0,Freq8[[#This Row],[Q4 Mean]]-Freq8[[#This Row],[Q4 Mean Absolute Deviation]]),0)</calculatedColumnFormula>
    </tableColumn>
    <tableColumn id="18" xr3:uid="{DA97ECF9-E79D-4B32-9D2F-EB68FC6A03D5}" name="Q4 Max" dataDxfId="17" dataCellStyle="Currency">
      <calculatedColumnFormula>IFERROR(Freq8[[#This Row],[Q4 Mean]]+Freq8[[#This Row],[Q4 Mean Absolute Deviation]],0)</calculatedColumnFormula>
    </tableColumn>
    <tableColumn id="85" xr3:uid="{4858EAFC-BD36-40C3-89CD-84143C353FD4}" name="10/1/2021">
      <calculatedColumnFormula array="1">_xlfn.SINGLE(IF(WEEKDAY(Customer_Revenue[[#Headers],[10/1/2021]]) =Freq8[[#This Row],[Day]:[Day]], _xlfn.XLOOKUP(_xlfn.NUMBERVALUE(LEFT(Freq8[[#This Row],[cuid]:[cuid]], LEN(Freq8[[#This Row],[cuid]:[cuid]])-1)),#REF!,Customer_Revenue[10/1/2021]), ""))</calculatedColumnFormula>
    </tableColumn>
    <tableColumn id="86" xr3:uid="{8AF652DE-DD7B-4356-A1C5-BE7080BFAE37}" name="10/4/2021">
      <calculatedColumnFormula array="1">_xlfn.SINGLE(IF(WEEKDAY(Customer_Revenue[[#Headers],[10/4/2021]]) =Freq8[[#This Row],[Day]:[Day]], _xlfn.XLOOKUP(_xlfn.NUMBERVALUE(LEFT(Freq8[[#This Row],[cuid]:[cuid]], LEN(Freq8[[#This Row],[cuid]:[cuid]])-1)),#REF!,Customer_Revenue[10/4/2021]), ""))</calculatedColumnFormula>
    </tableColumn>
    <tableColumn id="87" xr3:uid="{CCFD9BC1-0819-4040-8F27-21D99E45803C}" name="10/5/2021">
      <calculatedColumnFormula array="1">_xlfn.SINGLE(IF(WEEKDAY(Customer_Revenue[[#Headers],[10/5/2021]]) =Freq8[[#This Row],[Day]:[Day]], _xlfn.XLOOKUP(_xlfn.NUMBERVALUE(LEFT(Freq8[[#This Row],[cuid]:[cuid]], LEN(Freq8[[#This Row],[cuid]:[cuid]])-1)),#REF!,Customer_Revenue[10/5/2021]), ""))</calculatedColumnFormula>
    </tableColumn>
    <tableColumn id="88" xr3:uid="{F7A6409F-DB0E-4CA3-9034-944708DB6C5D}" name="10/6/2021">
      <calculatedColumnFormula array="1">_xlfn.SINGLE(IF(WEEKDAY(Customer_Revenue[[#Headers],[10/6/2021]]) =Freq8[[#This Row],[Day]:[Day]], _xlfn.XLOOKUP(_xlfn.NUMBERVALUE(LEFT(Freq8[[#This Row],[cuid]:[cuid]], LEN(Freq8[[#This Row],[cuid]:[cuid]])-1)),#REF!,Customer_Revenue[10/6/2021]), ""))</calculatedColumnFormula>
    </tableColumn>
    <tableColumn id="89" xr3:uid="{3FC6125D-2BFA-402F-B7DA-2B2E9BB61EC6}" name="10/7/2021">
      <calculatedColumnFormula array="1">_xlfn.SINGLE(IF(WEEKDAY(Customer_Revenue[[#Headers],[10/7/2021]]) =Freq8[[#This Row],[Day]:[Day]], _xlfn.XLOOKUP(_xlfn.NUMBERVALUE(LEFT(Freq8[[#This Row],[cuid]:[cuid]], LEN(Freq8[[#This Row],[cuid]:[cuid]])-1)),#REF!,Customer_Revenue[10/7/2021]), ""))</calculatedColumnFormula>
    </tableColumn>
    <tableColumn id="90" xr3:uid="{15BB0A2F-E270-439A-9DE8-756F32EF666D}" name="10/8/2021">
      <calculatedColumnFormula array="1">_xlfn.SINGLE(IF(WEEKDAY(Customer_Revenue[[#Headers],[10/8/2021]]) =Freq8[[#This Row],[Day]:[Day]], _xlfn.XLOOKUP(_xlfn.NUMBERVALUE(LEFT(Freq8[[#This Row],[cuid]:[cuid]], LEN(Freq8[[#This Row],[cuid]:[cuid]])-1)),#REF!,Customer_Revenue[10/8/2021]), ""))</calculatedColumnFormula>
    </tableColumn>
    <tableColumn id="91" xr3:uid="{A26F79EC-BC7A-46AC-BC33-843B8476337B}" name="10/11/2021">
      <calculatedColumnFormula array="1">_xlfn.SINGLE(IF(WEEKDAY(Customer_Revenue[[#Headers],[10/11/2021]]) =Freq8[[#This Row],[Day]:[Day]], _xlfn.XLOOKUP(_xlfn.NUMBERVALUE(LEFT(Freq8[[#This Row],[cuid]:[cuid]], LEN(Freq8[[#This Row],[cuid]:[cuid]])-1)),#REF!,Customer_Revenue[10/11/2021]), ""))</calculatedColumnFormula>
    </tableColumn>
    <tableColumn id="92" xr3:uid="{6B00452D-DAA3-4B5B-9D96-C4EAB4E4A975}" name="10/12/2021">
      <calculatedColumnFormula array="1">_xlfn.SINGLE(IF(WEEKDAY(Customer_Revenue[[#Headers],[10/12/2021]]) =Freq8[[#This Row],[Day]:[Day]], _xlfn.XLOOKUP(_xlfn.NUMBERVALUE(LEFT(Freq8[[#This Row],[cuid]:[cuid]], LEN(Freq8[[#This Row],[cuid]:[cuid]])-1)),#REF!,Customer_Revenue[10/12/2021]), ""))</calculatedColumnFormula>
    </tableColumn>
    <tableColumn id="93" xr3:uid="{10019CBE-003C-4E7A-B22D-AE3412665872}" name="10/13/2021">
      <calculatedColumnFormula array="1">_xlfn.SINGLE(IF(WEEKDAY(Customer_Revenue[[#Headers],[10/13/2021]]) =Freq8[[#This Row],[Day]:[Day]], _xlfn.XLOOKUP(_xlfn.NUMBERVALUE(LEFT(Freq8[[#This Row],[cuid]:[cuid]], LEN(Freq8[[#This Row],[cuid]:[cuid]])-1)),#REF!,Customer_Revenue[10/13/2021]), ""))</calculatedColumnFormula>
    </tableColumn>
    <tableColumn id="94" xr3:uid="{F781DADF-74D3-40FD-9732-8EB5E4C998F1}" name="10/14/2021">
      <calculatedColumnFormula array="1">_xlfn.SINGLE(IF(WEEKDAY(Customer_Revenue[[#Headers],[10/14/2021]]) =Freq8[[#This Row],[Day]:[Day]], _xlfn.XLOOKUP(_xlfn.NUMBERVALUE(LEFT(Freq8[[#This Row],[cuid]:[cuid]], LEN(Freq8[[#This Row],[cuid]:[cuid]])-1)),#REF!,Customer_Revenue[10/14/2021]), ""))</calculatedColumnFormula>
    </tableColumn>
    <tableColumn id="95" xr3:uid="{4C251CEB-C2CF-4803-9FF5-AB6B6AA0CA51}" name="10/15/2021">
      <calculatedColumnFormula array="1">_xlfn.SINGLE(IF(WEEKDAY(Customer_Revenue[[#Headers],[10/15/2021]]) =Freq8[[#This Row],[Day]:[Day]], _xlfn.XLOOKUP(_xlfn.NUMBERVALUE(LEFT(Freq8[[#This Row],[cuid]:[cuid]], LEN(Freq8[[#This Row],[cuid]:[cuid]])-1)),#REF!,Customer_Revenue[10/15/2021]), ""))</calculatedColumnFormula>
    </tableColumn>
    <tableColumn id="96" xr3:uid="{F12D048E-E796-4A55-ACD6-8B172728FFE6}" name="10/18/2021">
      <calculatedColumnFormula array="1">_xlfn.SINGLE(IF(WEEKDAY(Customer_Revenue[[#Headers],[10/18/2021]]) =Freq8[[#This Row],[Day]:[Day]], _xlfn.XLOOKUP(_xlfn.NUMBERVALUE(LEFT(Freq8[[#This Row],[cuid]:[cuid]], LEN(Freq8[[#This Row],[cuid]:[cuid]])-1)),#REF!,Customer_Revenue[10/18/2021]), ""))</calculatedColumnFormula>
    </tableColumn>
    <tableColumn id="97" xr3:uid="{DB47ED28-FDD3-4E84-8CD7-A4845A6EB172}" name="10/19/2021">
      <calculatedColumnFormula array="1">_xlfn.SINGLE(IF(WEEKDAY(Customer_Revenue[[#Headers],[10/19/2021]]) =Freq8[[#This Row],[Day]:[Day]], _xlfn.XLOOKUP(_xlfn.NUMBERVALUE(LEFT(Freq8[[#This Row],[cuid]:[cuid]], LEN(Freq8[[#This Row],[cuid]:[cuid]])-1)),#REF!,Customer_Revenue[10/19/2021]), ""))</calculatedColumnFormula>
    </tableColumn>
    <tableColumn id="98" xr3:uid="{947D97A8-13EF-4FE7-8A3A-2AA15B397147}" name="10/20/2021">
      <calculatedColumnFormula array="1">_xlfn.SINGLE(IF(WEEKDAY(Customer_Revenue[[#Headers],[10/20/2021]]) =Freq8[[#This Row],[Day]:[Day]], _xlfn.XLOOKUP(_xlfn.NUMBERVALUE(LEFT(Freq8[[#This Row],[cuid]:[cuid]], LEN(Freq8[[#This Row],[cuid]:[cuid]])-1)),#REF!,Customer_Revenue[10/20/2021]), ""))</calculatedColumnFormula>
    </tableColumn>
    <tableColumn id="99" xr3:uid="{AB26977D-2259-4B34-9CD3-2A571E691153}" name="10/21/2021">
      <calculatedColumnFormula array="1">_xlfn.SINGLE(IF(WEEKDAY(Customer_Revenue[[#Headers],[10/21/2021]]) =Freq8[[#This Row],[Day]:[Day]], _xlfn.XLOOKUP(_xlfn.NUMBERVALUE(LEFT(Freq8[[#This Row],[cuid]:[cuid]], LEN(Freq8[[#This Row],[cuid]:[cuid]])-1)),#REF!,Customer_Revenue[10/21/2021]), ""))</calculatedColumnFormula>
    </tableColumn>
    <tableColumn id="100" xr3:uid="{B4B18C87-DDE0-41DA-B539-C353D5E3A76A}" name="10/22/2021">
      <calculatedColumnFormula array="1">_xlfn.SINGLE(IF(WEEKDAY(Customer_Revenue[[#Headers],[10/22/2021]]) =Freq8[[#This Row],[Day]:[Day]], _xlfn.XLOOKUP(_xlfn.NUMBERVALUE(LEFT(Freq8[[#This Row],[cuid]:[cuid]], LEN(Freq8[[#This Row],[cuid]:[cuid]])-1)),#REF!,Customer_Revenue[10/22/2021]), ""))</calculatedColumnFormula>
    </tableColumn>
    <tableColumn id="101" xr3:uid="{55CC287E-5BF8-437D-AC22-D10C2E8D126F}" name="10/25/2021">
      <calculatedColumnFormula array="1">_xlfn.SINGLE(IF(WEEKDAY(Customer_Revenue[[#Headers],[10/25/2021]]) =Freq8[[#This Row],[Day]:[Day]], _xlfn.XLOOKUP(_xlfn.NUMBERVALUE(LEFT(Freq8[[#This Row],[cuid]:[cuid]], LEN(Freq8[[#This Row],[cuid]:[cuid]])-1)),#REF!,Customer_Revenue[10/25/2021]), ""))</calculatedColumnFormula>
    </tableColumn>
    <tableColumn id="102" xr3:uid="{EEAE087C-C9C8-4969-BC26-3FE43DCD1EC4}" name="10/26/2021">
      <calculatedColumnFormula array="1">_xlfn.SINGLE(IF(WEEKDAY(Customer_Revenue[[#Headers],[10/26/2021]]) =Freq8[[#This Row],[Day]:[Day]], _xlfn.XLOOKUP(_xlfn.NUMBERVALUE(LEFT(Freq8[[#This Row],[cuid]:[cuid]], LEN(Freq8[[#This Row],[cuid]:[cuid]])-1)),#REF!,Customer_Revenue[10/26/2021]), ""))</calculatedColumnFormula>
    </tableColumn>
    <tableColumn id="103" xr3:uid="{0069002C-2DF5-4CA5-808D-9710A2545E2A}" name="10/27/2021">
      <calculatedColumnFormula array="1">_xlfn.SINGLE(IF(WEEKDAY(Customer_Revenue[[#Headers],[10/27/2021]]) =Freq8[[#This Row],[Day]:[Day]], _xlfn.XLOOKUP(_xlfn.NUMBERVALUE(LEFT(Freq8[[#This Row],[cuid]:[cuid]], LEN(Freq8[[#This Row],[cuid]:[cuid]])-1)),#REF!,Customer_Revenue[10/27/2021]), ""))</calculatedColumnFormula>
    </tableColumn>
    <tableColumn id="104" xr3:uid="{718E612C-F597-4DC0-9D82-5F2C8D6E413F}" name="10/28/2021">
      <calculatedColumnFormula array="1">_xlfn.SINGLE(IF(WEEKDAY(Customer_Revenue[[#Headers],[10/28/2021]]) =Freq8[[#This Row],[Day]:[Day]], _xlfn.XLOOKUP(_xlfn.NUMBERVALUE(LEFT(Freq8[[#This Row],[cuid]:[cuid]], LEN(Freq8[[#This Row],[cuid]:[cuid]])-1)),#REF!,Customer_Revenue[10/28/2021]), ""))</calculatedColumnFormula>
    </tableColumn>
    <tableColumn id="105" xr3:uid="{61209EA9-B4F5-4A75-9A59-36155E157A6F}" name="10/29/2021">
      <calculatedColumnFormula array="1">_xlfn.SINGLE(IF(WEEKDAY(Customer_Revenue[[#Headers],[10/29/2021]]) =Freq8[[#This Row],[Day]:[Day]], _xlfn.XLOOKUP(_xlfn.NUMBERVALUE(LEFT(Freq8[[#This Row],[cuid]:[cuid]], LEN(Freq8[[#This Row],[cuid]:[cuid]])-1)),#REF!,Customer_Revenue[10/29/2021]), ""))</calculatedColumnFormula>
    </tableColumn>
    <tableColumn id="106" xr3:uid="{B6A808A4-404D-4A06-A553-DE4ECED66079}" name="11/1/2021">
      <calculatedColumnFormula array="1">_xlfn.SINGLE(IF(WEEKDAY(Customer_Revenue[[#Headers],[11/1/2021]]) =Freq8[[#This Row],[Day]:[Day]], _xlfn.XLOOKUP(_xlfn.NUMBERVALUE(LEFT(Freq8[[#This Row],[cuid]:[cuid]], LEN(Freq8[[#This Row],[cuid]:[cuid]])-1)),#REF!,Customer_Revenue[11/1/2021]), ""))</calculatedColumnFormula>
    </tableColumn>
    <tableColumn id="107" xr3:uid="{178F67BE-2E8B-48FA-8F25-4D2281F6E8D9}" name="11/2/2021">
      <calculatedColumnFormula array="1">_xlfn.SINGLE(IF(WEEKDAY(Customer_Revenue[[#Headers],[11/2/2021]]) =Freq8[[#This Row],[Day]:[Day]], _xlfn.XLOOKUP(_xlfn.NUMBERVALUE(LEFT(Freq8[[#This Row],[cuid]:[cuid]], LEN(Freq8[[#This Row],[cuid]:[cuid]])-1)),#REF!,Customer_Revenue[11/2/2021]), ""))</calculatedColumnFormula>
    </tableColumn>
    <tableColumn id="108" xr3:uid="{D354A022-0033-40F5-B6B7-BF8DE72CDA67}" name="11/3/2021">
      <calculatedColumnFormula array="1">_xlfn.SINGLE(IF(WEEKDAY(Customer_Revenue[[#Headers],[11/3/2021]]) =Freq8[[#This Row],[Day]:[Day]], _xlfn.XLOOKUP(_xlfn.NUMBERVALUE(LEFT(Freq8[[#This Row],[cuid]:[cuid]], LEN(Freq8[[#This Row],[cuid]:[cuid]])-1)),#REF!,Customer_Revenue[11/3/2021]), ""))</calculatedColumnFormula>
    </tableColumn>
    <tableColumn id="109" xr3:uid="{3EDC753E-2A02-4D17-B562-A3A44BF947CA}" name="11/4/2021">
      <calculatedColumnFormula array="1">_xlfn.SINGLE(IF(WEEKDAY(Customer_Revenue[[#Headers],[11/4/2021]]) =Freq8[[#This Row],[Day]:[Day]], _xlfn.XLOOKUP(_xlfn.NUMBERVALUE(LEFT(Freq8[[#This Row],[cuid]:[cuid]], LEN(Freq8[[#This Row],[cuid]:[cuid]])-1)),#REF!,Customer_Revenue[11/4/2021]), ""))</calculatedColumnFormula>
    </tableColumn>
    <tableColumn id="110" xr3:uid="{17C6BC52-E1D6-4587-AC62-D6E76D51CDCF}" name="11/5/2021">
      <calculatedColumnFormula array="1">_xlfn.SINGLE(IF(WEEKDAY(Customer_Revenue[[#Headers],[11/5/2021]]) =Freq8[[#This Row],[Day]:[Day]], _xlfn.XLOOKUP(_xlfn.NUMBERVALUE(LEFT(Freq8[[#This Row],[cuid]:[cuid]], LEN(Freq8[[#This Row],[cuid]:[cuid]])-1)),#REF!,Customer_Revenue[11/5/2021]), ""))</calculatedColumnFormula>
    </tableColumn>
    <tableColumn id="111" xr3:uid="{C70297CE-B0DC-4552-8B76-C7CEFBF89F74}" name="11/8/2021">
      <calculatedColumnFormula array="1">_xlfn.SINGLE(IF(WEEKDAY(Customer_Revenue[[#Headers],[11/8/2021]]) =Freq8[[#This Row],[Day]:[Day]], _xlfn.XLOOKUP(_xlfn.NUMBERVALUE(LEFT(Freq8[[#This Row],[cuid]:[cuid]], LEN(Freq8[[#This Row],[cuid]:[cuid]])-1)),#REF!,Customer_Revenue[11/8/2021]), ""))</calculatedColumnFormula>
    </tableColumn>
    <tableColumn id="112" xr3:uid="{6BA2820C-02F5-499F-9EEA-2AA09DE41C1A}" name="11/9/2021">
      <calculatedColumnFormula array="1">_xlfn.SINGLE(IF(WEEKDAY(Customer_Revenue[[#Headers],[11/9/2021]]) =Freq8[[#This Row],[Day]:[Day]], _xlfn.XLOOKUP(_xlfn.NUMBERVALUE(LEFT(Freq8[[#This Row],[cuid]:[cuid]], LEN(Freq8[[#This Row],[cuid]:[cuid]])-1)),#REF!,Customer_Revenue[11/9/2021]), ""))</calculatedColumnFormula>
    </tableColumn>
    <tableColumn id="113" xr3:uid="{BC8F13F2-25D0-47DB-B5AD-090FEF96A67D}" name="11/10/2021">
      <calculatedColumnFormula array="1">_xlfn.SINGLE(IF(WEEKDAY(Customer_Revenue[[#Headers],[11/10/2021]]) =Freq8[[#This Row],[Day]:[Day]], _xlfn.XLOOKUP(_xlfn.NUMBERVALUE(LEFT(Freq8[[#This Row],[cuid]:[cuid]], LEN(Freq8[[#This Row],[cuid]:[cuid]])-1)),#REF!,Customer_Revenue[11/10/2021]), ""))</calculatedColumnFormula>
    </tableColumn>
    <tableColumn id="114" xr3:uid="{24439D77-5615-4C6A-8D1E-0B4D7875F068}" name="11/11/2021">
      <calculatedColumnFormula array="1">_xlfn.SINGLE(IF(WEEKDAY(Customer_Revenue[[#Headers],[11/11/2021]]) =Freq8[[#This Row],[Day]:[Day]], _xlfn.XLOOKUP(_xlfn.NUMBERVALUE(LEFT(Freq8[[#This Row],[cuid]:[cuid]], LEN(Freq8[[#This Row],[cuid]:[cuid]])-1)),#REF!,Customer_Revenue[11/11/2021]), ""))</calculatedColumnFormula>
    </tableColumn>
    <tableColumn id="115" xr3:uid="{3CCAF585-E121-4A7B-A808-9D3AB99CF7E9}" name="11/12/2021">
      <calculatedColumnFormula array="1">_xlfn.SINGLE(IF(WEEKDAY(Customer_Revenue[[#Headers],[11/12/2021]]) =Freq8[[#This Row],[Day]:[Day]], _xlfn.XLOOKUP(_xlfn.NUMBERVALUE(LEFT(Freq8[[#This Row],[cuid]:[cuid]], LEN(Freq8[[#This Row],[cuid]:[cuid]])-1)),#REF!,Customer_Revenue[11/12/2021]), ""))</calculatedColumnFormula>
    </tableColumn>
    <tableColumn id="116" xr3:uid="{97410C1E-7ADA-4D58-A148-982041129FE5}" name="11/15/2021">
      <calculatedColumnFormula array="1">_xlfn.SINGLE(IF(WEEKDAY(Customer_Revenue[[#Headers],[11/15/2021]]) =Freq8[[#This Row],[Day]:[Day]], _xlfn.XLOOKUP(_xlfn.NUMBERVALUE(LEFT(Freq8[[#This Row],[cuid]:[cuid]], LEN(Freq8[[#This Row],[cuid]:[cuid]])-1)),#REF!,Customer_Revenue[11/15/2021]), ""))</calculatedColumnFormula>
    </tableColumn>
    <tableColumn id="117" xr3:uid="{2C28326E-9E3B-447D-A4DE-2A0D4B624706}" name="11/16/2021">
      <calculatedColumnFormula array="1">_xlfn.SINGLE(IF(WEEKDAY(Customer_Revenue[[#Headers],[11/16/2021]]) =Freq8[[#This Row],[Day]:[Day]], _xlfn.XLOOKUP(_xlfn.NUMBERVALUE(LEFT(Freq8[[#This Row],[cuid]:[cuid]], LEN(Freq8[[#This Row],[cuid]:[cuid]])-1)),#REF!,Customer_Revenue[11/16/2021]), ""))</calculatedColumnFormula>
    </tableColumn>
    <tableColumn id="118" xr3:uid="{F3FD1AF6-7CA8-476E-8A93-59DB1C7F7F63}" name="11/17/2021">
      <calculatedColumnFormula array="1">_xlfn.SINGLE(IF(WEEKDAY(Customer_Revenue[[#Headers],[11/17/2021]]) =Freq8[[#This Row],[Day]:[Day]], _xlfn.XLOOKUP(_xlfn.NUMBERVALUE(LEFT(Freq8[[#This Row],[cuid]:[cuid]], LEN(Freq8[[#This Row],[cuid]:[cuid]])-1)),#REF!,Customer_Revenue[11/17/2021]), ""))</calculatedColumnFormula>
    </tableColumn>
    <tableColumn id="119" xr3:uid="{E823B008-307F-4E90-9C3B-D1AB98C80F05}" name="11/18/2021">
      <calculatedColumnFormula array="1">_xlfn.SINGLE(IF(WEEKDAY(Customer_Revenue[[#Headers],[11/18/2021]]) =Freq8[[#This Row],[Day]:[Day]], _xlfn.XLOOKUP(_xlfn.NUMBERVALUE(LEFT(Freq8[[#This Row],[cuid]:[cuid]], LEN(Freq8[[#This Row],[cuid]:[cuid]])-1)),#REF!,Customer_Revenue[11/18/2021]), ""))</calculatedColumnFormula>
    </tableColumn>
    <tableColumn id="120" xr3:uid="{3848CB8E-7ACD-4B66-BF02-0F799D716C5B}" name="11/19/2021">
      <calculatedColumnFormula array="1">_xlfn.SINGLE(IF(WEEKDAY(Customer_Revenue[[#Headers],[11/19/2021]]) =Freq8[[#This Row],[Day]:[Day]], _xlfn.XLOOKUP(_xlfn.NUMBERVALUE(LEFT(Freq8[[#This Row],[cuid]:[cuid]], LEN(Freq8[[#This Row],[cuid]:[cuid]])-1)),#REF!,Customer_Revenue[11/19/2021]), ""))</calculatedColumnFormula>
    </tableColumn>
    <tableColumn id="121" xr3:uid="{117941E9-E639-46D6-A8F5-758710433230}" name="11/22/2021">
      <calculatedColumnFormula array="1">_xlfn.SINGLE(IF(WEEKDAY(Customer_Revenue[[#Headers],[11/22/2021]]) =Freq8[[#This Row],[Day]:[Day]], _xlfn.XLOOKUP(_xlfn.NUMBERVALUE(LEFT(Freq8[[#This Row],[cuid]:[cuid]], LEN(Freq8[[#This Row],[cuid]:[cuid]])-1)),#REF!,Customer_Revenue[11/22/2021]), ""))</calculatedColumnFormula>
    </tableColumn>
    <tableColumn id="122" xr3:uid="{AB392545-B33C-457F-A6D3-D0C9F0C89201}" name="11/23/2021">
      <calculatedColumnFormula array="1">_xlfn.SINGLE(IF(WEEKDAY(Customer_Revenue[[#Headers],[11/23/2021]]) =Freq8[[#This Row],[Day]:[Day]], _xlfn.XLOOKUP(_xlfn.NUMBERVALUE(LEFT(Freq8[[#This Row],[cuid]:[cuid]], LEN(Freq8[[#This Row],[cuid]:[cuid]])-1)),#REF!,Customer_Revenue[11/23/2021]), ""))</calculatedColumnFormula>
    </tableColumn>
    <tableColumn id="123" xr3:uid="{D92F7215-A374-4484-8482-96326E2E06FA}" name="11/24/2021">
      <calculatedColumnFormula array="1">_xlfn.SINGLE(IF(WEEKDAY(Customer_Revenue[[#Headers],[11/24/2021]]) =Freq8[[#This Row],[Day]:[Day]], _xlfn.XLOOKUP(_xlfn.NUMBERVALUE(LEFT(Freq8[[#This Row],[cuid]:[cuid]], LEN(Freq8[[#This Row],[cuid]:[cuid]])-1)),#REF!,Customer_Revenue[11/24/2021]), ""))</calculatedColumnFormula>
    </tableColumn>
    <tableColumn id="124" xr3:uid="{DFE11C64-5E62-4BD7-9AAB-1E2183B4A21E}" name="11/25/2021">
      <calculatedColumnFormula array="1">_xlfn.SINGLE(IF(WEEKDAY(Customer_Revenue[[#Headers],[11/25/2021]]) =Freq8[[#This Row],[Day]:[Day]], _xlfn.XLOOKUP(_xlfn.NUMBERVALUE(LEFT(Freq8[[#This Row],[cuid]:[cuid]], LEN(Freq8[[#This Row],[cuid]:[cuid]])-1)),#REF!,Customer_Revenue[11/25/2021]), ""))</calculatedColumnFormula>
    </tableColumn>
    <tableColumn id="125" xr3:uid="{B8AFE57D-7AAA-435E-BF0B-1353503172D4}" name="11/26/2021">
      <calculatedColumnFormula array="1">_xlfn.SINGLE(IF(WEEKDAY(Customer_Revenue[[#Headers],[11/26/2021]]) =Freq8[[#This Row],[Day]:[Day]], _xlfn.XLOOKUP(_xlfn.NUMBERVALUE(LEFT(Freq8[[#This Row],[cuid]:[cuid]], LEN(Freq8[[#This Row],[cuid]:[cuid]])-1)),#REF!,Customer_Revenue[11/26/2021]), ""))</calculatedColumnFormula>
    </tableColumn>
    <tableColumn id="126" xr3:uid="{A402A49C-01CB-403B-AA49-76684804E3DF}" name="11/29/2021">
      <calculatedColumnFormula array="1">_xlfn.SINGLE(IF(WEEKDAY(Customer_Revenue[[#Headers],[11/29/2021]]) =Freq8[[#This Row],[Day]:[Day]], _xlfn.XLOOKUP(_xlfn.NUMBERVALUE(LEFT(Freq8[[#This Row],[cuid]:[cuid]], LEN(Freq8[[#This Row],[cuid]:[cuid]])-1)),#REF!,Customer_Revenue[11/29/2021]), ""))</calculatedColumnFormula>
    </tableColumn>
    <tableColumn id="127" xr3:uid="{C97A0E3F-47D8-4C06-B38A-E3B4F6D5D56F}" name="11/30/2021">
      <calculatedColumnFormula array="1">_xlfn.SINGLE(IF(WEEKDAY(Customer_Revenue[[#Headers],[11/30/2021]]) =Freq8[[#This Row],[Day]:[Day]], _xlfn.XLOOKUP(_xlfn.NUMBERVALUE(LEFT(Freq8[[#This Row],[cuid]:[cuid]], LEN(Freq8[[#This Row],[cuid]:[cuid]])-1)),#REF!,Customer_Revenue[11/30/2021]), ""))</calculatedColumnFormula>
    </tableColumn>
    <tableColumn id="128" xr3:uid="{8FD470DD-DCDB-4CF7-8F3C-C218FFED8B8F}" name="12/1/2021">
      <calculatedColumnFormula array="1">_xlfn.SINGLE(IF(WEEKDAY(Customer_Revenue[[#Headers],[12/1/2021]]) =Freq8[[#This Row],[Day]:[Day]], _xlfn.XLOOKUP(_xlfn.NUMBERVALUE(LEFT(Freq8[[#This Row],[cuid]:[cuid]], LEN(Freq8[[#This Row],[cuid]:[cuid]])-1)),#REF!,Customer_Revenue[12/1/2021]), ""))</calculatedColumnFormula>
    </tableColumn>
    <tableColumn id="129" xr3:uid="{8DAC0FB3-08F9-4716-B8AC-68145789B495}" name="12/2/2021">
      <calculatedColumnFormula array="1">_xlfn.SINGLE(IF(WEEKDAY(Customer_Revenue[[#Headers],[12/2/2021]]) =Freq8[[#This Row],[Day]:[Day]], _xlfn.XLOOKUP(_xlfn.NUMBERVALUE(LEFT(Freq8[[#This Row],[cuid]:[cuid]], LEN(Freq8[[#This Row],[cuid]:[cuid]])-1)),#REF!,Customer_Revenue[12/2/2021]), ""))</calculatedColumnFormula>
    </tableColumn>
    <tableColumn id="130" xr3:uid="{99B07832-7B05-4E03-96B7-246C0596A042}" name="12/3/2021">
      <calculatedColumnFormula array="1">_xlfn.SINGLE(IF(WEEKDAY(Customer_Revenue[[#Headers],[12/3/2021]]) =Freq8[[#This Row],[Day]:[Day]], _xlfn.XLOOKUP(_xlfn.NUMBERVALUE(LEFT(Freq8[[#This Row],[cuid]:[cuid]], LEN(Freq8[[#This Row],[cuid]:[cuid]])-1)),#REF!,Customer_Revenue[12/3/2021]), ""))</calculatedColumnFormula>
    </tableColumn>
    <tableColumn id="131" xr3:uid="{7BF49442-38EE-4BA6-96D5-59EC109E1D7F}" name="12/6/2021">
      <calculatedColumnFormula array="1">_xlfn.SINGLE(IF(WEEKDAY(Customer_Revenue[[#Headers],[12/6/2021]]) =Freq8[[#This Row],[Day]:[Day]], _xlfn.XLOOKUP(_xlfn.NUMBERVALUE(LEFT(Freq8[[#This Row],[cuid]:[cuid]], LEN(Freq8[[#This Row],[cuid]:[cuid]])-1)),#REF!,Customer_Revenue[12/6/2021]), ""))</calculatedColumnFormula>
    </tableColumn>
    <tableColumn id="132" xr3:uid="{2A1FF68C-6D65-475A-819D-03F36B15F69E}" name="12/7/2021">
      <calculatedColumnFormula array="1">_xlfn.SINGLE(IF(WEEKDAY(Customer_Revenue[[#Headers],[12/7/2021]]) =Freq8[[#This Row],[Day]:[Day]], _xlfn.XLOOKUP(_xlfn.NUMBERVALUE(LEFT(Freq8[[#This Row],[cuid]:[cuid]], LEN(Freq8[[#This Row],[cuid]:[cuid]])-1)),#REF!,Customer_Revenue[12/7/2021]), ""))</calculatedColumnFormula>
    </tableColumn>
    <tableColumn id="133" xr3:uid="{90E28B9D-FCA0-4EF5-A62A-C49E5F12750C}" name="12/8/2021">
      <calculatedColumnFormula array="1">_xlfn.SINGLE(IF(WEEKDAY(Customer_Revenue[[#Headers],[12/8/2021]]) =Freq8[[#This Row],[Day]:[Day]], _xlfn.XLOOKUP(_xlfn.NUMBERVALUE(LEFT(Freq8[[#This Row],[cuid]:[cuid]], LEN(Freq8[[#This Row],[cuid]:[cuid]])-1)),#REF!,Customer_Revenue[12/8/2021]), ""))</calculatedColumnFormula>
    </tableColumn>
    <tableColumn id="134" xr3:uid="{A1A4C299-BEE3-4A24-A68E-78B8B9DFB038}" name="12/9/2021">
      <calculatedColumnFormula array="1">_xlfn.SINGLE(IF(WEEKDAY(Customer_Revenue[[#Headers],[12/9/2021]]) =Freq8[[#This Row],[Day]:[Day]], _xlfn.XLOOKUP(_xlfn.NUMBERVALUE(LEFT(Freq8[[#This Row],[cuid]:[cuid]], LEN(Freq8[[#This Row],[cuid]:[cuid]])-1)),#REF!,Customer_Revenue[12/9/2021]), ""))</calculatedColumnFormula>
    </tableColumn>
    <tableColumn id="135" xr3:uid="{69ECAE16-9434-44B4-929B-A4E121A451DC}" name="12/10/2021">
      <calculatedColumnFormula array="1">_xlfn.SINGLE(IF(WEEKDAY(Customer_Revenue[[#Headers],[12/10/2021]]) =Freq8[[#This Row],[Day]:[Day]], _xlfn.XLOOKUP(_xlfn.NUMBERVALUE(LEFT(Freq8[[#This Row],[cuid]:[cuid]], LEN(Freq8[[#This Row],[cuid]:[cuid]])-1)),#REF!,Customer_Revenue[12/10/2021]), ""))</calculatedColumnFormula>
    </tableColumn>
    <tableColumn id="136" xr3:uid="{49A4AF97-4DD1-43D8-8A2F-15CC074F6E09}" name="12/13/2021">
      <calculatedColumnFormula array="1">_xlfn.SINGLE(IF(WEEKDAY(Customer_Revenue[[#Headers],[12/13/2021]]) =Freq8[[#This Row],[Day]:[Day]], _xlfn.XLOOKUP(_xlfn.NUMBERVALUE(LEFT(Freq8[[#This Row],[cuid]:[cuid]], LEN(Freq8[[#This Row],[cuid]:[cuid]])-1)),#REF!,Customer_Revenue[12/13/2021]), ""))</calculatedColumnFormula>
    </tableColumn>
    <tableColumn id="137" xr3:uid="{217A9ADF-A2AC-4028-87C9-FF93AF460ADC}" name="12/14/2021">
      <calculatedColumnFormula array="1">_xlfn.SINGLE(IF(WEEKDAY(Customer_Revenue[[#Headers],[12/14/2021]]) =Freq8[[#This Row],[Day]:[Day]], _xlfn.XLOOKUP(_xlfn.NUMBERVALUE(LEFT(Freq8[[#This Row],[cuid]:[cuid]], LEN(Freq8[[#This Row],[cuid]:[cuid]])-1)),#REF!,Customer_Revenue[12/14/2021]), ""))</calculatedColumnFormula>
    </tableColumn>
    <tableColumn id="138" xr3:uid="{D341F526-77FD-4284-A94B-EBCFF4EB3F13}" name="12/15/2021">
      <calculatedColumnFormula array="1">_xlfn.SINGLE(IF(WEEKDAY(Customer_Revenue[[#Headers],[12/15/2021]]) =Freq8[[#This Row],[Day]:[Day]], _xlfn.XLOOKUP(_xlfn.NUMBERVALUE(LEFT(Freq8[[#This Row],[cuid]:[cuid]], LEN(Freq8[[#This Row],[cuid]:[cuid]])-1)),#REF!,Customer_Revenue[12/15/2021]), ""))</calculatedColumnFormula>
    </tableColumn>
    <tableColumn id="139" xr3:uid="{A7AC857D-BA49-41C1-88F7-BE283B57E7EA}" name="12/16/2021">
      <calculatedColumnFormula array="1">_xlfn.SINGLE(IF(WEEKDAY(Customer_Revenue[[#Headers],[12/16/2021]]) =Freq8[[#This Row],[Day]:[Day]], _xlfn.XLOOKUP(_xlfn.NUMBERVALUE(LEFT(Freq8[[#This Row],[cuid]:[cuid]], LEN(Freq8[[#This Row],[cuid]:[cuid]])-1)),#REF!,Customer_Revenue[12/16/2021]), ""))</calculatedColumnFormula>
    </tableColumn>
    <tableColumn id="140" xr3:uid="{AACD2BE9-A3AB-4546-A9BA-917E5B06A07C}" name="12/17/2021">
      <calculatedColumnFormula array="1">_xlfn.SINGLE(IF(WEEKDAY(Customer_Revenue[[#Headers],[12/17/2021]]) =Freq8[[#This Row],[Day]:[Day]], _xlfn.XLOOKUP(_xlfn.NUMBERVALUE(LEFT(Freq8[[#This Row],[cuid]:[cuid]], LEN(Freq8[[#This Row],[cuid]:[cuid]])-1)),#REF!,Customer_Revenue[12/17/2021]), ""))</calculatedColumnFormula>
    </tableColumn>
    <tableColumn id="141" xr3:uid="{5CDCDBA9-5F90-47E6-8ED4-8849EB4719B8}" name="12/20/2021">
      <calculatedColumnFormula array="1">_xlfn.SINGLE(IF(WEEKDAY(Customer_Revenue[[#Headers],[12/20/2021]]) =Freq8[[#This Row],[Day]:[Day]], _xlfn.XLOOKUP(_xlfn.NUMBERVALUE(LEFT(Freq8[[#This Row],[cuid]:[cuid]], LEN(Freq8[[#This Row],[cuid]:[cuid]])-1)),#REF!,Customer_Revenue[12/20/2021]), ""))</calculatedColumnFormula>
    </tableColumn>
    <tableColumn id="142" xr3:uid="{286C6910-BC13-426E-B57E-7D0CED4B1DA6}" name="12/21/2021">
      <calculatedColumnFormula array="1">_xlfn.SINGLE(IF(WEEKDAY(Customer_Revenue[[#Headers],[12/21/2021]]) =Freq8[[#This Row],[Day]:[Day]], _xlfn.XLOOKUP(_xlfn.NUMBERVALUE(LEFT(Freq8[[#This Row],[cuid]:[cuid]], LEN(Freq8[[#This Row],[cuid]:[cuid]])-1)),#REF!,Customer_Revenue[12/21/2021]), ""))</calculatedColumnFormula>
    </tableColumn>
    <tableColumn id="143" xr3:uid="{F650AC75-C2C7-4D9B-9C66-DCC4E09127CD}" name="12/22/2021">
      <calculatedColumnFormula array="1">_xlfn.SINGLE(IF(WEEKDAY(Customer_Revenue[[#Headers],[12/22/2021]]) =Freq8[[#This Row],[Day]:[Day]], _xlfn.XLOOKUP(_xlfn.NUMBERVALUE(LEFT(Freq8[[#This Row],[cuid]:[cuid]], LEN(Freq8[[#This Row],[cuid]:[cuid]])-1)),#REF!,Customer_Revenue[12/22/2021]), ""))</calculatedColumnFormula>
    </tableColumn>
    <tableColumn id="144" xr3:uid="{A92C8C32-3F44-40C3-9454-E9B6B70D30CA}" name="12/23/2021">
      <calculatedColumnFormula array="1">_xlfn.SINGLE(IF(WEEKDAY(Customer_Revenue[[#Headers],[12/23/2021]]) =Freq8[[#This Row],[Day]:[Day]], _xlfn.XLOOKUP(_xlfn.NUMBERVALUE(LEFT(Freq8[[#This Row],[cuid]:[cuid]], LEN(Freq8[[#This Row],[cuid]:[cuid]])-1)),#REF!,Customer_Revenue[12/23/2021]), ""))</calculatedColumnFormula>
    </tableColumn>
    <tableColumn id="145" xr3:uid="{94C5D27A-1154-4776-B2F9-E5BF9B310240}" name="12/24/2021">
      <calculatedColumnFormula array="1">_xlfn.SINGLE(IF(WEEKDAY(Customer_Revenue[[#Headers],[12/24/2021]]) =Freq8[[#This Row],[Day]:[Day]], _xlfn.XLOOKUP(_xlfn.NUMBERVALUE(LEFT(Freq8[[#This Row],[cuid]:[cuid]], LEN(Freq8[[#This Row],[cuid]:[cuid]])-1)),#REF!,Customer_Revenue[12/24/2021]), ""))</calculatedColumnFormula>
    </tableColumn>
    <tableColumn id="146" xr3:uid="{496E16A8-8F92-41A4-B765-1A8B98A5F008}" name="12/27/2021">
      <calculatedColumnFormula array="1">_xlfn.SINGLE(IF(WEEKDAY(Customer_Revenue[[#Headers],[12/27/2021]]) =Freq8[[#This Row],[Day]:[Day]], _xlfn.XLOOKUP(_xlfn.NUMBERVALUE(LEFT(Freq8[[#This Row],[cuid]:[cuid]], LEN(Freq8[[#This Row],[cuid]:[cuid]])-1)),#REF!,Customer_Revenue[12/27/2021]), ""))</calculatedColumnFormula>
    </tableColumn>
    <tableColumn id="147" xr3:uid="{45F59C1C-E7D5-431A-8928-B22538A17143}" name="12/28/2021">
      <calculatedColumnFormula array="1">_xlfn.SINGLE(IF(WEEKDAY(Customer_Revenue[[#Headers],[12/28/2021]]) =Freq8[[#This Row],[Day]:[Day]], _xlfn.XLOOKUP(_xlfn.NUMBERVALUE(LEFT(Freq8[[#This Row],[cuid]:[cuid]], LEN(Freq8[[#This Row],[cuid]:[cuid]])-1)),#REF!,Customer_Revenue[12/28/2021]), ""))</calculatedColumnFormula>
    </tableColumn>
    <tableColumn id="148" xr3:uid="{9C6B6E3F-7EE9-4BC8-924A-40ACE24877FF}" name="12/29/2021">
      <calculatedColumnFormula array="1">_xlfn.SINGLE(IF(WEEKDAY(Customer_Revenue[[#Headers],[12/29/2021]]) =Freq8[[#This Row],[Day]:[Day]], _xlfn.XLOOKUP(_xlfn.NUMBERVALUE(LEFT(Freq8[[#This Row],[cuid]:[cuid]], LEN(Freq8[[#This Row],[cuid]:[cuid]])-1)),#REF!,Customer_Revenue[12/29/2021]), ""))</calculatedColumnFormula>
    </tableColumn>
    <tableColumn id="149" xr3:uid="{75726FB0-1994-4AF6-AB43-AB715A2B5C55}" name="12/30/2021">
      <calculatedColumnFormula array="1">_xlfn.SINGLE(IF(WEEKDAY(Customer_Revenue[[#Headers],[12/30/2021]]) =Freq8[[#This Row],[Day]:[Day]], _xlfn.XLOOKUP(_xlfn.NUMBERVALUE(LEFT(Freq8[[#This Row],[cuid]:[cuid]], LEN(Freq8[[#This Row],[cuid]:[cuid]])-1)),#REF!,Customer_Revenue[12/30/2021]), ""))</calculatedColumnFormula>
    </tableColumn>
    <tableColumn id="150" xr3:uid="{AFE66155-BE44-44AA-896A-C0B04E676C27}" name="12/31/2021">
      <calculatedColumnFormula array="1">_xlfn.SINGLE(IF(WEEKDAY(Customer_Revenue[[#Headers],[12/31/2021]]) =Freq8[[#This Row],[Day]:[Day]], _xlfn.XLOOKUP(_xlfn.NUMBERVALUE(LEFT(Freq8[[#This Row],[cuid]:[cuid]], LEN(Freq8[[#This Row],[cuid]:[cuid]])-1)),#REF!,Customer_Revenue[12/31/2021]), ""))</calculatedColumnFormula>
    </tableColumn>
    <tableColumn id="151" xr3:uid="{8E52AAB2-C38D-4781-98FB-8620F1F469B1}" name="1/3/2022">
      <calculatedColumnFormula array="1">_xlfn.SINGLE(IF(WEEKDAY(Customer_Revenue[[#Headers],[1/3/2022]]) =Freq8[[#This Row],[Day]:[Day]], _xlfn.XLOOKUP(_xlfn.NUMBERVALUE(LEFT(Freq8[[#This Row],[cuid]:[cuid]], LEN(Freq8[[#This Row],[cuid]:[cuid]])-1)),#REF!,Customer_Revenue[1/3/2022]), ""))</calculatedColumnFormula>
    </tableColumn>
    <tableColumn id="152" xr3:uid="{7DBA05B2-73D4-44A0-878C-9608315C286F}" name="1/4/2022">
      <calculatedColumnFormula array="1">_xlfn.SINGLE(IF(WEEKDAY(Customer_Revenue[[#Headers],[1/4/2022]]) =Freq8[[#This Row],[Day]:[Day]], _xlfn.XLOOKUP(_xlfn.NUMBERVALUE(LEFT(Freq8[[#This Row],[cuid]:[cuid]], LEN(Freq8[[#This Row],[cuid]:[cuid]])-1)),#REF!,Customer_Revenue[1/4/2022]), ""))</calculatedColumnFormula>
    </tableColumn>
    <tableColumn id="153" xr3:uid="{74D3D017-043D-438A-A181-90015005FE0A}" name="1/5/2022">
      <calculatedColumnFormula array="1">_xlfn.SINGLE(IF(WEEKDAY(Customer_Revenue[[#Headers],[1/5/2022]]) =Freq8[[#This Row],[Day]:[Day]], _xlfn.XLOOKUP(_xlfn.NUMBERVALUE(LEFT(Freq8[[#This Row],[cuid]:[cuid]], LEN(Freq8[[#This Row],[cuid]:[cuid]])-1)),#REF!,Customer_Revenue[1/5/2022]), ""))</calculatedColumnFormula>
    </tableColumn>
    <tableColumn id="154" xr3:uid="{89967036-1CDC-4FAD-9277-7069F8382FF0}" name="1/6/2022">
      <calculatedColumnFormula array="1">_xlfn.SINGLE(IF(WEEKDAY(Customer_Revenue[[#Headers],[1/6/2022]]) =Freq8[[#This Row],[Day]:[Day]], _xlfn.XLOOKUP(_xlfn.NUMBERVALUE(LEFT(Freq8[[#This Row],[cuid]:[cuid]], LEN(Freq8[[#This Row],[cuid]:[cuid]])-1)),#REF!,Customer_Revenue[1/6/2022]), ""))</calculatedColumnFormula>
    </tableColumn>
    <tableColumn id="155" xr3:uid="{1AD800D2-2044-450B-B80D-3A3FC300F3CF}" name="1/7/2022">
      <calculatedColumnFormula array="1">_xlfn.SINGLE(IF(WEEKDAY(Customer_Revenue[[#Headers],[1/7/2022]]) =Freq8[[#This Row],[Day]:[Day]], _xlfn.XLOOKUP(_xlfn.NUMBERVALUE(LEFT(Freq8[[#This Row],[cuid]:[cuid]], LEN(Freq8[[#This Row],[cuid]:[cuid]])-1)),#REF!,Customer_Revenue[1/7/2022]), ""))</calculatedColumnFormula>
    </tableColumn>
    <tableColumn id="156" xr3:uid="{22D5ED0E-5F7E-4293-B0AD-A6D0C3CC582D}" name="1/10/2022">
      <calculatedColumnFormula array="1">_xlfn.SINGLE(IF(WEEKDAY(Customer_Revenue[[#Headers],[1/10/2022]]) =Freq8[[#This Row],[Day]:[Day]], _xlfn.XLOOKUP(_xlfn.NUMBERVALUE(LEFT(Freq8[[#This Row],[cuid]:[cuid]], LEN(Freq8[[#This Row],[cuid]:[cuid]])-1)),#REF!,Customer_Revenue[1/10/2022]), ""))</calculatedColumnFormula>
    </tableColumn>
    <tableColumn id="157" xr3:uid="{B63B1905-6BAD-4066-89EA-33E49B209A62}" name="1/11/2022">
      <calculatedColumnFormula array="1">_xlfn.SINGLE(IF(WEEKDAY(Customer_Revenue[[#Headers],[1/11/2022]]) =Freq8[[#This Row],[Day]:[Day]], _xlfn.XLOOKUP(_xlfn.NUMBERVALUE(LEFT(Freq8[[#This Row],[cuid]:[cuid]], LEN(Freq8[[#This Row],[cuid]:[cuid]])-1)),#REF!,Customer_Revenue[1/11/2022]), ""))</calculatedColumnFormula>
    </tableColumn>
    <tableColumn id="158" xr3:uid="{373D29F9-1DAC-42B1-8388-72530CC67CF7}" name="1/12/2022">
      <calculatedColumnFormula array="1">_xlfn.SINGLE(IF(WEEKDAY(Customer_Revenue[[#Headers],[1/12/2022]]) =Freq8[[#This Row],[Day]:[Day]], _xlfn.XLOOKUP(_xlfn.NUMBERVALUE(LEFT(Freq8[[#This Row],[cuid]:[cuid]], LEN(Freq8[[#This Row],[cuid]:[cuid]])-1)),#REF!,Customer_Revenue[1/12/2022]), ""))</calculatedColumnFormula>
    </tableColumn>
    <tableColumn id="159" xr3:uid="{3EB5D6FB-0F6B-4460-B53A-4FC5CEAC8AB9}" name="1/13/2022">
      <calculatedColumnFormula array="1">_xlfn.SINGLE(IF(WEEKDAY(Customer_Revenue[[#Headers],[1/13/2022]]) =Freq8[[#This Row],[Day]:[Day]], _xlfn.XLOOKUP(_xlfn.NUMBERVALUE(LEFT(Freq8[[#This Row],[cuid]:[cuid]], LEN(Freq8[[#This Row],[cuid]:[cuid]])-1)),#REF!,Customer_Revenue[1/13/2022]), ""))</calculatedColumnFormula>
    </tableColumn>
    <tableColumn id="160" xr3:uid="{198440AD-FF1A-496F-80A9-5235CB71580A}" name="1/14/2022">
      <calculatedColumnFormula array="1">_xlfn.SINGLE(IF(WEEKDAY(Customer_Revenue[[#Headers],[1/14/2022]]) =Freq8[[#This Row],[Day]:[Day]], _xlfn.XLOOKUP(_xlfn.NUMBERVALUE(LEFT(Freq8[[#This Row],[cuid]:[cuid]], LEN(Freq8[[#This Row],[cuid]:[cuid]])-1)),#REF!,Customer_Revenue[1/14/2022]), ""))</calculatedColumnFormula>
    </tableColumn>
    <tableColumn id="161" xr3:uid="{52C80EEC-0691-49E8-8E75-13D8634E69FD}" name="1/17/2022">
      <calculatedColumnFormula array="1">_xlfn.SINGLE(IF(WEEKDAY(Customer_Revenue[[#Headers],[1/17/2022]]) =Freq8[[#This Row],[Day]:[Day]], _xlfn.XLOOKUP(_xlfn.NUMBERVALUE(LEFT(Freq8[[#This Row],[cuid]:[cuid]], LEN(Freq8[[#This Row],[cuid]:[cuid]])-1)),#REF!,Customer_Revenue[1/17/2022]), ""))</calculatedColumnFormula>
    </tableColumn>
    <tableColumn id="162" xr3:uid="{4AE6B1C4-D688-482A-A17D-84EAFAB95664}" name="1/18/2022">
      <calculatedColumnFormula array="1">_xlfn.SINGLE(IF(WEEKDAY(Customer_Revenue[[#Headers],[1/18/2022]]) =Freq8[[#This Row],[Day]:[Day]], _xlfn.XLOOKUP(_xlfn.NUMBERVALUE(LEFT(Freq8[[#This Row],[cuid]:[cuid]], LEN(Freq8[[#This Row],[cuid]:[cuid]])-1)),#REF!,Customer_Revenue[1/18/2022]), ""))</calculatedColumnFormula>
    </tableColumn>
    <tableColumn id="163" xr3:uid="{DBF3B5D8-88EB-4B6F-A8AB-0DDF16185859}" name="1/19/2022">
      <calculatedColumnFormula array="1">_xlfn.SINGLE(IF(WEEKDAY(Customer_Revenue[[#Headers],[1/19/2022]]) =Freq8[[#This Row],[Day]:[Day]], _xlfn.XLOOKUP(_xlfn.NUMBERVALUE(LEFT(Freq8[[#This Row],[cuid]:[cuid]], LEN(Freq8[[#This Row],[cuid]:[cuid]])-1)),#REF!,Customer_Revenue[1/19/2022]), ""))</calculatedColumnFormula>
    </tableColumn>
    <tableColumn id="164" xr3:uid="{52A75135-FE10-4EAE-A3BA-5A2F4E87CC1D}" name="1/20/2022">
      <calculatedColumnFormula array="1">_xlfn.SINGLE(IF(WEEKDAY(Customer_Revenue[[#Headers],[1/20/2022]]) =Freq8[[#This Row],[Day]:[Day]], _xlfn.XLOOKUP(_xlfn.NUMBERVALUE(LEFT(Freq8[[#This Row],[cuid]:[cuid]], LEN(Freq8[[#This Row],[cuid]:[cuid]])-1)),#REF!,Customer_Revenue[1/20/2022]), ""))</calculatedColumnFormula>
    </tableColumn>
    <tableColumn id="165" xr3:uid="{6E86F8CF-753D-4B5D-8324-955653429477}" name="1/21/2022">
      <calculatedColumnFormula array="1">_xlfn.SINGLE(IF(WEEKDAY(Customer_Revenue[[#Headers],[1/21/2022]]) =Freq8[[#This Row],[Day]:[Day]], _xlfn.XLOOKUP(_xlfn.NUMBERVALUE(LEFT(Freq8[[#This Row],[cuid]:[cuid]], LEN(Freq8[[#This Row],[cuid]:[cuid]])-1)),#REF!,Customer_Revenue[1/21/2022]), ""))</calculatedColumnFormula>
    </tableColumn>
    <tableColumn id="166" xr3:uid="{51243574-AC75-4916-958B-E6762A4937D2}" name="1/24/2022">
      <calculatedColumnFormula array="1">_xlfn.SINGLE(IF(WEEKDAY(Customer_Revenue[[#Headers],[1/24/2022]]) =Freq8[[#This Row],[Day]:[Day]], _xlfn.XLOOKUP(_xlfn.NUMBERVALUE(LEFT(Freq8[[#This Row],[cuid]:[cuid]], LEN(Freq8[[#This Row],[cuid]:[cuid]])-1)),#REF!,Customer_Revenue[1/24/2022]), ""))</calculatedColumnFormula>
    </tableColumn>
    <tableColumn id="167" xr3:uid="{0211A2F9-8B90-439B-BCA3-AED93130D0F0}" name="1/25/2022">
      <calculatedColumnFormula array="1">_xlfn.SINGLE(IF(WEEKDAY(Customer_Revenue[[#Headers],[1/25/2022]]) =Freq8[[#This Row],[Day]:[Day]], _xlfn.XLOOKUP(_xlfn.NUMBERVALUE(LEFT(Freq8[[#This Row],[cuid]:[cuid]], LEN(Freq8[[#This Row],[cuid]:[cuid]])-1)),#REF!,Customer_Revenue[1/25/2022]), ""))</calculatedColumnFormula>
    </tableColumn>
    <tableColumn id="168" xr3:uid="{337D6C0C-F0C6-4750-BA39-CD5B000D4FB4}" name="1/26/2022">
      <calculatedColumnFormula array="1">_xlfn.SINGLE(IF(WEEKDAY(Customer_Revenue[[#Headers],[1/26/2022]]) =Freq8[[#This Row],[Day]:[Day]], _xlfn.XLOOKUP(_xlfn.NUMBERVALUE(LEFT(Freq8[[#This Row],[cuid]:[cuid]], LEN(Freq8[[#This Row],[cuid]:[cuid]])-1)),#REF!,Customer_Revenue[1/26/2022]), ""))</calculatedColumnFormula>
    </tableColumn>
    <tableColumn id="169" xr3:uid="{46DAA5CD-A587-414F-AD00-409538E7D477}" name="1/27/2022">
      <calculatedColumnFormula array="1">_xlfn.SINGLE(IF(WEEKDAY(Customer_Revenue[[#Headers],[1/27/2022]]) =Freq8[[#This Row],[Day]:[Day]], _xlfn.XLOOKUP(_xlfn.NUMBERVALUE(LEFT(Freq8[[#This Row],[cuid]:[cuid]], LEN(Freq8[[#This Row],[cuid]:[cuid]])-1)),#REF!,Customer_Revenue[1/27/2022]), ""))</calculatedColumnFormula>
    </tableColumn>
    <tableColumn id="170" xr3:uid="{34190FC6-1445-40F5-924B-1BD349F2DD32}" name="1/28/2022">
      <calculatedColumnFormula array="1">_xlfn.SINGLE(IF(WEEKDAY(Customer_Revenue[[#Headers],[1/28/2022]]) =Freq8[[#This Row],[Day]:[Day]], _xlfn.XLOOKUP(_xlfn.NUMBERVALUE(LEFT(Freq8[[#This Row],[cuid]:[cuid]], LEN(Freq8[[#This Row],[cuid]:[cuid]])-1)),#REF!,Customer_Revenue[1/28/2022]), ""))</calculatedColumnFormula>
    </tableColumn>
    <tableColumn id="171" xr3:uid="{C22861BE-6445-45B0-BEE0-8A3A5947FBC0}" name="1/31/2022">
      <calculatedColumnFormula array="1">_xlfn.SINGLE(IF(WEEKDAY(Customer_Revenue[[#Headers],[1/31/2022]]) =Freq8[[#This Row],[Day]:[Day]], _xlfn.XLOOKUP(_xlfn.NUMBERVALUE(LEFT(Freq8[[#This Row],[cuid]:[cuid]], LEN(Freq8[[#This Row],[cuid]:[cuid]])-1)),#REF!,Customer_Revenue[1/31/2022]), ""))</calculatedColumnFormula>
    </tableColumn>
    <tableColumn id="172" xr3:uid="{BE5CD8BC-B5EF-46B1-B506-C8F8AEEC8C8E}" name="2/1/2022">
      <calculatedColumnFormula array="1">_xlfn.SINGLE(IF(WEEKDAY(Customer_Revenue[[#Headers],[2/1/2022]]) =Freq8[[#This Row],[Day]:[Day]], _xlfn.XLOOKUP(_xlfn.NUMBERVALUE(LEFT(Freq8[[#This Row],[cuid]:[cuid]], LEN(Freq8[[#This Row],[cuid]:[cuid]])-1)),#REF!,Customer_Revenue[2/1/2022]), ""))</calculatedColumnFormula>
    </tableColumn>
    <tableColumn id="173" xr3:uid="{A98C6AD6-D945-445E-8D86-C34AD7138AB2}" name="2/2/2022">
      <calculatedColumnFormula array="1">_xlfn.SINGLE(IF(WEEKDAY(Customer_Revenue[[#Headers],[2/2/2022]]) =Freq8[[#This Row],[Day]:[Day]], _xlfn.XLOOKUP(_xlfn.NUMBERVALUE(LEFT(Freq8[[#This Row],[cuid]:[cuid]], LEN(Freq8[[#This Row],[cuid]:[cuid]])-1)),#REF!,Customer_Revenue[2/2/2022]), ""))</calculatedColumnFormula>
    </tableColumn>
    <tableColumn id="174" xr3:uid="{F89E86D8-F330-4A17-88FB-B9AE6E4A9506}" name="2/3/2022">
      <calculatedColumnFormula array="1">_xlfn.SINGLE(IF(WEEKDAY(Customer_Revenue[[#Headers],[2/3/2022]]) =Freq8[[#This Row],[Day]:[Day]], _xlfn.XLOOKUP(_xlfn.NUMBERVALUE(LEFT(Freq8[[#This Row],[cuid]:[cuid]], LEN(Freq8[[#This Row],[cuid]:[cuid]])-1)),#REF!,Customer_Revenue[2/3/2022]), ""))</calculatedColumnFormula>
    </tableColumn>
    <tableColumn id="175" xr3:uid="{7B57A790-8A03-4C39-8FF9-1B6225104362}" name="2/4/2022">
      <calculatedColumnFormula array="1">_xlfn.SINGLE(IF(WEEKDAY(Customer_Revenue[[#Headers],[2/4/2022]]) =Freq8[[#This Row],[Day]:[Day]], _xlfn.XLOOKUP(_xlfn.NUMBERVALUE(LEFT(Freq8[[#This Row],[cuid]:[cuid]], LEN(Freq8[[#This Row],[cuid]:[cuid]])-1)),#REF!,Customer_Revenue[2/4/2022]), ""))</calculatedColumnFormula>
    </tableColumn>
    <tableColumn id="176" xr3:uid="{E8220DEC-6C68-446D-98B0-42EB2D67721B}" name="2/7/2022">
      <calculatedColumnFormula array="1">_xlfn.SINGLE(IF(WEEKDAY(Customer_Revenue[[#Headers],[2/7/2022]]) =Freq8[[#This Row],[Day]:[Day]], _xlfn.XLOOKUP(_xlfn.NUMBERVALUE(LEFT(Freq8[[#This Row],[cuid]:[cuid]], LEN(Freq8[[#This Row],[cuid]:[cuid]])-1)),#REF!,Customer_Revenue[2/7/2022]), ""))</calculatedColumnFormula>
    </tableColumn>
    <tableColumn id="177" xr3:uid="{D593BB3B-DCDC-42C6-89A3-66C295763846}" name="2/8/2022">
      <calculatedColumnFormula array="1">_xlfn.SINGLE(IF(WEEKDAY(Customer_Revenue[[#Headers],[2/8/2022]]) =Freq8[[#This Row],[Day]:[Day]], _xlfn.XLOOKUP(_xlfn.NUMBERVALUE(LEFT(Freq8[[#This Row],[cuid]:[cuid]], LEN(Freq8[[#This Row],[cuid]:[cuid]])-1)),#REF!,Customer_Revenue[2/8/2022]), ""))</calculatedColumnFormula>
    </tableColumn>
    <tableColumn id="178" xr3:uid="{8263AFE2-4694-4EB9-BBD4-3B73774C9533}" name="2/9/2022">
      <calculatedColumnFormula array="1">_xlfn.SINGLE(IF(WEEKDAY(Customer_Revenue[[#Headers],[2/9/2022]]) =Freq8[[#This Row],[Day]:[Day]], _xlfn.XLOOKUP(_xlfn.NUMBERVALUE(LEFT(Freq8[[#This Row],[cuid]:[cuid]], LEN(Freq8[[#This Row],[cuid]:[cuid]])-1)),#REF!,Customer_Revenue[2/9/2022]), ""))</calculatedColumnFormula>
    </tableColumn>
    <tableColumn id="179" xr3:uid="{3FA71E84-B7F6-4ADB-A7E2-F8E72B50DDDA}" name="2/10/2022">
      <calculatedColumnFormula array="1">_xlfn.SINGLE(IF(WEEKDAY(Customer_Revenue[[#Headers],[2/10/2022]]) =Freq8[[#This Row],[Day]:[Day]], _xlfn.XLOOKUP(_xlfn.NUMBERVALUE(LEFT(Freq8[[#This Row],[cuid]:[cuid]], LEN(Freq8[[#This Row],[cuid]:[cuid]])-1)),#REF!,Customer_Revenue[2/10/2022]), ""))</calculatedColumnFormula>
    </tableColumn>
    <tableColumn id="180" xr3:uid="{9809A280-F428-4745-A85B-8CE5859D1A10}" name="2/11/2022">
      <calculatedColumnFormula array="1">_xlfn.SINGLE(IF(WEEKDAY(Customer_Revenue[[#Headers],[2/11/2022]]) =Freq8[[#This Row],[Day]:[Day]], _xlfn.XLOOKUP(_xlfn.NUMBERVALUE(LEFT(Freq8[[#This Row],[cuid]:[cuid]], LEN(Freq8[[#This Row],[cuid]:[cuid]])-1)),#REF!,Customer_Revenue[2/11/2022]), ""))</calculatedColumnFormula>
    </tableColumn>
    <tableColumn id="181" xr3:uid="{6239C3A8-E7C2-4BA2-8100-2BEFED895454}" name="2/14/2022">
      <calculatedColumnFormula array="1">_xlfn.SINGLE(IF(WEEKDAY(Customer_Revenue[[#Headers],[2/14/2022]]) =Freq8[[#This Row],[Day]:[Day]], _xlfn.XLOOKUP(_xlfn.NUMBERVALUE(LEFT(Freq8[[#This Row],[cuid]:[cuid]], LEN(Freq8[[#This Row],[cuid]:[cuid]])-1)),#REF!,Customer_Revenue[2/14/2022]), ""))</calculatedColumnFormula>
    </tableColumn>
    <tableColumn id="182" xr3:uid="{120CA449-C969-4516-8CEB-CB4C33D23FE3}" name="2/15/2022">
      <calculatedColumnFormula array="1">_xlfn.SINGLE(IF(WEEKDAY(Customer_Revenue[[#Headers],[2/15/2022]]) =Freq8[[#This Row],[Day]:[Day]], _xlfn.XLOOKUP(_xlfn.NUMBERVALUE(LEFT(Freq8[[#This Row],[cuid]:[cuid]], LEN(Freq8[[#This Row],[cuid]:[cuid]])-1)),#REF!,Customer_Revenue[2/15/2022]), ""))</calculatedColumnFormula>
    </tableColumn>
    <tableColumn id="183" xr3:uid="{4CED931B-1811-4B82-B8A9-BEDF04704C4E}" name="2/16/2022">
      <calculatedColumnFormula array="1">_xlfn.SINGLE(IF(WEEKDAY(Customer_Revenue[[#Headers],[2/16/2022]]) =Freq8[[#This Row],[Day]:[Day]], _xlfn.XLOOKUP(_xlfn.NUMBERVALUE(LEFT(Freq8[[#This Row],[cuid]:[cuid]], LEN(Freq8[[#This Row],[cuid]:[cuid]])-1)),#REF!,Customer_Revenue[2/16/2022]), ""))</calculatedColumnFormula>
    </tableColumn>
    <tableColumn id="184" xr3:uid="{D47A4455-56C3-4712-9402-5A0FB774F824}" name="2/17/2022">
      <calculatedColumnFormula array="1">_xlfn.SINGLE(IF(WEEKDAY(Customer_Revenue[[#Headers],[2/17/2022]]) =Freq8[[#This Row],[Day]:[Day]], _xlfn.XLOOKUP(_xlfn.NUMBERVALUE(LEFT(Freq8[[#This Row],[cuid]:[cuid]], LEN(Freq8[[#This Row],[cuid]:[cuid]])-1)),#REF!,Customer_Revenue[2/17/2022]), ""))</calculatedColumnFormula>
    </tableColumn>
    <tableColumn id="185" xr3:uid="{93F9A00F-5520-475C-8C6E-7AAE8388E246}" name="2/18/2022">
      <calculatedColumnFormula array="1">_xlfn.SINGLE(IF(WEEKDAY(Customer_Revenue[[#Headers],[2/18/2022]]) =Freq8[[#This Row],[Day]:[Day]], _xlfn.XLOOKUP(_xlfn.NUMBERVALUE(LEFT(Freq8[[#This Row],[cuid]:[cuid]], LEN(Freq8[[#This Row],[cuid]:[cuid]])-1)),#REF!,Customer_Revenue[2/18/2022]), ""))</calculatedColumnFormula>
    </tableColumn>
    <tableColumn id="186" xr3:uid="{70F451DE-9F3A-4E55-BC6A-FF02CD3AA3B3}" name="2/21/2022">
      <calculatedColumnFormula array="1">_xlfn.SINGLE(IF(WEEKDAY(Customer_Revenue[[#Headers],[2/21/2022]]) =Freq8[[#This Row],[Day]:[Day]], _xlfn.XLOOKUP(_xlfn.NUMBERVALUE(LEFT(Freq8[[#This Row],[cuid]:[cuid]], LEN(Freq8[[#This Row],[cuid]:[cuid]])-1)),#REF!,Customer_Revenue[2/21/2022]), ""))</calculatedColumnFormula>
    </tableColumn>
    <tableColumn id="187" xr3:uid="{668F43AD-AF79-49B9-8C32-F31DB0190626}" name="2/22/2022">
      <calculatedColumnFormula array="1">_xlfn.SINGLE(IF(WEEKDAY(Customer_Revenue[[#Headers],[2/22/2022]]) =Freq8[[#This Row],[Day]:[Day]], _xlfn.XLOOKUP(_xlfn.NUMBERVALUE(LEFT(Freq8[[#This Row],[cuid]:[cuid]], LEN(Freq8[[#This Row],[cuid]:[cuid]])-1)),#REF!,Customer_Revenue[2/22/2022]), ""))</calculatedColumnFormula>
    </tableColumn>
    <tableColumn id="188" xr3:uid="{8C8BA852-36EB-4BCA-9B59-BD3A3CF1A1E5}" name="2/23/2022">
      <calculatedColumnFormula array="1">_xlfn.SINGLE(IF(WEEKDAY(Customer_Revenue[[#Headers],[2/23/2022]]) =Freq8[[#This Row],[Day]:[Day]], _xlfn.XLOOKUP(_xlfn.NUMBERVALUE(LEFT(Freq8[[#This Row],[cuid]:[cuid]], LEN(Freq8[[#This Row],[cuid]:[cuid]])-1)),#REF!,Customer_Revenue[2/23/2022]), ""))</calculatedColumnFormula>
    </tableColumn>
    <tableColumn id="189" xr3:uid="{5F50F2BE-F079-42EA-B846-F33EA931BD96}" name="2/24/2022">
      <calculatedColumnFormula array="1">_xlfn.SINGLE(IF(WEEKDAY(Customer_Revenue[[#Headers],[2/24/2022]]) =Freq8[[#This Row],[Day]:[Day]], _xlfn.XLOOKUP(_xlfn.NUMBERVALUE(LEFT(Freq8[[#This Row],[cuid]:[cuid]], LEN(Freq8[[#This Row],[cuid]:[cuid]])-1)),#REF!,Customer_Revenue[2/24/2022]), ""))</calculatedColumnFormula>
    </tableColumn>
    <tableColumn id="190" xr3:uid="{06D45CE5-B1FA-4BBF-BD18-3FAB916F95FA}" name="2/25/2022">
      <calculatedColumnFormula array="1">_xlfn.SINGLE(IF(WEEKDAY(Customer_Revenue[[#Headers],[2/25/2022]]) =Freq8[[#This Row],[Day]:[Day]], _xlfn.XLOOKUP(_xlfn.NUMBERVALUE(LEFT(Freq8[[#This Row],[cuid]:[cuid]], LEN(Freq8[[#This Row],[cuid]:[cuid]])-1)),#REF!,Customer_Revenue[2/25/2022]), ""))</calculatedColumnFormula>
    </tableColumn>
    <tableColumn id="191" xr3:uid="{ED9FB7F2-FE9B-471C-A2D5-E97D4F4AD763}" name="2/28/2022">
      <calculatedColumnFormula array="1">_xlfn.SINGLE(IF(WEEKDAY(Customer_Revenue[[#Headers],[2/28/2022]]) =Freq8[[#This Row],[Day]:[Day]], _xlfn.XLOOKUP(_xlfn.NUMBERVALUE(LEFT(Freq8[[#This Row],[cuid]:[cuid]], LEN(Freq8[[#This Row],[cuid]:[cuid]])-1)),#REF!,Customer_Revenue[2/28/2022]), ""))</calculatedColumnFormula>
    </tableColumn>
    <tableColumn id="192" xr3:uid="{C7D19340-71C8-4D84-AF75-AFE7872AF564}" name="3/1/2022">
      <calculatedColumnFormula array="1">_xlfn.SINGLE(IF(WEEKDAY(Customer_Revenue[[#Headers],[3/1/2022]]) =Freq8[[#This Row],[Day]:[Day]], _xlfn.XLOOKUP(_xlfn.NUMBERVALUE(LEFT(Freq8[[#This Row],[cuid]:[cuid]], LEN(Freq8[[#This Row],[cuid]:[cuid]])-1)),#REF!,Customer_Revenue[3/1/2022]), ""))</calculatedColumnFormula>
    </tableColumn>
    <tableColumn id="193" xr3:uid="{DAF728F7-5F29-4832-AE49-57A0E236058A}" name="3/2/2022">
      <calculatedColumnFormula array="1">_xlfn.SINGLE(IF(WEEKDAY(Customer_Revenue[[#Headers],[3/2/2022]]) =Freq8[[#This Row],[Day]:[Day]], _xlfn.XLOOKUP(_xlfn.NUMBERVALUE(LEFT(Freq8[[#This Row],[cuid]:[cuid]], LEN(Freq8[[#This Row],[cuid]:[cuid]])-1)),#REF!,Customer_Revenue[3/2/2022]), ""))</calculatedColumnFormula>
    </tableColumn>
    <tableColumn id="194" xr3:uid="{324FFA5E-BB32-443B-B7EB-14E738443FDB}" name="3/3/2022">
      <calculatedColumnFormula array="1">_xlfn.SINGLE(IF(WEEKDAY(Customer_Revenue[[#Headers],[3/3/2022]]) =Freq8[[#This Row],[Day]:[Day]], _xlfn.XLOOKUP(_xlfn.NUMBERVALUE(LEFT(Freq8[[#This Row],[cuid]:[cuid]], LEN(Freq8[[#This Row],[cuid]:[cuid]])-1)),#REF!,Customer_Revenue[3/3/2022]), ""))</calculatedColumnFormula>
    </tableColumn>
    <tableColumn id="195" xr3:uid="{9652CE11-711C-4952-81AE-06C9689B6C37}" name="3/4/2022">
      <calculatedColumnFormula array="1">_xlfn.SINGLE(IF(WEEKDAY(Customer_Revenue[[#Headers],[3/4/2022]]) =Freq8[[#This Row],[Day]:[Day]], _xlfn.XLOOKUP(_xlfn.NUMBERVALUE(LEFT(Freq8[[#This Row],[cuid]:[cuid]], LEN(Freq8[[#This Row],[cuid]:[cuid]])-1)),#REF!,Customer_Revenue[3/4/2022]), ""))</calculatedColumnFormula>
    </tableColumn>
    <tableColumn id="196" xr3:uid="{8BA3C536-9781-4D63-ACBE-97A6E4E304FF}" name="3/7/2022">
      <calculatedColumnFormula array="1">_xlfn.SINGLE(IF(WEEKDAY(Customer_Revenue[[#Headers],[3/7/2022]]) =Freq8[[#This Row],[Day]:[Day]], _xlfn.XLOOKUP(_xlfn.NUMBERVALUE(LEFT(Freq8[[#This Row],[cuid]:[cuid]], LEN(Freq8[[#This Row],[cuid]:[cuid]])-1)),#REF!,Customer_Revenue[3/7/2022]), ""))</calculatedColumnFormula>
    </tableColumn>
    <tableColumn id="197" xr3:uid="{3D996ECB-53F0-4E96-8D1F-F41F527461AD}" name="3/8/2022">
      <calculatedColumnFormula array="1">_xlfn.SINGLE(IF(WEEKDAY(Customer_Revenue[[#Headers],[3/8/2022]]) =Freq8[[#This Row],[Day]:[Day]], _xlfn.XLOOKUP(_xlfn.NUMBERVALUE(LEFT(Freq8[[#This Row],[cuid]:[cuid]], LEN(Freq8[[#This Row],[cuid]:[cuid]])-1)),#REF!,Customer_Revenue[3/8/2022]), ""))</calculatedColumnFormula>
    </tableColumn>
    <tableColumn id="198" xr3:uid="{CC2FE387-2371-491F-9E08-1CA47E2380B3}" name="3/9/2022">
      <calculatedColumnFormula array="1">_xlfn.SINGLE(IF(WEEKDAY(Customer_Revenue[[#Headers],[3/9/2022]]) =Freq8[[#This Row],[Day]:[Day]], _xlfn.XLOOKUP(_xlfn.NUMBERVALUE(LEFT(Freq8[[#This Row],[cuid]:[cuid]], LEN(Freq8[[#This Row],[cuid]:[cuid]])-1)),#REF!,Customer_Revenue[3/9/2022]), ""))</calculatedColumnFormula>
    </tableColumn>
    <tableColumn id="199" xr3:uid="{DBAF1F15-B0BA-45DD-B746-6DDB0BCD8424}" name="3/10/2022">
      <calculatedColumnFormula array="1">_xlfn.SINGLE(IF(WEEKDAY(Customer_Revenue[[#Headers],[3/10/2022]]) =Freq8[[#This Row],[Day]:[Day]], _xlfn.XLOOKUP(_xlfn.NUMBERVALUE(LEFT(Freq8[[#This Row],[cuid]:[cuid]], LEN(Freq8[[#This Row],[cuid]:[cuid]])-1)),#REF!,Customer_Revenue[3/10/2022]), ""))</calculatedColumnFormula>
    </tableColumn>
    <tableColumn id="200" xr3:uid="{6F0EFE09-B5A7-456D-92EE-FFCA2CCD9ED3}" name="3/11/2022">
      <calculatedColumnFormula array="1">_xlfn.SINGLE(IF(WEEKDAY(Customer_Revenue[[#Headers],[3/11/2022]]) =Freq8[[#This Row],[Day]:[Day]], _xlfn.XLOOKUP(_xlfn.NUMBERVALUE(LEFT(Freq8[[#This Row],[cuid]:[cuid]], LEN(Freq8[[#This Row],[cuid]:[cuid]])-1)),#REF!,Customer_Revenue[3/11/2022]), ""))</calculatedColumnFormula>
    </tableColumn>
    <tableColumn id="201" xr3:uid="{95569E9C-4572-489F-BB97-599E28B797E9}" name="3/14/2022">
      <calculatedColumnFormula array="1">_xlfn.SINGLE(IF(WEEKDAY(Customer_Revenue[[#Headers],[3/14/2022]]) =Freq8[[#This Row],[Day]:[Day]], _xlfn.XLOOKUP(_xlfn.NUMBERVALUE(LEFT(Freq8[[#This Row],[cuid]:[cuid]], LEN(Freq8[[#This Row],[cuid]:[cuid]])-1)),#REF!,Customer_Revenue[3/14/2022]), ""))</calculatedColumnFormula>
    </tableColumn>
    <tableColumn id="202" xr3:uid="{D89D7DBB-6654-44F5-8546-F1E616E5D90B}" name="3/15/2022">
      <calculatedColumnFormula array="1">_xlfn.SINGLE(IF(WEEKDAY(Customer_Revenue[[#Headers],[3/15/2022]]) =Freq8[[#This Row],[Day]:[Day]], _xlfn.XLOOKUP(_xlfn.NUMBERVALUE(LEFT(Freq8[[#This Row],[cuid]:[cuid]], LEN(Freq8[[#This Row],[cuid]:[cuid]])-1)),#REF!,Customer_Revenue[3/15/2022]), ""))</calculatedColumnFormula>
    </tableColumn>
    <tableColumn id="203" xr3:uid="{94EAC82B-CBB1-4EDF-A8AC-B5B739371D83}" name="3/16/2022">
      <calculatedColumnFormula array="1">_xlfn.SINGLE(IF(WEEKDAY(Customer_Revenue[[#Headers],[3/16/2022]]) =Freq8[[#This Row],[Day]:[Day]], _xlfn.XLOOKUP(_xlfn.NUMBERVALUE(LEFT(Freq8[[#This Row],[cuid]:[cuid]], LEN(Freq8[[#This Row],[cuid]:[cuid]])-1)),#REF!,Customer_Revenue[3/16/2022]), ""))</calculatedColumnFormula>
    </tableColumn>
    <tableColumn id="204" xr3:uid="{451CCD74-C2F0-4974-B451-5D8891E420E3}" name="3/17/2022">
      <calculatedColumnFormula array="1">_xlfn.SINGLE(IF(WEEKDAY(Customer_Revenue[[#Headers],[3/17/2022]]) =Freq8[[#This Row],[Day]:[Day]], _xlfn.XLOOKUP(_xlfn.NUMBERVALUE(LEFT(Freq8[[#This Row],[cuid]:[cuid]], LEN(Freq8[[#This Row],[cuid]:[cuid]])-1)),#REF!,Customer_Revenue[3/17/2022]), ""))</calculatedColumnFormula>
    </tableColumn>
    <tableColumn id="205" xr3:uid="{D665664F-181B-4598-AFD5-B2D8B08DFE21}" name="3/18/2022">
      <calculatedColumnFormula array="1">_xlfn.SINGLE(IF(WEEKDAY(Customer_Revenue[[#Headers],[3/18/2022]]) =Freq8[[#This Row],[Day]:[Day]], _xlfn.XLOOKUP(_xlfn.NUMBERVALUE(LEFT(Freq8[[#This Row],[cuid]:[cuid]], LEN(Freq8[[#This Row],[cuid]:[cuid]])-1)),#REF!,Customer_Revenue[3/18/2022]), ""))</calculatedColumnFormula>
    </tableColumn>
    <tableColumn id="206" xr3:uid="{D851B3F1-6E16-418C-9F53-53D244F7F2A2}" name="3/21/2022">
      <calculatedColumnFormula array="1">_xlfn.SINGLE(IF(WEEKDAY(Customer_Revenue[[#Headers],[3/21/2022]]) =Freq8[[#This Row],[Day]:[Day]], _xlfn.XLOOKUP(_xlfn.NUMBERVALUE(LEFT(Freq8[[#This Row],[cuid]:[cuid]], LEN(Freq8[[#This Row],[cuid]:[cuid]])-1)),#REF!,Customer_Revenue[3/21/2022]), ""))</calculatedColumnFormula>
    </tableColumn>
    <tableColumn id="207" xr3:uid="{2F4A22F6-B6A6-48FB-BCD4-51B554CD9815}" name="3/22/2022">
      <calculatedColumnFormula array="1">_xlfn.SINGLE(IF(WEEKDAY(Customer_Revenue[[#Headers],[3/22/2022]]) =Freq8[[#This Row],[Day]:[Day]], _xlfn.XLOOKUP(_xlfn.NUMBERVALUE(LEFT(Freq8[[#This Row],[cuid]:[cuid]], LEN(Freq8[[#This Row],[cuid]:[cuid]])-1)),#REF!,Customer_Revenue[3/22/2022]), ""))</calculatedColumnFormula>
    </tableColumn>
    <tableColumn id="208" xr3:uid="{C904689A-F056-4157-9CBC-EBEFC0C65A4D}" name="3/23/2022">
      <calculatedColumnFormula array="1">_xlfn.SINGLE(IF(WEEKDAY(Customer_Revenue[[#Headers],[3/23/2022]]) =Freq8[[#This Row],[Day]:[Day]], _xlfn.XLOOKUP(_xlfn.NUMBERVALUE(LEFT(Freq8[[#This Row],[cuid]:[cuid]], LEN(Freq8[[#This Row],[cuid]:[cuid]])-1)),#REF!,Customer_Revenue[3/23/2022]), ""))</calculatedColumnFormula>
    </tableColumn>
    <tableColumn id="209" xr3:uid="{F09EF290-66E1-4659-AEF5-87F90C3AC9EB}" name="3/24/2022">
      <calculatedColumnFormula array="1">_xlfn.SINGLE(IF(WEEKDAY(Customer_Revenue[[#Headers],[3/24/2022]]) =Freq8[[#This Row],[Day]:[Day]], _xlfn.XLOOKUP(_xlfn.NUMBERVALUE(LEFT(Freq8[[#This Row],[cuid]:[cuid]], LEN(Freq8[[#This Row],[cuid]:[cuid]])-1)),#REF!,Customer_Revenue[3/24/2022]), ""))</calculatedColumnFormula>
    </tableColumn>
    <tableColumn id="210" xr3:uid="{E58490F9-FB63-4024-8FE2-1BF5F88B8E29}" name="3/25/2022">
      <calculatedColumnFormula array="1">_xlfn.SINGLE(IF(WEEKDAY(Customer_Revenue[[#Headers],[3/25/2022]]) =Freq8[[#This Row],[Day]:[Day]], _xlfn.XLOOKUP(_xlfn.NUMBERVALUE(LEFT(Freq8[[#This Row],[cuid]:[cuid]], LEN(Freq8[[#This Row],[cuid]:[cuid]])-1)),#REF!,Customer_Revenue[3/25/2022]), ""))</calculatedColumnFormula>
    </tableColumn>
    <tableColumn id="211" xr3:uid="{667BD58F-C6E3-45FC-BF6B-52B55046E739}" name="3/28/2022">
      <calculatedColumnFormula array="1">_xlfn.SINGLE(IF(WEEKDAY(Customer_Revenue[[#Headers],[3/28/2022]]) =Freq8[[#This Row],[Day]:[Day]], _xlfn.XLOOKUP(_xlfn.NUMBERVALUE(LEFT(Freq8[[#This Row],[cuid]:[cuid]], LEN(Freq8[[#This Row],[cuid]:[cuid]])-1)),#REF!,Customer_Revenue[3/28/2022]), ""))</calculatedColumnFormula>
    </tableColumn>
    <tableColumn id="212" xr3:uid="{8E9947B0-DEFB-448D-9569-F68571389CFA}" name="3/29/2022">
      <calculatedColumnFormula array="1">_xlfn.SINGLE(IF(WEEKDAY(Customer_Revenue[[#Headers],[3/29/2022]]) =Freq8[[#This Row],[Day]:[Day]], _xlfn.XLOOKUP(_xlfn.NUMBERVALUE(LEFT(Freq8[[#This Row],[cuid]:[cuid]], LEN(Freq8[[#This Row],[cuid]:[cuid]])-1)),#REF!,Customer_Revenue[3/29/2022]), ""))</calculatedColumnFormula>
    </tableColumn>
    <tableColumn id="213" xr3:uid="{DA52875C-7238-4229-8700-348182E81008}" name="3/30/2022">
      <calculatedColumnFormula array="1">_xlfn.SINGLE(IF(WEEKDAY(Customer_Revenue[[#Headers],[3/30/2022]]) =Freq8[[#This Row],[Day]:[Day]], _xlfn.XLOOKUP(_xlfn.NUMBERVALUE(LEFT(Freq8[[#This Row],[cuid]:[cuid]], LEN(Freq8[[#This Row],[cuid]:[cuid]])-1)),#REF!,Customer_Revenue[3/30/2022]), ""))</calculatedColumnFormula>
    </tableColumn>
    <tableColumn id="214" xr3:uid="{1264ACB4-2AC3-4924-BEDB-449FE10C1F1B}" name="3/31/2022">
      <calculatedColumnFormula array="1">_xlfn.SINGLE(IF(WEEKDAY(Customer_Revenue[[#Headers],[3/31/2022]]) =Freq8[[#This Row],[Day]:[Day]], _xlfn.XLOOKUP(_xlfn.NUMBERVALUE(LEFT(Freq8[[#This Row],[cuid]:[cuid]], LEN(Freq8[[#This Row],[cuid]:[cuid]])-1)),#REF!,Customer_Revenue[3/31/2022]), ""))</calculatedColumnFormula>
    </tableColumn>
    <tableColumn id="215" xr3:uid="{B2EE0B05-B7EF-4ECC-ACA0-B46437D21225}" name="4/1/2022">
      <calculatedColumnFormula array="1">_xlfn.SINGLE(IF(WEEKDAY(Customer_Revenue[[#Headers],[4/1/2022]]) =Freq8[[#This Row],[Day]:[Day]], _xlfn.XLOOKUP(_xlfn.NUMBERVALUE(LEFT(Freq8[[#This Row],[cuid]:[cuid]], LEN(Freq8[[#This Row],[cuid]:[cuid]])-1)),#REF!,Customer_Revenue[4/1/2022]), ""))</calculatedColumnFormula>
    </tableColumn>
    <tableColumn id="216" xr3:uid="{AABB0AF9-6639-4273-AEBF-937BAC8C3259}" name="4/4/2022">
      <calculatedColumnFormula array="1">_xlfn.SINGLE(IF(WEEKDAY(Customer_Revenue[[#Headers],[4/4/2022]]) =Freq8[[#This Row],[Day]:[Day]], _xlfn.XLOOKUP(_xlfn.NUMBERVALUE(LEFT(Freq8[[#This Row],[cuid]:[cuid]], LEN(Freq8[[#This Row],[cuid]:[cuid]])-1)),#REF!,Customer_Revenue[4/4/2022]), ""))</calculatedColumnFormula>
    </tableColumn>
    <tableColumn id="217" xr3:uid="{82760686-FCEF-4BE7-89C7-42DD92630B25}" name="4/5/2022">
      <calculatedColumnFormula array="1">_xlfn.SINGLE(IF(WEEKDAY(Customer_Revenue[[#Headers],[4/5/2022]]) =Freq8[[#This Row],[Day]:[Day]], _xlfn.XLOOKUP(_xlfn.NUMBERVALUE(LEFT(Freq8[[#This Row],[cuid]:[cuid]], LEN(Freq8[[#This Row],[cuid]:[cuid]])-1)),#REF!,Customer_Revenue[4/5/2022]), ""))</calculatedColumnFormula>
    </tableColumn>
    <tableColumn id="218" xr3:uid="{C7784B2A-1AD5-404C-B943-4B8602597A73}" name="4/6/2022">
      <calculatedColumnFormula array="1">_xlfn.SINGLE(IF(WEEKDAY(Customer_Revenue[[#Headers],[4/6/2022]]) =Freq8[[#This Row],[Day]:[Day]], _xlfn.XLOOKUP(_xlfn.NUMBERVALUE(LEFT(Freq8[[#This Row],[cuid]:[cuid]], LEN(Freq8[[#This Row],[cuid]:[cuid]])-1)),#REF!,Customer_Revenue[4/6/2022]), ""))</calculatedColumnFormula>
    </tableColumn>
    <tableColumn id="219" xr3:uid="{51FCBB50-4DEC-4184-A3E5-07523DE942DE}" name="4/7/2022">
      <calculatedColumnFormula array="1">_xlfn.SINGLE(IF(WEEKDAY(Customer_Revenue[[#Headers],[4/7/2022]]) =Freq8[[#This Row],[Day]:[Day]], _xlfn.XLOOKUP(_xlfn.NUMBERVALUE(LEFT(Freq8[[#This Row],[cuid]:[cuid]], LEN(Freq8[[#This Row],[cuid]:[cuid]])-1)),#REF!,Customer_Revenue[4/7/2022]), ""))</calculatedColumnFormula>
    </tableColumn>
    <tableColumn id="220" xr3:uid="{FFC7F999-869D-496F-87EC-43FD2B163C35}" name="4/8/2022">
      <calculatedColumnFormula array="1">_xlfn.SINGLE(IF(WEEKDAY(Customer_Revenue[[#Headers],[4/8/2022]]) =Freq8[[#This Row],[Day]:[Day]], _xlfn.XLOOKUP(_xlfn.NUMBERVALUE(LEFT(Freq8[[#This Row],[cuid]:[cuid]], LEN(Freq8[[#This Row],[cuid]:[cuid]])-1)),#REF!,Customer_Revenue[4/8/2022]), ""))</calculatedColumnFormula>
    </tableColumn>
    <tableColumn id="221" xr3:uid="{2B9A7FC9-B705-4864-99DB-50E58839E2F6}" name="4/11/2022">
      <calculatedColumnFormula array="1">_xlfn.SINGLE(IF(WEEKDAY(Customer_Revenue[[#Headers],[4/11/2022]]) =Freq8[[#This Row],[Day]:[Day]], _xlfn.XLOOKUP(_xlfn.NUMBERVALUE(LEFT(Freq8[[#This Row],[cuid]:[cuid]], LEN(Freq8[[#This Row],[cuid]:[cuid]])-1)),#REF!,Customer_Revenue[4/11/2022]), ""))</calculatedColumnFormula>
    </tableColumn>
    <tableColumn id="222" xr3:uid="{FDF11BD8-CF11-4649-957C-F2D342F9A0F5}" name="4/12/2022">
      <calculatedColumnFormula array="1">_xlfn.SINGLE(IF(WEEKDAY(Customer_Revenue[[#Headers],[4/12/2022]]) =Freq8[[#This Row],[Day]:[Day]], _xlfn.XLOOKUP(_xlfn.NUMBERVALUE(LEFT(Freq8[[#This Row],[cuid]:[cuid]], LEN(Freq8[[#This Row],[cuid]:[cuid]])-1)),#REF!,Customer_Revenue[4/12/2022]), ""))</calculatedColumnFormula>
    </tableColumn>
    <tableColumn id="223" xr3:uid="{E2B4B410-CD11-4CC1-87CC-CD876F784738}" name="4/13/2022">
      <calculatedColumnFormula array="1">_xlfn.SINGLE(IF(WEEKDAY(Customer_Revenue[[#Headers],[4/13/2022]]) =Freq8[[#This Row],[Day]:[Day]], _xlfn.XLOOKUP(_xlfn.NUMBERVALUE(LEFT(Freq8[[#This Row],[cuid]:[cuid]], LEN(Freq8[[#This Row],[cuid]:[cuid]])-1)),#REF!,Customer_Revenue[4/13/2022]), ""))</calculatedColumnFormula>
    </tableColumn>
    <tableColumn id="224" xr3:uid="{64EFE5FB-2DEE-4DEC-B1E1-D5A144D8B3D0}" name="4/14/2022">
      <calculatedColumnFormula array="1">_xlfn.SINGLE(IF(WEEKDAY(Customer_Revenue[[#Headers],[4/14/2022]]) =Freq8[[#This Row],[Day]:[Day]], _xlfn.XLOOKUP(_xlfn.NUMBERVALUE(LEFT(Freq8[[#This Row],[cuid]:[cuid]], LEN(Freq8[[#This Row],[cuid]:[cuid]])-1)),#REF!,Customer_Revenue[4/14/2022]), ""))</calculatedColumnFormula>
    </tableColumn>
    <tableColumn id="225" xr3:uid="{B0AABCF8-1A6E-44EA-82AA-85975FE31EC2}" name="4/15/2022">
      <calculatedColumnFormula array="1">_xlfn.SINGLE(IF(WEEKDAY(Customer_Revenue[[#Headers],[4/15/2022]]) =Freq8[[#This Row],[Day]:[Day]], _xlfn.XLOOKUP(_xlfn.NUMBERVALUE(LEFT(Freq8[[#This Row],[cuid]:[cuid]], LEN(Freq8[[#This Row],[cuid]:[cuid]])-1)),#REF!,Customer_Revenue[4/15/2022]), ""))</calculatedColumnFormula>
    </tableColumn>
    <tableColumn id="226" xr3:uid="{D000E0DE-27D6-4756-8D21-F6F3FBDF8313}" name="4/18/2022">
      <calculatedColumnFormula array="1">_xlfn.SINGLE(IF(WEEKDAY(Customer_Revenue[[#Headers],[4/18/2022]]) =Freq8[[#This Row],[Day]:[Day]], _xlfn.XLOOKUP(_xlfn.NUMBERVALUE(LEFT(Freq8[[#This Row],[cuid]:[cuid]], LEN(Freq8[[#This Row],[cuid]:[cuid]])-1)),#REF!,Customer_Revenue[4/18/2022]), ""))</calculatedColumnFormula>
    </tableColumn>
    <tableColumn id="227" xr3:uid="{0F44A44D-86E4-40C7-94C4-74CE383B9849}" name="4/19/2022">
      <calculatedColumnFormula array="1">_xlfn.SINGLE(IF(WEEKDAY(Customer_Revenue[[#Headers],[4/19/2022]]) =Freq8[[#This Row],[Day]:[Day]], _xlfn.XLOOKUP(_xlfn.NUMBERVALUE(LEFT(Freq8[[#This Row],[cuid]:[cuid]], LEN(Freq8[[#This Row],[cuid]:[cuid]])-1)),#REF!,Customer_Revenue[4/19/2022]), ""))</calculatedColumnFormula>
    </tableColumn>
    <tableColumn id="228" xr3:uid="{4026C9B6-1A45-4BB2-ACCF-BA040DC3A1A0}" name="4/20/2022">
      <calculatedColumnFormula array="1">_xlfn.SINGLE(IF(WEEKDAY(Customer_Revenue[[#Headers],[4/20/2022]]) =Freq8[[#This Row],[Day]:[Day]], _xlfn.XLOOKUP(_xlfn.NUMBERVALUE(LEFT(Freq8[[#This Row],[cuid]:[cuid]], LEN(Freq8[[#This Row],[cuid]:[cuid]])-1)),#REF!,Customer_Revenue[4/20/2022]), ""))</calculatedColumnFormula>
    </tableColumn>
    <tableColumn id="229" xr3:uid="{BBC30248-473C-4DD6-B6BC-A2F2F535D995}" name="4/21/2022">
      <calculatedColumnFormula array="1">_xlfn.SINGLE(IF(WEEKDAY(Customer_Revenue[[#Headers],[4/21/2022]]) =Freq8[[#This Row],[Day]:[Day]], _xlfn.XLOOKUP(_xlfn.NUMBERVALUE(LEFT(Freq8[[#This Row],[cuid]:[cuid]], LEN(Freq8[[#This Row],[cuid]:[cuid]])-1)),#REF!,Customer_Revenue[4/21/2022]), ""))</calculatedColumnFormula>
    </tableColumn>
    <tableColumn id="230" xr3:uid="{CD52B684-635B-4E83-B2D1-286BD5A08B71}" name="4/22/2022">
      <calculatedColumnFormula array="1">_xlfn.SINGLE(IF(WEEKDAY(Customer_Revenue[[#Headers],[4/22/2022]]) =Freq8[[#This Row],[Day]:[Day]], _xlfn.XLOOKUP(_xlfn.NUMBERVALUE(LEFT(Freq8[[#This Row],[cuid]:[cuid]], LEN(Freq8[[#This Row],[cuid]:[cuid]])-1)),#REF!,Customer_Revenue[4/22/2022]), ""))</calculatedColumnFormula>
    </tableColumn>
    <tableColumn id="231" xr3:uid="{82C90BBC-39C1-4FF7-BD96-CD61339C5E2F}" name="4/25/2022">
      <calculatedColumnFormula array="1">_xlfn.SINGLE(IF(WEEKDAY(Customer_Revenue[[#Headers],[4/25/2022]]) =Freq8[[#This Row],[Day]:[Day]], _xlfn.XLOOKUP(_xlfn.NUMBERVALUE(LEFT(Freq8[[#This Row],[cuid]:[cuid]], LEN(Freq8[[#This Row],[cuid]:[cuid]])-1)),#REF!,Customer_Revenue[4/25/2022]), ""))</calculatedColumnFormula>
    </tableColumn>
    <tableColumn id="232" xr3:uid="{0D53AEFD-7861-4A7E-AA66-B4AE14517B94}" name="4/26/2022">
      <calculatedColumnFormula array="1">_xlfn.SINGLE(IF(WEEKDAY(Customer_Revenue[[#Headers],[4/26/2022]]) =Freq8[[#This Row],[Day]:[Day]], _xlfn.XLOOKUP(_xlfn.NUMBERVALUE(LEFT(Freq8[[#This Row],[cuid]:[cuid]], LEN(Freq8[[#This Row],[cuid]:[cuid]])-1)),#REF!,Customer_Revenue[4/26/2022]), ""))</calculatedColumnFormula>
    </tableColumn>
    <tableColumn id="233" xr3:uid="{1344C438-BC81-4036-B99D-AD2C737BAA11}" name="4/27/2022">
      <calculatedColumnFormula array="1">_xlfn.SINGLE(IF(WEEKDAY(Customer_Revenue[[#Headers],[4/27/2022]]) =Freq8[[#This Row],[Day]:[Day]], _xlfn.XLOOKUP(_xlfn.NUMBERVALUE(LEFT(Freq8[[#This Row],[cuid]:[cuid]], LEN(Freq8[[#This Row],[cuid]:[cuid]])-1)),#REF!,Customer_Revenue[4/27/2022]), ""))</calculatedColumnFormula>
    </tableColumn>
    <tableColumn id="234" xr3:uid="{BD1F9DF2-212C-43EE-9105-72054DE13D22}" name="4/28/2022">
      <calculatedColumnFormula array="1">_xlfn.SINGLE(IF(WEEKDAY(Customer_Revenue[[#Headers],[4/28/2022]]) =Freq8[[#This Row],[Day]:[Day]], _xlfn.XLOOKUP(_xlfn.NUMBERVALUE(LEFT(Freq8[[#This Row],[cuid]:[cuid]], LEN(Freq8[[#This Row],[cuid]:[cuid]])-1)),#REF!,Customer_Revenue[4/28/2022]), ""))</calculatedColumnFormula>
    </tableColumn>
    <tableColumn id="235" xr3:uid="{115EB836-CDCE-4B39-BC85-419D40B54D2E}" name="4/29/2022">
      <calculatedColumnFormula array="1">_xlfn.SINGLE(IF(WEEKDAY(Customer_Revenue[[#Headers],[4/29/2022]]) =Freq8[[#This Row],[Day]:[Day]], _xlfn.XLOOKUP(_xlfn.NUMBERVALUE(LEFT(Freq8[[#This Row],[cuid]:[cuid]], LEN(Freq8[[#This Row],[cuid]:[cuid]])-1)),#REF!,Customer_Revenue[4/29/2022]), ""))</calculatedColumnFormula>
    </tableColumn>
    <tableColumn id="236" xr3:uid="{08166FDF-478A-41CA-B096-D9FE917E8DDB}" name="5/2/2022">
      <calculatedColumnFormula array="1">_xlfn.SINGLE(IF(WEEKDAY(Customer_Revenue[[#Headers],[5/2/2022]]) =Freq8[[#This Row],[Day]:[Day]], _xlfn.XLOOKUP(_xlfn.NUMBERVALUE(LEFT(Freq8[[#This Row],[cuid]:[cuid]], LEN(Freq8[[#This Row],[cuid]:[cuid]])-1)),#REF!,Customer_Revenue[5/2/2022]), ""))</calculatedColumnFormula>
    </tableColumn>
    <tableColumn id="237" xr3:uid="{DBCC660C-8FF1-4FFF-BDE8-C786BDD5651D}" name="5/3/2022">
      <calculatedColumnFormula array="1">_xlfn.SINGLE(IF(WEEKDAY(Customer_Revenue[[#Headers],[5/3/2022]]) =Freq8[[#This Row],[Day]:[Day]], _xlfn.XLOOKUP(_xlfn.NUMBERVALUE(LEFT(Freq8[[#This Row],[cuid]:[cuid]], LEN(Freq8[[#This Row],[cuid]:[cuid]])-1)),#REF!,Customer_Revenue[5/3/2022]), ""))</calculatedColumnFormula>
    </tableColumn>
    <tableColumn id="238" xr3:uid="{0CD686D9-209D-47CB-8FB6-16909A9F3F19}" name="5/4/2022">
      <calculatedColumnFormula array="1">_xlfn.SINGLE(IF(WEEKDAY(Customer_Revenue[[#Headers],[5/4/2022]]) =Freq8[[#This Row],[Day]:[Day]], _xlfn.XLOOKUP(_xlfn.NUMBERVALUE(LEFT(Freq8[[#This Row],[cuid]:[cuid]], LEN(Freq8[[#This Row],[cuid]:[cuid]])-1)),#REF!,Customer_Revenue[5/4/2022]), ""))</calculatedColumnFormula>
    </tableColumn>
    <tableColumn id="239" xr3:uid="{71C37261-7B1D-45A3-B890-732D3E076794}" name="5/5/2022">
      <calculatedColumnFormula array="1">_xlfn.SINGLE(IF(WEEKDAY(Customer_Revenue[[#Headers],[5/5/2022]]) =Freq8[[#This Row],[Day]:[Day]], _xlfn.XLOOKUP(_xlfn.NUMBERVALUE(LEFT(Freq8[[#This Row],[cuid]:[cuid]], LEN(Freq8[[#This Row],[cuid]:[cuid]])-1)),#REF!,Customer_Revenue[5/5/2022]), ""))</calculatedColumnFormula>
    </tableColumn>
    <tableColumn id="240" xr3:uid="{CD5C7CBE-852A-44DF-8BB9-F47F2694F273}" name="5/6/2022">
      <calculatedColumnFormula array="1">_xlfn.SINGLE(IF(WEEKDAY(Customer_Revenue[[#Headers],[5/6/2022]]) =Freq8[[#This Row],[Day]:[Day]], _xlfn.XLOOKUP(_xlfn.NUMBERVALUE(LEFT(Freq8[[#This Row],[cuid]:[cuid]], LEN(Freq8[[#This Row],[cuid]:[cuid]])-1)),#REF!,Customer_Revenue[5/6/2022]), ""))</calculatedColumnFormula>
    </tableColumn>
    <tableColumn id="241" xr3:uid="{A0C08171-564C-4019-BBA0-A089EECAAC4F}" name="5/9/2022">
      <calculatedColumnFormula array="1">_xlfn.SINGLE(IF(WEEKDAY(Customer_Revenue[[#Headers],[5/9/2022]]) =Freq8[[#This Row],[Day]:[Day]], _xlfn.XLOOKUP(_xlfn.NUMBERVALUE(LEFT(Freq8[[#This Row],[cuid]:[cuid]], LEN(Freq8[[#This Row],[cuid]:[cuid]])-1)),#REF!,Customer_Revenue[5/9/2022]), ""))</calculatedColumnFormula>
    </tableColumn>
    <tableColumn id="242" xr3:uid="{AD53BF56-C7D2-4F90-8E02-08CDBAC57540}" name="5/10/2022">
      <calculatedColumnFormula array="1">_xlfn.SINGLE(IF(WEEKDAY(Customer_Revenue[[#Headers],[5/10/2022]]) =Freq8[[#This Row],[Day]:[Day]], _xlfn.XLOOKUP(_xlfn.NUMBERVALUE(LEFT(Freq8[[#This Row],[cuid]:[cuid]], LEN(Freq8[[#This Row],[cuid]:[cuid]])-1)),#REF!,Customer_Revenue[5/10/2022]), ""))</calculatedColumnFormula>
    </tableColumn>
    <tableColumn id="243" xr3:uid="{6586200B-79BA-4248-9104-2A45ECA1FBE8}" name="5/11/2022">
      <calculatedColumnFormula array="1">_xlfn.SINGLE(IF(WEEKDAY(Customer_Revenue[[#Headers],[5/11/2022]]) =Freq8[[#This Row],[Day]:[Day]], _xlfn.XLOOKUP(_xlfn.NUMBERVALUE(LEFT(Freq8[[#This Row],[cuid]:[cuid]], LEN(Freq8[[#This Row],[cuid]:[cuid]])-1)),#REF!,Customer_Revenue[5/11/2022]), ""))</calculatedColumnFormula>
    </tableColumn>
    <tableColumn id="244" xr3:uid="{63ED1C96-9A36-49C4-BE0B-7FDE78464F68}" name="5/12/2022">
      <calculatedColumnFormula array="1">_xlfn.SINGLE(IF(WEEKDAY(Customer_Revenue[[#Headers],[5/12/2022]]) =Freq8[[#This Row],[Day]:[Day]], _xlfn.XLOOKUP(_xlfn.NUMBERVALUE(LEFT(Freq8[[#This Row],[cuid]:[cuid]], LEN(Freq8[[#This Row],[cuid]:[cuid]])-1)),#REF!,Customer_Revenue[5/12/2022]), ""))</calculatedColumnFormula>
    </tableColumn>
    <tableColumn id="245" xr3:uid="{87182B34-0716-4DC8-858E-AEBA67631CBA}" name="5/13/2022">
      <calculatedColumnFormula array="1">_xlfn.SINGLE(IF(WEEKDAY(Customer_Revenue[[#Headers],[5/13/2022]]) =Freq8[[#This Row],[Day]:[Day]], _xlfn.XLOOKUP(_xlfn.NUMBERVALUE(LEFT(Freq8[[#This Row],[cuid]:[cuid]], LEN(Freq8[[#This Row],[cuid]:[cuid]])-1)),#REF!,Customer_Revenue[5/13/2022]), ""))</calculatedColumnFormula>
    </tableColumn>
    <tableColumn id="246" xr3:uid="{38C7315B-7B07-47F4-9138-BB30F9C0121D}" name="5/16/2022">
      <calculatedColumnFormula array="1">_xlfn.SINGLE(IF(WEEKDAY(Customer_Revenue[[#Headers],[5/16/2022]]) =Freq8[[#This Row],[Day]:[Day]], _xlfn.XLOOKUP(_xlfn.NUMBERVALUE(LEFT(Freq8[[#This Row],[cuid]:[cuid]], LEN(Freq8[[#This Row],[cuid]:[cuid]])-1)),#REF!,Customer_Revenue[5/16/2022]), ""))</calculatedColumnFormula>
    </tableColumn>
    <tableColumn id="247" xr3:uid="{08CE9235-7E48-46C7-BEB8-B344FB317399}" name="5/17/2022">
      <calculatedColumnFormula array="1">_xlfn.SINGLE(IF(WEEKDAY(Customer_Revenue[[#Headers],[5/17/2022]]) =Freq8[[#This Row],[Day]:[Day]], _xlfn.XLOOKUP(_xlfn.NUMBERVALUE(LEFT(Freq8[[#This Row],[cuid]:[cuid]], LEN(Freq8[[#This Row],[cuid]:[cuid]])-1)),#REF!,Customer_Revenue[5/17/2022]), ""))</calculatedColumnFormula>
    </tableColumn>
    <tableColumn id="248" xr3:uid="{0C47AA2B-3488-42F4-AA4D-3F487331D319}" name="5/18/2022">
      <calculatedColumnFormula array="1">_xlfn.SINGLE(IF(WEEKDAY(Customer_Revenue[[#Headers],[5/18/2022]]) =Freq8[[#This Row],[Day]:[Day]], _xlfn.XLOOKUP(_xlfn.NUMBERVALUE(LEFT(Freq8[[#This Row],[cuid]:[cuid]], LEN(Freq8[[#This Row],[cuid]:[cuid]])-1)),#REF!,Customer_Revenue[5/18/2022]), ""))</calculatedColumnFormula>
    </tableColumn>
    <tableColumn id="249" xr3:uid="{5E77C23D-AD77-4980-BB09-06B0C2944AA6}" name="5/19/2022">
      <calculatedColumnFormula array="1">_xlfn.SINGLE(IF(WEEKDAY(Customer_Revenue[[#Headers],[5/19/2022]]) =Freq8[[#This Row],[Day]:[Day]], _xlfn.XLOOKUP(_xlfn.NUMBERVALUE(LEFT(Freq8[[#This Row],[cuid]:[cuid]], LEN(Freq8[[#This Row],[cuid]:[cuid]])-1)),#REF!,Customer_Revenue[5/19/2022]), ""))</calculatedColumnFormula>
    </tableColumn>
    <tableColumn id="250" xr3:uid="{57D70E76-2D4C-4CCE-8075-5892E1D1A87A}" name="5/20/2022">
      <calculatedColumnFormula array="1">_xlfn.SINGLE(IF(WEEKDAY(Customer_Revenue[[#Headers],[5/20/2022]]) =Freq8[[#This Row],[Day]:[Day]], _xlfn.XLOOKUP(_xlfn.NUMBERVALUE(LEFT(Freq8[[#This Row],[cuid]:[cuid]], LEN(Freq8[[#This Row],[cuid]:[cuid]])-1)),#REF!,Customer_Revenue[5/20/2022]), ""))</calculatedColumnFormula>
    </tableColumn>
    <tableColumn id="251" xr3:uid="{D5D5F5D2-A154-469D-BFCE-64D00D0F4FD8}" name="5/23/2022">
      <calculatedColumnFormula array="1">_xlfn.SINGLE(IF(WEEKDAY(Customer_Revenue[[#Headers],[5/23/2022]]) =Freq8[[#This Row],[Day]:[Day]], _xlfn.XLOOKUP(_xlfn.NUMBERVALUE(LEFT(Freq8[[#This Row],[cuid]:[cuid]], LEN(Freq8[[#This Row],[cuid]:[cuid]])-1)),#REF!,Customer_Revenue[5/23/2022]), ""))</calculatedColumnFormula>
    </tableColumn>
    <tableColumn id="252" xr3:uid="{C413BDED-00E7-4498-BB53-688D42490235}" name="5/24/2022">
      <calculatedColumnFormula array="1">_xlfn.SINGLE(IF(WEEKDAY(Customer_Revenue[[#Headers],[5/24/2022]]) =Freq8[[#This Row],[Day]:[Day]], _xlfn.XLOOKUP(_xlfn.NUMBERVALUE(LEFT(Freq8[[#This Row],[cuid]:[cuid]], LEN(Freq8[[#This Row],[cuid]:[cuid]])-1)),#REF!,Customer_Revenue[5/24/2022]), ""))</calculatedColumnFormula>
    </tableColumn>
    <tableColumn id="253" xr3:uid="{1B4766E3-9894-4595-9C03-93197103C18B}" name="5/25/2022">
      <calculatedColumnFormula array="1">_xlfn.SINGLE(IF(WEEKDAY(Customer_Revenue[[#Headers],[5/25/2022]]) =Freq8[[#This Row],[Day]:[Day]], _xlfn.XLOOKUP(_xlfn.NUMBERVALUE(LEFT(Freq8[[#This Row],[cuid]:[cuid]], LEN(Freq8[[#This Row],[cuid]:[cuid]])-1)),#REF!,Customer_Revenue[5/25/2022]), ""))</calculatedColumnFormula>
    </tableColumn>
    <tableColumn id="254" xr3:uid="{59737D24-8178-473F-9929-96D846EF3DCE}" name="5/26/2022">
      <calculatedColumnFormula array="1">_xlfn.SINGLE(IF(WEEKDAY(Customer_Revenue[[#Headers],[5/26/2022]]) =Freq8[[#This Row],[Day]:[Day]], _xlfn.XLOOKUP(_xlfn.NUMBERVALUE(LEFT(Freq8[[#This Row],[cuid]:[cuid]], LEN(Freq8[[#This Row],[cuid]:[cuid]])-1)),#REF!,Customer_Revenue[5/26/2022]), ""))</calculatedColumnFormula>
    </tableColumn>
    <tableColumn id="255" xr3:uid="{1E8AB07B-D1D9-4C4B-8D14-A6196746FC5E}" name="5/27/2022">
      <calculatedColumnFormula array="1">_xlfn.SINGLE(IF(WEEKDAY(Customer_Revenue[[#Headers],[5/27/2022]]) =Freq8[[#This Row],[Day]:[Day]], _xlfn.XLOOKUP(_xlfn.NUMBERVALUE(LEFT(Freq8[[#This Row],[cuid]:[cuid]], LEN(Freq8[[#This Row],[cuid]:[cuid]])-1)),#REF!,Customer_Revenue[5/27/2022]), ""))</calculatedColumnFormula>
    </tableColumn>
    <tableColumn id="256" xr3:uid="{82FF43C0-D5E9-4BAA-855F-1EDC372D3A86}" name="5/30/2022">
      <calculatedColumnFormula array="1">_xlfn.SINGLE(IF(WEEKDAY(Customer_Revenue[[#Headers],[5/30/2022]]) =Freq8[[#This Row],[Day]:[Day]], _xlfn.XLOOKUP(_xlfn.NUMBERVALUE(LEFT(Freq8[[#This Row],[cuid]:[cuid]], LEN(Freq8[[#This Row],[cuid]:[cuid]])-1)),#REF!,Customer_Revenue[5/30/2022]), ""))</calculatedColumnFormula>
    </tableColumn>
    <tableColumn id="257" xr3:uid="{41315D42-76D2-46B3-B6EC-69F738B5430E}" name="5/31/2022">
      <calculatedColumnFormula array="1">_xlfn.SINGLE(IF(WEEKDAY(Customer_Revenue[[#Headers],[5/31/2022]]) =Freq8[[#This Row],[Day]:[Day]], _xlfn.XLOOKUP(_xlfn.NUMBERVALUE(LEFT(Freq8[[#This Row],[cuid]:[cuid]], LEN(Freq8[[#This Row],[cuid]:[cuid]])-1)),#REF!,Customer_Revenue[5/31/2022]), ""))</calculatedColumnFormula>
    </tableColumn>
    <tableColumn id="258" xr3:uid="{9EE90B4F-790D-44F9-A012-B348C2425965}" name="6/1/2022">
      <calculatedColumnFormula array="1">_xlfn.SINGLE(IF(WEEKDAY(Customer_Revenue[[#Headers],[6/1/2022]]) =Freq8[[#This Row],[Day]:[Day]], _xlfn.XLOOKUP(_xlfn.NUMBERVALUE(LEFT(Freq8[[#This Row],[cuid]:[cuid]], LEN(Freq8[[#This Row],[cuid]:[cuid]])-1)),#REF!,Customer_Revenue[6/1/2022]), ""))</calculatedColumnFormula>
    </tableColumn>
    <tableColumn id="259" xr3:uid="{4249E2DD-779B-4D01-8343-D6244D76653C}" name="6/2/2022">
      <calculatedColumnFormula array="1">_xlfn.SINGLE(IF(WEEKDAY(Customer_Revenue[[#Headers],[6/2/2022]]) =Freq8[[#This Row],[Day]:[Day]], _xlfn.XLOOKUP(_xlfn.NUMBERVALUE(LEFT(Freq8[[#This Row],[cuid]:[cuid]], LEN(Freq8[[#This Row],[cuid]:[cuid]])-1)),#REF!,Customer_Revenue[6/2/2022]), ""))</calculatedColumnFormula>
    </tableColumn>
    <tableColumn id="260" xr3:uid="{10A8239A-6F3F-402D-A168-6C19B74DA0FD}" name="6/3/2022">
      <calculatedColumnFormula array="1">_xlfn.SINGLE(IF(WEEKDAY(Customer_Revenue[[#Headers],[6/3/2022]]) =Freq8[[#This Row],[Day]:[Day]], _xlfn.XLOOKUP(_xlfn.NUMBERVALUE(LEFT(Freq8[[#This Row],[cuid]:[cuid]], LEN(Freq8[[#This Row],[cuid]:[cuid]])-1)),#REF!,Customer_Revenue[6/3/2022]), ""))</calculatedColumnFormula>
    </tableColumn>
    <tableColumn id="261" xr3:uid="{FF94B67D-651D-4DCB-8CFC-116D24ADB283}" name="6/6/2022">
      <calculatedColumnFormula array="1">_xlfn.SINGLE(IF(WEEKDAY(Customer_Revenue[[#Headers],[6/6/2022]]) =Freq8[[#This Row],[Day]:[Day]], _xlfn.XLOOKUP(_xlfn.NUMBERVALUE(LEFT(Freq8[[#This Row],[cuid]:[cuid]], LEN(Freq8[[#This Row],[cuid]:[cuid]])-1)),#REF!,Customer_Revenue[6/6/2022]), ""))</calculatedColumnFormula>
    </tableColumn>
    <tableColumn id="262" xr3:uid="{278A0424-30D5-4E21-A60C-D605330655D0}" name="6/7/2022">
      <calculatedColumnFormula array="1">_xlfn.SINGLE(IF(WEEKDAY(Customer_Revenue[[#Headers],[6/7/2022]]) =Freq8[[#This Row],[Day]:[Day]], _xlfn.XLOOKUP(_xlfn.NUMBERVALUE(LEFT(Freq8[[#This Row],[cuid]:[cuid]], LEN(Freq8[[#This Row],[cuid]:[cuid]])-1)),#REF!,Customer_Revenue[6/7/2022]), ""))</calculatedColumnFormula>
    </tableColumn>
    <tableColumn id="263" xr3:uid="{32CB5277-74B3-4E8E-BD5A-C3C6ECEE7C51}" name="6/8/2022">
      <calculatedColumnFormula array="1">_xlfn.SINGLE(IF(WEEKDAY(Customer_Revenue[[#Headers],[6/8/2022]]) =Freq8[[#This Row],[Day]:[Day]], _xlfn.XLOOKUP(_xlfn.NUMBERVALUE(LEFT(Freq8[[#This Row],[cuid]:[cuid]], LEN(Freq8[[#This Row],[cuid]:[cuid]])-1)),#REF!,Customer_Revenue[6/8/2022]), ""))</calculatedColumnFormula>
    </tableColumn>
    <tableColumn id="264" xr3:uid="{57F27769-4A4B-456A-88ED-E7D721B5C24B}" name="6/9/2022">
      <calculatedColumnFormula array="1">_xlfn.SINGLE(IF(WEEKDAY(Customer_Revenue[[#Headers],[6/9/2022]]) =Freq8[[#This Row],[Day]:[Day]], _xlfn.XLOOKUP(_xlfn.NUMBERVALUE(LEFT(Freq8[[#This Row],[cuid]:[cuid]], LEN(Freq8[[#This Row],[cuid]:[cuid]])-1)),#REF!,Customer_Revenue[6/9/2022]), ""))</calculatedColumnFormula>
    </tableColumn>
    <tableColumn id="265" xr3:uid="{79FB1D47-8A96-470A-A89F-259CE50B095E}" name="6/10/2022">
      <calculatedColumnFormula array="1">_xlfn.SINGLE(IF(WEEKDAY(Customer_Revenue[[#Headers],[6/10/2022]]) =Freq8[[#This Row],[Day]:[Day]], _xlfn.XLOOKUP(_xlfn.NUMBERVALUE(LEFT(Freq8[[#This Row],[cuid]:[cuid]], LEN(Freq8[[#This Row],[cuid]:[cuid]])-1)),#REF!,Customer_Revenue[6/10/2022]), ""))</calculatedColumnFormula>
    </tableColumn>
    <tableColumn id="266" xr3:uid="{51E152A4-95D4-4D76-8952-6504F76C8F3E}" name="6/13/2022">
      <calculatedColumnFormula array="1">_xlfn.SINGLE(IF(WEEKDAY(Customer_Revenue[[#Headers],[6/13/2022]]) =Freq8[[#This Row],[Day]:[Day]], _xlfn.XLOOKUP(_xlfn.NUMBERVALUE(LEFT(Freq8[[#This Row],[cuid]:[cuid]], LEN(Freq8[[#This Row],[cuid]:[cuid]])-1)),#REF!,Customer_Revenue[6/13/2022]), ""))</calculatedColumnFormula>
    </tableColumn>
    <tableColumn id="267" xr3:uid="{61A68E9E-A1D1-4180-AAF1-94A2A9DF1186}" name="6/14/2022">
      <calculatedColumnFormula array="1">_xlfn.SINGLE(IF(WEEKDAY(Customer_Revenue[[#Headers],[6/14/2022]]) =Freq8[[#This Row],[Day]:[Day]], _xlfn.XLOOKUP(_xlfn.NUMBERVALUE(LEFT(Freq8[[#This Row],[cuid]:[cuid]], LEN(Freq8[[#This Row],[cuid]:[cuid]])-1)),#REF!,Customer_Revenue[6/14/2022]), ""))</calculatedColumnFormula>
    </tableColumn>
    <tableColumn id="268" xr3:uid="{D04B1840-187D-4D47-9CE6-6B03DA63E960}" name="6/15/2022">
      <calculatedColumnFormula array="1">_xlfn.SINGLE(IF(WEEKDAY(Customer_Revenue[[#Headers],[6/15/2022]]) =Freq8[[#This Row],[Day]:[Day]], _xlfn.XLOOKUP(_xlfn.NUMBERVALUE(LEFT(Freq8[[#This Row],[cuid]:[cuid]], LEN(Freq8[[#This Row],[cuid]:[cuid]])-1)),#REF!,Customer_Revenue[6/15/2022]), ""))</calculatedColumnFormula>
    </tableColumn>
    <tableColumn id="269" xr3:uid="{4084EB7B-1BA0-4720-94D5-B483A4B68723}" name="6/16/2022">
      <calculatedColumnFormula array="1">_xlfn.SINGLE(IF(WEEKDAY(Customer_Revenue[[#Headers],[6/16/2022]]) =Freq8[[#This Row],[Day]:[Day]], _xlfn.XLOOKUP(_xlfn.NUMBERVALUE(LEFT(Freq8[[#This Row],[cuid]:[cuid]], LEN(Freq8[[#This Row],[cuid]:[cuid]])-1)),#REF!,Customer_Revenue[6/16/2022]), ""))</calculatedColumnFormula>
    </tableColumn>
    <tableColumn id="270" xr3:uid="{0D58EDA0-D01D-4FD6-ADF3-778B3E249BCF}" name="6/17/2022">
      <calculatedColumnFormula array="1">_xlfn.SINGLE(IF(WEEKDAY(Customer_Revenue[[#Headers],[6/17/2022]]) =Freq8[[#This Row],[Day]:[Day]], _xlfn.XLOOKUP(_xlfn.NUMBERVALUE(LEFT(Freq8[[#This Row],[cuid]:[cuid]], LEN(Freq8[[#This Row],[cuid]:[cuid]])-1)),#REF!,Customer_Revenue[6/17/2022]), ""))</calculatedColumnFormula>
    </tableColumn>
    <tableColumn id="271" xr3:uid="{9883ED99-C758-45C9-9530-053952AD60B7}" name="6/20/2022">
      <calculatedColumnFormula array="1">_xlfn.SINGLE(IF(WEEKDAY(Customer_Revenue[[#Headers],[6/20/2022]]) =Freq8[[#This Row],[Day]:[Day]], _xlfn.XLOOKUP(_xlfn.NUMBERVALUE(LEFT(Freq8[[#This Row],[cuid]:[cuid]], LEN(Freq8[[#This Row],[cuid]:[cuid]])-1)),#REF!,Customer_Revenue[6/20/2022]), ""))</calculatedColumnFormula>
    </tableColumn>
    <tableColumn id="272" xr3:uid="{AAB87A97-9567-45D8-BD71-C60962B6D914}" name="6/21/2022">
      <calculatedColumnFormula array="1">_xlfn.SINGLE(IF(WEEKDAY(Customer_Revenue[[#Headers],[6/21/2022]]) =Freq8[[#This Row],[Day]:[Day]], _xlfn.XLOOKUP(_xlfn.NUMBERVALUE(LEFT(Freq8[[#This Row],[cuid]:[cuid]], LEN(Freq8[[#This Row],[cuid]:[cuid]])-1)),#REF!,Customer_Revenue[6/21/2022]), ""))</calculatedColumnFormula>
    </tableColumn>
    <tableColumn id="273" xr3:uid="{E318BA89-2CAD-494C-BADB-DC4077195710}" name="6/22/2022">
      <calculatedColumnFormula array="1">_xlfn.SINGLE(IF(WEEKDAY(Customer_Revenue[[#Headers],[6/22/2022]]) =Freq8[[#This Row],[Day]:[Day]], _xlfn.XLOOKUP(_xlfn.NUMBERVALUE(LEFT(Freq8[[#This Row],[cuid]:[cuid]], LEN(Freq8[[#This Row],[cuid]:[cuid]])-1)),#REF!,Customer_Revenue[6/22/2022]), ""))</calculatedColumnFormula>
    </tableColumn>
    <tableColumn id="274" xr3:uid="{29A913D2-C07D-405D-9529-B37BE0E286C4}" name="6/23/2022">
      <calculatedColumnFormula array="1">_xlfn.SINGLE(IF(WEEKDAY(Customer_Revenue[[#Headers],[6/23/2022]]) =Freq8[[#This Row],[Day]:[Day]], _xlfn.XLOOKUP(_xlfn.NUMBERVALUE(LEFT(Freq8[[#This Row],[cuid]:[cuid]], LEN(Freq8[[#This Row],[cuid]:[cuid]])-1)),#REF!,Customer_Revenue[6/23/2022]), ""))</calculatedColumnFormula>
    </tableColumn>
    <tableColumn id="275" xr3:uid="{B2FDC66A-97F4-483E-8DFA-800CD3BFE6FE}" name="6/24/2022">
      <calculatedColumnFormula array="1">_xlfn.SINGLE(IF(WEEKDAY(Customer_Revenue[[#Headers],[6/24/2022]]) =Freq8[[#This Row],[Day]:[Day]], _xlfn.XLOOKUP(_xlfn.NUMBERVALUE(LEFT(Freq8[[#This Row],[cuid]:[cuid]], LEN(Freq8[[#This Row],[cuid]:[cuid]])-1)),#REF!,Customer_Revenue[6/24/2022]), ""))</calculatedColumnFormula>
    </tableColumn>
    <tableColumn id="276" xr3:uid="{9C63F451-D22D-4604-B7DF-40B282D1E9B1}" name="6/27/2022">
      <calculatedColumnFormula array="1">_xlfn.SINGLE(IF(WEEKDAY(Customer_Revenue[[#Headers],[6/27/2022]]) =Freq8[[#This Row],[Day]:[Day]], _xlfn.XLOOKUP(_xlfn.NUMBERVALUE(LEFT(Freq8[[#This Row],[cuid]:[cuid]], LEN(Freq8[[#This Row],[cuid]:[cuid]])-1)),#REF!,Customer_Revenue[6/27/2022]), ""))</calculatedColumnFormula>
    </tableColumn>
    <tableColumn id="277" xr3:uid="{7B4601DA-C5AC-42FA-991E-AED8A83CAA9C}" name="6/28/2022">
      <calculatedColumnFormula array="1">_xlfn.SINGLE(IF(WEEKDAY(Customer_Revenue[[#Headers],[6/28/2022]]) =Freq8[[#This Row],[Day]:[Day]], _xlfn.XLOOKUP(_xlfn.NUMBERVALUE(LEFT(Freq8[[#This Row],[cuid]:[cuid]], LEN(Freq8[[#This Row],[cuid]:[cuid]])-1)),#REF!,Customer_Revenue[6/28/2022]), ""))</calculatedColumnFormula>
    </tableColumn>
    <tableColumn id="278" xr3:uid="{CFC7A18B-291C-4D3C-9E1F-B1F0990E21AB}" name="6/29/2022">
      <calculatedColumnFormula array="1">_xlfn.SINGLE(IF(WEEKDAY(Customer_Revenue[[#Headers],[6/29/2022]]) =Freq8[[#This Row],[Day]:[Day]], _xlfn.XLOOKUP(_xlfn.NUMBERVALUE(LEFT(Freq8[[#This Row],[cuid]:[cuid]], LEN(Freq8[[#This Row],[cuid]:[cuid]])-1)),#REF!,Customer_Revenue[6/29/2022]), ""))</calculatedColumnFormula>
    </tableColumn>
    <tableColumn id="279" xr3:uid="{6FE47C83-67D4-47F5-9DFE-B6375F8D2305}" name="6/30/2022">
      <calculatedColumnFormula array="1">_xlfn.SINGLE(IF(WEEKDAY(Customer_Revenue[[#Headers],[6/30/2022]]) =Freq8[[#This Row],[Day]:[Day]], _xlfn.XLOOKUP(_xlfn.NUMBERVALUE(LEFT(Freq8[[#This Row],[cuid]:[cuid]], LEN(Freq8[[#This Row],[cuid]:[cuid]])-1)),#REF!,Customer_Revenue[6/30/2022]), 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excelhow.net/excel-match-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9950-DB57-42A4-86C0-96F413040F5F}">
  <sheetPr codeName="Sheet1"/>
  <dimension ref="A1:JS1625"/>
  <sheetViews>
    <sheetView tabSelected="1" topLeftCell="C964" workbookViewId="0">
      <selection activeCell="Q983" sqref="Q983"/>
    </sheetView>
  </sheetViews>
  <sheetFormatPr defaultRowHeight="13.8" x14ac:dyDescent="0.3"/>
  <cols>
    <col min="1" max="1" width="12.77734375" style="2" bestFit="1" customWidth="1"/>
    <col min="2" max="2" width="13" style="1" bestFit="1" customWidth="1"/>
    <col min="3" max="3" width="25.6640625" style="1" customWidth="1"/>
    <col min="4" max="4" width="11.6640625" style="1" bestFit="1" customWidth="1"/>
    <col min="5" max="5" width="12.77734375" style="2" bestFit="1" customWidth="1"/>
    <col min="6" max="6" width="13" style="1" bestFit="1" customWidth="1"/>
    <col min="7" max="7" width="25.6640625" style="1" customWidth="1"/>
    <col min="8" max="8" width="11.6640625" style="1" bestFit="1" customWidth="1"/>
    <col min="9" max="9" width="12.77734375" style="2" bestFit="1" customWidth="1"/>
    <col min="10" max="10" width="13" style="1" bestFit="1" customWidth="1"/>
    <col min="11" max="11" width="25.6640625" style="1" customWidth="1"/>
    <col min="12" max="12" width="11.6640625" style="1" customWidth="1"/>
    <col min="13" max="13" width="12.77734375" style="2" bestFit="1" customWidth="1"/>
    <col min="14" max="14" width="13" style="1" bestFit="1" customWidth="1"/>
    <col min="15" max="15" width="25.6640625" style="1" customWidth="1"/>
    <col min="16" max="16" width="11.6640625" style="1" customWidth="1"/>
    <col min="17" max="17" width="8.6640625" bestFit="1" customWidth="1"/>
    <col min="18" max="23" width="14" bestFit="1" customWidth="1"/>
    <col min="24" max="38" width="15" bestFit="1" customWidth="1"/>
    <col min="39" max="45" width="14" bestFit="1" customWidth="1"/>
    <col min="46" max="60" width="15" bestFit="1" customWidth="1"/>
    <col min="61" max="67" width="14" bestFit="1" customWidth="1"/>
    <col min="68" max="83" width="15" bestFit="1" customWidth="1"/>
    <col min="84" max="88" width="13" bestFit="1" customWidth="1"/>
    <col min="89" max="104" width="14" bestFit="1" customWidth="1"/>
    <col min="105" max="111" width="13" bestFit="1" customWidth="1"/>
    <col min="112" max="124" width="14" bestFit="1" customWidth="1"/>
    <col min="125" max="131" width="13" bestFit="1" customWidth="1"/>
    <col min="132" max="147" width="14" bestFit="1" customWidth="1"/>
    <col min="148" max="153" width="10.77734375" bestFit="1" customWidth="1"/>
    <col min="154" max="168" width="11.77734375" bestFit="1" customWidth="1"/>
    <col min="169" max="174" width="10.77734375" bestFit="1" customWidth="1"/>
    <col min="175" max="190" width="11.77734375" bestFit="1" customWidth="1"/>
    <col min="191" max="197" width="10.77734375" bestFit="1" customWidth="1"/>
    <col min="198" max="212" width="11.77734375" bestFit="1" customWidth="1"/>
    <col min="213" max="218" width="10.77734375" bestFit="1" customWidth="1"/>
    <col min="219" max="233" width="11.77734375" bestFit="1" customWidth="1"/>
    <col min="234" max="240" width="10.77734375" bestFit="1" customWidth="1"/>
    <col min="241" max="256" width="11.77734375" bestFit="1" customWidth="1"/>
    <col min="257" max="263" width="10.77734375" bestFit="1" customWidth="1"/>
    <col min="264" max="278" width="11.77734375" bestFit="1" customWidth="1"/>
    <col min="279" max="279" width="14" bestFit="1" customWidth="1"/>
    <col min="280" max="280" width="11.44140625" customWidth="1"/>
    <col min="281" max="285" width="10.77734375" bestFit="1" customWidth="1"/>
    <col min="286" max="300" width="11.77734375" bestFit="1" customWidth="1"/>
    <col min="301" max="301" width="11.44140625" customWidth="1"/>
    <col min="302" max="306" width="10.77734375" bestFit="1" customWidth="1"/>
    <col min="307" max="322" width="11.77734375" bestFit="1" customWidth="1"/>
    <col min="323" max="323" width="11.44140625" customWidth="1"/>
    <col min="324" max="329" width="10.77734375" bestFit="1" customWidth="1"/>
    <col min="330" max="344" width="11.77734375" bestFit="1" customWidth="1"/>
    <col min="345" max="345" width="15" bestFit="1" customWidth="1"/>
    <col min="346" max="350" width="13" bestFit="1" customWidth="1"/>
    <col min="351" max="366" width="14" bestFit="1" customWidth="1"/>
    <col min="367" max="373" width="13" bestFit="1" customWidth="1"/>
    <col min="374" max="386" width="14" bestFit="1" customWidth="1"/>
    <col min="387" max="393" width="13" bestFit="1" customWidth="1"/>
    <col min="394" max="409" width="14" bestFit="1" customWidth="1"/>
    <col min="410" max="411" width="15" bestFit="1" customWidth="1"/>
    <col min="412" max="412" width="13" bestFit="1" customWidth="1"/>
    <col min="413" max="413" width="14" bestFit="1" customWidth="1"/>
    <col min="414" max="415" width="13" bestFit="1" customWidth="1"/>
    <col min="416" max="416" width="14" bestFit="1" customWidth="1"/>
    <col min="417" max="417" width="15" bestFit="1" customWidth="1"/>
    <col min="418" max="418" width="14" bestFit="1" customWidth="1"/>
    <col min="419" max="420" width="15" bestFit="1" customWidth="1"/>
    <col min="421" max="421" width="14" bestFit="1" customWidth="1"/>
    <col min="422" max="424" width="15" bestFit="1" customWidth="1"/>
    <col min="425" max="427" width="14" bestFit="1" customWidth="1"/>
    <col min="428" max="428" width="13" bestFit="1" customWidth="1"/>
    <col min="429" max="432" width="14" bestFit="1" customWidth="1"/>
    <col min="433" max="433" width="13" bestFit="1" customWidth="1"/>
    <col min="434" max="435" width="14" bestFit="1" customWidth="1"/>
    <col min="436" max="436" width="13" bestFit="1" customWidth="1"/>
    <col min="437" max="438" width="14" bestFit="1" customWidth="1"/>
    <col min="439" max="440" width="15" bestFit="1" customWidth="1"/>
    <col min="441" max="441" width="14" bestFit="1" customWidth="1"/>
    <col min="442" max="442" width="13" bestFit="1" customWidth="1"/>
    <col min="443" max="443" width="15" bestFit="1" customWidth="1"/>
    <col min="444" max="448" width="14" bestFit="1" customWidth="1"/>
    <col min="449" max="449" width="13" bestFit="1" customWidth="1"/>
    <col min="450" max="451" width="14" bestFit="1" customWidth="1"/>
    <col min="452" max="452" width="15" bestFit="1" customWidth="1"/>
  </cols>
  <sheetData>
    <row r="1" spans="1:279" s="3" customFormat="1" ht="41.4" x14ac:dyDescent="0.3">
      <c r="A1" s="5" t="s">
        <v>145</v>
      </c>
      <c r="B1" s="4" t="s">
        <v>144</v>
      </c>
      <c r="C1" s="4" t="s">
        <v>143</v>
      </c>
      <c r="D1" s="4" t="s">
        <v>142</v>
      </c>
      <c r="E1" s="5" t="s">
        <v>141</v>
      </c>
      <c r="F1" s="4" t="s">
        <v>140</v>
      </c>
      <c r="G1" s="4" t="s">
        <v>139</v>
      </c>
      <c r="H1" s="4" t="s">
        <v>138</v>
      </c>
      <c r="I1" s="5" t="s">
        <v>137</v>
      </c>
      <c r="J1" s="4" t="s">
        <v>136</v>
      </c>
      <c r="K1" s="4" t="s">
        <v>135</v>
      </c>
      <c r="L1" s="4" t="s">
        <v>134</v>
      </c>
      <c r="M1" s="5" t="s">
        <v>133</v>
      </c>
      <c r="N1" s="4" t="s">
        <v>132</v>
      </c>
      <c r="O1" s="4" t="s">
        <v>131</v>
      </c>
      <c r="P1" s="4" t="s">
        <v>130</v>
      </c>
      <c r="Q1" s="3" t="s">
        <v>146</v>
      </c>
      <c r="R1" s="3" t="s">
        <v>129</v>
      </c>
      <c r="S1" s="3" t="s">
        <v>128</v>
      </c>
      <c r="T1" s="3" t="s">
        <v>127</v>
      </c>
      <c r="U1" s="3" t="s">
        <v>126</v>
      </c>
      <c r="V1" s="3" t="s">
        <v>125</v>
      </c>
      <c r="W1" s="3" t="s">
        <v>124</v>
      </c>
      <c r="X1" s="3" t="s">
        <v>123</v>
      </c>
      <c r="Y1" s="3" t="s">
        <v>122</v>
      </c>
      <c r="Z1" s="3" t="s">
        <v>121</v>
      </c>
      <c r="AA1" s="3" t="s">
        <v>120</v>
      </c>
      <c r="AB1" s="3" t="s">
        <v>119</v>
      </c>
      <c r="AC1" s="3" t="s">
        <v>118</v>
      </c>
      <c r="AD1" s="3" t="s">
        <v>117</v>
      </c>
      <c r="AE1" s="3" t="s">
        <v>116</v>
      </c>
      <c r="AF1" s="3" t="s">
        <v>115</v>
      </c>
      <c r="AG1" s="3" t="s">
        <v>114</v>
      </c>
      <c r="AH1" s="3" t="s">
        <v>113</v>
      </c>
      <c r="AI1" s="3" t="s">
        <v>112</v>
      </c>
      <c r="AJ1" s="3" t="s">
        <v>111</v>
      </c>
      <c r="AK1" s="3" t="s">
        <v>110</v>
      </c>
      <c r="AL1" s="3" t="s">
        <v>109</v>
      </c>
      <c r="AM1" s="3" t="s">
        <v>108</v>
      </c>
      <c r="AN1" s="3" t="s">
        <v>107</v>
      </c>
      <c r="AO1" s="3" t="s">
        <v>106</v>
      </c>
      <c r="AP1" s="3" t="s">
        <v>105</v>
      </c>
      <c r="AQ1" s="3" t="s">
        <v>104</v>
      </c>
      <c r="AR1" s="3" t="s">
        <v>103</v>
      </c>
      <c r="AS1" s="3" t="s">
        <v>102</v>
      </c>
      <c r="AT1" s="3" t="s">
        <v>101</v>
      </c>
      <c r="AU1" s="3" t="s">
        <v>100</v>
      </c>
      <c r="AV1" s="3" t="s">
        <v>99</v>
      </c>
      <c r="AW1" s="3" t="s">
        <v>98</v>
      </c>
      <c r="AX1" s="3" t="s">
        <v>97</v>
      </c>
      <c r="AY1" s="3" t="s">
        <v>96</v>
      </c>
      <c r="AZ1" s="3" t="s">
        <v>95</v>
      </c>
      <c r="BA1" s="3" t="s">
        <v>94</v>
      </c>
      <c r="BB1" s="3" t="s">
        <v>93</v>
      </c>
      <c r="BC1" s="3" t="s">
        <v>92</v>
      </c>
      <c r="BD1" s="3" t="s">
        <v>91</v>
      </c>
      <c r="BE1" s="3" t="s">
        <v>90</v>
      </c>
      <c r="BF1" s="3" t="s">
        <v>89</v>
      </c>
      <c r="BG1" s="3" t="s">
        <v>88</v>
      </c>
      <c r="BH1" s="3" t="s">
        <v>87</v>
      </c>
      <c r="BI1" s="3" t="s">
        <v>86</v>
      </c>
      <c r="BJ1" s="3" t="s">
        <v>85</v>
      </c>
      <c r="BK1" s="3" t="s">
        <v>84</v>
      </c>
      <c r="BL1" s="3" t="s">
        <v>83</v>
      </c>
      <c r="BM1" s="3" t="s">
        <v>82</v>
      </c>
      <c r="BN1" s="3" t="s">
        <v>81</v>
      </c>
      <c r="BO1" s="3" t="s">
        <v>80</v>
      </c>
      <c r="BP1" s="3" t="s">
        <v>79</v>
      </c>
      <c r="BQ1" s="3" t="s">
        <v>78</v>
      </c>
      <c r="BR1" s="3" t="s">
        <v>77</v>
      </c>
      <c r="BS1" s="3" t="s">
        <v>76</v>
      </c>
      <c r="BT1" s="3" t="s">
        <v>75</v>
      </c>
      <c r="BU1" s="3" t="s">
        <v>74</v>
      </c>
      <c r="BV1" s="3" t="s">
        <v>73</v>
      </c>
      <c r="BW1" s="3" t="s">
        <v>72</v>
      </c>
      <c r="BX1" s="3" t="s">
        <v>71</v>
      </c>
      <c r="BY1" s="3" t="s">
        <v>70</v>
      </c>
      <c r="BZ1" s="3" t="s">
        <v>69</v>
      </c>
      <c r="CA1" s="3" t="s">
        <v>68</v>
      </c>
      <c r="CB1" s="3" t="s">
        <v>67</v>
      </c>
      <c r="CC1" s="3" t="s">
        <v>66</v>
      </c>
      <c r="CD1" s="3" t="s">
        <v>65</v>
      </c>
      <c r="CE1" s="3" t="s">
        <v>64</v>
      </c>
      <c r="CF1" s="3" t="s">
        <v>63</v>
      </c>
      <c r="CG1" s="3" t="s">
        <v>62</v>
      </c>
      <c r="CH1" s="3" t="s">
        <v>61</v>
      </c>
      <c r="CI1" s="3" t="s">
        <v>60</v>
      </c>
      <c r="CJ1" s="3" t="s">
        <v>59</v>
      </c>
      <c r="CK1" s="3" t="s">
        <v>58</v>
      </c>
      <c r="CL1" s="3" t="s">
        <v>57</v>
      </c>
      <c r="CM1" s="3" t="s">
        <v>56</v>
      </c>
      <c r="CN1" s="3" t="s">
        <v>55</v>
      </c>
      <c r="CO1" s="3" t="s">
        <v>54</v>
      </c>
      <c r="CP1" s="3" t="s">
        <v>53</v>
      </c>
      <c r="CQ1" s="3" t="s">
        <v>52</v>
      </c>
      <c r="CR1" s="3" t="s">
        <v>51</v>
      </c>
      <c r="CS1" s="3" t="s">
        <v>50</v>
      </c>
      <c r="CT1" s="3" t="s">
        <v>49</v>
      </c>
      <c r="CU1" s="3" t="s">
        <v>48</v>
      </c>
      <c r="CV1" s="3" t="s">
        <v>47</v>
      </c>
      <c r="CW1" s="3" t="s">
        <v>46</v>
      </c>
      <c r="CX1" s="3" t="s">
        <v>45</v>
      </c>
      <c r="CY1" s="3" t="s">
        <v>44</v>
      </c>
      <c r="CZ1" s="3" t="s">
        <v>43</v>
      </c>
      <c r="DA1" s="3" t="s">
        <v>42</v>
      </c>
      <c r="DB1" s="3" t="s">
        <v>41</v>
      </c>
      <c r="DC1" s="3" t="s">
        <v>40</v>
      </c>
      <c r="DD1" s="3" t="s">
        <v>39</v>
      </c>
      <c r="DE1" s="3" t="s">
        <v>38</v>
      </c>
      <c r="DF1" s="3" t="s">
        <v>37</v>
      </c>
      <c r="DG1" s="3" t="s">
        <v>36</v>
      </c>
      <c r="DH1" s="3" t="s">
        <v>35</v>
      </c>
      <c r="DI1" s="3" t="s">
        <v>34</v>
      </c>
      <c r="DJ1" s="3" t="s">
        <v>33</v>
      </c>
      <c r="DK1" s="3" t="s">
        <v>32</v>
      </c>
      <c r="DL1" s="3" t="s">
        <v>31</v>
      </c>
      <c r="DM1" s="3" t="s">
        <v>30</v>
      </c>
      <c r="DN1" s="3" t="s">
        <v>29</v>
      </c>
      <c r="DO1" s="3" t="s">
        <v>28</v>
      </c>
      <c r="DP1" s="3" t="s">
        <v>27</v>
      </c>
      <c r="DQ1" s="3" t="s">
        <v>26</v>
      </c>
      <c r="DR1" s="3" t="s">
        <v>25</v>
      </c>
      <c r="DS1" s="3" t="s">
        <v>24</v>
      </c>
      <c r="DT1" s="3" t="s">
        <v>23</v>
      </c>
      <c r="DU1" s="3" t="s">
        <v>22</v>
      </c>
      <c r="DV1" s="3" t="s">
        <v>21</v>
      </c>
      <c r="DW1" s="3" t="s">
        <v>20</v>
      </c>
      <c r="DX1" s="3" t="s">
        <v>19</v>
      </c>
      <c r="DY1" s="3" t="s">
        <v>18</v>
      </c>
      <c r="DZ1" s="3" t="s">
        <v>17</v>
      </c>
      <c r="EA1" s="3" t="s">
        <v>16</v>
      </c>
      <c r="EB1" s="3" t="s">
        <v>15</v>
      </c>
      <c r="EC1" s="3" t="s">
        <v>14</v>
      </c>
      <c r="ED1" s="3" t="s">
        <v>13</v>
      </c>
      <c r="EE1" s="3" t="s">
        <v>12</v>
      </c>
      <c r="EF1" s="3" t="s">
        <v>11</v>
      </c>
      <c r="EG1" s="3" t="s">
        <v>10</v>
      </c>
      <c r="EH1" s="3" t="s">
        <v>9</v>
      </c>
      <c r="EI1" s="3" t="s">
        <v>8</v>
      </c>
      <c r="EJ1" s="3" t="s">
        <v>7</v>
      </c>
      <c r="EK1" s="3" t="s">
        <v>6</v>
      </c>
      <c r="EL1" s="3" t="s">
        <v>5</v>
      </c>
      <c r="EM1" s="3" t="s">
        <v>4</v>
      </c>
      <c r="EN1" s="3" t="s">
        <v>3</v>
      </c>
      <c r="EO1" s="3" t="s">
        <v>2</v>
      </c>
      <c r="EP1" s="3" t="s">
        <v>1</v>
      </c>
      <c r="EQ1" s="3" t="s">
        <v>0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233</v>
      </c>
      <c r="HF1" t="s">
        <v>234</v>
      </c>
      <c r="HG1" t="s">
        <v>235</v>
      </c>
      <c r="HH1" t="s">
        <v>236</v>
      </c>
      <c r="HI1" t="s">
        <v>237</v>
      </c>
      <c r="HJ1" t="s">
        <v>238</v>
      </c>
      <c r="HK1" t="s">
        <v>239</v>
      </c>
      <c r="HL1" t="s">
        <v>240</v>
      </c>
      <c r="HM1" t="s">
        <v>241</v>
      </c>
      <c r="HN1" t="s">
        <v>242</v>
      </c>
      <c r="HO1" t="s">
        <v>243</v>
      </c>
      <c r="HP1" t="s">
        <v>244</v>
      </c>
      <c r="HQ1" t="s">
        <v>245</v>
      </c>
      <c r="HR1" t="s">
        <v>246</v>
      </c>
      <c r="HS1" t="s">
        <v>247</v>
      </c>
      <c r="HT1" t="s">
        <v>248</v>
      </c>
      <c r="HU1" t="s">
        <v>249</v>
      </c>
      <c r="HV1" t="s">
        <v>250</v>
      </c>
      <c r="HW1" t="s">
        <v>251</v>
      </c>
      <c r="HX1" t="s">
        <v>252</v>
      </c>
      <c r="HY1" t="s">
        <v>253</v>
      </c>
      <c r="HZ1" t="s">
        <v>254</v>
      </c>
      <c r="IA1" t="s">
        <v>255</v>
      </c>
      <c r="IB1" t="s">
        <v>256</v>
      </c>
      <c r="IC1" t="s">
        <v>257</v>
      </c>
      <c r="ID1" t="s">
        <v>258</v>
      </c>
      <c r="IE1" t="s">
        <v>259</v>
      </c>
      <c r="IF1" t="s">
        <v>260</v>
      </c>
      <c r="IG1" t="s">
        <v>261</v>
      </c>
      <c r="IH1" t="s">
        <v>262</v>
      </c>
      <c r="II1" t="s">
        <v>263</v>
      </c>
      <c r="IJ1" t="s">
        <v>264</v>
      </c>
      <c r="IK1" t="s">
        <v>265</v>
      </c>
      <c r="IL1" t="s">
        <v>266</v>
      </c>
      <c r="IM1" t="s">
        <v>267</v>
      </c>
      <c r="IN1" t="s">
        <v>268</v>
      </c>
      <c r="IO1" t="s">
        <v>269</v>
      </c>
      <c r="IP1" t="s">
        <v>270</v>
      </c>
      <c r="IQ1" t="s">
        <v>271</v>
      </c>
      <c r="IR1" t="s">
        <v>272</v>
      </c>
      <c r="IS1" t="s">
        <v>273</v>
      </c>
      <c r="IT1" t="s">
        <v>274</v>
      </c>
      <c r="IU1" t="s">
        <v>275</v>
      </c>
      <c r="IV1" t="s">
        <v>276</v>
      </c>
      <c r="IW1" t="s">
        <v>277</v>
      </c>
      <c r="IX1" t="s">
        <v>278</v>
      </c>
      <c r="IY1" t="s">
        <v>279</v>
      </c>
      <c r="IZ1" t="s">
        <v>280</v>
      </c>
      <c r="JA1" t="s">
        <v>281</v>
      </c>
      <c r="JB1" t="s">
        <v>282</v>
      </c>
      <c r="JC1" t="s">
        <v>283</v>
      </c>
      <c r="JD1" t="s">
        <v>284</v>
      </c>
      <c r="JE1" t="s">
        <v>285</v>
      </c>
      <c r="JF1" t="s">
        <v>286</v>
      </c>
      <c r="JG1" t="s">
        <v>287</v>
      </c>
      <c r="JH1" t="s">
        <v>288</v>
      </c>
      <c r="JI1" t="s">
        <v>289</v>
      </c>
      <c r="JJ1" t="s">
        <v>290</v>
      </c>
      <c r="JK1" t="s">
        <v>291</v>
      </c>
      <c r="JL1" t="s">
        <v>292</v>
      </c>
      <c r="JM1" t="s">
        <v>293</v>
      </c>
      <c r="JN1" t="s">
        <v>294</v>
      </c>
      <c r="JO1" t="s">
        <v>295</v>
      </c>
      <c r="JP1" t="s">
        <v>296</v>
      </c>
      <c r="JQ1" t="s">
        <v>297</v>
      </c>
      <c r="JR1" t="s">
        <v>298</v>
      </c>
      <c r="JS1"/>
    </row>
    <row r="2" spans="1:279" x14ac:dyDescent="0.3">
      <c r="A2" s="2">
        <f>IFERROR(AVERAGEIF(Customer_Revenue[[#This Row],[1/3/2022]:[3/31/2022]], "&gt;0"), 0)</f>
        <v>52.696153846153862</v>
      </c>
      <c r="B2" s="1">
        <f>IFERROR(AVEDEV(Customer_Revenue[[#This Row],[1/3/2022]:[3/31/2022]]),0)</f>
        <v>0.53254437869823279</v>
      </c>
      <c r="C2" s="1">
        <f>IFERROR(MAX(0,#REF!-#REF!),0)</f>
        <v>0</v>
      </c>
      <c r="D2" s="1">
        <f>IFERROR(#REF!+#REF!,0)</f>
        <v>0</v>
      </c>
      <c r="E2" s="2">
        <f>IFERROR(AVERAGEIF(Customer_Revenue[[#This Row],[4/1/2022]:[6/30/2022]], "&gt;0"), 0)</f>
        <v>49.496923076923068</v>
      </c>
      <c r="F2" s="1">
        <f>IFERROR(AVEDEV(Customer_Revenue[[#This Row],[4/1/2022]:[6/30/2022]]),0)</f>
        <v>1.3394082840236625</v>
      </c>
      <c r="G2" s="1">
        <f>IFERROR(MAX(0,#REF!-#REF!),0)</f>
        <v>0</v>
      </c>
      <c r="H2" s="1">
        <f>IFERROR(#REF!+#REF!,0)</f>
        <v>0</v>
      </c>
      <c r="I2" s="2">
        <f>IFERROR(AVERAGEIF(Customer_Revenue[[#This Row],[4/1/2022]:[9/30/2022]], "&gt;0"),0)</f>
        <v>50.456538461538464</v>
      </c>
      <c r="J2" s="1">
        <f>IFERROR(AVEDEV(Customer_Revenue[[#This Row],[4/1/2022]:[9/30/2022]]),0)</f>
        <v>2.2503254437869837</v>
      </c>
      <c r="K2" s="1">
        <f>IFERROR(MAX(0,Customer_Revenue[[#This Row],[Q3 Mean]]-Customer_Revenue[[#This Row],[Q3 Mean Absolute Deviation]]),0)</f>
        <v>48.20621301775148</v>
      </c>
      <c r="L2" s="1">
        <f>IFERROR(MAX(0,Customer_Revenue[[#This Row],[Q3 Mean]]+Customer_Revenue[[#This Row],[Q3 Mean Absolute Deviation]]),0)</f>
        <v>52.706863905325449</v>
      </c>
      <c r="M2" s="2">
        <f>IFERROR(AVERAGEIF(Customer_Revenue[[#This Row],[10/1/2021]:[3/31/2022]], "&gt;0"),0)</f>
        <v>51.792307692307681</v>
      </c>
      <c r="N2" s="1">
        <f>IFERROR(AVEDEV(Customer_Revenue[[#This Row],[10/1/2021]:[3/31/2022]]),0)</f>
        <v>4.73497942386832</v>
      </c>
      <c r="O2" s="1">
        <f>IFERROR(MAX(0,#REF!-#REF!),0)</f>
        <v>0</v>
      </c>
      <c r="P2" s="1">
        <f>IFERROR(#REF!+#REF!,0)</f>
        <v>0</v>
      </c>
      <c r="Q2">
        <v>1254</v>
      </c>
      <c r="S2">
        <v>42.85</v>
      </c>
      <c r="X2">
        <v>42.85</v>
      </c>
      <c r="AA2">
        <v>0</v>
      </c>
      <c r="AC2">
        <v>52.35</v>
      </c>
      <c r="AH2">
        <v>52.35</v>
      </c>
      <c r="AM2">
        <v>52.35</v>
      </c>
      <c r="AR2">
        <v>52.35</v>
      </c>
      <c r="AW2">
        <v>52.35</v>
      </c>
      <c r="BB2">
        <v>52.35</v>
      </c>
      <c r="BG2">
        <v>52.35</v>
      </c>
      <c r="BL2">
        <v>52.35</v>
      </c>
      <c r="BQ2">
        <v>52.35</v>
      </c>
      <c r="BV2">
        <v>52.35</v>
      </c>
      <c r="CA2">
        <v>52.35</v>
      </c>
      <c r="CF2">
        <v>52.35</v>
      </c>
      <c r="CK2" s="17">
        <v>52.35</v>
      </c>
      <c r="CP2">
        <v>52.35</v>
      </c>
      <c r="CU2">
        <v>52.35</v>
      </c>
      <c r="CZ2">
        <v>52.35</v>
      </c>
      <c r="DE2">
        <v>52.35</v>
      </c>
      <c r="DJ2">
        <v>52.35</v>
      </c>
      <c r="DO2">
        <v>52.35</v>
      </c>
      <c r="DT2">
        <v>52.35</v>
      </c>
      <c r="DY2">
        <v>52.35</v>
      </c>
      <c r="ED2">
        <v>53.85</v>
      </c>
      <c r="EI2">
        <v>53.85</v>
      </c>
      <c r="EN2">
        <v>53.85</v>
      </c>
      <c r="ES2">
        <v>53.85</v>
      </c>
      <c r="EX2">
        <v>53.85</v>
      </c>
      <c r="FC2">
        <v>48.4</v>
      </c>
      <c r="FH2">
        <v>48.4</v>
      </c>
      <c r="FM2">
        <v>48.4</v>
      </c>
      <c r="FR2">
        <v>48.4</v>
      </c>
      <c r="FW2">
        <v>48.4</v>
      </c>
      <c r="GB2">
        <v>48.4</v>
      </c>
      <c r="GG2">
        <v>48.4</v>
      </c>
      <c r="GL2">
        <v>49.24</v>
      </c>
      <c r="GQ2">
        <v>49.24</v>
      </c>
      <c r="GV2">
        <v>49.24</v>
      </c>
      <c r="HA2">
        <v>49.24</v>
      </c>
      <c r="HF2">
        <v>49.24</v>
      </c>
      <c r="HK2">
        <v>49.24</v>
      </c>
      <c r="HP2">
        <v>49.24</v>
      </c>
      <c r="HU2">
        <v>49.24</v>
      </c>
      <c r="HZ2">
        <v>49.24</v>
      </c>
      <c r="IE2">
        <v>49.24</v>
      </c>
      <c r="IJ2">
        <v>49.24</v>
      </c>
      <c r="IO2">
        <v>48.98</v>
      </c>
      <c r="IT2">
        <v>54.95</v>
      </c>
      <c r="IY2">
        <v>54.95</v>
      </c>
      <c r="JD2">
        <v>54.95</v>
      </c>
      <c r="JI2">
        <v>54.95</v>
      </c>
      <c r="JN2">
        <v>54.95</v>
      </c>
    </row>
    <row r="3" spans="1:279" x14ac:dyDescent="0.3">
      <c r="A3" s="2">
        <f>IFERROR(AVERAGEIF(Customer_Revenue[[#This Row],[1/3/2022]:[3/31/2022]], "&gt;0"), 0)</f>
        <v>67.905384615384619</v>
      </c>
      <c r="B3" s="1">
        <f>IFERROR(AVEDEV(Customer_Revenue[[#This Row],[1/3/2022]:[3/31/2022]]),0)</f>
        <v>10.013609467455622</v>
      </c>
      <c r="C3" s="1">
        <f>IFERROR(MAX(0,#REF!-#REF!),0)</f>
        <v>0</v>
      </c>
      <c r="D3" s="1">
        <f>IFERROR(#REF!+#REF!,0)</f>
        <v>0</v>
      </c>
      <c r="E3" s="2">
        <f>IFERROR(AVERAGEIF(Customer_Revenue[[#This Row],[4/1/2022]:[6/30/2022]], "&gt;0"), 0)</f>
        <v>78.945384615384626</v>
      </c>
      <c r="F3" s="1">
        <f>IFERROR(AVEDEV(Customer_Revenue[[#This Row],[4/1/2022]:[6/30/2022]]),0)</f>
        <v>16.869585798816566</v>
      </c>
      <c r="G3" s="1">
        <f>IFERROR(MAX(0,#REF!-#REF!),0)</f>
        <v>0</v>
      </c>
      <c r="H3" s="1">
        <f>IFERROR(#REF!+#REF!,0)</f>
        <v>0</v>
      </c>
      <c r="I3" s="2">
        <f>IFERROR(AVERAGEIF(Customer_Revenue[[#This Row],[4/1/2022]:[9/30/2022]], "&gt;0"),0)</f>
        <v>78.594999999999999</v>
      </c>
      <c r="J3" s="1">
        <f>IFERROR(AVEDEV(Customer_Revenue[[#This Row],[4/1/2022]:[9/30/2022]]),0)</f>
        <v>17.758846153846154</v>
      </c>
      <c r="K3" s="1">
        <f>IFERROR(MAX(0,Customer_Revenue[[#This Row],[Q3 Mean]]-Customer_Revenue[[#This Row],[Q3 Mean Absolute Deviation]]),0)</f>
        <v>60.836153846153849</v>
      </c>
      <c r="L3" s="1">
        <f>IFERROR(MAX(0,Customer_Revenue[[#This Row],[Q3 Mean]]+Customer_Revenue[[#This Row],[Q3 Mean Absolute Deviation]]),0)</f>
        <v>96.353846153846149</v>
      </c>
      <c r="M3" s="2">
        <f>IFERROR(AVERAGEIF(Customer_Revenue[[#This Row],[10/1/2021]:[3/31/2022]], "&gt;0"),0)</f>
        <v>72.453461538461539</v>
      </c>
      <c r="N3" s="1">
        <f>IFERROR(AVEDEV(Customer_Revenue[[#This Row],[10/1/2021]:[3/31/2022]]),0)</f>
        <v>13.839644970414202</v>
      </c>
      <c r="O3" s="1">
        <f>IFERROR(MAX(0,#REF!-#REF!),0)</f>
        <v>0</v>
      </c>
      <c r="P3" s="1">
        <f>IFERROR(#REF!+#REF!,0)</f>
        <v>0</v>
      </c>
      <c r="Q3">
        <v>1256</v>
      </c>
      <c r="V3">
        <v>88.74</v>
      </c>
      <c r="AA3">
        <v>82.89</v>
      </c>
      <c r="AF3">
        <v>88.74</v>
      </c>
      <c r="AK3">
        <v>60.99</v>
      </c>
      <c r="AN3">
        <v>88.74</v>
      </c>
      <c r="AS3">
        <v>110.14</v>
      </c>
      <c r="AX3">
        <v>63.09</v>
      </c>
      <c r="BC3">
        <v>63.09</v>
      </c>
      <c r="BH3">
        <v>60.99</v>
      </c>
      <c r="BM3">
        <v>88.74</v>
      </c>
      <c r="BR3">
        <v>55.14</v>
      </c>
      <c r="BW3">
        <v>88.74</v>
      </c>
      <c r="CB3">
        <v>60.99</v>
      </c>
      <c r="CG3">
        <v>60.99</v>
      </c>
      <c r="CK3" s="17"/>
      <c r="CL3">
        <v>55.14</v>
      </c>
      <c r="CQ3">
        <v>68.989999999999995</v>
      </c>
      <c r="CV3">
        <v>60.99</v>
      </c>
      <c r="DA3">
        <v>82.89</v>
      </c>
      <c r="DF3">
        <v>60.99</v>
      </c>
      <c r="DK3">
        <v>88.74</v>
      </c>
      <c r="DP3">
        <v>60.99</v>
      </c>
      <c r="DU3">
        <v>60.99</v>
      </c>
      <c r="DZ3">
        <v>60.99</v>
      </c>
      <c r="EE3">
        <v>62.49</v>
      </c>
      <c r="EJ3">
        <v>96.09</v>
      </c>
      <c r="EO3">
        <v>62.49</v>
      </c>
      <c r="ET3">
        <v>96.09</v>
      </c>
      <c r="EY3">
        <v>96.09</v>
      </c>
      <c r="FD3">
        <v>60.25</v>
      </c>
      <c r="FI3">
        <v>60.25</v>
      </c>
      <c r="FN3">
        <v>93.85</v>
      </c>
      <c r="FS3">
        <v>93.85</v>
      </c>
      <c r="FX3">
        <v>93.85</v>
      </c>
      <c r="GC3">
        <v>60.25</v>
      </c>
      <c r="GH3">
        <v>93.85</v>
      </c>
      <c r="GM3">
        <v>61.09</v>
      </c>
      <c r="GR3">
        <v>94.69</v>
      </c>
      <c r="GW3">
        <v>61.09</v>
      </c>
      <c r="HB3">
        <v>61.09</v>
      </c>
      <c r="HG3">
        <v>94.69</v>
      </c>
      <c r="HL3">
        <v>61.09</v>
      </c>
      <c r="HQ3">
        <v>98.72</v>
      </c>
      <c r="HV3">
        <v>61.09</v>
      </c>
      <c r="IA3">
        <v>61.09</v>
      </c>
      <c r="IF3">
        <v>98.72</v>
      </c>
      <c r="IK3">
        <v>61.09</v>
      </c>
      <c r="IP3">
        <v>99.4</v>
      </c>
      <c r="IU3">
        <v>60.83</v>
      </c>
      <c r="IZ3">
        <v>99.4</v>
      </c>
      <c r="JE3">
        <v>60.83</v>
      </c>
      <c r="JJ3">
        <v>99.4</v>
      </c>
      <c r="JO3">
        <v>60.83</v>
      </c>
    </row>
    <row r="4" spans="1:279" x14ac:dyDescent="0.3">
      <c r="A4" s="2">
        <f>IFERROR(AVERAGEIF(Customer_Revenue[[#This Row],[1/3/2022]:[3/31/2022]], "&gt;0"), 0)</f>
        <v>195.20076923076925</v>
      </c>
      <c r="B4" s="1">
        <f>IFERROR(AVEDEV(Customer_Revenue[[#This Row],[1/3/2022]:[3/31/2022]]),0)</f>
        <v>13.462721893491139</v>
      </c>
      <c r="C4" s="1">
        <f>IFERROR(MAX(0,#REF!-#REF!),0)</f>
        <v>0</v>
      </c>
      <c r="D4" s="1">
        <f>IFERROR(#REF!+#REF!,0)</f>
        <v>0</v>
      </c>
      <c r="E4" s="2">
        <f>IFERROR(AVERAGEIF(Customer_Revenue[[#This Row],[4/1/2022]:[6/30/2022]], "&gt;0"), 0)</f>
        <v>274.23857142857145</v>
      </c>
      <c r="F4" s="1">
        <f>IFERROR(AVEDEV(Customer_Revenue[[#This Row],[4/1/2022]:[6/30/2022]]),0)</f>
        <v>121.92061224489797</v>
      </c>
      <c r="G4" s="1">
        <f>IFERROR(MAX(0,#REF!-#REF!),0)</f>
        <v>0</v>
      </c>
      <c r="H4" s="1">
        <f>IFERROR(#REF!+#REF!,0)</f>
        <v>0</v>
      </c>
      <c r="I4" s="2">
        <f>IFERROR(AVERAGEIF(Customer_Revenue[[#This Row],[4/1/2022]:[9/30/2022]], "&gt;0"),0)</f>
        <v>279.08275862068967</v>
      </c>
      <c r="J4" s="1">
        <f>IFERROR(AVEDEV(Customer_Revenue[[#This Row],[4/1/2022]:[9/30/2022]]),0)</f>
        <v>113.0875624256837</v>
      </c>
      <c r="K4" s="1">
        <f>IFERROR(MAX(0,Customer_Revenue[[#This Row],[Q3 Mean]]-Customer_Revenue[[#This Row],[Q3 Mean Absolute Deviation]]),0)</f>
        <v>165.99519619500597</v>
      </c>
      <c r="L4" s="1">
        <f>IFERROR(MAX(0,Customer_Revenue[[#This Row],[Q3 Mean]]+Customer_Revenue[[#This Row],[Q3 Mean Absolute Deviation]]),0)</f>
        <v>392.17032104637337</v>
      </c>
      <c r="M4" s="2">
        <f>IFERROR(AVERAGEIF(Customer_Revenue[[#This Row],[10/1/2021]:[3/31/2022]], "&gt;0"),0)</f>
        <v>198.3288461538462</v>
      </c>
      <c r="N4" s="1">
        <f>IFERROR(AVEDEV(Customer_Revenue[[#This Row],[10/1/2021]:[3/31/2022]]),0)</f>
        <v>17.39804733727814</v>
      </c>
      <c r="O4" s="1">
        <f>IFERROR(MAX(0,#REF!-#REF!),0)</f>
        <v>0</v>
      </c>
      <c r="P4" s="1">
        <f>IFERROR(#REF!+#REF!,0)</f>
        <v>0</v>
      </c>
      <c r="Q4">
        <v>1257</v>
      </c>
      <c r="T4">
        <v>189.38</v>
      </c>
      <c r="Y4">
        <v>189.38</v>
      </c>
      <c r="AD4">
        <v>189.38</v>
      </c>
      <c r="AI4">
        <v>189.38</v>
      </c>
      <c r="AN4">
        <v>189.38</v>
      </c>
      <c r="AS4">
        <v>189.38</v>
      </c>
      <c r="AX4">
        <v>189.38</v>
      </c>
      <c r="BC4">
        <v>189.38</v>
      </c>
      <c r="BH4">
        <v>346.38</v>
      </c>
      <c r="BM4">
        <v>189.38</v>
      </c>
      <c r="BR4">
        <v>189.38</v>
      </c>
      <c r="BW4">
        <v>189.38</v>
      </c>
      <c r="CB4">
        <v>189.38</v>
      </c>
      <c r="CG4">
        <v>189.38</v>
      </c>
      <c r="CK4" s="17"/>
      <c r="CL4">
        <v>189.38</v>
      </c>
      <c r="CQ4">
        <v>189.38</v>
      </c>
      <c r="CV4">
        <v>189.38</v>
      </c>
      <c r="DA4">
        <v>158.58000000000001</v>
      </c>
      <c r="DF4">
        <v>189.38</v>
      </c>
      <c r="DK4">
        <v>189.38</v>
      </c>
      <c r="DP4">
        <v>189.38</v>
      </c>
      <c r="DU4">
        <v>189.38</v>
      </c>
      <c r="DZ4">
        <v>223.37</v>
      </c>
      <c r="EE4">
        <v>224.87</v>
      </c>
      <c r="EJ4">
        <v>190.88</v>
      </c>
      <c r="EO4">
        <v>224.87</v>
      </c>
      <c r="ET4">
        <v>190.88</v>
      </c>
      <c r="EY4">
        <v>224.87</v>
      </c>
      <c r="FD4">
        <v>186.72</v>
      </c>
      <c r="FI4">
        <v>186.72</v>
      </c>
      <c r="FN4">
        <v>220.71</v>
      </c>
      <c r="FS4">
        <v>186.72</v>
      </c>
      <c r="FX4">
        <v>186.72</v>
      </c>
      <c r="GC4">
        <v>203.72</v>
      </c>
      <c r="GF4">
        <v>105.5</v>
      </c>
      <c r="GH4">
        <v>255.49</v>
      </c>
      <c r="GM4">
        <v>215.13</v>
      </c>
      <c r="GR4">
        <v>947.13</v>
      </c>
      <c r="GW4">
        <v>398.51</v>
      </c>
      <c r="HB4">
        <v>330.52</v>
      </c>
      <c r="HG4">
        <v>317.13</v>
      </c>
      <c r="HL4">
        <v>283.13</v>
      </c>
      <c r="HQ4">
        <v>317.13</v>
      </c>
      <c r="HV4">
        <v>317.13</v>
      </c>
      <c r="HW4">
        <v>4</v>
      </c>
      <c r="IA4">
        <v>456.53</v>
      </c>
      <c r="IF4">
        <v>456.53</v>
      </c>
      <c r="IK4">
        <v>220.26</v>
      </c>
      <c r="IP4">
        <v>462.53999999999996</v>
      </c>
      <c r="IU4">
        <v>423.4</v>
      </c>
      <c r="IZ4">
        <v>220</v>
      </c>
      <c r="JE4">
        <v>220</v>
      </c>
      <c r="JG4">
        <v>102.89</v>
      </c>
      <c r="JJ4">
        <v>220</v>
      </c>
      <c r="JO4">
        <v>233.39</v>
      </c>
    </row>
    <row r="5" spans="1:279" x14ac:dyDescent="0.3">
      <c r="A5" s="2">
        <f>IFERROR(AVERAGEIF(Customer_Revenue[[#This Row],[1/3/2022]:[3/31/2022]], "&gt;0"), 0)</f>
        <v>49.557692307692307</v>
      </c>
      <c r="B5" s="1">
        <f>IFERROR(AVEDEV(Customer_Revenue[[#This Row],[1/3/2022]:[3/31/2022]]),0)</f>
        <v>5.3609467455621305</v>
      </c>
      <c r="C5" s="1">
        <f>IFERROR(MAX(0,#REF!-#REF!),0)</f>
        <v>0</v>
      </c>
      <c r="D5" s="1">
        <f>IFERROR(#REF!+#REF!,0)</f>
        <v>0</v>
      </c>
      <c r="E5" s="2">
        <f>IFERROR(AVERAGEIF(Customer_Revenue[[#This Row],[4/1/2022]:[6/30/2022]], "&gt;0"), 0)</f>
        <v>61.96846153846154</v>
      </c>
      <c r="F5" s="1">
        <f>IFERROR(AVEDEV(Customer_Revenue[[#This Row],[4/1/2022]:[6/30/2022]]),0)</f>
        <v>9.9708875739644984</v>
      </c>
      <c r="G5" s="1">
        <f>IFERROR(MAX(0,#REF!-#REF!),0)</f>
        <v>0</v>
      </c>
      <c r="H5" s="1">
        <f>IFERROR(#REF!+#REF!,0)</f>
        <v>0</v>
      </c>
      <c r="I5" s="2">
        <f>IFERROR(AVERAGEIF(Customer_Revenue[[#This Row],[4/1/2022]:[9/30/2022]], "&gt;0"),0)</f>
        <v>67.632307692307734</v>
      </c>
      <c r="J5" s="1">
        <f>IFERROR(AVEDEV(Customer_Revenue[[#This Row],[4/1/2022]:[9/30/2022]]),0)</f>
        <v>20.143313609467494</v>
      </c>
      <c r="K5" s="1">
        <f>IFERROR(MAX(0,Customer_Revenue[[#This Row],[Q3 Mean]]-Customer_Revenue[[#This Row],[Q3 Mean Absolute Deviation]]),0)</f>
        <v>47.488994082840236</v>
      </c>
      <c r="L5" s="1">
        <f>IFERROR(MAX(0,Customer_Revenue[[#This Row],[Q3 Mean]]+Customer_Revenue[[#This Row],[Q3 Mean Absolute Deviation]]),0)</f>
        <v>87.775621301775232</v>
      </c>
      <c r="M5" s="2">
        <f>IFERROR(AVERAGEIF(Customer_Revenue[[#This Row],[10/1/2021]:[3/31/2022]], "&gt;0"),0)</f>
        <v>48.567307692307693</v>
      </c>
      <c r="N5" s="1">
        <f>IFERROR(AVEDEV(Customer_Revenue[[#This Row],[10/1/2021]:[3/31/2022]]),0)</f>
        <v>6.0044378698224863</v>
      </c>
      <c r="O5" s="1">
        <f>IFERROR(MAX(0,#REF!-#REF!),0)</f>
        <v>0</v>
      </c>
      <c r="P5" s="1">
        <f>IFERROR(#REF!+#REF!,0)</f>
        <v>0</v>
      </c>
      <c r="Q5">
        <v>1258</v>
      </c>
      <c r="V5">
        <v>51.25</v>
      </c>
      <c r="AA5">
        <v>39.75</v>
      </c>
      <c r="AF5">
        <v>51.25</v>
      </c>
      <c r="AK5">
        <v>39.75</v>
      </c>
      <c r="AO5">
        <v>51.25</v>
      </c>
      <c r="AT5">
        <v>39.75</v>
      </c>
      <c r="AY5">
        <v>51.25</v>
      </c>
      <c r="BD5">
        <v>39.75</v>
      </c>
      <c r="BI5">
        <v>51.25</v>
      </c>
      <c r="BN5">
        <v>39.75</v>
      </c>
      <c r="BS5">
        <v>65</v>
      </c>
      <c r="BX5">
        <v>43.5</v>
      </c>
      <c r="CC5">
        <v>55</v>
      </c>
      <c r="CH5">
        <v>43.5</v>
      </c>
      <c r="CK5" s="17"/>
      <c r="CM5">
        <v>55</v>
      </c>
      <c r="CR5">
        <v>43.5</v>
      </c>
      <c r="CW5">
        <v>55</v>
      </c>
      <c r="DB5">
        <v>43.5</v>
      </c>
      <c r="DG5">
        <v>55</v>
      </c>
      <c r="DL5">
        <v>43.5</v>
      </c>
      <c r="DQ5">
        <v>55</v>
      </c>
      <c r="DV5">
        <v>43.5</v>
      </c>
      <c r="EA5">
        <v>55</v>
      </c>
      <c r="EF5">
        <v>45</v>
      </c>
      <c r="EK5">
        <v>56.5</v>
      </c>
      <c r="EP5">
        <v>50.25</v>
      </c>
      <c r="EU5">
        <v>61.75</v>
      </c>
      <c r="EZ5">
        <v>50.25</v>
      </c>
      <c r="FE5">
        <v>62.8</v>
      </c>
      <c r="FJ5">
        <v>49.63</v>
      </c>
      <c r="FO5">
        <v>66.180000000000007</v>
      </c>
      <c r="FT5">
        <v>47.05</v>
      </c>
      <c r="FY5">
        <v>62.8</v>
      </c>
      <c r="GD5">
        <v>50.43</v>
      </c>
      <c r="GI5">
        <v>63.64</v>
      </c>
      <c r="GN5">
        <v>115.89</v>
      </c>
      <c r="GS5">
        <v>63.64</v>
      </c>
      <c r="GX5">
        <v>47.89</v>
      </c>
      <c r="HC5">
        <v>63.64</v>
      </c>
      <c r="HH5">
        <v>47.89</v>
      </c>
      <c r="HM5">
        <v>63.64</v>
      </c>
      <c r="HR5">
        <v>47.89</v>
      </c>
      <c r="HW5">
        <v>63.64</v>
      </c>
      <c r="IB5">
        <v>47.89</v>
      </c>
      <c r="IG5">
        <v>131.63999999999999</v>
      </c>
      <c r="IL5">
        <v>47.63</v>
      </c>
      <c r="IQ5">
        <v>63.38</v>
      </c>
      <c r="IV5">
        <v>217.23</v>
      </c>
      <c r="JA5">
        <v>63.38</v>
      </c>
      <c r="JF5">
        <v>47.63</v>
      </c>
      <c r="JK5">
        <v>63.38</v>
      </c>
      <c r="JP5">
        <v>47.63</v>
      </c>
    </row>
    <row r="6" spans="1:279" x14ac:dyDescent="0.3">
      <c r="A6" s="2">
        <f>IFERROR(AVERAGEIF(Customer_Revenue[[#This Row],[1/3/2022]:[3/31/2022]], "&gt;0"), 0)</f>
        <v>175.68333333333337</v>
      </c>
      <c r="B6" s="1">
        <f>IFERROR(AVEDEV(Customer_Revenue[[#This Row],[1/3/2022]:[3/31/2022]]),0)</f>
        <v>36.517777777777766</v>
      </c>
      <c r="C6" s="1">
        <f>IFERROR(MAX(0,#REF!-#REF!),0)</f>
        <v>0</v>
      </c>
      <c r="D6" s="1">
        <f>IFERROR(#REF!+#REF!,0)</f>
        <v>0</v>
      </c>
      <c r="E6" s="2">
        <f>IFERROR(AVERAGEIF(Customer_Revenue[[#This Row],[4/1/2022]:[6/30/2022]], "&gt;0"), 0)</f>
        <v>193.47846153846154</v>
      </c>
      <c r="F6" s="1">
        <f>IFERROR(AVEDEV(Customer_Revenue[[#This Row],[4/1/2022]:[6/30/2022]]),0)</f>
        <v>34.045798816568052</v>
      </c>
      <c r="G6" s="1">
        <f>IFERROR(MAX(0,#REF!-#REF!),0)</f>
        <v>0</v>
      </c>
      <c r="H6" s="1">
        <f>IFERROR(#REF!+#REF!,0)</f>
        <v>0</v>
      </c>
      <c r="I6" s="2">
        <f>IFERROR(AVERAGEIF(Customer_Revenue[[#This Row],[4/1/2022]:[9/30/2022]], "&gt;0"),0)</f>
        <v>222.44407407407411</v>
      </c>
      <c r="J6" s="1">
        <f>IFERROR(AVEDEV(Customer_Revenue[[#This Row],[4/1/2022]:[9/30/2022]]),0)</f>
        <v>61.566611796982173</v>
      </c>
      <c r="K6" s="1">
        <f>IFERROR(MAX(0,Customer_Revenue[[#This Row],[Q3 Mean]]-Customer_Revenue[[#This Row],[Q3 Mean Absolute Deviation]]),0)</f>
        <v>160.87746227709192</v>
      </c>
      <c r="L6" s="1">
        <f>IFERROR(MAX(0,Customer_Revenue[[#This Row],[Q3 Mean]]+Customer_Revenue[[#This Row],[Q3 Mean Absolute Deviation]]),0)</f>
        <v>284.0106858710563</v>
      </c>
      <c r="M6" s="2">
        <f>IFERROR(AVERAGEIF(Customer_Revenue[[#This Row],[10/1/2021]:[3/31/2022]], "&gt;0"),0)</f>
        <v>173.82821428571432</v>
      </c>
      <c r="N6" s="1">
        <f>IFERROR(AVEDEV(Customer_Revenue[[#This Row],[10/1/2021]:[3/31/2022]]),0)</f>
        <v>23.250102040816326</v>
      </c>
      <c r="O6" s="1">
        <f>IFERROR(MAX(0,#REF!-#REF!),0)</f>
        <v>0</v>
      </c>
      <c r="P6" s="1">
        <f>IFERROR(#REF!+#REF!,0)</f>
        <v>0</v>
      </c>
      <c r="Q6">
        <v>1259</v>
      </c>
      <c r="U6">
        <v>166.65</v>
      </c>
      <c r="Z6">
        <v>177.98</v>
      </c>
      <c r="AE6">
        <v>166.65</v>
      </c>
      <c r="AJ6">
        <v>166.65</v>
      </c>
      <c r="AO6">
        <v>198.15</v>
      </c>
      <c r="AT6">
        <v>177.98</v>
      </c>
      <c r="AY6">
        <v>166.65</v>
      </c>
      <c r="BD6">
        <v>166.65</v>
      </c>
      <c r="BI6">
        <v>166.65</v>
      </c>
      <c r="BN6">
        <v>177.98</v>
      </c>
      <c r="BS6">
        <v>166.65</v>
      </c>
      <c r="BX6">
        <v>166.65</v>
      </c>
      <c r="CC6">
        <v>166.65</v>
      </c>
      <c r="CH6">
        <v>177.98</v>
      </c>
      <c r="CI6">
        <v>19</v>
      </c>
      <c r="CK6" s="17"/>
      <c r="CM6">
        <v>166.65</v>
      </c>
      <c r="CR6">
        <v>166.65</v>
      </c>
      <c r="CW6">
        <v>135.15</v>
      </c>
      <c r="DB6">
        <v>209.48</v>
      </c>
      <c r="DG6">
        <v>166.65</v>
      </c>
      <c r="DL6">
        <v>135.15</v>
      </c>
      <c r="DN6">
        <v>260.68</v>
      </c>
      <c r="DQ6">
        <v>166.65</v>
      </c>
      <c r="DV6">
        <v>222.8</v>
      </c>
      <c r="EA6">
        <v>211.47</v>
      </c>
      <c r="EF6">
        <v>180.22</v>
      </c>
      <c r="EK6">
        <v>218.38</v>
      </c>
      <c r="EP6">
        <v>198.34</v>
      </c>
      <c r="EU6">
        <v>180.22</v>
      </c>
      <c r="EZ6">
        <v>233.78</v>
      </c>
      <c r="FE6">
        <v>180.22</v>
      </c>
      <c r="FJ6">
        <v>201.34</v>
      </c>
      <c r="FO6">
        <v>180.22</v>
      </c>
      <c r="FT6">
        <v>180.22</v>
      </c>
      <c r="FY6">
        <v>207</v>
      </c>
      <c r="GD6">
        <v>173.21</v>
      </c>
      <c r="GI6">
        <v>127.65</v>
      </c>
      <c r="GN6">
        <v>282.92</v>
      </c>
      <c r="GS6">
        <v>127.65</v>
      </c>
      <c r="GX6">
        <v>177.14</v>
      </c>
      <c r="HC6">
        <v>263.64999999999998</v>
      </c>
      <c r="HH6">
        <v>258.14999999999998</v>
      </c>
      <c r="HM6">
        <v>308.98</v>
      </c>
      <c r="HN6">
        <v>12.58</v>
      </c>
      <c r="HR6">
        <v>220.22</v>
      </c>
      <c r="HW6">
        <v>208.89</v>
      </c>
      <c r="IB6">
        <v>328.46</v>
      </c>
      <c r="IG6">
        <v>276.89</v>
      </c>
      <c r="IL6">
        <v>219.96</v>
      </c>
      <c r="IQ6">
        <v>208.63</v>
      </c>
      <c r="IV6">
        <v>497.2</v>
      </c>
      <c r="JA6">
        <v>204.62</v>
      </c>
      <c r="JF6">
        <v>262.08999999999997</v>
      </c>
      <c r="JK6">
        <v>140.63</v>
      </c>
      <c r="JP6">
        <v>343.47</v>
      </c>
    </row>
    <row r="7" spans="1:279" x14ac:dyDescent="0.3">
      <c r="A7" s="2">
        <f>IFERROR(AVERAGEIF(Customer_Revenue[[#This Row],[1/3/2022]:[3/31/2022]], "&gt;0"), 0)</f>
        <v>118.45666666666666</v>
      </c>
      <c r="B7" s="1">
        <f>IFERROR(AVEDEV(Customer_Revenue[[#This Row],[1/3/2022]:[3/31/2022]]),0)</f>
        <v>4.0355555555555513</v>
      </c>
      <c r="C7" s="1">
        <f>IFERROR(MAX(0,#REF!-#REF!),0)</f>
        <v>0</v>
      </c>
      <c r="D7" s="1">
        <f>IFERROR(#REF!+#REF!,0)</f>
        <v>0</v>
      </c>
      <c r="E7" s="2">
        <f>IFERROR(AVERAGEIF(Customer_Revenue[[#This Row],[4/1/2022]:[6/30/2022]], "&gt;0"), 0)</f>
        <v>123.89333333333333</v>
      </c>
      <c r="F7" s="1">
        <f>IFERROR(AVEDEV(Customer_Revenue[[#This Row],[4/1/2022]:[6/30/2022]]),0)</f>
        <v>7.884444444444445</v>
      </c>
      <c r="G7" s="1">
        <f>IFERROR(MAX(0,#REF!-#REF!),0)</f>
        <v>0</v>
      </c>
      <c r="H7" s="1">
        <f>IFERROR(#REF!+#REF!,0)</f>
        <v>0</v>
      </c>
      <c r="I7" s="2">
        <f>IFERROR(AVERAGEIF(Customer_Revenue[[#This Row],[4/1/2022]:[9/30/2022]], "&gt;0"),0)</f>
        <v>125.23142857142857</v>
      </c>
      <c r="J7" s="1">
        <f>IFERROR(AVEDEV(Customer_Revenue[[#This Row],[4/1/2022]:[9/30/2022]]),0)</f>
        <v>7.187755102040815</v>
      </c>
      <c r="K7" s="1">
        <f>IFERROR(MAX(0,Customer_Revenue[[#This Row],[Q3 Mean]]-Customer_Revenue[[#This Row],[Q3 Mean Absolute Deviation]]),0)</f>
        <v>118.04367346938776</v>
      </c>
      <c r="L7" s="1">
        <f>IFERROR(MAX(0,Customer_Revenue[[#This Row],[Q3 Mean]]+Customer_Revenue[[#This Row],[Q3 Mean Absolute Deviation]]),0)</f>
        <v>132.41918367346938</v>
      </c>
      <c r="M7" s="2">
        <f>IFERROR(AVERAGEIF(Customer_Revenue[[#This Row],[10/1/2021]:[3/31/2022]], "&gt;0"),0)</f>
        <v>151.905</v>
      </c>
      <c r="N7" s="1">
        <f>IFERROR(AVEDEV(Customer_Revenue[[#This Row],[10/1/2021]:[3/31/2022]]),0)</f>
        <v>51.491836734693884</v>
      </c>
      <c r="O7" s="1">
        <f>IFERROR(MAX(0,#REF!-#REF!),0)</f>
        <v>0</v>
      </c>
      <c r="P7" s="1">
        <f>IFERROR(#REF!+#REF!,0)</f>
        <v>0</v>
      </c>
      <c r="Q7">
        <v>3186</v>
      </c>
      <c r="AJ7">
        <v>211.22</v>
      </c>
      <c r="BD7">
        <v>229.41</v>
      </c>
      <c r="BH7">
        <v>0</v>
      </c>
      <c r="BX7">
        <v>115.43</v>
      </c>
      <c r="CK7" s="17"/>
      <c r="CR7">
        <v>115.43</v>
      </c>
      <c r="DL7">
        <v>115.43</v>
      </c>
      <c r="EF7">
        <v>124.51</v>
      </c>
      <c r="EZ7">
        <v>115.89</v>
      </c>
      <c r="FT7">
        <v>135.72</v>
      </c>
      <c r="GN7">
        <v>120.07</v>
      </c>
      <c r="HH7">
        <v>139.9</v>
      </c>
      <c r="IB7">
        <v>122.54</v>
      </c>
      <c r="IV7">
        <v>121.25</v>
      </c>
      <c r="JP7">
        <v>121.25</v>
      </c>
    </row>
    <row r="8" spans="1:279" x14ac:dyDescent="0.3">
      <c r="A8" s="2">
        <f>IFERROR(AVERAGEIF(Customer_Revenue[[#This Row],[1/3/2022]:[3/31/2022]], "&gt;0"), 0)</f>
        <v>39.26</v>
      </c>
      <c r="B8" s="1">
        <f>IFERROR(AVEDEV(Customer_Revenue[[#This Row],[1/3/2022]:[3/31/2022]]),0)</f>
        <v>0</v>
      </c>
      <c r="C8" s="1">
        <f>IFERROR(MAX(0,#REF!-#REF!),0)</f>
        <v>0</v>
      </c>
      <c r="D8" s="1">
        <f>IFERROR(#REF!+#REF!,0)</f>
        <v>0</v>
      </c>
      <c r="E8" s="2">
        <f>IFERROR(AVERAGEIF(Customer_Revenue[[#This Row],[4/1/2022]:[6/30/2022]], "&gt;0"), 0)</f>
        <v>106.2025</v>
      </c>
      <c r="F8" s="1">
        <f>IFERROR(AVEDEV(Customer_Revenue[[#This Row],[4/1/2022]:[6/30/2022]]),0)</f>
        <v>66.773750000000007</v>
      </c>
      <c r="G8" s="1">
        <f>IFERROR(MAX(0,#REF!-#REF!),0)</f>
        <v>0</v>
      </c>
      <c r="H8" s="1">
        <f>IFERROR(#REF!+#REF!,0)</f>
        <v>0</v>
      </c>
      <c r="I8" s="2">
        <f>IFERROR(AVERAGEIF(Customer_Revenue[[#This Row],[4/1/2022]:[9/30/2022]], "&gt;0"),0)</f>
        <v>78.615714285714276</v>
      </c>
      <c r="J8" s="1">
        <f>IFERROR(AVEDEV(Customer_Revenue[[#This Row],[4/1/2022]:[9/30/2022]]),0)</f>
        <v>46.038367346938763</v>
      </c>
      <c r="K8" s="1">
        <f>IFERROR(MAX(0,Customer_Revenue[[#This Row],[Q3 Mean]]-Customer_Revenue[[#This Row],[Q3 Mean Absolute Deviation]]),0)</f>
        <v>32.577346938775513</v>
      </c>
      <c r="L8" s="1">
        <f>IFERROR(MAX(0,Customer_Revenue[[#This Row],[Q3 Mean]]+Customer_Revenue[[#This Row],[Q3 Mean Absolute Deviation]]),0)</f>
        <v>124.65408163265303</v>
      </c>
      <c r="M8" s="2">
        <f>IFERROR(AVERAGEIF(Customer_Revenue[[#This Row],[10/1/2021]:[3/31/2022]], "&gt;0"),0)</f>
        <v>49.69</v>
      </c>
      <c r="N8" s="1">
        <f>IFERROR(AVEDEV(Customer_Revenue[[#This Row],[10/1/2021]:[3/31/2022]]),0)</f>
        <v>16.928163265306125</v>
      </c>
      <c r="O8" s="1">
        <f>IFERROR(MAX(0,#REF!-#REF!),0)</f>
        <v>0</v>
      </c>
      <c r="P8" s="1">
        <f>IFERROR(#REF!+#REF!,0)</f>
        <v>0</v>
      </c>
      <c r="Q8">
        <v>6561</v>
      </c>
      <c r="S8">
        <v>0</v>
      </c>
      <c r="AC8">
        <v>101.84</v>
      </c>
      <c r="BD8">
        <v>39.26</v>
      </c>
      <c r="BS8">
        <v>39.26</v>
      </c>
      <c r="CK8" s="17"/>
      <c r="CM8">
        <v>39.26</v>
      </c>
      <c r="DG8">
        <v>39.26</v>
      </c>
      <c r="EA8">
        <v>39.26</v>
      </c>
      <c r="EU8">
        <v>71.25</v>
      </c>
      <c r="FO8">
        <v>239.75</v>
      </c>
      <c r="GI8">
        <v>71.69</v>
      </c>
      <c r="HC8">
        <v>42.12</v>
      </c>
      <c r="HW8">
        <v>42.12</v>
      </c>
      <c r="IQ8">
        <v>41.69</v>
      </c>
      <c r="JK8">
        <v>41.69</v>
      </c>
    </row>
    <row r="9" spans="1:279" x14ac:dyDescent="0.3">
      <c r="A9" s="2">
        <f>IFERROR(AVERAGEIF(Customer_Revenue[[#This Row],[1/3/2022]:[3/31/2022]], "&gt;0"), 0)</f>
        <v>68.695000000000007</v>
      </c>
      <c r="B9" s="1">
        <f>IFERROR(AVEDEV(Customer_Revenue[[#This Row],[1/3/2022]:[3/31/2022]]),0)</f>
        <v>31.445</v>
      </c>
      <c r="C9" s="1">
        <f>IFERROR(MAX(0,#REF!-#REF!),0)</f>
        <v>0</v>
      </c>
      <c r="D9" s="1">
        <f>IFERROR(#REF!+#REF!,0)</f>
        <v>0</v>
      </c>
      <c r="E9" s="2">
        <f>IFERROR(AVERAGEIF(Customer_Revenue[[#This Row],[4/1/2022]:[6/30/2022]], "&gt;0"), 0)</f>
        <v>38.923333333333332</v>
      </c>
      <c r="F9" s="1">
        <f>IFERROR(AVEDEV(Customer_Revenue[[#This Row],[4/1/2022]:[6/30/2022]]),0)</f>
        <v>0.65555555555555622</v>
      </c>
      <c r="G9" s="1">
        <f>IFERROR(MAX(0,#REF!-#REF!),0)</f>
        <v>0</v>
      </c>
      <c r="H9" s="1">
        <f>IFERROR(#REF!+#REF!,0)</f>
        <v>0</v>
      </c>
      <c r="I9" s="2">
        <f>IFERROR(AVERAGEIF(Customer_Revenue[[#This Row],[4/1/2022]:[9/30/2022]], "&gt;0"),0)</f>
        <v>53.426666666666669</v>
      </c>
      <c r="J9" s="1">
        <f>IFERROR(AVEDEV(Customer_Revenue[[#This Row],[4/1/2022]:[9/30/2022]]),0)</f>
        <v>24.044444444444448</v>
      </c>
      <c r="K9" s="1">
        <f>IFERROR(MAX(0,Customer_Revenue[[#This Row],[Q3 Mean]]-Customer_Revenue[[#This Row],[Q3 Mean Absolute Deviation]]),0)</f>
        <v>29.382222222222222</v>
      </c>
      <c r="L9" s="1">
        <f>IFERROR(MAX(0,Customer_Revenue[[#This Row],[Q3 Mean]]+Customer_Revenue[[#This Row],[Q3 Mean Absolute Deviation]]),0)</f>
        <v>77.471111111111114</v>
      </c>
      <c r="M9" s="2">
        <f>IFERROR(AVERAGEIF(Customer_Revenue[[#This Row],[10/1/2021]:[3/31/2022]], "&gt;0"),0)</f>
        <v>62.875000000000007</v>
      </c>
      <c r="N9" s="1">
        <f>IFERROR(AVEDEV(Customer_Revenue[[#This Row],[10/1/2021]:[3/31/2022]]),0)</f>
        <v>33.988749999999996</v>
      </c>
      <c r="O9" s="1">
        <f>IFERROR(MAX(0,#REF!-#REF!),0)</f>
        <v>0</v>
      </c>
      <c r="P9" s="1">
        <f>IFERROR(#REF!+#REF!,0)</f>
        <v>0</v>
      </c>
      <c r="Q9">
        <v>6562</v>
      </c>
      <c r="AA9">
        <v>37.25</v>
      </c>
      <c r="AF9">
        <v>29.42</v>
      </c>
      <c r="AU9">
        <v>124.3</v>
      </c>
      <c r="BO9">
        <v>37.25</v>
      </c>
      <c r="CI9">
        <v>37.25</v>
      </c>
      <c r="CK9" s="17"/>
      <c r="DC9">
        <v>94.73</v>
      </c>
      <c r="DW9">
        <v>37.25</v>
      </c>
      <c r="EQ9">
        <v>105.55</v>
      </c>
      <c r="FK9">
        <v>39.5</v>
      </c>
      <c r="GE9">
        <v>37.94</v>
      </c>
      <c r="GY9">
        <v>39.33</v>
      </c>
      <c r="HS9">
        <v>39.33</v>
      </c>
      <c r="IM9">
        <v>38.9</v>
      </c>
      <c r="JG9">
        <v>125.56</v>
      </c>
    </row>
    <row r="10" spans="1:279" x14ac:dyDescent="0.3">
      <c r="A10" s="2">
        <f>IFERROR(AVERAGEIF(Customer_Revenue[[#This Row],[1/3/2022]:[3/31/2022]], "&gt;0"), 0)</f>
        <v>55.94</v>
      </c>
      <c r="B10" s="1">
        <f>IFERROR(AVEDEV(Customer_Revenue[[#This Row],[1/3/2022]:[3/31/2022]]),0)</f>
        <v>32.75333333333333</v>
      </c>
      <c r="C10" s="1">
        <f>IFERROR(MAX(0,#REF!-#REF!),0)</f>
        <v>0</v>
      </c>
      <c r="D10" s="1">
        <f>IFERROR(#REF!+#REF!,0)</f>
        <v>0</v>
      </c>
      <c r="E10" s="2">
        <f>IFERROR(AVERAGEIF(Customer_Revenue[[#This Row],[4/1/2022]:[6/30/2022]], "&gt;0"), 0)</f>
        <v>42.02</v>
      </c>
      <c r="F10" s="1">
        <f>IFERROR(AVEDEV(Customer_Revenue[[#This Row],[4/1/2022]:[6/30/2022]]),0)</f>
        <v>12.853333333333333</v>
      </c>
      <c r="G10" s="1">
        <f>IFERROR(MAX(0,#REF!-#REF!),0)</f>
        <v>0</v>
      </c>
      <c r="H10" s="1">
        <f>IFERROR(#REF!+#REF!,0)</f>
        <v>0</v>
      </c>
      <c r="I10" s="2">
        <f>IFERROR(AVERAGEIF(Customer_Revenue[[#This Row],[4/1/2022]:[9/30/2022]], "&gt;0"),0)</f>
        <v>56.598333333333329</v>
      </c>
      <c r="J10" s="1">
        <f>IFERROR(AVEDEV(Customer_Revenue[[#This Row],[4/1/2022]:[9/30/2022]]),0)</f>
        <v>32.514444444444443</v>
      </c>
      <c r="K10" s="1">
        <f>IFERROR(MAX(0,Customer_Revenue[[#This Row],[Q3 Mean]]-Customer_Revenue[[#This Row],[Q3 Mean Absolute Deviation]]),0)</f>
        <v>24.083888888888886</v>
      </c>
      <c r="L10" s="1">
        <f>IFERROR(MAX(0,Customer_Revenue[[#This Row],[Q3 Mean]]+Customer_Revenue[[#This Row],[Q3 Mean Absolute Deviation]]),0)</f>
        <v>89.112777777777779</v>
      </c>
      <c r="M10" s="2">
        <f>IFERROR(AVERAGEIF(Customer_Revenue[[#This Row],[10/1/2021]:[3/31/2022]], "&gt;0"),0)</f>
        <v>58.661428571428573</v>
      </c>
      <c r="N10" s="1">
        <f>IFERROR(AVEDEV(Customer_Revenue[[#This Row],[10/1/2021]:[3/31/2022]]),0)</f>
        <v>39.944897959183677</v>
      </c>
      <c r="O10" s="1">
        <f>IFERROR(MAX(0,#REF!-#REF!),0)</f>
        <v>0</v>
      </c>
      <c r="P10" s="1">
        <f>IFERROR(#REF!+#REF!,0)</f>
        <v>0</v>
      </c>
      <c r="Q10">
        <v>6563</v>
      </c>
      <c r="U10">
        <v>30.25</v>
      </c>
      <c r="AO10">
        <v>152.06</v>
      </c>
      <c r="BI10">
        <v>30.25</v>
      </c>
      <c r="CC10">
        <v>30.25</v>
      </c>
      <c r="CK10" s="17"/>
      <c r="CW10">
        <v>30.25</v>
      </c>
      <c r="DQ10">
        <v>105.07</v>
      </c>
      <c r="EK10">
        <v>32.5</v>
      </c>
      <c r="FE10">
        <v>32.5</v>
      </c>
      <c r="FY10">
        <v>61.3</v>
      </c>
      <c r="GS10">
        <v>32.26</v>
      </c>
      <c r="HM10">
        <v>32.26</v>
      </c>
      <c r="IG10">
        <v>149.44</v>
      </c>
      <c r="JA10">
        <v>31.83</v>
      </c>
    </row>
    <row r="11" spans="1:279" x14ac:dyDescent="0.3">
      <c r="A11" s="2">
        <f>IFERROR(AVERAGEIF(Customer_Revenue[[#This Row],[1/3/2022]:[3/31/2022]], "&gt;0"), 0)</f>
        <v>31.662500000000001</v>
      </c>
      <c r="B11" s="1">
        <f>IFERROR(AVEDEV(Customer_Revenue[[#This Row],[1/3/2022]:[3/31/2022]]),0)</f>
        <v>2.8825000000000003</v>
      </c>
      <c r="C11" s="1">
        <f>IFERROR(MAX(0,#REF!-#REF!),0)</f>
        <v>0</v>
      </c>
      <c r="D11" s="1">
        <f>IFERROR(#REF!+#REF!,0)</f>
        <v>0</v>
      </c>
      <c r="E11" s="2">
        <f>IFERROR(AVERAGEIF(Customer_Revenue[[#This Row],[4/1/2022]:[6/30/2022]], "&gt;0"), 0)</f>
        <v>57.036666666666669</v>
      </c>
      <c r="F11" s="1">
        <f>IFERROR(AVEDEV(Customer_Revenue[[#This Row],[4/1/2022]:[6/30/2022]]),0)</f>
        <v>29.788888888888891</v>
      </c>
      <c r="G11" s="1">
        <f>IFERROR(MAX(0,#REF!-#REF!),0)</f>
        <v>0</v>
      </c>
      <c r="H11" s="1">
        <f>IFERROR(#REF!+#REF!,0)</f>
        <v>0</v>
      </c>
      <c r="I11" s="2">
        <f>IFERROR(AVERAGEIF(Customer_Revenue[[#This Row],[4/1/2022]:[9/30/2022]], "&gt;0"),0)</f>
        <v>46.07</v>
      </c>
      <c r="J11" s="1">
        <f>IFERROR(AVEDEV(Customer_Revenue[[#This Row],[4/1/2022]:[9/30/2022]]),0)</f>
        <v>18.55</v>
      </c>
      <c r="K11" s="1">
        <f>IFERROR(MAX(0,Customer_Revenue[[#This Row],[Q3 Mean]]-Customer_Revenue[[#This Row],[Q3 Mean Absolute Deviation]]),0)</f>
        <v>27.52</v>
      </c>
      <c r="L11" s="1">
        <f>IFERROR(MAX(0,Customer_Revenue[[#This Row],[Q3 Mean]]+Customer_Revenue[[#This Row],[Q3 Mean Absolute Deviation]]),0)</f>
        <v>64.62</v>
      </c>
      <c r="M11" s="2">
        <f>IFERROR(AVERAGEIF(Customer_Revenue[[#This Row],[10/1/2021]:[3/31/2022]], "&gt;0"),0)</f>
        <v>27.972500000000004</v>
      </c>
      <c r="N11" s="1">
        <f>IFERROR(AVEDEV(Customer_Revenue[[#This Row],[10/1/2021]:[3/31/2022]]),0)</f>
        <v>8.6530864197530875</v>
      </c>
      <c r="O11" s="1">
        <f>IFERROR(MAX(0,#REF!-#REF!),0)</f>
        <v>0</v>
      </c>
      <c r="P11" s="1">
        <f>IFERROR(#REF!+#REF!,0)</f>
        <v>0</v>
      </c>
      <c r="Q11">
        <v>6564</v>
      </c>
      <c r="U11">
        <v>10.79</v>
      </c>
      <c r="Z11">
        <v>28.78</v>
      </c>
      <c r="AE11">
        <v>0</v>
      </c>
      <c r="AT11">
        <v>28.78</v>
      </c>
      <c r="BN11">
        <v>28.78</v>
      </c>
      <c r="CH11">
        <v>28.78</v>
      </c>
      <c r="CK11" s="17"/>
      <c r="DB11">
        <v>28.78</v>
      </c>
      <c r="DV11">
        <v>33.42</v>
      </c>
      <c r="EP11">
        <v>35.67</v>
      </c>
      <c r="FJ11">
        <v>101.72</v>
      </c>
      <c r="GD11">
        <v>34</v>
      </c>
      <c r="GX11">
        <v>35.39</v>
      </c>
      <c r="HR11">
        <v>35.39</v>
      </c>
      <c r="IL11">
        <v>34.96</v>
      </c>
      <c r="JF11">
        <v>34.96</v>
      </c>
    </row>
    <row r="12" spans="1:279" x14ac:dyDescent="0.3">
      <c r="A12" s="2">
        <f>IFERROR(AVERAGEIF(Customer_Revenue[[#This Row],[1/3/2022]:[3/31/2022]], "&gt;0"), 0)</f>
        <v>76.776666666666657</v>
      </c>
      <c r="B12" s="1">
        <f>IFERROR(AVEDEV(Customer_Revenue[[#This Row],[1/3/2022]:[3/31/2022]]),0)</f>
        <v>45.895555555555553</v>
      </c>
      <c r="C12" s="1">
        <f>IFERROR(MAX(0,#REF!-#REF!),0)</f>
        <v>0</v>
      </c>
      <c r="D12" s="1">
        <f>IFERROR(#REF!+#REF!,0)</f>
        <v>0</v>
      </c>
      <c r="E12" s="2">
        <f>IFERROR(AVERAGEIF(Customer_Revenue[[#This Row],[4/1/2022]:[6/30/2022]], "&gt;0"), 0)</f>
        <v>44.333333333333336</v>
      </c>
      <c r="F12" s="1">
        <f>IFERROR(AVEDEV(Customer_Revenue[[#This Row],[4/1/2022]:[6/30/2022]]),0)</f>
        <v>2.0644444444444452</v>
      </c>
      <c r="G12" s="1">
        <f>IFERROR(MAX(0,#REF!-#REF!),0)</f>
        <v>0</v>
      </c>
      <c r="H12" s="1">
        <f>IFERROR(#REF!+#REF!,0)</f>
        <v>0</v>
      </c>
      <c r="I12" s="2">
        <f>IFERROR(AVERAGEIF(Customer_Revenue[[#This Row],[4/1/2022]:[9/30/2022]], "&gt;0"),0)</f>
        <v>52.586666666666666</v>
      </c>
      <c r="J12" s="1">
        <f>IFERROR(AVEDEV(Customer_Revenue[[#This Row],[4/1/2022]:[9/30/2022]]),0)</f>
        <v>14.64204081632653</v>
      </c>
      <c r="K12" s="1">
        <f>IFERROR(MAX(0,Customer_Revenue[[#This Row],[Q3 Mean]]-Customer_Revenue[[#This Row],[Q3 Mean Absolute Deviation]]),0)</f>
        <v>37.944625850340138</v>
      </c>
      <c r="L12" s="1">
        <f>IFERROR(MAX(0,Customer_Revenue[[#This Row],[Q3 Mean]]+Customer_Revenue[[#This Row],[Q3 Mean Absolute Deviation]]),0)</f>
        <v>67.228707482993201</v>
      </c>
      <c r="M12" s="2">
        <f>IFERROR(AVERAGEIF(Customer_Revenue[[#This Row],[10/1/2021]:[3/31/2022]], "&gt;0"),0)</f>
        <v>67.065000000000012</v>
      </c>
      <c r="N12" s="1">
        <f>IFERROR(AVEDEV(Customer_Revenue[[#This Row],[10/1/2021]:[3/31/2022]]),0)</f>
        <v>37.462500000000013</v>
      </c>
      <c r="O12" s="1">
        <f>IFERROR(MAX(0,#REF!-#REF!),0)</f>
        <v>0</v>
      </c>
      <c r="P12" s="1">
        <f>IFERROR(#REF!+#REF!,0)</f>
        <v>0</v>
      </c>
      <c r="Q12">
        <v>6566</v>
      </c>
      <c r="W12">
        <v>41.23</v>
      </c>
      <c r="AG12">
        <v>138.36000000000001</v>
      </c>
      <c r="AP12">
        <v>44.14</v>
      </c>
      <c r="BJ12">
        <v>41.23</v>
      </c>
      <c r="CD12">
        <v>41.23</v>
      </c>
      <c r="CK12" s="17"/>
      <c r="CX12">
        <v>145.62</v>
      </c>
      <c r="DR12">
        <v>41.23</v>
      </c>
      <c r="EL12">
        <v>43.48</v>
      </c>
      <c r="FF12">
        <v>47.43</v>
      </c>
      <c r="FZ12">
        <v>42.09</v>
      </c>
      <c r="GT12">
        <v>43.48</v>
      </c>
      <c r="HN12">
        <v>43.48</v>
      </c>
      <c r="IH12">
        <v>83.86</v>
      </c>
      <c r="IW12">
        <v>0</v>
      </c>
      <c r="JB12">
        <v>55.18</v>
      </c>
    </row>
    <row r="13" spans="1:279" x14ac:dyDescent="0.3">
      <c r="A13" s="2">
        <f>IFERROR(AVERAGEIF(Customer_Revenue[[#This Row],[1/3/2022]:[3/31/2022]], "&gt;0"), 0)</f>
        <v>58.27</v>
      </c>
      <c r="B13" s="1">
        <f>IFERROR(AVEDEV(Customer_Revenue[[#This Row],[1/3/2022]:[3/31/2022]]),0)</f>
        <v>33.253333333333337</v>
      </c>
      <c r="C13" s="1">
        <f>IFERROR(MAX(0,#REF!-#REF!),0)</f>
        <v>0</v>
      </c>
      <c r="D13" s="1">
        <f>IFERROR(#REF!+#REF!,0)</f>
        <v>0</v>
      </c>
      <c r="E13" s="2">
        <f>IFERROR(AVERAGEIF(Customer_Revenue[[#This Row],[4/1/2022]:[6/30/2022]], "&gt;0"), 0)</f>
        <v>136.47</v>
      </c>
      <c r="F13" s="1">
        <f>IFERROR(AVEDEV(Customer_Revenue[[#This Row],[4/1/2022]:[6/30/2022]]),0)</f>
        <v>101.01000000000002</v>
      </c>
      <c r="G13" s="1">
        <f>IFERROR(MAX(0,#REF!-#REF!),0)</f>
        <v>0</v>
      </c>
      <c r="H13" s="1">
        <f>IFERROR(#REF!+#REF!,0)</f>
        <v>0</v>
      </c>
      <c r="I13" s="2">
        <f>IFERROR(AVERAGEIF(Customer_Revenue[[#This Row],[4/1/2022]:[9/30/2022]], "&gt;0"),0)</f>
        <v>93.005714285714276</v>
      </c>
      <c r="J13" s="1">
        <f>IFERROR(AVEDEV(Customer_Revenue[[#This Row],[4/1/2022]:[9/30/2022]]),0)</f>
        <v>82.556734693877544</v>
      </c>
      <c r="K13" s="1">
        <f>IFERROR(MAX(0,Customer_Revenue[[#This Row],[Q3 Mean]]-Customer_Revenue[[#This Row],[Q3 Mean Absolute Deviation]]),0)</f>
        <v>10.448979591836732</v>
      </c>
      <c r="L13" s="1">
        <f>IFERROR(MAX(0,Customer_Revenue[[#This Row],[Q3 Mean]]+Customer_Revenue[[#This Row],[Q3 Mean Absolute Deviation]]),0)</f>
        <v>175.56244897959181</v>
      </c>
      <c r="M13" s="2">
        <f>IFERROR(AVERAGEIF(Customer_Revenue[[#This Row],[10/1/2021]:[3/31/2022]], "&gt;0"),0)</f>
        <v>45.79999999999999</v>
      </c>
      <c r="N13" s="1">
        <f>IFERROR(AVEDEV(Customer_Revenue[[#This Row],[10/1/2021]:[3/31/2022]]),0)</f>
        <v>19.683673469387752</v>
      </c>
      <c r="O13" s="1">
        <f>IFERROR(MAX(0,#REF!-#REF!),0)</f>
        <v>0</v>
      </c>
      <c r="P13" s="1">
        <f>IFERROR(#REF!+#REF!,0)</f>
        <v>0</v>
      </c>
      <c r="Q13">
        <v>6567</v>
      </c>
      <c r="U13">
        <v>0</v>
      </c>
      <c r="AE13">
        <v>33.33</v>
      </c>
      <c r="AX13">
        <v>33.33</v>
      </c>
      <c r="BW13">
        <v>33.33</v>
      </c>
      <c r="CK13" s="17"/>
      <c r="CL13">
        <v>108.15</v>
      </c>
      <c r="DF13">
        <v>33.33</v>
      </c>
      <c r="DZ13">
        <v>33.33</v>
      </c>
      <c r="ET13">
        <v>35.58</v>
      </c>
      <c r="FN13">
        <v>332.47</v>
      </c>
      <c r="GH13">
        <v>142.49</v>
      </c>
      <c r="HB13">
        <v>35.340000000000003</v>
      </c>
      <c r="HV13">
        <v>35.340000000000003</v>
      </c>
      <c r="IP13">
        <v>34.909999999999997</v>
      </c>
      <c r="JJ13">
        <v>34.909999999999997</v>
      </c>
    </row>
    <row r="14" spans="1:279" x14ac:dyDescent="0.3">
      <c r="A14" s="2">
        <f>IFERROR(AVERAGEIF(Customer_Revenue[[#This Row],[1/3/2022]:[3/31/2022]], "&gt;0"), 0)</f>
        <v>29.33</v>
      </c>
      <c r="B14" s="1">
        <f>IFERROR(AVEDEV(Customer_Revenue[[#This Row],[1/3/2022]:[3/31/2022]]),0)</f>
        <v>0</v>
      </c>
      <c r="C14" s="1">
        <f>IFERROR(MAX(0,#REF!-#REF!),0)</f>
        <v>0</v>
      </c>
      <c r="D14" s="1">
        <f>IFERROR(#REF!+#REF!,0)</f>
        <v>0</v>
      </c>
      <c r="E14" s="2">
        <f>IFERROR(AVERAGEIF(Customer_Revenue[[#This Row],[4/1/2022]:[6/30/2022]], "&gt;0"), 0)</f>
        <v>32.407499999999999</v>
      </c>
      <c r="F14" s="1">
        <f>IFERROR(AVEDEV(Customer_Revenue[[#This Row],[4/1/2022]:[6/30/2022]]),0)</f>
        <v>2.0324999999999989</v>
      </c>
      <c r="G14" s="1">
        <f>IFERROR(MAX(0,#REF!-#REF!),0)</f>
        <v>0</v>
      </c>
      <c r="H14" s="1">
        <f>IFERROR(#REF!+#REF!,0)</f>
        <v>0</v>
      </c>
      <c r="I14" s="2">
        <f>IFERROR(AVERAGEIF(Customer_Revenue[[#This Row],[4/1/2022]:[9/30/2022]], "&gt;0"),0)</f>
        <v>54.82</v>
      </c>
      <c r="J14" s="1">
        <f>IFERROR(AVEDEV(Customer_Revenue[[#This Row],[4/1/2022]:[9/30/2022]]),0)</f>
        <v>39.308571428571433</v>
      </c>
      <c r="K14" s="1">
        <f>IFERROR(MAX(0,Customer_Revenue[[#This Row],[Q3 Mean]]-Customer_Revenue[[#This Row],[Q3 Mean Absolute Deviation]]),0)</f>
        <v>15.511428571428567</v>
      </c>
      <c r="L14" s="1">
        <f>IFERROR(MAX(0,Customer_Revenue[[#This Row],[Q3 Mean]]+Customer_Revenue[[#This Row],[Q3 Mean Absolute Deviation]]),0)</f>
        <v>94.128571428571433</v>
      </c>
      <c r="M14" s="2">
        <f>IFERROR(AVERAGEIF(Customer_Revenue[[#This Row],[10/1/2021]:[3/31/2022]], "&gt;0"),0)</f>
        <v>31.148571428571422</v>
      </c>
      <c r="N14" s="1">
        <f>IFERROR(AVEDEV(Customer_Revenue[[#This Row],[10/1/2021]:[3/31/2022]]),0)</f>
        <v>7.9346938775510178</v>
      </c>
      <c r="O14" s="1">
        <f>IFERROR(MAX(0,#REF!-#REF!),0)</f>
        <v>0</v>
      </c>
      <c r="P14" s="1">
        <f>IFERROR(#REF!+#REF!,0)</f>
        <v>0</v>
      </c>
      <c r="Q14">
        <v>6568</v>
      </c>
      <c r="R14">
        <v>12.47</v>
      </c>
      <c r="AB14">
        <v>29.33</v>
      </c>
      <c r="AV14">
        <v>29.33</v>
      </c>
      <c r="BP14">
        <v>58.92</v>
      </c>
      <c r="CJ14">
        <v>29.33</v>
      </c>
      <c r="CK14" s="17"/>
      <c r="DI14">
        <v>29.33</v>
      </c>
      <c r="DX14">
        <v>29.33</v>
      </c>
      <c r="ER14">
        <v>34.44</v>
      </c>
      <c r="FL14">
        <v>34.44</v>
      </c>
      <c r="GF14">
        <v>29.68</v>
      </c>
      <c r="GZ14">
        <v>31.07</v>
      </c>
      <c r="HT14">
        <v>31.07</v>
      </c>
      <c r="IN14">
        <v>192.4</v>
      </c>
      <c r="JH14">
        <v>30.64</v>
      </c>
    </row>
    <row r="15" spans="1:279" x14ac:dyDescent="0.3">
      <c r="A15" s="2">
        <f>IFERROR(AVERAGEIF(Customer_Revenue[[#This Row],[1/3/2022]:[3/31/2022]], "&gt;0"), 0)</f>
        <v>46.045000000000002</v>
      </c>
      <c r="B15" s="1">
        <f>IFERROR(AVEDEV(Customer_Revenue[[#This Row],[1/3/2022]:[3/31/2022]]),0)</f>
        <v>12.487500000000001</v>
      </c>
      <c r="C15" s="1">
        <f>IFERROR(MAX(0,#REF!-#REF!),0)</f>
        <v>0</v>
      </c>
      <c r="D15" s="1">
        <f>IFERROR(#REF!+#REF!,0)</f>
        <v>0</v>
      </c>
      <c r="E15" s="2">
        <f>IFERROR(AVERAGEIF(Customer_Revenue[[#This Row],[4/1/2022]:[6/30/2022]], "&gt;0"), 0)</f>
        <v>51.173333333333325</v>
      </c>
      <c r="F15" s="1">
        <f>IFERROR(AVEDEV(Customer_Revenue[[#This Row],[4/1/2022]:[6/30/2022]]),0)</f>
        <v>15.864444444444443</v>
      </c>
      <c r="G15" s="1">
        <f>IFERROR(MAX(0,#REF!-#REF!),0)</f>
        <v>0</v>
      </c>
      <c r="H15" s="1">
        <f>IFERROR(#REF!+#REF!,0)</f>
        <v>0</v>
      </c>
      <c r="I15" s="2">
        <f>IFERROR(AVERAGEIF(Customer_Revenue[[#This Row],[4/1/2022]:[9/30/2022]], "&gt;0"),0)</f>
        <v>45.428333333333335</v>
      </c>
      <c r="J15" s="1">
        <f>IFERROR(AVEDEV(Customer_Revenue[[#This Row],[4/1/2022]:[9/30/2022]]),0)</f>
        <v>9.8472222222222232</v>
      </c>
      <c r="K15" s="1">
        <f>IFERROR(MAX(0,Customer_Revenue[[#This Row],[Q3 Mean]]-Customer_Revenue[[#This Row],[Q3 Mean Absolute Deviation]]),0)</f>
        <v>35.581111111111113</v>
      </c>
      <c r="L15" s="1">
        <f>IFERROR(MAX(0,Customer_Revenue[[#This Row],[Q3 Mean]]+Customer_Revenue[[#This Row],[Q3 Mean Absolute Deviation]]),0)</f>
        <v>55.275555555555556</v>
      </c>
      <c r="M15" s="2">
        <f>IFERROR(AVERAGEIF(Customer_Revenue[[#This Row],[10/1/2021]:[3/31/2022]], "&gt;0"),0)</f>
        <v>41.586249999999993</v>
      </c>
      <c r="N15" s="1">
        <f>IFERROR(AVEDEV(Customer_Revenue[[#This Row],[10/1/2021]:[3/31/2022]]),0)</f>
        <v>7.3584374999999946</v>
      </c>
      <c r="O15" s="1">
        <f>IFERROR(MAX(0,#REF!-#REF!),0)</f>
        <v>0</v>
      </c>
      <c r="P15" s="1">
        <f>IFERROR(#REF!+#REF!,0)</f>
        <v>0</v>
      </c>
      <c r="Q15">
        <v>6569</v>
      </c>
      <c r="U15">
        <v>35.35</v>
      </c>
      <c r="Z15">
        <v>37.72</v>
      </c>
      <c r="AT15">
        <v>37.72</v>
      </c>
      <c r="BS15">
        <v>37.72</v>
      </c>
      <c r="CH15">
        <v>37.72</v>
      </c>
      <c r="CK15" s="17"/>
      <c r="DB15">
        <v>37.72</v>
      </c>
      <c r="DV15">
        <v>37.72</v>
      </c>
      <c r="EP15">
        <v>71.02</v>
      </c>
      <c r="FJ15">
        <v>74.97</v>
      </c>
      <c r="GD15">
        <v>38.58</v>
      </c>
      <c r="GX15">
        <v>39.97</v>
      </c>
      <c r="HR15">
        <v>39.97</v>
      </c>
      <c r="IL15">
        <v>39.54</v>
      </c>
      <c r="JF15">
        <v>39.54</v>
      </c>
    </row>
    <row r="16" spans="1:279" x14ac:dyDescent="0.3">
      <c r="A16" s="2">
        <f>IFERROR(AVERAGEIF(Customer_Revenue[[#This Row],[1/3/2022]:[3/31/2022]], "&gt;0"), 0)</f>
        <v>34.322499999999998</v>
      </c>
      <c r="B16" s="1">
        <f>IFERROR(AVEDEV(Customer_Revenue[[#This Row],[1/3/2022]:[3/31/2022]]),0)</f>
        <v>0.84375</v>
      </c>
      <c r="C16" s="1">
        <f>IFERROR(MAX(0,#REF!-#REF!),0)</f>
        <v>0</v>
      </c>
      <c r="D16" s="1">
        <f>IFERROR(#REF!+#REF!,0)</f>
        <v>0</v>
      </c>
      <c r="E16" s="2">
        <f>IFERROR(AVERAGEIF(Customer_Revenue[[#This Row],[4/1/2022]:[6/30/2022]], "&gt;0"), 0)</f>
        <v>36.523333333333333</v>
      </c>
      <c r="F16" s="1">
        <f>IFERROR(AVEDEV(Customer_Revenue[[#This Row],[4/1/2022]:[6/30/2022]]),0)</f>
        <v>0.77111111111111086</v>
      </c>
      <c r="G16" s="1">
        <f>IFERROR(MAX(0,#REF!-#REF!),0)</f>
        <v>0</v>
      </c>
      <c r="H16" s="1">
        <f>IFERROR(#REF!+#REF!,0)</f>
        <v>0</v>
      </c>
      <c r="I16" s="2">
        <f>IFERROR(AVERAGEIF(Customer_Revenue[[#This Row],[4/1/2022]:[9/30/2022]], "&gt;0"),0)</f>
        <v>42.788333333333327</v>
      </c>
      <c r="J16" s="1">
        <f>IFERROR(AVEDEV(Customer_Revenue[[#This Row],[4/1/2022]:[9/30/2022]]),0)</f>
        <v>11.013888888888884</v>
      </c>
      <c r="K16" s="1">
        <f>IFERROR(MAX(0,Customer_Revenue[[#This Row],[Q3 Mean]]-Customer_Revenue[[#This Row],[Q3 Mean Absolute Deviation]]),0)</f>
        <v>31.774444444444441</v>
      </c>
      <c r="L16" s="1">
        <f>IFERROR(MAX(0,Customer_Revenue[[#This Row],[Q3 Mean]]+Customer_Revenue[[#This Row],[Q3 Mean Absolute Deviation]]),0)</f>
        <v>53.802222222222213</v>
      </c>
      <c r="M16" s="2">
        <f>IFERROR(AVERAGEIF(Customer_Revenue[[#This Row],[10/1/2021]:[3/31/2022]], "&gt;0"),0)</f>
        <v>34.134999999999998</v>
      </c>
      <c r="N16" s="1">
        <f>IFERROR(AVEDEV(Customer_Revenue[[#This Row],[10/1/2021]:[3/31/2022]]),0)</f>
        <v>8.3595918367346957</v>
      </c>
      <c r="O16" s="1">
        <f>IFERROR(MAX(0,#REF!-#REF!),0)</f>
        <v>0</v>
      </c>
      <c r="P16" s="1">
        <f>IFERROR(#REF!+#REF!,0)</f>
        <v>0</v>
      </c>
      <c r="Q16">
        <v>6570</v>
      </c>
      <c r="V16">
        <v>0</v>
      </c>
      <c r="AA16">
        <v>33.76</v>
      </c>
      <c r="BO16">
        <v>33.76</v>
      </c>
      <c r="CI16">
        <v>33.76</v>
      </c>
      <c r="CK16" s="17"/>
      <c r="DC16">
        <v>33.76</v>
      </c>
      <c r="DW16">
        <v>33.76</v>
      </c>
      <c r="EQ16">
        <v>36.01</v>
      </c>
      <c r="FK16">
        <v>36.01</v>
      </c>
      <c r="GE16">
        <v>37.68</v>
      </c>
      <c r="GY16">
        <v>35.880000000000003</v>
      </c>
      <c r="HS16">
        <v>35.880000000000003</v>
      </c>
      <c r="IM16">
        <v>35.450000000000003</v>
      </c>
      <c r="JG16">
        <v>75.83</v>
      </c>
    </row>
    <row r="17" spans="1:278" x14ac:dyDescent="0.3">
      <c r="A17" s="2">
        <f>IFERROR(AVERAGEIF(Customer_Revenue[[#This Row],[1/3/2022]:[3/31/2022]], "&gt;0"), 0)</f>
        <v>39.052500000000002</v>
      </c>
      <c r="B17" s="1">
        <f>IFERROR(AVEDEV(Customer_Revenue[[#This Row],[1/3/2022]:[3/31/2022]]),0)</f>
        <v>0.84375</v>
      </c>
      <c r="C17" s="1">
        <f>IFERROR(MAX(0,#REF!-#REF!),0)</f>
        <v>0</v>
      </c>
      <c r="D17" s="1">
        <f>IFERROR(#REF!+#REF!,0)</f>
        <v>0</v>
      </c>
      <c r="E17" s="2">
        <f>IFERROR(AVERAGEIF(Customer_Revenue[[#This Row],[4/1/2022]:[6/30/2022]], "&gt;0"), 0)</f>
        <v>40.176666666666669</v>
      </c>
      <c r="F17" s="1">
        <f>IFERROR(AVEDEV(Customer_Revenue[[#This Row],[4/1/2022]:[6/30/2022]]),0)</f>
        <v>0.65111111111111108</v>
      </c>
      <c r="G17" s="1">
        <f>IFERROR(MAX(0,#REF!-#REF!),0)</f>
        <v>0</v>
      </c>
      <c r="H17" s="1">
        <f>IFERROR(#REF!+#REF!,0)</f>
        <v>0</v>
      </c>
      <c r="I17" s="2">
        <f>IFERROR(AVERAGEIF(Customer_Revenue[[#This Row],[4/1/2022]:[9/30/2022]], "&gt;0"),0)</f>
        <v>40.24</v>
      </c>
      <c r="J17" s="1">
        <f>IFERROR(AVEDEV(Customer_Revenue[[#This Row],[4/1/2022]:[9/30/2022]]),0)</f>
        <v>0.40000000000000213</v>
      </c>
      <c r="K17" s="1">
        <f>IFERROR(MAX(0,Customer_Revenue[[#This Row],[Q3 Mean]]-Customer_Revenue[[#This Row],[Q3 Mean Absolute Deviation]]),0)</f>
        <v>39.840000000000003</v>
      </c>
      <c r="L17" s="1">
        <f>IFERROR(MAX(0,Customer_Revenue[[#This Row],[Q3 Mean]]+Customer_Revenue[[#This Row],[Q3 Mean Absolute Deviation]]),0)</f>
        <v>40.64</v>
      </c>
      <c r="M17" s="2">
        <f>IFERROR(AVERAGEIF(Customer_Revenue[[#This Row],[10/1/2021]:[3/31/2022]], "&gt;0"),0)</f>
        <v>67.038750000000007</v>
      </c>
      <c r="N17" s="1">
        <f>IFERROR(AVEDEV(Customer_Revenue[[#This Row],[10/1/2021]:[3/31/2022]]),0)</f>
        <v>49.397812499999993</v>
      </c>
      <c r="O17" s="1">
        <f>IFERROR(MAX(0,#REF!-#REF!),0)</f>
        <v>0</v>
      </c>
      <c r="P17" s="1">
        <f>IFERROR(#REF!+#REF!,0)</f>
        <v>0</v>
      </c>
      <c r="Q17">
        <v>6571</v>
      </c>
      <c r="Z17">
        <v>38.49</v>
      </c>
      <c r="AO17">
        <v>264.63</v>
      </c>
      <c r="AT17">
        <v>38.49</v>
      </c>
      <c r="BN17">
        <v>38.49</v>
      </c>
      <c r="CH17">
        <v>38.49</v>
      </c>
      <c r="CK17" s="17"/>
      <c r="DB17">
        <v>38.49</v>
      </c>
      <c r="DV17">
        <v>38.49</v>
      </c>
      <c r="EP17">
        <v>40.74</v>
      </c>
      <c r="FJ17">
        <v>40.74</v>
      </c>
      <c r="GD17">
        <v>39.200000000000003</v>
      </c>
      <c r="GX17">
        <v>40.590000000000003</v>
      </c>
      <c r="HR17">
        <v>40.590000000000003</v>
      </c>
      <c r="IL17">
        <v>40.159999999999997</v>
      </c>
      <c r="JF17">
        <v>40.159999999999997</v>
      </c>
    </row>
    <row r="18" spans="1:278" x14ac:dyDescent="0.3">
      <c r="A18" s="2">
        <f>IFERROR(AVERAGEIF(Customer_Revenue[[#This Row],[1/3/2022]:[3/31/2022]], "&gt;0"), 0)</f>
        <v>31.689999999999998</v>
      </c>
      <c r="B18" s="1">
        <f>IFERROR(AVEDEV(Customer_Revenue[[#This Row],[1/3/2022]:[3/31/2022]]),0)</f>
        <v>0.99999999999999767</v>
      </c>
      <c r="C18" s="1">
        <f>IFERROR(MAX(0,#REF!-#REF!),0)</f>
        <v>0</v>
      </c>
      <c r="D18" s="1">
        <f>IFERROR(#REF!+#REF!,0)</f>
        <v>0</v>
      </c>
      <c r="E18" s="2">
        <f>IFERROR(AVERAGEIF(Customer_Revenue[[#This Row],[4/1/2022]:[6/30/2022]], "&gt;0"), 0)</f>
        <v>47.050000000000004</v>
      </c>
      <c r="F18" s="1">
        <f>IFERROR(AVEDEV(Customer_Revenue[[#This Row],[4/1/2022]:[6/30/2022]]),0)</f>
        <v>16.826666666666672</v>
      </c>
      <c r="G18" s="1">
        <f>IFERROR(MAX(0,#REF!-#REF!),0)</f>
        <v>0</v>
      </c>
      <c r="H18" s="1">
        <f>IFERROR(#REF!+#REF!,0)</f>
        <v>0</v>
      </c>
      <c r="I18" s="2">
        <f>IFERROR(AVERAGEIF(Customer_Revenue[[#This Row],[4/1/2022]:[9/30/2022]], "&gt;0"),0)</f>
        <v>39.783333333333331</v>
      </c>
      <c r="J18" s="1">
        <f>IFERROR(AVEDEV(Customer_Revenue[[#This Row],[4/1/2022]:[9/30/2022]]),0)</f>
        <v>10.835555555555558</v>
      </c>
      <c r="K18" s="1">
        <f>IFERROR(MAX(0,Customer_Revenue[[#This Row],[Q3 Mean]]-Customer_Revenue[[#This Row],[Q3 Mean Absolute Deviation]]),0)</f>
        <v>28.947777777777773</v>
      </c>
      <c r="L18" s="1">
        <f>IFERROR(MAX(0,Customer_Revenue[[#This Row],[Q3 Mean]]+Customer_Revenue[[#This Row],[Q3 Mean Absolute Deviation]]),0)</f>
        <v>50.61888888888889</v>
      </c>
      <c r="M18" s="2">
        <f>IFERROR(AVERAGEIF(Customer_Revenue[[#This Row],[10/1/2021]:[3/31/2022]], "&gt;0"),0)</f>
        <v>31.261428571428574</v>
      </c>
      <c r="N18" s="1">
        <f>IFERROR(AVEDEV(Customer_Revenue[[#This Row],[10/1/2021]:[3/31/2022]]),0)</f>
        <v>0.55102040816326592</v>
      </c>
      <c r="O18" s="1">
        <f>IFERROR(MAX(0,#REF!-#REF!),0)</f>
        <v>0</v>
      </c>
      <c r="P18" s="1">
        <f>IFERROR(#REF!+#REF!,0)</f>
        <v>0</v>
      </c>
      <c r="Q18">
        <v>6572</v>
      </c>
      <c r="U18">
        <v>30.94</v>
      </c>
      <c r="AO18">
        <v>30.94</v>
      </c>
      <c r="BI18">
        <v>30.94</v>
      </c>
      <c r="CC18">
        <v>30.94</v>
      </c>
      <c r="CK18" s="17"/>
      <c r="CW18">
        <v>30.94</v>
      </c>
      <c r="DQ18">
        <v>30.94</v>
      </c>
      <c r="EK18">
        <v>33.19</v>
      </c>
      <c r="FE18">
        <v>36.200000000000003</v>
      </c>
      <c r="FY18">
        <v>72.290000000000006</v>
      </c>
      <c r="GS18">
        <v>32.659999999999997</v>
      </c>
      <c r="HM18">
        <v>32.659999999999997</v>
      </c>
      <c r="IG18">
        <v>32.659999999999997</v>
      </c>
      <c r="JA18">
        <v>32.229999999999997</v>
      </c>
    </row>
    <row r="19" spans="1:278" x14ac:dyDescent="0.3">
      <c r="A19" s="2">
        <f>IFERROR(AVERAGEIF(Customer_Revenue[[#This Row],[1/3/2022]:[3/31/2022]], "&gt;0"), 0)</f>
        <v>38.65</v>
      </c>
      <c r="B19" s="1">
        <f>IFERROR(AVEDEV(Customer_Revenue[[#This Row],[1/3/2022]:[3/31/2022]]),0)</f>
        <v>1</v>
      </c>
      <c r="C19" s="1">
        <f>IFERROR(MAX(0,#REF!-#REF!),0)</f>
        <v>0</v>
      </c>
      <c r="D19" s="1">
        <f>IFERROR(#REF!+#REF!,0)</f>
        <v>0</v>
      </c>
      <c r="E19" s="2">
        <f>IFERROR(AVERAGEIF(Customer_Revenue[[#This Row],[4/1/2022]:[6/30/2022]], "&gt;0"), 0)</f>
        <v>49.379999999999995</v>
      </c>
      <c r="F19" s="1">
        <f>IFERROR(AVEDEV(Customer_Revenue[[#This Row],[4/1/2022]:[6/30/2022]]),0)</f>
        <v>12.719999999999997</v>
      </c>
      <c r="G19" s="1">
        <f>IFERROR(MAX(0,#REF!-#REF!),0)</f>
        <v>0</v>
      </c>
      <c r="H19" s="1">
        <f>IFERROR(#REF!+#REF!,0)</f>
        <v>0</v>
      </c>
      <c r="I19" s="2">
        <f>IFERROR(AVERAGEIF(Customer_Revenue[[#This Row],[4/1/2022]:[9/30/2022]], "&gt;0"),0)</f>
        <v>49.587142857142858</v>
      </c>
      <c r="J19" s="1">
        <f>IFERROR(AVEDEV(Customer_Revenue[[#This Row],[4/1/2022]:[9/30/2022]]),0)</f>
        <v>12.961632653061226</v>
      </c>
      <c r="K19" s="1">
        <f>IFERROR(MAX(0,Customer_Revenue[[#This Row],[Q3 Mean]]-Customer_Revenue[[#This Row],[Q3 Mean Absolute Deviation]]),0)</f>
        <v>36.625510204081635</v>
      </c>
      <c r="L19" s="1">
        <f>IFERROR(MAX(0,Customer_Revenue[[#This Row],[Q3 Mean]]+Customer_Revenue[[#This Row],[Q3 Mean Absolute Deviation]]),0)</f>
        <v>62.548775510204081</v>
      </c>
      <c r="M19" s="2">
        <f>IFERROR(AVERAGEIF(Customer_Revenue[[#This Row],[10/1/2021]:[3/31/2022]], "&gt;0"),0)</f>
        <v>38.221428571428575</v>
      </c>
      <c r="N19" s="1">
        <f>IFERROR(AVEDEV(Customer_Revenue[[#This Row],[10/1/2021]:[3/31/2022]]),0)</f>
        <v>0.55102040816326892</v>
      </c>
      <c r="O19" s="1">
        <f>IFERROR(MAX(0,#REF!-#REF!),0)</f>
        <v>0</v>
      </c>
      <c r="P19" s="1">
        <f>IFERROR(#REF!+#REF!,0)</f>
        <v>0</v>
      </c>
      <c r="Q19">
        <v>6573</v>
      </c>
      <c r="X19">
        <v>37.9</v>
      </c>
      <c r="AR19">
        <v>37.9</v>
      </c>
      <c r="BG19">
        <v>37.9</v>
      </c>
      <c r="CA19">
        <v>37.9</v>
      </c>
      <c r="CK19" s="17"/>
      <c r="DE19">
        <v>37.9</v>
      </c>
      <c r="DO19">
        <v>37.9</v>
      </c>
      <c r="EN19">
        <v>40.15</v>
      </c>
      <c r="FC19">
        <v>43.79</v>
      </c>
      <c r="FE19">
        <v>74.819999999999993</v>
      </c>
      <c r="FW19">
        <v>38.76</v>
      </c>
      <c r="GQ19">
        <v>40.15</v>
      </c>
      <c r="HK19">
        <v>69.72</v>
      </c>
      <c r="IE19">
        <v>40.15</v>
      </c>
      <c r="IY19">
        <v>39.72</v>
      </c>
    </row>
    <row r="20" spans="1:278" x14ac:dyDescent="0.3">
      <c r="A20" s="2">
        <f>IFERROR(AVERAGEIF(Customer_Revenue[[#This Row],[1/3/2022]:[3/31/2022]], "&gt;0"), 0)</f>
        <v>16.055000000000003</v>
      </c>
      <c r="B20" s="1">
        <f>IFERROR(AVEDEV(Customer_Revenue[[#This Row],[1/3/2022]:[3/31/2022]]),0)</f>
        <v>0.62500000000000233</v>
      </c>
      <c r="C20" s="1">
        <f>IFERROR(MAX(0,#REF!-#REF!),0)</f>
        <v>0</v>
      </c>
      <c r="D20" s="1">
        <f>IFERROR(#REF!+#REF!,0)</f>
        <v>0</v>
      </c>
      <c r="E20" s="2">
        <f>IFERROR(AVERAGEIF(Customer_Revenue[[#This Row],[4/1/2022]:[6/30/2022]], "&gt;0"), 0)</f>
        <v>17.930000000000003</v>
      </c>
      <c r="F20" s="1">
        <f>IFERROR(AVEDEV(Customer_Revenue[[#This Row],[4/1/2022]:[6/30/2022]]),0)</f>
        <v>3.5527136788005009E-15</v>
      </c>
      <c r="G20" s="1">
        <f>IFERROR(MAX(0,#REF!-#REF!),0)</f>
        <v>0</v>
      </c>
      <c r="H20" s="1">
        <f>IFERROR(#REF!+#REF!,0)</f>
        <v>0</v>
      </c>
      <c r="I20" s="2">
        <f>IFERROR(AVERAGEIF(Customer_Revenue[[#This Row],[4/1/2022]:[9/30/2022]], "&gt;0"),0)</f>
        <v>17.930000000000003</v>
      </c>
      <c r="J20" s="1">
        <f>IFERROR(AVEDEV(Customer_Revenue[[#This Row],[4/1/2022]:[9/30/2022]]),0)</f>
        <v>3.5527136788005009E-15</v>
      </c>
      <c r="K20" s="1">
        <f>IFERROR(MAX(0,Customer_Revenue[[#This Row],[Q3 Mean]]-Customer_Revenue[[#This Row],[Q3 Mean Absolute Deviation]]),0)</f>
        <v>17.93</v>
      </c>
      <c r="L20" s="1">
        <f>IFERROR(MAX(0,Customer_Revenue[[#This Row],[Q3 Mean]]+Customer_Revenue[[#This Row],[Q3 Mean Absolute Deviation]]),0)</f>
        <v>17.930000000000007</v>
      </c>
      <c r="M20" s="2">
        <f>IFERROR(AVERAGEIF(Customer_Revenue[[#This Row],[10/1/2021]:[3/31/2022]], "&gt;0"),0)</f>
        <v>15.591538461538466</v>
      </c>
      <c r="N20" s="1">
        <f>IFERROR(AVEDEV(Customer_Revenue[[#This Row],[10/1/2021]:[3/31/2022]]),0)</f>
        <v>0.45502958579881536</v>
      </c>
      <c r="O20" s="1">
        <f>IFERROR(MAX(0,#REF!-#REF!),0)</f>
        <v>0</v>
      </c>
      <c r="P20" s="1">
        <f>IFERROR(#REF!+#REF!,0)</f>
        <v>0</v>
      </c>
      <c r="Q20">
        <v>6620</v>
      </c>
      <c r="R20">
        <v>15</v>
      </c>
      <c r="W20">
        <v>15</v>
      </c>
      <c r="AB20">
        <v>15</v>
      </c>
      <c r="AG20">
        <v>15</v>
      </c>
      <c r="AL20">
        <v>15</v>
      </c>
      <c r="AQ20">
        <v>15</v>
      </c>
      <c r="AV20">
        <v>15</v>
      </c>
      <c r="BA20">
        <v>15</v>
      </c>
      <c r="BF20">
        <v>15</v>
      </c>
      <c r="BK20">
        <v>15</v>
      </c>
      <c r="BP20">
        <v>15.68</v>
      </c>
      <c r="BU20">
        <v>15.68</v>
      </c>
      <c r="BZ20">
        <v>15.68</v>
      </c>
      <c r="CE20">
        <v>15.68</v>
      </c>
      <c r="CJ20">
        <v>15.68</v>
      </c>
      <c r="CK20" s="17"/>
      <c r="CO20">
        <v>15.68</v>
      </c>
      <c r="CT20">
        <v>15.68</v>
      </c>
      <c r="CY20">
        <v>15.68</v>
      </c>
      <c r="DD20">
        <v>15.68</v>
      </c>
      <c r="DI20">
        <v>15.68</v>
      </c>
      <c r="DN20">
        <v>15.68</v>
      </c>
      <c r="DS20">
        <v>15.68</v>
      </c>
      <c r="DX20">
        <v>15.68</v>
      </c>
      <c r="EC20">
        <v>15.68</v>
      </c>
      <c r="EH20">
        <v>17.93</v>
      </c>
      <c r="EM20">
        <v>17.93</v>
      </c>
      <c r="ER20">
        <v>17.93</v>
      </c>
      <c r="EW20">
        <v>17.93</v>
      </c>
      <c r="FB20">
        <v>17.93</v>
      </c>
      <c r="FG20">
        <v>17.93</v>
      </c>
      <c r="FL20">
        <v>17.93</v>
      </c>
      <c r="FQ20">
        <v>17.93</v>
      </c>
      <c r="FV20">
        <v>17.93</v>
      </c>
      <c r="GA20">
        <v>17.93</v>
      </c>
      <c r="GF20">
        <v>17.93</v>
      </c>
      <c r="GK20">
        <v>17.93</v>
      </c>
      <c r="GP20">
        <v>17.93</v>
      </c>
      <c r="GU20">
        <v>17.93</v>
      </c>
      <c r="GZ20">
        <v>17.93</v>
      </c>
      <c r="HE20">
        <v>17.93</v>
      </c>
      <c r="HJ20">
        <v>17.93</v>
      </c>
      <c r="HO20">
        <v>17.93</v>
      </c>
      <c r="HT20">
        <v>17.93</v>
      </c>
      <c r="HY20">
        <v>17.93</v>
      </c>
      <c r="ID20">
        <v>17.93</v>
      </c>
      <c r="II20">
        <v>17.93</v>
      </c>
      <c r="IN20">
        <v>17.93</v>
      </c>
      <c r="IS20">
        <v>17.93</v>
      </c>
      <c r="IX20">
        <v>17.93</v>
      </c>
      <c r="JC20">
        <v>17.93</v>
      </c>
      <c r="JH20">
        <v>17.93</v>
      </c>
      <c r="JM20">
        <v>17.93</v>
      </c>
      <c r="JR20">
        <v>17.93</v>
      </c>
    </row>
    <row r="21" spans="1:278" x14ac:dyDescent="0.3">
      <c r="A21" s="2">
        <f>IFERROR(AVERAGEIF(Customer_Revenue[[#This Row],[1/3/2022]:[3/31/2022]], "&gt;0"), 0)</f>
        <v>86.421538461538461</v>
      </c>
      <c r="B21" s="1">
        <f>IFERROR(AVEDEV(Customer_Revenue[[#This Row],[1/3/2022]:[3/31/2022]]),0)</f>
        <v>21.276213017751481</v>
      </c>
      <c r="C21" s="1">
        <f>IFERROR(MAX(0,#REF!-#REF!),0)</f>
        <v>0</v>
      </c>
      <c r="D21" s="1">
        <f>IFERROR(#REF!+#REF!,0)</f>
        <v>0</v>
      </c>
      <c r="E21" s="2">
        <f>IFERROR(AVERAGEIF(Customer_Revenue[[#This Row],[4/1/2022]:[6/30/2022]], "&gt;0"), 0)</f>
        <v>88.838461538461544</v>
      </c>
      <c r="F21" s="1">
        <f>IFERROR(AVEDEV(Customer_Revenue[[#This Row],[4/1/2022]:[6/30/2022]]),0)</f>
        <v>21.229940828402373</v>
      </c>
      <c r="G21" s="1">
        <f>IFERROR(MAX(0,#REF!-#REF!),0)</f>
        <v>0</v>
      </c>
      <c r="H21" s="1">
        <f>IFERROR(#REF!+#REF!,0)</f>
        <v>0</v>
      </c>
      <c r="I21" s="2">
        <f>IFERROR(AVERAGEIF(Customer_Revenue[[#This Row],[4/1/2022]:[9/30/2022]], "&gt;0"),0)</f>
        <v>91.732307692307685</v>
      </c>
      <c r="J21" s="1">
        <f>IFERROR(AVEDEV(Customer_Revenue[[#This Row],[4/1/2022]:[9/30/2022]]),0)</f>
        <v>23.595680473372781</v>
      </c>
      <c r="K21" s="1">
        <f>IFERROR(MAX(0,Customer_Revenue[[#This Row],[Q3 Mean]]-Customer_Revenue[[#This Row],[Q3 Mean Absolute Deviation]]),0)</f>
        <v>68.136627218934905</v>
      </c>
      <c r="L21" s="1">
        <f>IFERROR(MAX(0,Customer_Revenue[[#This Row],[Q3 Mean]]+Customer_Revenue[[#This Row],[Q3 Mean Absolute Deviation]]),0)</f>
        <v>115.32798816568047</v>
      </c>
      <c r="M21" s="2">
        <f>IFERROR(AVERAGEIF(Customer_Revenue[[#This Row],[10/1/2021]:[3/31/2022]], "&gt;0"),0)</f>
        <v>84.513846153846146</v>
      </c>
      <c r="N21" s="1">
        <f>IFERROR(AVEDEV(Customer_Revenue[[#This Row],[10/1/2021]:[3/31/2022]]),0)</f>
        <v>20.832840236686383</v>
      </c>
      <c r="O21" s="1">
        <f>IFERROR(MAX(0,#REF!-#REF!),0)</f>
        <v>0</v>
      </c>
      <c r="P21" s="1">
        <f>IFERROR(#REF!+#REF!,0)</f>
        <v>0</v>
      </c>
      <c r="Q21">
        <v>6621</v>
      </c>
      <c r="U21">
        <v>66.78</v>
      </c>
      <c r="Z21">
        <v>69.92</v>
      </c>
      <c r="AE21">
        <v>66.78</v>
      </c>
      <c r="AJ21">
        <v>124.29</v>
      </c>
      <c r="AO21">
        <v>66.78</v>
      </c>
      <c r="AT21">
        <v>69.92</v>
      </c>
      <c r="AY21">
        <v>66.78</v>
      </c>
      <c r="BD21">
        <v>124.29</v>
      </c>
      <c r="BI21">
        <v>70.81</v>
      </c>
      <c r="BN21">
        <v>74.14</v>
      </c>
      <c r="BS21">
        <v>70.81</v>
      </c>
      <c r="BX21">
        <v>131.77000000000001</v>
      </c>
      <c r="CC21">
        <v>70.81</v>
      </c>
      <c r="CH21">
        <v>74.14</v>
      </c>
      <c r="CK21" s="17"/>
      <c r="CM21">
        <v>70.81</v>
      </c>
      <c r="CR21">
        <v>131.77000000000001</v>
      </c>
      <c r="CW21">
        <v>70.81</v>
      </c>
      <c r="DB21">
        <v>74.14</v>
      </c>
      <c r="DG21">
        <v>70.81</v>
      </c>
      <c r="DL21">
        <v>131.77000000000001</v>
      </c>
      <c r="DQ21">
        <v>70.81</v>
      </c>
      <c r="DV21">
        <v>74.14</v>
      </c>
      <c r="EA21">
        <v>70.81</v>
      </c>
      <c r="EF21">
        <v>134.02000000000001</v>
      </c>
      <c r="EK21">
        <v>73.06</v>
      </c>
      <c r="EP21">
        <v>76.39</v>
      </c>
      <c r="EU21">
        <v>73.06</v>
      </c>
      <c r="EZ21">
        <v>134.02000000000001</v>
      </c>
      <c r="FE21">
        <v>73.06</v>
      </c>
      <c r="FJ21">
        <v>76.39</v>
      </c>
      <c r="FO21">
        <v>73.06</v>
      </c>
      <c r="FT21">
        <v>134.02000000000001</v>
      </c>
      <c r="FY21">
        <v>73.06</v>
      </c>
      <c r="GD21">
        <v>76.39</v>
      </c>
      <c r="GI21">
        <v>75.510000000000005</v>
      </c>
      <c r="GN21">
        <v>136.47</v>
      </c>
      <c r="GS21">
        <v>75.510000000000005</v>
      </c>
      <c r="GX21">
        <v>78.84</v>
      </c>
      <c r="HC21">
        <v>75.510000000000005</v>
      </c>
      <c r="HH21">
        <v>136.47</v>
      </c>
      <c r="HM21">
        <v>75.510000000000005</v>
      </c>
      <c r="HR21">
        <v>78.84</v>
      </c>
      <c r="HW21">
        <v>75.510000000000005</v>
      </c>
      <c r="IB21">
        <v>136.47</v>
      </c>
      <c r="IG21">
        <v>75.510000000000005</v>
      </c>
      <c r="IL21">
        <v>78.08</v>
      </c>
      <c r="IQ21">
        <v>74.75</v>
      </c>
      <c r="IV21">
        <v>135.71</v>
      </c>
      <c r="JA21">
        <v>74.75</v>
      </c>
      <c r="JF21">
        <v>78.08</v>
      </c>
      <c r="JK21">
        <v>74.75</v>
      </c>
      <c r="JP21">
        <v>135.71</v>
      </c>
    </row>
    <row r="22" spans="1:278" x14ac:dyDescent="0.3">
      <c r="A22" s="2">
        <f>IFERROR(AVERAGEIF(Customer_Revenue[[#This Row],[1/3/2022]:[3/31/2022]], "&gt;0"), 0)</f>
        <v>104.28</v>
      </c>
      <c r="B22" s="1">
        <f>IFERROR(AVEDEV(Customer_Revenue[[#This Row],[1/3/2022]:[3/31/2022]]),0)</f>
        <v>5.8142857142857167</v>
      </c>
      <c r="C22" s="1">
        <f>IFERROR(MAX(0,#REF!-#REF!),0)</f>
        <v>0</v>
      </c>
      <c r="D22" s="1">
        <f>IFERROR(#REF!+#REF!,0)</f>
        <v>0</v>
      </c>
      <c r="E22" s="2">
        <f>IFERROR(AVERAGEIF(Customer_Revenue[[#This Row],[4/1/2022]:[6/30/2022]], "&gt;0"), 0)</f>
        <v>111.66333333333334</v>
      </c>
      <c r="F22" s="1">
        <f>IFERROR(AVEDEV(Customer_Revenue[[#This Row],[4/1/2022]:[6/30/2022]]),0)</f>
        <v>2.0177777777777757</v>
      </c>
      <c r="G22" s="1">
        <f>IFERROR(MAX(0,#REF!-#REF!),0)</f>
        <v>0</v>
      </c>
      <c r="H22" s="1">
        <f>IFERROR(#REF!+#REF!,0)</f>
        <v>0</v>
      </c>
      <c r="I22" s="2">
        <f>IFERROR(AVERAGEIF(Customer_Revenue[[#This Row],[4/1/2022]:[9/30/2022]], "&gt;0"),0)</f>
        <v>112.96769230769232</v>
      </c>
      <c r="J22" s="1">
        <f>IFERROR(AVEDEV(Customer_Revenue[[#This Row],[4/1/2022]:[9/30/2022]]),0)</f>
        <v>1.7339644970414139</v>
      </c>
      <c r="K22" s="1">
        <f>IFERROR(MAX(0,Customer_Revenue[[#This Row],[Q3 Mean]]-Customer_Revenue[[#This Row],[Q3 Mean Absolute Deviation]]),0)</f>
        <v>111.2337278106509</v>
      </c>
      <c r="L22" s="1">
        <f>IFERROR(MAX(0,Customer_Revenue[[#This Row],[Q3 Mean]]+Customer_Revenue[[#This Row],[Q3 Mean Absolute Deviation]]),0)</f>
        <v>114.70165680473373</v>
      </c>
      <c r="M22" s="2">
        <f>IFERROR(AVERAGEIF(Customer_Revenue[[#This Row],[10/1/2021]:[3/31/2022]], "&gt;0"),0)</f>
        <v>105.95076923076924</v>
      </c>
      <c r="N22" s="1">
        <f>IFERROR(AVEDEV(Customer_Revenue[[#This Row],[10/1/2021]:[3/31/2022]]),0)</f>
        <v>3.6448520710059151</v>
      </c>
      <c r="O22" s="1">
        <f>IFERROR(MAX(0,#REF!-#REF!),0)</f>
        <v>0</v>
      </c>
      <c r="P22" s="1">
        <f>IFERROR(#REF!+#REF!,0)</f>
        <v>0</v>
      </c>
      <c r="Q22">
        <v>6624</v>
      </c>
      <c r="X22">
        <v>107.9</v>
      </c>
      <c r="AH22">
        <v>107.9</v>
      </c>
      <c r="AR22">
        <v>107.9</v>
      </c>
      <c r="BB22">
        <v>107.9</v>
      </c>
      <c r="BL22">
        <v>107.9</v>
      </c>
      <c r="BV22">
        <v>107.9</v>
      </c>
      <c r="CF22">
        <v>107.9</v>
      </c>
      <c r="CK22" s="17"/>
      <c r="CP22">
        <v>107.9</v>
      </c>
      <c r="CZ22">
        <v>92.98</v>
      </c>
      <c r="DJ22">
        <v>107.9</v>
      </c>
      <c r="DT22">
        <v>107.9</v>
      </c>
      <c r="ED22">
        <v>95.23</v>
      </c>
      <c r="EN22">
        <v>110.15</v>
      </c>
      <c r="EX22">
        <v>110.15</v>
      </c>
      <c r="FH22">
        <v>110.15</v>
      </c>
      <c r="FR22">
        <v>110.15</v>
      </c>
      <c r="GB22">
        <v>110.15</v>
      </c>
      <c r="GL22">
        <v>114.69</v>
      </c>
      <c r="GV22">
        <v>114.69</v>
      </c>
      <c r="HF22">
        <v>114.69</v>
      </c>
      <c r="HP22">
        <v>114.69</v>
      </c>
      <c r="HZ22">
        <v>114.69</v>
      </c>
      <c r="IJ22">
        <v>114.69</v>
      </c>
      <c r="IT22">
        <v>113.28</v>
      </c>
      <c r="JD22">
        <v>113.28</v>
      </c>
      <c r="JN22">
        <v>113.28</v>
      </c>
    </row>
    <row r="23" spans="1:278" x14ac:dyDescent="0.3">
      <c r="A23" s="2">
        <f>IFERROR(AVERAGEIF(Customer_Revenue[[#This Row],[1/3/2022]:[3/31/2022]], "&gt;0"), 0)</f>
        <v>46.355000000000011</v>
      </c>
      <c r="B23" s="1">
        <f>IFERROR(AVEDEV(Customer_Revenue[[#This Row],[1/3/2022]:[3/31/2022]]),0)</f>
        <v>0.62500000000000944</v>
      </c>
      <c r="C23" s="1">
        <f>IFERROR(MAX(0,#REF!-#REF!),0)</f>
        <v>0</v>
      </c>
      <c r="D23" s="1">
        <f>IFERROR(#REF!+#REF!,0)</f>
        <v>0</v>
      </c>
      <c r="E23" s="2">
        <f>IFERROR(AVERAGEIF(Customer_Revenue[[#This Row],[4/1/2022]:[6/30/2022]], "&gt;0"), 0)</f>
        <v>49.07</v>
      </c>
      <c r="F23" s="1">
        <f>IFERROR(AVEDEV(Customer_Revenue[[#This Row],[4/1/2022]:[6/30/2022]]),0)</f>
        <v>1.1630769230769251</v>
      </c>
      <c r="G23" s="1">
        <f>IFERROR(MAX(0,#REF!-#REF!),0)</f>
        <v>0</v>
      </c>
      <c r="H23" s="1">
        <f>IFERROR(#REF!+#REF!,0)</f>
        <v>0</v>
      </c>
      <c r="I23" s="2">
        <f>IFERROR(AVERAGEIF(Customer_Revenue[[#This Row],[4/1/2022]:[9/30/2022]], "&gt;0"),0)</f>
        <v>52.355555555555554</v>
      </c>
      <c r="J23" s="1">
        <f>IFERROR(AVEDEV(Customer_Revenue[[#This Row],[4/1/2022]:[9/30/2022]]),0)</f>
        <v>3.163868312757204</v>
      </c>
      <c r="K23" s="1">
        <f>IFERROR(MAX(0,Customer_Revenue[[#This Row],[Q3 Mean]]-Customer_Revenue[[#This Row],[Q3 Mean Absolute Deviation]]),0)</f>
        <v>49.191687242798352</v>
      </c>
      <c r="L23" s="1">
        <f>IFERROR(MAX(0,Customer_Revenue[[#This Row],[Q3 Mean]]+Customer_Revenue[[#This Row],[Q3 Mean Absolute Deviation]]),0)</f>
        <v>55.519423868312757</v>
      </c>
      <c r="M23" s="2">
        <f>IFERROR(AVERAGEIF(Customer_Revenue[[#This Row],[10/1/2021]:[3/31/2022]], "&gt;0"),0)</f>
        <v>45.731600000000007</v>
      </c>
      <c r="N23" s="1">
        <f>IFERROR(AVEDEV(Customer_Revenue[[#This Row],[10/1/2021]:[3/31/2022]]),0)</f>
        <v>9.1195061728394897</v>
      </c>
      <c r="O23" s="1">
        <f>IFERROR(MAX(0,#REF!-#REF!),0)</f>
        <v>0</v>
      </c>
      <c r="P23" s="1">
        <f>IFERROR(#REF!+#REF!,0)</f>
        <v>0</v>
      </c>
      <c r="Q23">
        <v>6625</v>
      </c>
      <c r="R23">
        <v>45.98</v>
      </c>
      <c r="W23">
        <v>45.98</v>
      </c>
      <c r="AB23">
        <v>45.98</v>
      </c>
      <c r="AG23">
        <v>45.98</v>
      </c>
      <c r="AL23">
        <v>45.98</v>
      </c>
      <c r="AQ23">
        <v>45.98</v>
      </c>
      <c r="AV23">
        <v>35.270000000000003</v>
      </c>
      <c r="AZ23">
        <v>-35.270000000000003</v>
      </c>
      <c r="BA23">
        <v>0</v>
      </c>
      <c r="BF23">
        <v>45.98</v>
      </c>
      <c r="BK23">
        <v>45.98</v>
      </c>
      <c r="BP23">
        <v>45.98</v>
      </c>
      <c r="BU23">
        <v>45.98</v>
      </c>
      <c r="CA23">
        <v>45.98</v>
      </c>
      <c r="CE23">
        <v>45.98</v>
      </c>
      <c r="CJ23">
        <v>45.98</v>
      </c>
      <c r="CK23" s="17"/>
      <c r="CO23">
        <v>45.98</v>
      </c>
      <c r="CT23">
        <v>45.98</v>
      </c>
      <c r="CY23">
        <v>45.98</v>
      </c>
      <c r="DD23">
        <v>45.98</v>
      </c>
      <c r="DI23">
        <v>45.98</v>
      </c>
      <c r="DN23">
        <v>45.98</v>
      </c>
      <c r="DS23">
        <v>45.98</v>
      </c>
      <c r="DX23">
        <v>45.98</v>
      </c>
      <c r="EC23">
        <v>45.98</v>
      </c>
      <c r="EH23">
        <v>48.23</v>
      </c>
      <c r="EM23">
        <v>48.23</v>
      </c>
      <c r="ER23">
        <v>48.23</v>
      </c>
      <c r="EW23">
        <v>48.23</v>
      </c>
      <c r="FB23">
        <v>48.23</v>
      </c>
      <c r="FG23">
        <v>48.23</v>
      </c>
      <c r="FL23">
        <v>48.23</v>
      </c>
      <c r="FQ23">
        <v>48.23</v>
      </c>
      <c r="FV23">
        <v>48.23</v>
      </c>
      <c r="GA23">
        <v>48.23</v>
      </c>
      <c r="GF23">
        <v>48.23</v>
      </c>
      <c r="GK23">
        <v>50.68</v>
      </c>
      <c r="GP23">
        <v>50.68</v>
      </c>
      <c r="GU23">
        <v>51.8</v>
      </c>
      <c r="GZ23">
        <v>50.68</v>
      </c>
      <c r="HE23">
        <v>54.78</v>
      </c>
      <c r="HJ23">
        <v>54.78</v>
      </c>
      <c r="HO23">
        <v>54.78</v>
      </c>
      <c r="HT23">
        <v>54.78</v>
      </c>
      <c r="HY23">
        <v>54.78</v>
      </c>
      <c r="ID23">
        <v>54.78</v>
      </c>
      <c r="II23">
        <v>54.78</v>
      </c>
      <c r="IN23">
        <v>53.96</v>
      </c>
      <c r="IS23">
        <v>53.96</v>
      </c>
      <c r="IX23">
        <v>53.96</v>
      </c>
      <c r="JC23">
        <v>53.96</v>
      </c>
      <c r="JH23">
        <v>53.96</v>
      </c>
      <c r="JM23">
        <v>53.96</v>
      </c>
      <c r="JR23">
        <v>68.47</v>
      </c>
    </row>
    <row r="24" spans="1:278" x14ac:dyDescent="0.3">
      <c r="A24" s="2">
        <f>IFERROR(AVERAGEIF(Customer_Revenue[[#This Row],[1/3/2022]:[3/31/2022]], "&gt;0"), 0)</f>
        <v>110.7253846153846</v>
      </c>
      <c r="B24" s="1">
        <f>IFERROR(AVEDEV(Customer_Revenue[[#This Row],[1/3/2022]:[3/31/2022]]),0)</f>
        <v>9.7737278106508718</v>
      </c>
      <c r="C24" s="1">
        <f>IFERROR(MAX(0,#REF!-#REF!),0)</f>
        <v>0</v>
      </c>
      <c r="D24" s="1">
        <f>IFERROR(#REF!+#REF!,0)</f>
        <v>0</v>
      </c>
      <c r="E24" s="2">
        <f>IFERROR(AVERAGEIF(Customer_Revenue[[#This Row],[4/1/2022]:[6/30/2022]], "&gt;0"), 0)</f>
        <v>120.57846153846153</v>
      </c>
      <c r="F24" s="1">
        <f>IFERROR(AVEDEV(Customer_Revenue[[#This Row],[4/1/2022]:[6/30/2022]]),0)</f>
        <v>10.113727810650888</v>
      </c>
      <c r="G24" s="1">
        <f>IFERROR(MAX(0,#REF!-#REF!),0)</f>
        <v>0</v>
      </c>
      <c r="H24" s="1">
        <f>IFERROR(#REF!+#REF!,0)</f>
        <v>0</v>
      </c>
      <c r="I24" s="2">
        <f>IFERROR(AVERAGEIF(Customer_Revenue[[#This Row],[4/1/2022]:[9/30/2022]], "&gt;0"),0)</f>
        <v>125.03153846153842</v>
      </c>
      <c r="J24" s="1">
        <f>IFERROR(AVEDEV(Customer_Revenue[[#This Row],[4/1/2022]:[9/30/2022]]),0)</f>
        <v>9.7405917159763113</v>
      </c>
      <c r="K24" s="1">
        <f>IFERROR(MAX(0,Customer_Revenue[[#This Row],[Q3 Mean]]-Customer_Revenue[[#This Row],[Q3 Mean Absolute Deviation]]),0)</f>
        <v>115.29094674556211</v>
      </c>
      <c r="L24" s="1">
        <f>IFERROR(MAX(0,Customer_Revenue[[#This Row],[Q3 Mean]]+Customer_Revenue[[#This Row],[Q3 Mean Absolute Deviation]]),0)</f>
        <v>134.77213017751473</v>
      </c>
      <c r="M24" s="2">
        <f>IFERROR(AVERAGEIF(Customer_Revenue[[#This Row],[10/1/2021]:[3/31/2022]], "&gt;0"),0)</f>
        <v>107.12730769230767</v>
      </c>
      <c r="N24" s="1">
        <f>IFERROR(AVEDEV(Customer_Revenue[[#This Row],[10/1/2021]:[3/31/2022]]),0)</f>
        <v>7.8158579881656687</v>
      </c>
      <c r="O24" s="1">
        <f>IFERROR(MAX(0,#REF!-#REF!),0)</f>
        <v>0</v>
      </c>
      <c r="P24" s="1">
        <f>IFERROR(#REF!+#REF!,0)</f>
        <v>0</v>
      </c>
      <c r="Q24">
        <v>6626</v>
      </c>
      <c r="U24">
        <v>99.57</v>
      </c>
      <c r="Z24">
        <v>99.57</v>
      </c>
      <c r="AE24">
        <v>136.77000000000001</v>
      </c>
      <c r="AJ24">
        <v>99.57</v>
      </c>
      <c r="AO24">
        <v>99.57</v>
      </c>
      <c r="AT24">
        <v>99.57</v>
      </c>
      <c r="AY24">
        <v>99.57</v>
      </c>
      <c r="BD24">
        <v>105.29</v>
      </c>
      <c r="BI24">
        <v>105.29</v>
      </c>
      <c r="BN24">
        <v>105.29</v>
      </c>
      <c r="BS24">
        <v>105.29</v>
      </c>
      <c r="BX24">
        <v>105.29</v>
      </c>
      <c r="CC24">
        <v>85.24</v>
      </c>
      <c r="CH24">
        <v>94.8</v>
      </c>
      <c r="CK24" s="17"/>
      <c r="CM24">
        <v>142.49</v>
      </c>
      <c r="CR24">
        <v>105.29</v>
      </c>
      <c r="CW24">
        <v>105.29</v>
      </c>
      <c r="DB24">
        <v>105.29</v>
      </c>
      <c r="DG24">
        <v>105.29</v>
      </c>
      <c r="DL24">
        <v>142.49</v>
      </c>
      <c r="DQ24">
        <v>105.29</v>
      </c>
      <c r="DV24">
        <v>105.29</v>
      </c>
      <c r="EA24">
        <v>105.29</v>
      </c>
      <c r="EF24">
        <v>107.54</v>
      </c>
      <c r="EK24">
        <v>107.54</v>
      </c>
      <c r="EP24">
        <v>107.54</v>
      </c>
      <c r="EU24">
        <v>107.54</v>
      </c>
      <c r="EZ24">
        <v>107.54</v>
      </c>
      <c r="FE24">
        <v>107.54</v>
      </c>
      <c r="FJ24">
        <v>107.54</v>
      </c>
      <c r="FO24">
        <v>116.05</v>
      </c>
      <c r="FT24">
        <v>116.05</v>
      </c>
      <c r="FY24">
        <v>116.05</v>
      </c>
      <c r="GD24">
        <v>122.33</v>
      </c>
      <c r="GI24">
        <v>125.34</v>
      </c>
      <c r="GN24">
        <v>125.34</v>
      </c>
      <c r="GS24">
        <v>165.52</v>
      </c>
      <c r="GX24">
        <v>125.34</v>
      </c>
      <c r="HC24">
        <v>125.34</v>
      </c>
      <c r="HH24">
        <v>125.34</v>
      </c>
      <c r="HM24">
        <v>122.33</v>
      </c>
      <c r="HR24">
        <v>167.33</v>
      </c>
      <c r="HW24">
        <v>122.33</v>
      </c>
      <c r="IB24">
        <v>122.33</v>
      </c>
      <c r="IG24">
        <v>122.33</v>
      </c>
      <c r="IL24">
        <v>122.33</v>
      </c>
      <c r="IQ24">
        <v>122.33</v>
      </c>
      <c r="IV24">
        <v>122.33</v>
      </c>
      <c r="JA24">
        <v>167.33</v>
      </c>
      <c r="JF24">
        <v>122.33</v>
      </c>
      <c r="JK24">
        <v>122.33</v>
      </c>
      <c r="JP24">
        <v>122.33</v>
      </c>
    </row>
    <row r="25" spans="1:278" x14ac:dyDescent="0.3">
      <c r="A25" s="2">
        <f>IFERROR(AVERAGEIF(Customer_Revenue[[#This Row],[1/3/2022]:[3/31/2022]], "&gt;0"), 0)</f>
        <v>155.19153846153847</v>
      </c>
      <c r="B25" s="1">
        <f>IFERROR(AVEDEV(Customer_Revenue[[#This Row],[1/3/2022]:[3/31/2022]]),0)</f>
        <v>49.397278106508892</v>
      </c>
      <c r="C25" s="1">
        <f>IFERROR(MAX(0,#REF!-#REF!),0)</f>
        <v>0</v>
      </c>
      <c r="D25" s="1">
        <f>IFERROR(#REF!+#REF!,0)</f>
        <v>0</v>
      </c>
      <c r="E25" s="2">
        <f>IFERROR(AVERAGEIF(Customer_Revenue[[#This Row],[4/1/2022]:[6/30/2022]], "&gt;0"), 0)</f>
        <v>174.92000000000002</v>
      </c>
      <c r="F25" s="1">
        <f>IFERROR(AVEDEV(Customer_Revenue[[#This Row],[4/1/2022]:[6/30/2022]]),0)</f>
        <v>48.96153846153846</v>
      </c>
      <c r="G25" s="1">
        <f>IFERROR(MAX(0,#REF!-#REF!),0)</f>
        <v>0</v>
      </c>
      <c r="H25" s="1">
        <f>IFERROR(#REF!+#REF!,0)</f>
        <v>0</v>
      </c>
      <c r="I25" s="2">
        <f>IFERROR(AVERAGEIF(Customer_Revenue[[#This Row],[4/1/2022]:[9/30/2022]], "&gt;0"),0)</f>
        <v>159.87115384615387</v>
      </c>
      <c r="J25" s="1">
        <f>IFERROR(AVEDEV(Customer_Revenue[[#This Row],[4/1/2022]:[9/30/2022]]),0)</f>
        <v>46.423550295857986</v>
      </c>
      <c r="K25" s="1">
        <f>IFERROR(MAX(0,Customer_Revenue[[#This Row],[Q3 Mean]]-Customer_Revenue[[#This Row],[Q3 Mean Absolute Deviation]]),0)</f>
        <v>113.4476035502959</v>
      </c>
      <c r="L25" s="1">
        <f>IFERROR(MAX(0,Customer_Revenue[[#This Row],[Q3 Mean]]+Customer_Revenue[[#This Row],[Q3 Mean Absolute Deviation]]),0)</f>
        <v>206.29470414201185</v>
      </c>
      <c r="M25" s="2">
        <f>IFERROR(AVERAGEIF(Customer_Revenue[[#This Row],[10/1/2021]:[3/31/2022]], "&gt;0"),0)</f>
        <v>154.64846153846159</v>
      </c>
      <c r="N25" s="1">
        <f>IFERROR(AVEDEV(Customer_Revenue[[#This Row],[10/1/2021]:[3/31/2022]]),0)</f>
        <v>43.270295857988181</v>
      </c>
      <c r="O25" s="1">
        <f>IFERROR(MAX(0,#REF!-#REF!),0)</f>
        <v>0</v>
      </c>
      <c r="P25" s="1">
        <f>IFERROR(#REF!+#REF!,0)</f>
        <v>0</v>
      </c>
      <c r="Q25">
        <v>6627</v>
      </c>
      <c r="S25">
        <v>252.37</v>
      </c>
      <c r="X25">
        <v>96.13</v>
      </c>
      <c r="AC25">
        <v>183.2</v>
      </c>
      <c r="AH25">
        <v>135.94</v>
      </c>
      <c r="AM25">
        <v>183.2</v>
      </c>
      <c r="AR25">
        <v>135.94</v>
      </c>
      <c r="AW25">
        <v>96.13</v>
      </c>
      <c r="BB25">
        <v>135.94</v>
      </c>
      <c r="BG25">
        <v>143.38999999999999</v>
      </c>
      <c r="BL25">
        <v>154.44999999999999</v>
      </c>
      <c r="BQ25">
        <v>102.77</v>
      </c>
      <c r="BV25">
        <v>238.54</v>
      </c>
      <c r="CA25">
        <v>145.37</v>
      </c>
      <c r="CF25">
        <v>205.02</v>
      </c>
      <c r="CK25" s="17">
        <v>102.77</v>
      </c>
      <c r="CP25">
        <v>103.03</v>
      </c>
      <c r="CU25">
        <v>145.63</v>
      </c>
      <c r="CZ25">
        <v>103.03</v>
      </c>
      <c r="DE25">
        <v>196.2</v>
      </c>
      <c r="DJ25">
        <v>103.03</v>
      </c>
      <c r="DO25">
        <v>218.86</v>
      </c>
      <c r="DT25">
        <v>226.83</v>
      </c>
      <c r="DY25">
        <v>145.63</v>
      </c>
      <c r="ED25">
        <v>105.28</v>
      </c>
      <c r="EI25">
        <v>250.13</v>
      </c>
      <c r="EN25">
        <v>112.05</v>
      </c>
      <c r="ES25">
        <v>221.11</v>
      </c>
      <c r="EX25">
        <v>198.45</v>
      </c>
      <c r="FC25">
        <v>105.28</v>
      </c>
      <c r="FH25">
        <v>199.56</v>
      </c>
      <c r="FM25">
        <v>105.28</v>
      </c>
      <c r="FR25">
        <v>198.45</v>
      </c>
      <c r="FW25">
        <v>178.51</v>
      </c>
      <c r="GB25">
        <v>198.45</v>
      </c>
      <c r="GG25">
        <v>105.28</v>
      </c>
      <c r="GL25">
        <v>150.02000000000001</v>
      </c>
      <c r="GQ25">
        <v>348.16</v>
      </c>
      <c r="GV25">
        <v>107.42</v>
      </c>
      <c r="HA25">
        <v>157.99</v>
      </c>
      <c r="HF25">
        <v>150.02000000000001</v>
      </c>
      <c r="HK25">
        <v>107.42</v>
      </c>
      <c r="HP25">
        <v>107.42</v>
      </c>
      <c r="HU25">
        <v>211.77</v>
      </c>
      <c r="HZ25">
        <v>155.13</v>
      </c>
      <c r="IE25">
        <v>115.32</v>
      </c>
      <c r="IJ25">
        <v>211.77</v>
      </c>
      <c r="IO25">
        <v>106.76</v>
      </c>
      <c r="IT25">
        <v>164.24</v>
      </c>
      <c r="IY25">
        <v>85.89</v>
      </c>
      <c r="JD25">
        <v>75.459999999999994</v>
      </c>
      <c r="JI25">
        <v>228.07</v>
      </c>
      <c r="JN25">
        <v>163.41999999999999</v>
      </c>
    </row>
    <row r="26" spans="1:278" x14ac:dyDescent="0.3">
      <c r="A26" s="2">
        <f>IFERROR(AVERAGEIF(Customer_Revenue[[#This Row],[1/3/2022]:[3/31/2022]], "&gt;0"), 0)</f>
        <v>0</v>
      </c>
      <c r="B26" s="1">
        <f>IFERROR(AVEDEV(Customer_Revenue[[#This Row],[1/3/2022]:[3/31/2022]]),0)</f>
        <v>0</v>
      </c>
      <c r="C26" s="1">
        <f>IFERROR(MAX(0,#REF!-#REF!),0)</f>
        <v>0</v>
      </c>
      <c r="D26" s="1">
        <f>IFERROR(#REF!+#REF!,0)</f>
        <v>0</v>
      </c>
      <c r="E26" s="2">
        <f>IFERROR(AVERAGEIF(Customer_Revenue[[#This Row],[4/1/2022]:[6/30/2022]], "&gt;0"), 0)</f>
        <v>66.25</v>
      </c>
      <c r="F26" s="1">
        <f>IFERROR(AVEDEV(Customer_Revenue[[#This Row],[4/1/2022]:[6/30/2022]]),0)</f>
        <v>33.125</v>
      </c>
      <c r="G26" s="1">
        <f>IFERROR(MAX(0,#REF!-#REF!),0)</f>
        <v>0</v>
      </c>
      <c r="H26" s="1">
        <f>IFERROR(#REF!+#REF!,0)</f>
        <v>0</v>
      </c>
      <c r="I26" s="2">
        <f>IFERROR(AVERAGEIF(Customer_Revenue[[#This Row],[4/1/2022]:[9/30/2022]], "&gt;0"),0)</f>
        <v>82.406666666666666</v>
      </c>
      <c r="J26" s="1">
        <f>IFERROR(AVEDEV(Customer_Revenue[[#This Row],[4/1/2022]:[9/30/2022]]),0)</f>
        <v>39.555199999999999</v>
      </c>
      <c r="K26" s="1">
        <f>IFERROR(MAX(0,Customer_Revenue[[#This Row],[Q3 Mean]]-Customer_Revenue[[#This Row],[Q3 Mean Absolute Deviation]]),0)</f>
        <v>42.851466666666667</v>
      </c>
      <c r="L26" s="1">
        <f>IFERROR(MAX(0,Customer_Revenue[[#This Row],[Q3 Mean]]+Customer_Revenue[[#This Row],[Q3 Mean Absolute Deviation]]),0)</f>
        <v>121.96186666666667</v>
      </c>
      <c r="M26" s="2">
        <f>IFERROR(AVERAGEIF(Customer_Revenue[[#This Row],[10/1/2021]:[3/31/2022]], "&gt;0"),0)</f>
        <v>0</v>
      </c>
      <c r="N26" s="1">
        <f>IFERROR(AVEDEV(Customer_Revenue[[#This Row],[10/1/2021]:[3/31/2022]]),0)</f>
        <v>0</v>
      </c>
      <c r="O26" s="1">
        <f>IFERROR(MAX(0,#REF!-#REF!),0)</f>
        <v>0</v>
      </c>
      <c r="P26" s="1">
        <f>IFERROR(#REF!+#REF!,0)</f>
        <v>0</v>
      </c>
      <c r="Q26">
        <v>6629</v>
      </c>
      <c r="CK26" s="17"/>
      <c r="FE26">
        <v>0</v>
      </c>
      <c r="GR26">
        <v>65</v>
      </c>
      <c r="GZ26">
        <v>67.5</v>
      </c>
      <c r="HB26">
        <v>0</v>
      </c>
      <c r="IZ26">
        <v>114.72</v>
      </c>
    </row>
    <row r="27" spans="1:278" x14ac:dyDescent="0.3">
      <c r="A27" s="2">
        <f>IFERROR(AVERAGEIF(Customer_Revenue[[#This Row],[1/3/2022]:[3/31/2022]], "&gt;0"), 0)</f>
        <v>315.57999999999993</v>
      </c>
      <c r="B27" s="1">
        <f>IFERROR(AVEDEV(Customer_Revenue[[#This Row],[1/3/2022]:[3/31/2022]]),0)</f>
        <v>9.1230769230769333</v>
      </c>
      <c r="C27" s="1">
        <f>IFERROR(MAX(0,#REF!-#REF!),0)</f>
        <v>0</v>
      </c>
      <c r="D27" s="1">
        <f>IFERROR(#REF!+#REF!,0)</f>
        <v>0</v>
      </c>
      <c r="E27" s="2">
        <f>IFERROR(AVERAGEIF(Customer_Revenue[[#This Row],[4/1/2022]:[6/30/2022]], "&gt;0"), 0)</f>
        <v>324.32076923076914</v>
      </c>
      <c r="F27" s="1">
        <f>IFERROR(AVEDEV(Customer_Revenue[[#This Row],[4/1/2022]:[6/30/2022]]),0)</f>
        <v>0.54106508875735504</v>
      </c>
      <c r="G27" s="1">
        <f>IFERROR(MAX(0,#REF!-#REF!),0)</f>
        <v>0</v>
      </c>
      <c r="H27" s="1">
        <f>IFERROR(#REF!+#REF!,0)</f>
        <v>0</v>
      </c>
      <c r="I27" s="2">
        <f>IFERROR(AVERAGEIF(Customer_Revenue[[#This Row],[4/1/2022]:[9/30/2022]], "&gt;0"),0)</f>
        <v>324.67038461538465</v>
      </c>
      <c r="J27" s="1">
        <f>IFERROR(AVEDEV(Customer_Revenue[[#This Row],[4/1/2022]:[9/30/2022]]),0)</f>
        <v>0.51257396449702464</v>
      </c>
      <c r="K27" s="1">
        <f>IFERROR(MAX(0,Customer_Revenue[[#This Row],[Q3 Mean]]-Customer_Revenue[[#This Row],[Q3 Mean Absolute Deviation]]),0)</f>
        <v>324.1578106508876</v>
      </c>
      <c r="L27" s="1">
        <f>IFERROR(MAX(0,Customer_Revenue[[#This Row],[Q3 Mean]]+Customer_Revenue[[#This Row],[Q3 Mean Absolute Deviation]]),0)</f>
        <v>325.1829585798817</v>
      </c>
      <c r="M27" s="2">
        <f>IFERROR(AVERAGEIF(Customer_Revenue[[#This Row],[10/1/2021]:[3/31/2022]], "&gt;0"),0)</f>
        <v>309.6500000000002</v>
      </c>
      <c r="N27" s="1">
        <f>IFERROR(AVEDEV(Customer_Revenue[[#This Row],[10/1/2021]:[3/31/2022]]),0)</f>
        <v>22.087517146776236</v>
      </c>
      <c r="O27" s="1">
        <f>IFERROR(MAX(0,#REF!-#REF!),0)</f>
        <v>0</v>
      </c>
      <c r="P27" s="1">
        <f>IFERROR(#REF!+#REF!,0)</f>
        <v>0</v>
      </c>
      <c r="Q27">
        <v>6630</v>
      </c>
      <c r="S27">
        <v>303.72000000000003</v>
      </c>
      <c r="X27">
        <v>303.72000000000003</v>
      </c>
      <c r="AC27">
        <v>303.72000000000003</v>
      </c>
      <c r="AH27">
        <v>303.72000000000003</v>
      </c>
      <c r="AM27">
        <v>303.72000000000003</v>
      </c>
      <c r="AR27">
        <v>303.72000000000003</v>
      </c>
      <c r="AW27">
        <v>303.72000000000003</v>
      </c>
      <c r="BB27">
        <v>303.72000000000003</v>
      </c>
      <c r="BC27">
        <v>0</v>
      </c>
      <c r="BG27">
        <v>303.72000000000003</v>
      </c>
      <c r="BL27">
        <v>303.72000000000003</v>
      </c>
      <c r="BQ27">
        <v>303.72000000000003</v>
      </c>
      <c r="BV27">
        <v>303.72000000000003</v>
      </c>
      <c r="CA27">
        <v>303.72000000000003</v>
      </c>
      <c r="CF27">
        <v>303.72000000000003</v>
      </c>
      <c r="CK27" s="17">
        <v>303.72000000000003</v>
      </c>
      <c r="CP27">
        <v>303.72000000000003</v>
      </c>
      <c r="CU27">
        <v>303.72000000000003</v>
      </c>
      <c r="CZ27">
        <v>303.72000000000003</v>
      </c>
      <c r="DE27">
        <v>322.43</v>
      </c>
      <c r="DJ27">
        <v>322.43</v>
      </c>
      <c r="DO27">
        <v>322.43</v>
      </c>
      <c r="DT27">
        <v>322.43</v>
      </c>
      <c r="DY27">
        <v>322.43</v>
      </c>
      <c r="ED27">
        <v>323.93</v>
      </c>
      <c r="EI27">
        <v>323.93</v>
      </c>
      <c r="EN27">
        <v>323.93</v>
      </c>
      <c r="ES27">
        <v>323.93</v>
      </c>
      <c r="EX27">
        <v>323.93</v>
      </c>
      <c r="FC27">
        <v>323.93</v>
      </c>
      <c r="FH27">
        <v>323.93</v>
      </c>
      <c r="FM27">
        <v>323.93</v>
      </c>
      <c r="FR27">
        <v>323.93</v>
      </c>
      <c r="FW27">
        <v>323.93</v>
      </c>
      <c r="GB27">
        <v>323.93</v>
      </c>
      <c r="GG27">
        <v>323.93</v>
      </c>
      <c r="GL27">
        <v>325.2</v>
      </c>
      <c r="GQ27">
        <v>325.2</v>
      </c>
      <c r="GV27">
        <v>325.2</v>
      </c>
      <c r="HA27">
        <v>325.2</v>
      </c>
      <c r="HF27">
        <v>325.2</v>
      </c>
      <c r="HK27">
        <v>325.2</v>
      </c>
      <c r="HP27">
        <v>325.2</v>
      </c>
      <c r="HU27">
        <v>325.2</v>
      </c>
      <c r="HZ27">
        <v>325.2</v>
      </c>
      <c r="IE27">
        <v>325.2</v>
      </c>
      <c r="IJ27">
        <v>325.2</v>
      </c>
      <c r="IO27">
        <v>324.81</v>
      </c>
      <c r="IT27">
        <v>324.81</v>
      </c>
      <c r="IY27">
        <v>324.81</v>
      </c>
      <c r="JD27">
        <v>324.81</v>
      </c>
      <c r="JI27">
        <v>324.81</v>
      </c>
      <c r="JN27">
        <v>324.81</v>
      </c>
    </row>
    <row r="28" spans="1:278" x14ac:dyDescent="0.3">
      <c r="A28" s="2">
        <f>IFERROR(AVERAGEIF(Customer_Revenue[[#This Row],[1/3/2022]:[3/31/2022]], "&gt;0"), 0)</f>
        <v>14.35</v>
      </c>
      <c r="B28" s="1">
        <f>IFERROR(AVEDEV(Customer_Revenue[[#This Row],[1/3/2022]:[3/31/2022]]),0)</f>
        <v>1.3666666666666667</v>
      </c>
      <c r="C28" s="1">
        <f>IFERROR(MAX(0,#REF!-#REF!),0)</f>
        <v>0</v>
      </c>
      <c r="D28" s="1">
        <f>IFERROR(#REF!+#REF!,0)</f>
        <v>0</v>
      </c>
      <c r="E28" s="2">
        <f>IFERROR(AVERAGEIF(Customer_Revenue[[#This Row],[4/1/2022]:[6/30/2022]], "&gt;0"), 0)</f>
        <v>0</v>
      </c>
      <c r="F28" s="1">
        <f>IFERROR(AVEDEV(Customer_Revenue[[#This Row],[4/1/2022]:[6/30/2022]]),0)</f>
        <v>0</v>
      </c>
      <c r="G28" s="1">
        <f>IFERROR(MAX(0,#REF!-#REF!),0)</f>
        <v>0</v>
      </c>
      <c r="H28" s="1">
        <f>IFERROR(#REF!+#REF!,0)</f>
        <v>0</v>
      </c>
      <c r="I28" s="2">
        <f>IFERROR(AVERAGEIF(Customer_Revenue[[#This Row],[4/1/2022]:[9/30/2022]], "&gt;0"),0)</f>
        <v>0</v>
      </c>
      <c r="J28" s="1">
        <f>IFERROR(AVEDEV(Customer_Revenue[[#This Row],[4/1/2022]:[9/30/2022]]),0)</f>
        <v>0</v>
      </c>
      <c r="K28" s="1">
        <f>IFERROR(MAX(0,Customer_Revenue[[#This Row],[Q3 Mean]]-Customer_Revenue[[#This Row],[Q3 Mean Absolute Deviation]]),0)</f>
        <v>0</v>
      </c>
      <c r="L28" s="1">
        <f>IFERROR(MAX(0,Customer_Revenue[[#This Row],[Q3 Mean]]+Customer_Revenue[[#This Row],[Q3 Mean Absolute Deviation]]),0)</f>
        <v>0</v>
      </c>
      <c r="M28" s="2">
        <f>IFERROR(AVERAGEIF(Customer_Revenue[[#This Row],[10/1/2021]:[3/31/2022]], "&gt;0"),0)</f>
        <v>16.175000000000001</v>
      </c>
      <c r="N28" s="1">
        <f>IFERROR(AVEDEV(Customer_Revenue[[#This Row],[10/1/2021]:[3/31/2022]]),0)</f>
        <v>1.4332644628099165</v>
      </c>
      <c r="O28" s="1">
        <f>IFERROR(MAX(0,#REF!-#REF!),0)</f>
        <v>0</v>
      </c>
      <c r="P28" s="1">
        <f>IFERROR(#REF!+#REF!,0)</f>
        <v>0</v>
      </c>
      <c r="Q28">
        <v>6631</v>
      </c>
      <c r="R28">
        <v>0</v>
      </c>
      <c r="V28">
        <v>0</v>
      </c>
      <c r="X28">
        <v>0</v>
      </c>
      <c r="AA28">
        <v>0</v>
      </c>
      <c r="AG28">
        <v>0</v>
      </c>
      <c r="AH28">
        <v>0</v>
      </c>
      <c r="AJ28">
        <v>0</v>
      </c>
      <c r="AQ28">
        <v>0</v>
      </c>
      <c r="AU28">
        <v>0</v>
      </c>
      <c r="AV28">
        <v>0</v>
      </c>
      <c r="AX28">
        <v>0</v>
      </c>
      <c r="BB28">
        <v>0</v>
      </c>
      <c r="BG28">
        <v>0</v>
      </c>
      <c r="BH28">
        <v>0</v>
      </c>
      <c r="BI28">
        <v>0</v>
      </c>
      <c r="BJ28">
        <v>18</v>
      </c>
      <c r="BK28">
        <v>0</v>
      </c>
      <c r="BM28">
        <v>0</v>
      </c>
      <c r="BN28">
        <v>0</v>
      </c>
      <c r="BO28">
        <v>0</v>
      </c>
      <c r="BQ28">
        <v>0</v>
      </c>
      <c r="BY28">
        <v>0</v>
      </c>
      <c r="CC28">
        <v>0</v>
      </c>
      <c r="CJ28">
        <v>0</v>
      </c>
      <c r="CK28" s="17"/>
      <c r="CV28">
        <v>14.35</v>
      </c>
      <c r="CW28">
        <v>0</v>
      </c>
      <c r="DF28">
        <v>0</v>
      </c>
      <c r="DG28">
        <v>0</v>
      </c>
      <c r="DL28">
        <v>0</v>
      </c>
      <c r="DM28">
        <v>0</v>
      </c>
      <c r="DN28">
        <v>0</v>
      </c>
      <c r="DS28">
        <v>0</v>
      </c>
      <c r="DT28">
        <v>0</v>
      </c>
      <c r="DV28">
        <v>0</v>
      </c>
      <c r="DW28">
        <v>0</v>
      </c>
      <c r="DX28">
        <v>0</v>
      </c>
      <c r="DZ28">
        <v>0</v>
      </c>
      <c r="ED28">
        <v>-14.35</v>
      </c>
      <c r="EF28">
        <v>0</v>
      </c>
      <c r="EH28">
        <v>0</v>
      </c>
      <c r="EI28">
        <v>0</v>
      </c>
      <c r="EJ28">
        <v>0</v>
      </c>
      <c r="EL28">
        <v>0</v>
      </c>
      <c r="EO28">
        <v>0</v>
      </c>
      <c r="ES28">
        <v>0</v>
      </c>
      <c r="EZ28">
        <v>0</v>
      </c>
      <c r="FC28">
        <v>0</v>
      </c>
      <c r="FE28">
        <v>0</v>
      </c>
      <c r="FF28">
        <v>0</v>
      </c>
      <c r="FH28">
        <v>0</v>
      </c>
      <c r="FJ28">
        <v>0</v>
      </c>
      <c r="FM28">
        <v>0</v>
      </c>
      <c r="FP28">
        <v>0</v>
      </c>
      <c r="FZ28">
        <v>0</v>
      </c>
      <c r="GA28">
        <v>0</v>
      </c>
      <c r="GD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R28">
        <v>0</v>
      </c>
      <c r="GS28">
        <v>0</v>
      </c>
      <c r="GW28">
        <v>0</v>
      </c>
      <c r="GZ28">
        <v>0</v>
      </c>
      <c r="HI28">
        <v>0</v>
      </c>
      <c r="HJ28">
        <v>0</v>
      </c>
      <c r="HP28">
        <v>0</v>
      </c>
      <c r="HU28">
        <v>0</v>
      </c>
      <c r="HW28">
        <v>0</v>
      </c>
      <c r="IC28">
        <v>0</v>
      </c>
      <c r="ID28">
        <v>0</v>
      </c>
      <c r="IF28">
        <v>0</v>
      </c>
      <c r="IG28">
        <v>0</v>
      </c>
      <c r="IH28">
        <v>0</v>
      </c>
      <c r="IK28">
        <v>0</v>
      </c>
      <c r="IL28">
        <v>0</v>
      </c>
      <c r="IM28">
        <v>0</v>
      </c>
      <c r="IO28">
        <v>0</v>
      </c>
      <c r="IP28">
        <v>0</v>
      </c>
      <c r="IR28">
        <v>0</v>
      </c>
      <c r="IX28">
        <v>0</v>
      </c>
      <c r="IY28">
        <v>0</v>
      </c>
      <c r="JB28">
        <v>0</v>
      </c>
      <c r="JC28">
        <v>0</v>
      </c>
      <c r="JE28">
        <v>0</v>
      </c>
      <c r="JK28">
        <v>0</v>
      </c>
      <c r="JN28">
        <v>0</v>
      </c>
    </row>
    <row r="29" spans="1:278" x14ac:dyDescent="0.3">
      <c r="A29" s="2">
        <f>IFERROR(AVERAGEIF(Customer_Revenue[[#This Row],[1/3/2022]:[3/31/2022]], "&gt;0"), 0)</f>
        <v>0</v>
      </c>
      <c r="B29" s="1">
        <f>IFERROR(AVEDEV(Customer_Revenue[[#This Row],[1/3/2022]:[3/31/2022]]),0)</f>
        <v>0</v>
      </c>
      <c r="C29" s="1">
        <f>IFERROR(MAX(0,#REF!-#REF!),0)</f>
        <v>0</v>
      </c>
      <c r="D29" s="1">
        <f>IFERROR(#REF!+#REF!,0)</f>
        <v>0</v>
      </c>
      <c r="E29" s="2">
        <f>IFERROR(AVERAGEIF(Customer_Revenue[[#This Row],[4/1/2022]:[6/30/2022]], "&gt;0"), 0)</f>
        <v>0</v>
      </c>
      <c r="F29" s="1">
        <f>IFERROR(AVEDEV(Customer_Revenue[[#This Row],[4/1/2022]:[6/30/2022]]),0)</f>
        <v>0</v>
      </c>
      <c r="G29" s="1">
        <f>IFERROR(MAX(0,#REF!-#REF!),0)</f>
        <v>0</v>
      </c>
      <c r="H29" s="1">
        <f>IFERROR(#REF!+#REF!,0)</f>
        <v>0</v>
      </c>
      <c r="I29" s="2">
        <f>IFERROR(AVERAGEIF(Customer_Revenue[[#This Row],[4/1/2022]:[9/30/2022]], "&gt;0"),0)</f>
        <v>0</v>
      </c>
      <c r="J29" s="1">
        <f>IFERROR(AVEDEV(Customer_Revenue[[#This Row],[4/1/2022]:[9/30/2022]]),0)</f>
        <v>0</v>
      </c>
      <c r="K29" s="1">
        <f>IFERROR(MAX(0,Customer_Revenue[[#This Row],[Q3 Mean]]-Customer_Revenue[[#This Row],[Q3 Mean Absolute Deviation]]),0)</f>
        <v>0</v>
      </c>
      <c r="L29" s="1">
        <f>IFERROR(MAX(0,Customer_Revenue[[#This Row],[Q3 Mean]]+Customer_Revenue[[#This Row],[Q3 Mean Absolute Deviation]]),0)</f>
        <v>0</v>
      </c>
      <c r="M29" s="2">
        <f>IFERROR(AVERAGEIF(Customer_Revenue[[#This Row],[10/1/2021]:[3/31/2022]], "&gt;0"),0)</f>
        <v>0</v>
      </c>
      <c r="N29" s="1">
        <f>IFERROR(AVEDEV(Customer_Revenue[[#This Row],[10/1/2021]:[3/31/2022]]),0)</f>
        <v>0</v>
      </c>
      <c r="O29" s="1">
        <f>IFERROR(MAX(0,#REF!-#REF!),0)</f>
        <v>0</v>
      </c>
      <c r="P29" s="1">
        <f>IFERROR(#REF!+#REF!,0)</f>
        <v>0</v>
      </c>
      <c r="Q29">
        <v>6632</v>
      </c>
      <c r="S29">
        <v>0</v>
      </c>
      <c r="X29">
        <v>0</v>
      </c>
      <c r="AC29">
        <v>0</v>
      </c>
      <c r="AH29">
        <v>0</v>
      </c>
      <c r="AM29">
        <v>0</v>
      </c>
      <c r="AR29">
        <v>0</v>
      </c>
      <c r="AW29">
        <v>0</v>
      </c>
      <c r="BB29">
        <v>0</v>
      </c>
      <c r="BG29">
        <v>0</v>
      </c>
      <c r="BL29">
        <v>0</v>
      </c>
      <c r="BQ29">
        <v>0</v>
      </c>
      <c r="BV29">
        <v>0</v>
      </c>
      <c r="CA29">
        <v>0</v>
      </c>
      <c r="CF29">
        <v>0</v>
      </c>
      <c r="CK29" s="17">
        <v>0</v>
      </c>
      <c r="CP29">
        <v>0</v>
      </c>
      <c r="CU29">
        <v>0</v>
      </c>
      <c r="CZ29">
        <v>0</v>
      </c>
      <c r="DE29">
        <v>0</v>
      </c>
      <c r="DJ29">
        <v>0</v>
      </c>
      <c r="DO29">
        <v>0</v>
      </c>
      <c r="DT29">
        <v>0</v>
      </c>
      <c r="DY29">
        <v>0</v>
      </c>
      <c r="ED29">
        <v>0</v>
      </c>
      <c r="EI29">
        <v>0</v>
      </c>
      <c r="EN29">
        <v>0</v>
      </c>
      <c r="ES29">
        <v>0</v>
      </c>
      <c r="EX29">
        <v>0</v>
      </c>
      <c r="FC29">
        <v>0</v>
      </c>
      <c r="FH29">
        <v>0</v>
      </c>
      <c r="FM29">
        <v>0</v>
      </c>
      <c r="FR29">
        <v>0</v>
      </c>
      <c r="FW29">
        <v>0</v>
      </c>
      <c r="GB29">
        <v>0</v>
      </c>
      <c r="GG29">
        <v>0</v>
      </c>
      <c r="GL29">
        <v>0</v>
      </c>
      <c r="GQ29">
        <v>0</v>
      </c>
      <c r="GV29">
        <v>0</v>
      </c>
      <c r="HA29">
        <v>0</v>
      </c>
      <c r="HF29">
        <v>0</v>
      </c>
      <c r="HK29">
        <v>0</v>
      </c>
      <c r="HP29">
        <v>0</v>
      </c>
      <c r="HU29">
        <v>0</v>
      </c>
      <c r="HZ29">
        <v>0</v>
      </c>
      <c r="IE29">
        <v>0</v>
      </c>
      <c r="IJ29">
        <v>0</v>
      </c>
      <c r="IO29">
        <v>0</v>
      </c>
      <c r="IT29">
        <v>0</v>
      </c>
      <c r="IY29">
        <v>0</v>
      </c>
      <c r="JD29">
        <v>0</v>
      </c>
      <c r="JI29">
        <v>0</v>
      </c>
      <c r="JN29">
        <v>0</v>
      </c>
    </row>
    <row r="30" spans="1:278" x14ac:dyDescent="0.3">
      <c r="A30" s="2">
        <f>IFERROR(AVERAGEIF(Customer_Revenue[[#This Row],[1/3/2022]:[3/31/2022]], "&gt;0"), 0)</f>
        <v>196.15750000000003</v>
      </c>
      <c r="B30" s="1">
        <f>IFERROR(AVEDEV(Customer_Revenue[[#This Row],[1/3/2022]:[3/31/2022]]),0)</f>
        <v>27.856686390532509</v>
      </c>
      <c r="C30" s="1">
        <f>IFERROR(MAX(0,#REF!-#REF!),0)</f>
        <v>0</v>
      </c>
      <c r="D30" s="1">
        <f>IFERROR(#REF!+#REF!,0)</f>
        <v>0</v>
      </c>
      <c r="E30" s="2">
        <f>IFERROR(AVERAGEIF(Customer_Revenue[[#This Row],[4/1/2022]:[6/30/2022]], "&gt;0"), 0)</f>
        <v>207.94461538461536</v>
      </c>
      <c r="F30" s="1">
        <f>IFERROR(AVEDEV(Customer_Revenue[[#This Row],[4/1/2022]:[6/30/2022]]),0)</f>
        <v>9.5810650887573932</v>
      </c>
      <c r="G30" s="1">
        <f>IFERROR(MAX(0,#REF!-#REF!),0)</f>
        <v>0</v>
      </c>
      <c r="H30" s="1">
        <f>IFERROR(#REF!+#REF!,0)</f>
        <v>0</v>
      </c>
      <c r="I30" s="2">
        <f>IFERROR(AVERAGEIF(Customer_Revenue[[#This Row],[4/1/2022]:[9/30/2022]], "&gt;0"),0)</f>
        <v>210.24869565217389</v>
      </c>
      <c r="J30" s="1">
        <f>IFERROR(AVEDEV(Customer_Revenue[[#This Row],[4/1/2022]:[9/30/2022]]),0)</f>
        <v>9.6454820415879059</v>
      </c>
      <c r="K30" s="1">
        <f>IFERROR(MAX(0,Customer_Revenue[[#This Row],[Q3 Mean]]-Customer_Revenue[[#This Row],[Q3 Mean Absolute Deviation]]),0)</f>
        <v>200.60321361058598</v>
      </c>
      <c r="L30" s="1">
        <f>IFERROR(MAX(0,Customer_Revenue[[#This Row],[Q3 Mean]]+Customer_Revenue[[#This Row],[Q3 Mean Absolute Deviation]]),0)</f>
        <v>219.8941776937618</v>
      </c>
      <c r="M30" s="2">
        <f>IFERROR(AVERAGEIF(Customer_Revenue[[#This Row],[10/1/2021]:[3/31/2022]], "&gt;0"),0)</f>
        <v>196.40526315789467</v>
      </c>
      <c r="N30" s="1">
        <f>IFERROR(AVEDEV(Customer_Revenue[[#This Row],[10/1/2021]:[3/31/2022]]),0)</f>
        <v>18.658500000000043</v>
      </c>
      <c r="O30" s="1">
        <f>IFERROR(MAX(0,#REF!-#REF!),0)</f>
        <v>0</v>
      </c>
      <c r="P30" s="1">
        <f>IFERROR(#REF!+#REF!,0)</f>
        <v>0</v>
      </c>
      <c r="Q30">
        <v>6638</v>
      </c>
      <c r="S30">
        <v>204.24</v>
      </c>
      <c r="BB30">
        <v>186.95</v>
      </c>
      <c r="BG30">
        <v>204.24</v>
      </c>
      <c r="BL30">
        <v>186.95</v>
      </c>
      <c r="BQ30">
        <v>204.24</v>
      </c>
      <c r="BV30">
        <v>186.95</v>
      </c>
      <c r="CA30">
        <v>204.24</v>
      </c>
      <c r="CF30">
        <v>0</v>
      </c>
      <c r="CK30" s="17">
        <v>204.24</v>
      </c>
      <c r="CP30">
        <v>186.95</v>
      </c>
      <c r="CU30">
        <v>204.24</v>
      </c>
      <c r="CZ30">
        <v>186.95</v>
      </c>
      <c r="DE30">
        <v>204.24</v>
      </c>
      <c r="DJ30">
        <v>186.95</v>
      </c>
      <c r="DO30">
        <v>204.24</v>
      </c>
      <c r="DT30">
        <v>186.95</v>
      </c>
      <c r="DY30">
        <v>204.24</v>
      </c>
      <c r="ED30">
        <v>189.2</v>
      </c>
      <c r="EI30">
        <v>206.49</v>
      </c>
      <c r="EN30">
        <v>189.2</v>
      </c>
      <c r="ES30">
        <v>206.49</v>
      </c>
      <c r="EX30">
        <v>189.2</v>
      </c>
      <c r="FC30">
        <v>206.49</v>
      </c>
      <c r="FH30">
        <v>189.2</v>
      </c>
      <c r="FM30">
        <v>218.82</v>
      </c>
      <c r="FR30">
        <v>200.5</v>
      </c>
      <c r="FW30">
        <v>218.82</v>
      </c>
      <c r="GB30">
        <v>200.5</v>
      </c>
      <c r="GG30">
        <v>218.82</v>
      </c>
      <c r="GL30">
        <v>204.45</v>
      </c>
      <c r="GQ30">
        <v>222.77</v>
      </c>
      <c r="GV30">
        <v>204.45</v>
      </c>
      <c r="HA30">
        <v>222.77</v>
      </c>
      <c r="HF30">
        <v>204.45</v>
      </c>
      <c r="HK30">
        <v>222.77</v>
      </c>
      <c r="HP30">
        <v>204.45</v>
      </c>
      <c r="HU30">
        <v>222.77</v>
      </c>
      <c r="HZ30">
        <v>204.45</v>
      </c>
      <c r="IE30">
        <v>222.77</v>
      </c>
      <c r="IJ30">
        <v>204.45</v>
      </c>
      <c r="IO30">
        <v>221.55</v>
      </c>
      <c r="IT30">
        <v>203.23</v>
      </c>
      <c r="IY30">
        <v>221.55</v>
      </c>
    </row>
    <row r="31" spans="1:278" x14ac:dyDescent="0.3">
      <c r="A31" s="2">
        <f>IFERROR(AVERAGEIF(Customer_Revenue[[#This Row],[1/3/2022]:[3/31/2022]], "&gt;0"), 0)</f>
        <v>61.592500000000001</v>
      </c>
      <c r="B31" s="1">
        <f>IFERROR(AVEDEV(Customer_Revenue[[#This Row],[1/3/2022]:[3/31/2022]]),0)</f>
        <v>0.84375</v>
      </c>
      <c r="C31" s="1">
        <f>IFERROR(MAX(0,#REF!-#REF!),0)</f>
        <v>0</v>
      </c>
      <c r="D31" s="1">
        <f>IFERROR(#REF!+#REF!,0)</f>
        <v>0</v>
      </c>
      <c r="E31" s="2">
        <f>IFERROR(AVERAGEIF(Customer_Revenue[[#This Row],[4/1/2022]:[6/30/2022]], "&gt;0"), 0)</f>
        <v>64.44</v>
      </c>
      <c r="F31" s="1">
        <f>IFERROR(AVEDEV(Customer_Revenue[[#This Row],[4/1/2022]:[6/30/2022]]),0)</f>
        <v>1.5466666666666669</v>
      </c>
      <c r="G31" s="1">
        <f>IFERROR(MAX(0,#REF!-#REF!),0)</f>
        <v>0</v>
      </c>
      <c r="H31" s="1">
        <f>IFERROR(#REF!+#REF!,0)</f>
        <v>0</v>
      </c>
      <c r="I31" s="2">
        <f>IFERROR(AVERAGEIF(Customer_Revenue[[#This Row],[4/1/2022]:[9/30/2022]], "&gt;0"),0)</f>
        <v>64.645714285714277</v>
      </c>
      <c r="J31" s="1">
        <f>IFERROR(AVEDEV(Customer_Revenue[[#This Row],[4/1/2022]:[9/30/2022]]),0)</f>
        <v>10.679183673469392</v>
      </c>
      <c r="K31" s="1">
        <f>IFERROR(MAX(0,Customer_Revenue[[#This Row],[Q3 Mean]]-Customer_Revenue[[#This Row],[Q3 Mean Absolute Deviation]]),0)</f>
        <v>53.966530612244881</v>
      </c>
      <c r="L31" s="1">
        <f>IFERROR(MAX(0,Customer_Revenue[[#This Row],[Q3 Mean]]+Customer_Revenue[[#This Row],[Q3 Mean Absolute Deviation]]),0)</f>
        <v>75.324897959183673</v>
      </c>
      <c r="M31" s="2">
        <f>IFERROR(AVERAGEIF(Customer_Revenue[[#This Row],[10/1/2021]:[3/31/2022]], "&gt;0"),0)</f>
        <v>60.939999999999991</v>
      </c>
      <c r="N31" s="1">
        <f>IFERROR(AVEDEV(Customer_Revenue[[#This Row],[10/1/2021]:[3/31/2022]]),0)</f>
        <v>0.79714285714286504</v>
      </c>
      <c r="O31" s="1">
        <f>IFERROR(MAX(0,#REF!-#REF!),0)</f>
        <v>0</v>
      </c>
      <c r="P31" s="1">
        <f>IFERROR(#REF!+#REF!,0)</f>
        <v>0</v>
      </c>
      <c r="Q31">
        <v>6641</v>
      </c>
      <c r="X31">
        <v>58.15</v>
      </c>
      <c r="AR31">
        <v>61.03</v>
      </c>
      <c r="BL31">
        <v>61.03</v>
      </c>
      <c r="CF31">
        <v>61.03</v>
      </c>
      <c r="CK31" s="17"/>
      <c r="CZ31">
        <v>61.03</v>
      </c>
      <c r="DT31">
        <v>61.03</v>
      </c>
      <c r="EN31">
        <v>63.28</v>
      </c>
      <c r="FH31">
        <v>63.28</v>
      </c>
      <c r="GB31">
        <v>63.28</v>
      </c>
      <c r="GV31">
        <v>66.760000000000005</v>
      </c>
      <c r="HP31">
        <v>66.760000000000005</v>
      </c>
      <c r="HR31">
        <v>30</v>
      </c>
      <c r="IK31">
        <v>96.76</v>
      </c>
      <c r="JD31">
        <v>65.680000000000007</v>
      </c>
    </row>
    <row r="32" spans="1:278" x14ac:dyDescent="0.3">
      <c r="A32" s="2">
        <f>IFERROR(AVERAGEIF(Customer_Revenue[[#This Row],[1/3/2022]:[3/31/2022]], "&gt;0"), 0)</f>
        <v>51.474615384615383</v>
      </c>
      <c r="B32" s="1">
        <f>IFERROR(AVEDEV(Customer_Revenue[[#This Row],[1/3/2022]:[3/31/2022]]),0)</f>
        <v>11.799408284023672</v>
      </c>
      <c r="C32" s="1">
        <f>IFERROR(MAX(0,#REF!-#REF!),0)</f>
        <v>0</v>
      </c>
      <c r="D32" s="1">
        <f>IFERROR(#REF!+#REF!,0)</f>
        <v>0</v>
      </c>
      <c r="E32" s="2">
        <f>IFERROR(AVERAGEIF(Customer_Revenue[[#This Row],[4/1/2022]:[6/30/2022]], "&gt;0"), 0)</f>
        <v>64.361538461538444</v>
      </c>
      <c r="F32" s="1">
        <f>IFERROR(AVEDEV(Customer_Revenue[[#This Row],[4/1/2022]:[6/30/2022]]),0)</f>
        <v>16.819881656804739</v>
      </c>
      <c r="G32" s="1">
        <f>IFERROR(MAX(0,#REF!-#REF!),0)</f>
        <v>0</v>
      </c>
      <c r="H32" s="1">
        <f>IFERROR(#REF!+#REF!,0)</f>
        <v>0</v>
      </c>
      <c r="I32" s="2">
        <f>IFERROR(AVERAGEIF(Customer_Revenue[[#This Row],[4/1/2022]:[9/30/2022]], "&gt;0"),0)</f>
        <v>57.534400000000005</v>
      </c>
      <c r="J32" s="1">
        <f>IFERROR(AVEDEV(Customer_Revenue[[#This Row],[4/1/2022]:[9/30/2022]]),0)</f>
        <v>15.249053254437881</v>
      </c>
      <c r="K32" s="1">
        <f>IFERROR(MAX(0,Customer_Revenue[[#This Row],[Q3 Mean]]-Customer_Revenue[[#This Row],[Q3 Mean Absolute Deviation]]),0)</f>
        <v>42.285346745562123</v>
      </c>
      <c r="L32" s="1">
        <f>IFERROR(MAX(0,Customer_Revenue[[#This Row],[Q3 Mean]]+Customer_Revenue[[#This Row],[Q3 Mean Absolute Deviation]]),0)</f>
        <v>72.783453254437887</v>
      </c>
      <c r="M32" s="2">
        <f>IFERROR(AVERAGEIF(Customer_Revenue[[#This Row],[10/1/2021]:[3/31/2022]], "&gt;0"),0)</f>
        <v>48.60653846153847</v>
      </c>
      <c r="N32" s="1">
        <f>IFERROR(AVEDEV(Customer_Revenue[[#This Row],[10/1/2021]:[3/31/2022]]),0)</f>
        <v>9.1683928571428641</v>
      </c>
      <c r="O32" s="1">
        <f>IFERROR(MAX(0,#REF!-#REF!),0)</f>
        <v>0</v>
      </c>
      <c r="P32" s="1">
        <f>IFERROR(#REF!+#REF!,0)</f>
        <v>0</v>
      </c>
      <c r="Q32">
        <v>6642</v>
      </c>
      <c r="S32">
        <v>43.13</v>
      </c>
      <c r="X32">
        <v>43.13</v>
      </c>
      <c r="AC32">
        <v>43.13</v>
      </c>
      <c r="AH32">
        <v>43.13</v>
      </c>
      <c r="AM32">
        <v>43.13</v>
      </c>
      <c r="AR32">
        <v>43.13</v>
      </c>
      <c r="AW32">
        <v>43.13</v>
      </c>
      <c r="BA32">
        <v>43.13</v>
      </c>
      <c r="BB32">
        <v>0</v>
      </c>
      <c r="BC32">
        <v>0</v>
      </c>
      <c r="BG32">
        <v>43.13</v>
      </c>
      <c r="BL32">
        <v>43.13</v>
      </c>
      <c r="BQ32">
        <v>77.040000000000006</v>
      </c>
      <c r="BV32">
        <v>43.13</v>
      </c>
      <c r="CA32">
        <v>43.13</v>
      </c>
      <c r="CF32">
        <v>43.13</v>
      </c>
      <c r="CK32" s="17">
        <v>77.040000000000006</v>
      </c>
      <c r="CP32">
        <v>43.13</v>
      </c>
      <c r="CU32">
        <v>43.13</v>
      </c>
      <c r="CZ32">
        <v>43.13</v>
      </c>
      <c r="DE32">
        <v>77.040000000000006</v>
      </c>
      <c r="DJ32">
        <v>43.13</v>
      </c>
      <c r="DO32">
        <v>43.13</v>
      </c>
      <c r="DT32">
        <v>43.13</v>
      </c>
      <c r="DY32">
        <v>77.040000000000006</v>
      </c>
      <c r="ED32">
        <v>45.38</v>
      </c>
      <c r="EI32">
        <v>45.38</v>
      </c>
      <c r="EN32">
        <v>45.38</v>
      </c>
      <c r="ES32">
        <v>79.290000000000006</v>
      </c>
      <c r="EX32">
        <v>45.38</v>
      </c>
      <c r="FC32">
        <v>45.38</v>
      </c>
      <c r="FH32">
        <v>45.38</v>
      </c>
      <c r="FM32">
        <v>79.290000000000006</v>
      </c>
      <c r="FR32">
        <v>79.38</v>
      </c>
      <c r="FW32">
        <v>45.38</v>
      </c>
      <c r="GB32">
        <v>79.38</v>
      </c>
      <c r="GG32">
        <v>79.290000000000006</v>
      </c>
      <c r="GL32">
        <v>81.66</v>
      </c>
      <c r="GQ32">
        <v>47.66</v>
      </c>
      <c r="GV32">
        <v>47.66</v>
      </c>
      <c r="HA32">
        <v>81.569999999999993</v>
      </c>
      <c r="HF32">
        <v>0</v>
      </c>
      <c r="HK32">
        <v>47.66</v>
      </c>
      <c r="HP32">
        <v>47.66</v>
      </c>
      <c r="HU32">
        <v>47.66</v>
      </c>
      <c r="HZ32">
        <v>47.66</v>
      </c>
      <c r="IE32">
        <v>47.66</v>
      </c>
      <c r="IJ32">
        <v>47.66</v>
      </c>
      <c r="IO32">
        <v>46.95</v>
      </c>
      <c r="IT32">
        <v>80.95</v>
      </c>
      <c r="IY32">
        <v>46.95</v>
      </c>
      <c r="JD32">
        <v>46.95</v>
      </c>
      <c r="JI32">
        <v>46.95</v>
      </c>
      <c r="JN32">
        <v>46.95</v>
      </c>
    </row>
    <row r="33" spans="1:278" x14ac:dyDescent="0.3">
      <c r="A33" s="2">
        <f>IFERROR(AVERAGEIF(Customer_Revenue[[#This Row],[1/3/2022]:[3/31/2022]], "&gt;0"), 0)</f>
        <v>39</v>
      </c>
      <c r="B33" s="1">
        <f>IFERROR(AVEDEV(Customer_Revenue[[#This Row],[1/3/2022]:[3/31/2022]]),0)</f>
        <v>1</v>
      </c>
      <c r="C33" s="1">
        <f>IFERROR(MAX(0,#REF!-#REF!),0)</f>
        <v>0</v>
      </c>
      <c r="D33" s="1">
        <f>IFERROR(#REF!+#REF!,0)</f>
        <v>0</v>
      </c>
      <c r="E33" s="2">
        <f>IFERROR(AVERAGEIF(Customer_Revenue[[#This Row],[4/1/2022]:[6/30/2022]], "&gt;0"), 0)</f>
        <v>44.033333333333331</v>
      </c>
      <c r="F33" s="1">
        <f>IFERROR(AVEDEV(Customer_Revenue[[#This Row],[4/1/2022]:[6/30/2022]]),0)</f>
        <v>0.93777777777777749</v>
      </c>
      <c r="G33" s="1">
        <f>IFERROR(MAX(0,#REF!-#REF!),0)</f>
        <v>0</v>
      </c>
      <c r="H33" s="1">
        <f>IFERROR(#REF!+#REF!,0)</f>
        <v>0</v>
      </c>
      <c r="I33" s="2">
        <f>IFERROR(AVERAGEIF(Customer_Revenue[[#This Row],[4/1/2022]:[9/30/2022]], "&gt;0"),0)</f>
        <v>44.62833333333333</v>
      </c>
      <c r="J33" s="1">
        <f>IFERROR(AVEDEV(Customer_Revenue[[#This Row],[4/1/2022]:[9/30/2022]]),0)</f>
        <v>0.86555555555555586</v>
      </c>
      <c r="K33" s="1">
        <f>IFERROR(MAX(0,Customer_Revenue[[#This Row],[Q3 Mean]]-Customer_Revenue[[#This Row],[Q3 Mean Absolute Deviation]]),0)</f>
        <v>43.762777777777771</v>
      </c>
      <c r="L33" s="1">
        <f>IFERROR(MAX(0,Customer_Revenue[[#This Row],[Q3 Mean]]+Customer_Revenue[[#This Row],[Q3 Mean Absolute Deviation]]),0)</f>
        <v>45.49388888888889</v>
      </c>
      <c r="M33" s="2">
        <f>IFERROR(AVERAGEIF(Customer_Revenue[[#This Row],[10/1/2021]:[3/31/2022]], "&gt;0"),0)</f>
        <v>38.571428571428569</v>
      </c>
      <c r="N33" s="1">
        <f>IFERROR(AVEDEV(Customer_Revenue[[#This Row],[10/1/2021]:[3/31/2022]]),0)</f>
        <v>0.55102040816326381</v>
      </c>
      <c r="O33" s="1">
        <f>IFERROR(MAX(0,#REF!-#REF!),0)</f>
        <v>0</v>
      </c>
      <c r="P33" s="1">
        <f>IFERROR(#REF!+#REF!,0)</f>
        <v>0</v>
      </c>
      <c r="Q33">
        <v>6643</v>
      </c>
      <c r="T33">
        <v>38.25</v>
      </c>
      <c r="AQ33">
        <v>38.25</v>
      </c>
      <c r="BK33">
        <v>38.25</v>
      </c>
      <c r="CE33">
        <v>38.25</v>
      </c>
      <c r="CK33" s="17"/>
      <c r="CY33">
        <v>38.25</v>
      </c>
      <c r="DS33">
        <v>38.25</v>
      </c>
      <c r="EM33">
        <v>40.5</v>
      </c>
      <c r="FG33">
        <v>43.33</v>
      </c>
      <c r="GA33">
        <v>43.33</v>
      </c>
      <c r="GU33">
        <v>45.44</v>
      </c>
      <c r="HO33">
        <v>45.44</v>
      </c>
      <c r="II33">
        <v>45.44</v>
      </c>
      <c r="JC33">
        <v>44.79</v>
      </c>
    </row>
    <row r="34" spans="1:278" x14ac:dyDescent="0.3">
      <c r="A34" s="2">
        <f>IFERROR(AVERAGEIF(Customer_Revenue[[#This Row],[1/3/2022]:[3/31/2022]], "&gt;0"), 0)</f>
        <v>83.773333333333326</v>
      </c>
      <c r="B34" s="1">
        <f>IFERROR(AVEDEV(Customer_Revenue[[#This Row],[1/3/2022]:[3/31/2022]]),0)</f>
        <v>50.451111111111096</v>
      </c>
      <c r="C34" s="1">
        <f>IFERROR(MAX(0,#REF!-#REF!),0)</f>
        <v>0</v>
      </c>
      <c r="D34" s="1">
        <f>IFERROR(#REF!+#REF!,0)</f>
        <v>0</v>
      </c>
      <c r="E34" s="2">
        <f>IFERROR(AVERAGEIF(Customer_Revenue[[#This Row],[4/1/2022]:[6/30/2022]], "&gt;0"), 0)</f>
        <v>82.436666666666682</v>
      </c>
      <c r="F34" s="1">
        <f>IFERROR(AVEDEV(Customer_Revenue[[#This Row],[4/1/2022]:[6/30/2022]]),0)</f>
        <v>23.564444444444444</v>
      </c>
      <c r="G34" s="1">
        <f>IFERROR(MAX(0,#REF!-#REF!),0)</f>
        <v>0</v>
      </c>
      <c r="H34" s="1">
        <f>IFERROR(#REF!+#REF!,0)</f>
        <v>0</v>
      </c>
      <c r="I34" s="2">
        <f>IFERROR(AVERAGEIF(Customer_Revenue[[#This Row],[4/1/2022]:[9/30/2022]], "&gt;0"),0)</f>
        <v>59.753749999999997</v>
      </c>
      <c r="J34" s="1">
        <f>IFERROR(AVEDEV(Customer_Revenue[[#This Row],[4/1/2022]:[9/30/2022]]),0)</f>
        <v>20.178125000000001</v>
      </c>
      <c r="K34" s="1">
        <f>IFERROR(MAX(0,Customer_Revenue[[#This Row],[Q3 Mean]]-Customer_Revenue[[#This Row],[Q3 Mean Absolute Deviation]]),0)</f>
        <v>39.575624999999995</v>
      </c>
      <c r="L34" s="1">
        <f>IFERROR(MAX(0,Customer_Revenue[[#This Row],[Q3 Mean]]+Customer_Revenue[[#This Row],[Q3 Mean Absolute Deviation]]),0)</f>
        <v>79.931874999999991</v>
      </c>
      <c r="M34" s="2">
        <f>IFERROR(AVERAGEIF(Customer_Revenue[[#This Row],[10/1/2021]:[3/31/2022]], "&gt;0"),0)</f>
        <v>65.375</v>
      </c>
      <c r="N34" s="1">
        <f>IFERROR(AVEDEV(Customer_Revenue[[#This Row],[10/1/2021]:[3/31/2022]]),0)</f>
        <v>29.546938775510199</v>
      </c>
      <c r="O34" s="1">
        <f>IFERROR(MAX(0,#REF!-#REF!),0)</f>
        <v>0</v>
      </c>
      <c r="P34" s="1">
        <f>IFERROR(#REF!+#REF!,0)</f>
        <v>0</v>
      </c>
      <c r="Q34">
        <v>6646</v>
      </c>
      <c r="R34">
        <v>51.31</v>
      </c>
      <c r="AL34">
        <v>44.81</v>
      </c>
      <c r="BF34">
        <v>44.81</v>
      </c>
      <c r="BZ34">
        <v>0</v>
      </c>
      <c r="CK34" s="17"/>
      <c r="CT34">
        <v>159.44999999999999</v>
      </c>
      <c r="DN34">
        <v>44.81</v>
      </c>
      <c r="EH34">
        <v>47.06</v>
      </c>
      <c r="FB34">
        <v>113.51</v>
      </c>
      <c r="FV34">
        <v>86.710000000000008</v>
      </c>
      <c r="GP34">
        <v>47.09</v>
      </c>
      <c r="HI34">
        <v>47.09</v>
      </c>
      <c r="HJ34">
        <v>43.22</v>
      </c>
      <c r="ID34">
        <v>47.09</v>
      </c>
      <c r="IX34">
        <v>46.66</v>
      </c>
      <c r="JR34">
        <v>46.66</v>
      </c>
    </row>
    <row r="35" spans="1:278" x14ac:dyDescent="0.3">
      <c r="A35" s="2">
        <f>IFERROR(AVERAGEIF(Customer_Revenue[[#This Row],[1/3/2022]:[3/31/2022]], "&gt;0"), 0)</f>
        <v>45.626923076923077</v>
      </c>
      <c r="B35" s="1">
        <f>IFERROR(AVEDEV(Customer_Revenue[[#This Row],[1/3/2022]:[3/31/2022]]),0)</f>
        <v>1.559289940828402</v>
      </c>
      <c r="C35" s="1">
        <f>IFERROR(MAX(0,#REF!-#REF!),0)</f>
        <v>0</v>
      </c>
      <c r="D35" s="1">
        <f>IFERROR(#REF!+#REF!,0)</f>
        <v>0</v>
      </c>
      <c r="E35" s="2">
        <f>IFERROR(AVERAGEIF(Customer_Revenue[[#This Row],[4/1/2022]:[6/30/2022]], "&gt;0"), 0)</f>
        <v>49.219230769230769</v>
      </c>
      <c r="F35" s="1">
        <f>IFERROR(AVEDEV(Customer_Revenue[[#This Row],[4/1/2022]:[6/30/2022]]),0)</f>
        <v>1.175857988165683</v>
      </c>
      <c r="G35" s="1">
        <f>IFERROR(MAX(0,#REF!-#REF!),0)</f>
        <v>0</v>
      </c>
      <c r="H35" s="1">
        <f>IFERROR(#REF!+#REF!,0)</f>
        <v>0</v>
      </c>
      <c r="I35" s="2">
        <f>IFERROR(AVERAGEIF(Customer_Revenue[[#This Row],[4/1/2022]:[9/30/2022]], "&gt;0"),0)</f>
        <v>49.978461538461531</v>
      </c>
      <c r="J35" s="1">
        <f>IFERROR(AVEDEV(Customer_Revenue[[#This Row],[4/1/2022]:[9/30/2022]]),0)</f>
        <v>1.1135502958579928</v>
      </c>
      <c r="K35" s="1">
        <f>IFERROR(MAX(0,Customer_Revenue[[#This Row],[Q3 Mean]]-Customer_Revenue[[#This Row],[Q3 Mean Absolute Deviation]]),0)</f>
        <v>48.86491124260354</v>
      </c>
      <c r="L35" s="1">
        <f>IFERROR(MAX(0,Customer_Revenue[[#This Row],[Q3 Mean]]+Customer_Revenue[[#This Row],[Q3 Mean Absolute Deviation]]),0)</f>
        <v>51.092011834319521</v>
      </c>
      <c r="M35" s="2">
        <f>IFERROR(AVERAGEIF(Customer_Revenue[[#This Row],[10/1/2021]:[3/31/2022]], "&gt;0"),0)</f>
        <v>44.993461538461538</v>
      </c>
      <c r="N35" s="1">
        <f>IFERROR(AVEDEV(Customer_Revenue[[#This Row],[10/1/2021]:[3/31/2022]]),0)</f>
        <v>1.0232840236686391</v>
      </c>
      <c r="O35" s="1">
        <f>IFERROR(MAX(0,#REF!-#REF!),0)</f>
        <v>0</v>
      </c>
      <c r="P35" s="1">
        <f>IFERROR(#REF!+#REF!,0)</f>
        <v>0</v>
      </c>
      <c r="Q35">
        <v>6647</v>
      </c>
      <c r="T35">
        <v>44.36</v>
      </c>
      <c r="Y35">
        <v>44.36</v>
      </c>
      <c r="AD35">
        <v>44.36</v>
      </c>
      <c r="AI35">
        <v>44.36</v>
      </c>
      <c r="AN35">
        <v>44.36</v>
      </c>
      <c r="AS35">
        <v>44.36</v>
      </c>
      <c r="AX35">
        <v>44.36</v>
      </c>
      <c r="BC35">
        <v>44.36</v>
      </c>
      <c r="BH35">
        <v>44.36</v>
      </c>
      <c r="BM35">
        <v>44.36</v>
      </c>
      <c r="BR35">
        <v>44.36</v>
      </c>
      <c r="BW35">
        <v>44.36</v>
      </c>
      <c r="CB35">
        <v>44.36</v>
      </c>
      <c r="CG35">
        <v>44.36</v>
      </c>
      <c r="CK35" s="17"/>
      <c r="CL35">
        <v>44.36</v>
      </c>
      <c r="CQ35">
        <v>44.36</v>
      </c>
      <c r="CV35">
        <v>44.36</v>
      </c>
      <c r="DA35">
        <v>44.36</v>
      </c>
      <c r="DF35">
        <v>44.36</v>
      </c>
      <c r="DK35">
        <v>44.36</v>
      </c>
      <c r="DP35">
        <v>44.36</v>
      </c>
      <c r="DU35">
        <v>46.58</v>
      </c>
      <c r="DZ35">
        <v>46.58</v>
      </c>
      <c r="EE35">
        <v>48.37</v>
      </c>
      <c r="EJ35">
        <v>48.37</v>
      </c>
      <c r="EO35">
        <v>48.37</v>
      </c>
      <c r="ET35">
        <v>48.37</v>
      </c>
      <c r="EY35">
        <v>48.37</v>
      </c>
      <c r="FD35">
        <v>48.37</v>
      </c>
      <c r="FI35">
        <v>48.37</v>
      </c>
      <c r="FN35">
        <v>48.37</v>
      </c>
      <c r="FS35">
        <v>48.37</v>
      </c>
      <c r="FX35">
        <v>48.37</v>
      </c>
      <c r="GC35">
        <v>48.37</v>
      </c>
      <c r="GH35">
        <v>48.37</v>
      </c>
      <c r="GM35">
        <v>51.13</v>
      </c>
      <c r="GR35">
        <v>51.13</v>
      </c>
      <c r="GW35">
        <v>51.13</v>
      </c>
      <c r="HB35">
        <v>51.13</v>
      </c>
      <c r="HG35">
        <v>51.13</v>
      </c>
      <c r="HL35">
        <v>51.13</v>
      </c>
      <c r="HQ35">
        <v>51.13</v>
      </c>
      <c r="HV35">
        <v>51.13</v>
      </c>
      <c r="IA35">
        <v>51.13</v>
      </c>
      <c r="IF35">
        <v>51.13</v>
      </c>
      <c r="IK35">
        <v>51.13</v>
      </c>
      <c r="IP35">
        <v>50.28</v>
      </c>
      <c r="IU35">
        <v>50.28</v>
      </c>
      <c r="IZ35">
        <v>50.28</v>
      </c>
      <c r="JE35">
        <v>50.28</v>
      </c>
      <c r="JJ35">
        <v>50.28</v>
      </c>
      <c r="JO35">
        <v>50.28</v>
      </c>
    </row>
    <row r="36" spans="1:278" x14ac:dyDescent="0.3">
      <c r="A36" s="2">
        <f>IFERROR(AVERAGEIF(Customer_Revenue[[#This Row],[1/3/2022]:[3/31/2022]], "&gt;0"), 0)</f>
        <v>35.425000000000004</v>
      </c>
      <c r="B36" s="1">
        <f>IFERROR(AVEDEV(Customer_Revenue[[#This Row],[1/3/2022]:[3/31/2022]]),0)</f>
        <v>0.62500000000000477</v>
      </c>
      <c r="C36" s="1">
        <f>IFERROR(MAX(0,#REF!-#REF!),0)</f>
        <v>0</v>
      </c>
      <c r="D36" s="1">
        <f>IFERROR(#REF!+#REF!,0)</f>
        <v>0</v>
      </c>
      <c r="E36" s="2">
        <f>IFERROR(AVERAGEIF(Customer_Revenue[[#This Row],[4/1/2022]:[6/30/2022]], "&gt;0"), 0)</f>
        <v>37.300000000000004</v>
      </c>
      <c r="F36" s="1">
        <f>IFERROR(AVEDEV(Customer_Revenue[[#This Row],[4/1/2022]:[6/30/2022]]),0)</f>
        <v>7.1054273576010019E-15</v>
      </c>
      <c r="G36" s="1">
        <f>IFERROR(MAX(0,#REF!-#REF!),0)</f>
        <v>0</v>
      </c>
      <c r="H36" s="1">
        <f>IFERROR(#REF!+#REF!,0)</f>
        <v>0</v>
      </c>
      <c r="I36" s="2">
        <f>IFERROR(AVERAGEIF(Customer_Revenue[[#This Row],[4/1/2022]:[9/30/2022]], "&gt;0"),0)</f>
        <v>37.299999999999983</v>
      </c>
      <c r="J36" s="1">
        <f>IFERROR(AVEDEV(Customer_Revenue[[#This Row],[4/1/2022]:[9/30/2022]]),0)</f>
        <v>1.4210854715202004E-14</v>
      </c>
      <c r="K36" s="1">
        <f>IFERROR(MAX(0,Customer_Revenue[[#This Row],[Q3 Mean]]-Customer_Revenue[[#This Row],[Q3 Mean Absolute Deviation]]),0)</f>
        <v>37.299999999999969</v>
      </c>
      <c r="L36" s="1">
        <f>IFERROR(MAX(0,Customer_Revenue[[#This Row],[Q3 Mean]]+Customer_Revenue[[#This Row],[Q3 Mean Absolute Deviation]]),0)</f>
        <v>37.299999999999997</v>
      </c>
      <c r="M36" s="2">
        <f>IFERROR(AVERAGEIF(Customer_Revenue[[#This Row],[10/1/2021]:[3/31/2022]], "&gt;0"),0)</f>
        <v>34.573076923076911</v>
      </c>
      <c r="N36" s="1">
        <f>IFERROR(AVEDEV(Customer_Revenue[[#This Row],[10/1/2021]:[3/31/2022]]),0)</f>
        <v>0.93313609467455738</v>
      </c>
      <c r="O36" s="1">
        <f>IFERROR(MAX(0,#REF!-#REF!),0)</f>
        <v>0</v>
      </c>
      <c r="P36" s="1">
        <f>IFERROR(#REF!+#REF!,0)</f>
        <v>0</v>
      </c>
      <c r="Q36">
        <v>6648</v>
      </c>
      <c r="R36">
        <v>33.36</v>
      </c>
      <c r="W36">
        <v>33.36</v>
      </c>
      <c r="AB36">
        <v>33.36</v>
      </c>
      <c r="AG36">
        <v>33.36</v>
      </c>
      <c r="AL36">
        <v>33.36</v>
      </c>
      <c r="AQ36">
        <v>33.36</v>
      </c>
      <c r="AV36">
        <v>33.36</v>
      </c>
      <c r="BA36">
        <v>33.36</v>
      </c>
      <c r="BF36">
        <v>33.36</v>
      </c>
      <c r="BK36">
        <v>33.36</v>
      </c>
      <c r="BP36">
        <v>35.049999999999997</v>
      </c>
      <c r="BU36">
        <v>35.049999999999997</v>
      </c>
      <c r="BZ36">
        <v>35.049999999999997</v>
      </c>
      <c r="CE36">
        <v>35.049999999999997</v>
      </c>
      <c r="CJ36">
        <v>35.049999999999997</v>
      </c>
      <c r="CK36" s="17"/>
      <c r="CO36">
        <v>35.049999999999997</v>
      </c>
      <c r="CT36">
        <v>35.049999999999997</v>
      </c>
      <c r="CY36">
        <v>35.049999999999997</v>
      </c>
      <c r="DD36">
        <v>35.049999999999997</v>
      </c>
      <c r="DI36">
        <v>35.049999999999997</v>
      </c>
      <c r="DN36">
        <v>35.049999999999997</v>
      </c>
      <c r="DS36">
        <v>35.049999999999997</v>
      </c>
      <c r="DX36">
        <v>35.049999999999997</v>
      </c>
      <c r="EC36">
        <v>35.049999999999997</v>
      </c>
      <c r="EH36">
        <v>37.299999999999997</v>
      </c>
      <c r="EM36">
        <v>37.299999999999997</v>
      </c>
      <c r="ER36">
        <v>37.299999999999997</v>
      </c>
      <c r="EW36">
        <v>37.299999999999997</v>
      </c>
      <c r="FB36">
        <v>37.299999999999997</v>
      </c>
      <c r="FG36">
        <v>37.299999999999997</v>
      </c>
      <c r="FL36">
        <v>37.299999999999997</v>
      </c>
      <c r="FQ36">
        <v>37.299999999999997</v>
      </c>
      <c r="FV36">
        <v>37.299999999999997</v>
      </c>
      <c r="GA36">
        <v>37.299999999999997</v>
      </c>
      <c r="GF36">
        <v>37.299999999999997</v>
      </c>
      <c r="GK36">
        <v>37.299999999999997</v>
      </c>
      <c r="GP36">
        <v>37.299999999999997</v>
      </c>
      <c r="GU36">
        <v>37.299999999999997</v>
      </c>
      <c r="GZ36">
        <v>37.299999999999997</v>
      </c>
      <c r="HE36">
        <v>37.299999999999997</v>
      </c>
      <c r="HJ36">
        <v>37.299999999999997</v>
      </c>
      <c r="HO36">
        <v>37.299999999999997</v>
      </c>
      <c r="HT36">
        <v>37.299999999999997</v>
      </c>
      <c r="HY36">
        <v>37.299999999999997</v>
      </c>
      <c r="ID36">
        <v>37.299999999999997</v>
      </c>
      <c r="II36">
        <v>37.299999999999997</v>
      </c>
      <c r="IN36">
        <v>37.299999999999997</v>
      </c>
      <c r="IS36">
        <v>37.299999999999997</v>
      </c>
      <c r="IX36">
        <v>37.299999999999997</v>
      </c>
      <c r="JC36">
        <v>37.299999999999997</v>
      </c>
      <c r="JH36">
        <v>37.299999999999997</v>
      </c>
      <c r="JM36">
        <v>37.299999999999997</v>
      </c>
      <c r="JR36">
        <v>37.299999999999997</v>
      </c>
    </row>
    <row r="37" spans="1:278" x14ac:dyDescent="0.3">
      <c r="A37" s="2">
        <f>IFERROR(AVERAGEIF(Customer_Revenue[[#This Row],[1/3/2022]:[3/31/2022]], "&gt;0"), 0)</f>
        <v>83.715000000000018</v>
      </c>
      <c r="B37" s="1">
        <f>IFERROR(AVEDEV(Customer_Revenue[[#This Row],[1/3/2022]:[3/31/2022]]),0)</f>
        <v>0.62500000000000944</v>
      </c>
      <c r="C37" s="1">
        <f>IFERROR(MAX(0,#REF!-#REF!),0)</f>
        <v>0</v>
      </c>
      <c r="D37" s="1">
        <f>IFERROR(#REF!+#REF!,0)</f>
        <v>0</v>
      </c>
      <c r="E37" s="2">
        <f>IFERROR(AVERAGEIF(Customer_Revenue[[#This Row],[4/1/2022]:[6/30/2022]], "&gt;0"), 0)</f>
        <v>85.59</v>
      </c>
      <c r="F37" s="1">
        <f>IFERROR(AVEDEV(Customer_Revenue[[#This Row],[4/1/2022]:[6/30/2022]]),0)</f>
        <v>0</v>
      </c>
      <c r="G37" s="1">
        <f>IFERROR(MAX(0,#REF!-#REF!),0)</f>
        <v>0</v>
      </c>
      <c r="H37" s="1">
        <f>IFERROR(#REF!+#REF!,0)</f>
        <v>0</v>
      </c>
      <c r="I37" s="2">
        <f>IFERROR(AVERAGEIF(Customer_Revenue[[#This Row],[4/1/2022]:[9/30/2022]], "&gt;0"),0)</f>
        <v>85.589999999999989</v>
      </c>
      <c r="J37" s="1">
        <f>IFERROR(AVEDEV(Customer_Revenue[[#This Row],[4/1/2022]:[9/30/2022]]),0)</f>
        <v>1.4210854715202004E-14</v>
      </c>
      <c r="K37" s="1">
        <f>IFERROR(MAX(0,Customer_Revenue[[#This Row],[Q3 Mean]]-Customer_Revenue[[#This Row],[Q3 Mean Absolute Deviation]]),0)</f>
        <v>85.589999999999975</v>
      </c>
      <c r="L37" s="1">
        <f>IFERROR(MAX(0,Customer_Revenue[[#This Row],[Q3 Mean]]+Customer_Revenue[[#This Row],[Q3 Mean Absolute Deviation]]),0)</f>
        <v>85.59</v>
      </c>
      <c r="M37" s="2">
        <f>IFERROR(AVERAGEIF(Customer_Revenue[[#This Row],[10/1/2021]:[3/31/2022]], "&gt;0"),0)</f>
        <v>83.943846153846124</v>
      </c>
      <c r="N37" s="1">
        <f>IFERROR(AVEDEV(Customer_Revenue[[#This Row],[10/1/2021]:[3/31/2022]]),0)</f>
        <v>3.3480473372780839</v>
      </c>
      <c r="O37" s="1">
        <f>IFERROR(MAX(0,#REF!-#REF!),0)</f>
        <v>0</v>
      </c>
      <c r="P37" s="1">
        <f>IFERROR(#REF!+#REF!,0)</f>
        <v>0</v>
      </c>
      <c r="Q37">
        <v>6649</v>
      </c>
      <c r="R37">
        <v>90.56</v>
      </c>
      <c r="W37">
        <v>117.56</v>
      </c>
      <c r="AB37">
        <v>79.56</v>
      </c>
      <c r="AG37">
        <v>79.56</v>
      </c>
      <c r="AL37">
        <v>79.56</v>
      </c>
      <c r="AQ37">
        <v>79.56</v>
      </c>
      <c r="AV37">
        <v>79.56</v>
      </c>
      <c r="BA37">
        <v>79.56</v>
      </c>
      <c r="BF37">
        <v>79.56</v>
      </c>
      <c r="BK37">
        <v>79.56</v>
      </c>
      <c r="BP37">
        <v>83.34</v>
      </c>
      <c r="BU37">
        <v>83.34</v>
      </c>
      <c r="BZ37">
        <v>83.34</v>
      </c>
      <c r="CE37">
        <v>83.34</v>
      </c>
      <c r="CJ37">
        <v>83.34</v>
      </c>
      <c r="CK37" s="17"/>
      <c r="CO37">
        <v>83.34</v>
      </c>
      <c r="CT37">
        <v>83.34</v>
      </c>
      <c r="CY37">
        <v>83.34</v>
      </c>
      <c r="DD37">
        <v>83.34</v>
      </c>
      <c r="DI37">
        <v>83.34</v>
      </c>
      <c r="DN37">
        <v>83.34</v>
      </c>
      <c r="DS37">
        <v>83.34</v>
      </c>
      <c r="DX37">
        <v>83.34</v>
      </c>
      <c r="EC37">
        <v>83.34</v>
      </c>
      <c r="EH37">
        <v>85.59</v>
      </c>
      <c r="EM37">
        <v>85.59</v>
      </c>
      <c r="ER37">
        <v>85.59</v>
      </c>
      <c r="EW37">
        <v>85.59</v>
      </c>
      <c r="FB37">
        <v>85.59</v>
      </c>
      <c r="FG37">
        <v>85.59</v>
      </c>
      <c r="FL37">
        <v>85.59</v>
      </c>
      <c r="FQ37">
        <v>85.59</v>
      </c>
      <c r="FV37">
        <v>85.59</v>
      </c>
      <c r="GA37">
        <v>85.59</v>
      </c>
      <c r="GF37">
        <v>85.59</v>
      </c>
      <c r="GK37">
        <v>85.59</v>
      </c>
      <c r="GP37">
        <v>85.59</v>
      </c>
      <c r="GU37">
        <v>85.59</v>
      </c>
      <c r="GZ37">
        <v>85.59</v>
      </c>
      <c r="HE37">
        <v>85.59</v>
      </c>
      <c r="HJ37">
        <v>85.59</v>
      </c>
      <c r="HO37">
        <v>85.59</v>
      </c>
      <c r="HT37">
        <v>85.59</v>
      </c>
      <c r="HY37">
        <v>85.59</v>
      </c>
      <c r="ID37">
        <v>85.59</v>
      </c>
      <c r="II37">
        <v>85.59</v>
      </c>
      <c r="IN37">
        <v>85.59</v>
      </c>
      <c r="IS37">
        <v>85.59</v>
      </c>
      <c r="IX37">
        <v>85.59</v>
      </c>
      <c r="JC37">
        <v>85.59</v>
      </c>
      <c r="JH37">
        <v>85.59</v>
      </c>
      <c r="JM37">
        <v>85.59</v>
      </c>
      <c r="JR37">
        <v>85.59</v>
      </c>
    </row>
    <row r="38" spans="1:278" x14ac:dyDescent="0.3">
      <c r="A38" s="2">
        <f>IFERROR(AVERAGEIF(Customer_Revenue[[#This Row],[1/3/2022]:[3/31/2022]], "&gt;0"), 0)</f>
        <v>45.772857142857148</v>
      </c>
      <c r="B38" s="1">
        <f>IFERROR(AVEDEV(Customer_Revenue[[#This Row],[1/3/2022]:[3/31/2022]]),0)</f>
        <v>0.91836734693877686</v>
      </c>
      <c r="C38" s="1">
        <f>IFERROR(MAX(0,#REF!-#REF!),0)</f>
        <v>0</v>
      </c>
      <c r="D38" s="1">
        <f>IFERROR(#REF!+#REF!,0)</f>
        <v>0</v>
      </c>
      <c r="E38" s="2">
        <f>IFERROR(AVERAGEIF(Customer_Revenue[[#This Row],[4/1/2022]:[6/30/2022]], "&gt;0"), 0)</f>
        <v>48.27</v>
      </c>
      <c r="F38" s="1">
        <f>IFERROR(AVEDEV(Customer_Revenue[[#This Row],[4/1/2022]:[6/30/2022]]),0)</f>
        <v>1.186666666666665</v>
      </c>
      <c r="G38" s="1">
        <f>IFERROR(MAX(0,#REF!-#REF!),0)</f>
        <v>0</v>
      </c>
      <c r="H38" s="1">
        <f>IFERROR(#REF!+#REF!,0)</f>
        <v>0</v>
      </c>
      <c r="I38" s="2">
        <f>IFERROR(AVERAGEIF(Customer_Revenue[[#This Row],[4/1/2022]:[9/30/2022]], "&gt;0"),0)</f>
        <v>49.650769230769242</v>
      </c>
      <c r="J38" s="1">
        <f>IFERROR(AVEDEV(Customer_Revenue[[#This Row],[4/1/2022]:[9/30/2022]]),0)</f>
        <v>1.4175147928994047</v>
      </c>
      <c r="K38" s="1">
        <f>IFERROR(MAX(0,Customer_Revenue[[#This Row],[Q3 Mean]]-Customer_Revenue[[#This Row],[Q3 Mean Absolute Deviation]]),0)</f>
        <v>48.233254437869839</v>
      </c>
      <c r="L38" s="1">
        <f>IFERROR(MAX(0,Customer_Revenue[[#This Row],[Q3 Mean]]+Customer_Revenue[[#This Row],[Q3 Mean Absolute Deviation]]),0)</f>
        <v>51.068284023668646</v>
      </c>
      <c r="M38" s="2">
        <f>IFERROR(AVERAGEIF(Customer_Revenue[[#This Row],[10/1/2021]:[3/31/2022]], "&gt;0"),0)</f>
        <v>45.476153846153849</v>
      </c>
      <c r="N38" s="1">
        <f>IFERROR(AVEDEV(Customer_Revenue[[#This Row],[10/1/2021]:[3/31/2022]]),0)</f>
        <v>0.58579881656804766</v>
      </c>
      <c r="O38" s="1">
        <f>IFERROR(MAX(0,#REF!-#REF!),0)</f>
        <v>0</v>
      </c>
      <c r="P38" s="1">
        <f>IFERROR(#REF!+#REF!,0)</f>
        <v>0</v>
      </c>
      <c r="Q38">
        <v>6651</v>
      </c>
      <c r="X38">
        <v>45.13</v>
      </c>
      <c r="AH38">
        <v>45.13</v>
      </c>
      <c r="AR38">
        <v>45.13</v>
      </c>
      <c r="BB38">
        <v>45.13</v>
      </c>
      <c r="BL38">
        <v>45.13</v>
      </c>
      <c r="BV38">
        <v>45.13</v>
      </c>
      <c r="CF38">
        <v>45.13</v>
      </c>
      <c r="CK38" s="17"/>
      <c r="CP38">
        <v>45.13</v>
      </c>
      <c r="CZ38">
        <v>45.13</v>
      </c>
      <c r="DJ38">
        <v>45.13</v>
      </c>
      <c r="DT38">
        <v>45.13</v>
      </c>
      <c r="ED38">
        <v>47.38</v>
      </c>
      <c r="EN38">
        <v>47.38</v>
      </c>
      <c r="EX38">
        <v>47.38</v>
      </c>
      <c r="FH38">
        <v>47.38</v>
      </c>
      <c r="FR38">
        <v>47.38</v>
      </c>
      <c r="GB38">
        <v>47.38</v>
      </c>
      <c r="GL38">
        <v>50.05</v>
      </c>
      <c r="GV38">
        <v>50.05</v>
      </c>
      <c r="HF38">
        <v>50.34</v>
      </c>
      <c r="HP38">
        <v>50.34</v>
      </c>
      <c r="HZ38">
        <v>50.34</v>
      </c>
      <c r="IJ38">
        <v>50.34</v>
      </c>
      <c r="IT38">
        <v>49.52</v>
      </c>
      <c r="JD38">
        <v>52.48</v>
      </c>
      <c r="JN38">
        <v>52.48</v>
      </c>
    </row>
    <row r="39" spans="1:278" x14ac:dyDescent="0.3">
      <c r="A39" s="2">
        <f>IFERROR(AVERAGEIF(Customer_Revenue[[#This Row],[1/3/2022]:[3/31/2022]], "&gt;0"), 0)</f>
        <v>105.98</v>
      </c>
      <c r="B39" s="1">
        <f>IFERROR(AVEDEV(Customer_Revenue[[#This Row],[1/3/2022]:[3/31/2022]]),0)</f>
        <v>2.7799999999999963</v>
      </c>
      <c r="C39" s="1">
        <f>IFERROR(MAX(0,#REF!-#REF!),0)</f>
        <v>0</v>
      </c>
      <c r="D39" s="1">
        <f>IFERROR(#REF!+#REF!,0)</f>
        <v>0</v>
      </c>
      <c r="E39" s="2">
        <f>IFERROR(AVERAGEIF(Customer_Revenue[[#This Row],[4/1/2022]:[6/30/2022]], "&gt;0"), 0)</f>
        <v>110.64333333333333</v>
      </c>
      <c r="F39" s="1">
        <f>IFERROR(AVEDEV(Customer_Revenue[[#This Row],[4/1/2022]:[6/30/2022]]),0)</f>
        <v>1.9377777777777776</v>
      </c>
      <c r="G39" s="1">
        <f>IFERROR(MAX(0,#REF!-#REF!),0)</f>
        <v>0</v>
      </c>
      <c r="H39" s="1">
        <f>IFERROR(#REF!+#REF!,0)</f>
        <v>0</v>
      </c>
      <c r="I39" s="2">
        <f>IFERROR(AVERAGEIF(Customer_Revenue[[#This Row],[4/1/2022]:[9/30/2022]], "&gt;0"),0)</f>
        <v>109.91666666666667</v>
      </c>
      <c r="J39" s="1">
        <f>IFERROR(AVEDEV(Customer_Revenue[[#This Row],[4/1/2022]:[9/30/2022]]),0)</f>
        <v>1.2111111111111157</v>
      </c>
      <c r="K39" s="1">
        <f>IFERROR(MAX(0,Customer_Revenue[[#This Row],[Q3 Mean]]-Customer_Revenue[[#This Row],[Q3 Mean Absolute Deviation]]),0)</f>
        <v>108.70555555555555</v>
      </c>
      <c r="L39" s="1">
        <f>IFERROR(MAX(0,Customer_Revenue[[#This Row],[Q3 Mean]]+Customer_Revenue[[#This Row],[Q3 Mean Absolute Deviation]]),0)</f>
        <v>111.12777777777779</v>
      </c>
      <c r="M39" s="2">
        <f>IFERROR(AVERAGEIF(Customer_Revenue[[#This Row],[10/1/2021]:[3/31/2022]], "&gt;0"),0)</f>
        <v>103.59714285714287</v>
      </c>
      <c r="N39" s="1">
        <f>IFERROR(AVEDEV(Customer_Revenue[[#This Row],[10/1/2021]:[3/31/2022]]),0)</f>
        <v>2.5530612244897992</v>
      </c>
      <c r="O39" s="1">
        <f>IFERROR(MAX(0,#REF!-#REF!),0)</f>
        <v>0</v>
      </c>
      <c r="P39" s="1">
        <f>IFERROR(#REF!+#REF!,0)</f>
        <v>0</v>
      </c>
      <c r="Q39">
        <v>6652</v>
      </c>
      <c r="W39">
        <v>101.81</v>
      </c>
      <c r="AP39">
        <v>101.81</v>
      </c>
      <c r="BJ39">
        <v>101.81</v>
      </c>
      <c r="CD39">
        <v>101.81</v>
      </c>
      <c r="CK39" s="17"/>
      <c r="DC39">
        <v>101.81</v>
      </c>
      <c r="DW39">
        <v>106.94</v>
      </c>
      <c r="EL39">
        <v>109.19</v>
      </c>
      <c r="FF39">
        <v>109.19</v>
      </c>
      <c r="FZ39">
        <v>109.19</v>
      </c>
      <c r="GT39">
        <v>113.55</v>
      </c>
      <c r="HN39">
        <v>109.19</v>
      </c>
      <c r="IH39">
        <v>109.19</v>
      </c>
      <c r="JB39">
        <v>109.19</v>
      </c>
    </row>
    <row r="40" spans="1:278" x14ac:dyDescent="0.3">
      <c r="A40" s="2">
        <f>IFERROR(AVERAGEIF(Customer_Revenue[[#This Row],[1/3/2022]:[3/31/2022]], "&gt;0"), 0)</f>
        <v>147.34923076923076</v>
      </c>
      <c r="B40" s="1">
        <f>IFERROR(AVEDEV(Customer_Revenue[[#This Row],[1/3/2022]:[3/31/2022]]),0)</f>
        <v>19.546326530612248</v>
      </c>
      <c r="C40" s="1">
        <f>IFERROR(MAX(0,#REF!-#REF!),0)</f>
        <v>0</v>
      </c>
      <c r="D40" s="1">
        <f>IFERROR(#REF!+#REF!,0)</f>
        <v>0</v>
      </c>
      <c r="E40" s="2">
        <f>IFERROR(AVERAGEIF(Customer_Revenue[[#This Row],[4/1/2022]:[6/30/2022]], "&gt;0"), 0)</f>
        <v>148.79666666666665</v>
      </c>
      <c r="F40" s="1">
        <f>IFERROR(AVEDEV(Customer_Revenue[[#This Row],[4/1/2022]:[6/30/2022]]),0)</f>
        <v>1.6888888888888876</v>
      </c>
      <c r="G40" s="1">
        <f>IFERROR(MAX(0,#REF!-#REF!),0)</f>
        <v>0</v>
      </c>
      <c r="H40" s="1">
        <f>IFERROR(#REF!+#REF!,0)</f>
        <v>0</v>
      </c>
      <c r="I40" s="2">
        <f>IFERROR(AVERAGEIF(Customer_Revenue[[#This Row],[4/1/2022]:[9/30/2022]], "&gt;0"),0)</f>
        <v>149.83080000000001</v>
      </c>
      <c r="J40" s="1">
        <f>IFERROR(AVEDEV(Customer_Revenue[[#This Row],[4/1/2022]:[9/30/2022]]),0)</f>
        <v>11.082159763313625</v>
      </c>
      <c r="K40" s="1">
        <f>IFERROR(MAX(0,Customer_Revenue[[#This Row],[Q3 Mean]]-Customer_Revenue[[#This Row],[Q3 Mean Absolute Deviation]]),0)</f>
        <v>138.74864023668638</v>
      </c>
      <c r="L40" s="1">
        <f>IFERROR(MAX(0,Customer_Revenue[[#This Row],[Q3 Mean]]+Customer_Revenue[[#This Row],[Q3 Mean Absolute Deviation]]),0)</f>
        <v>160.91295976331364</v>
      </c>
      <c r="M40" s="2">
        <f>IFERROR(AVERAGEIF(Customer_Revenue[[#This Row],[10/1/2021]:[3/31/2022]], "&gt;0"),0)</f>
        <v>137.00961538461544</v>
      </c>
      <c r="N40" s="1">
        <f>IFERROR(AVEDEV(Customer_Revenue[[#This Row],[10/1/2021]:[3/31/2022]]),0)</f>
        <v>18.688443877551016</v>
      </c>
      <c r="O40" s="1">
        <f>IFERROR(MAX(0,#REF!-#REF!),0)</f>
        <v>0</v>
      </c>
      <c r="P40" s="1">
        <f>IFERROR(#REF!+#REF!,0)</f>
        <v>0</v>
      </c>
      <c r="Q40">
        <v>6659</v>
      </c>
      <c r="T40">
        <v>126.67</v>
      </c>
      <c r="Y40">
        <v>126.67</v>
      </c>
      <c r="AD40">
        <v>126.67</v>
      </c>
      <c r="AI40">
        <v>126.67</v>
      </c>
      <c r="AN40">
        <v>126.67</v>
      </c>
      <c r="AS40">
        <v>126.67</v>
      </c>
      <c r="AX40">
        <v>126.67</v>
      </c>
      <c r="BB40">
        <v>126.67</v>
      </c>
      <c r="BC40">
        <v>0</v>
      </c>
      <c r="BH40">
        <v>126.67</v>
      </c>
      <c r="BM40">
        <v>126.67</v>
      </c>
      <c r="BR40">
        <v>126.67</v>
      </c>
      <c r="BW40">
        <v>126.67</v>
      </c>
      <c r="CB40">
        <v>126.67</v>
      </c>
      <c r="CG40">
        <v>157.13</v>
      </c>
      <c r="CK40" s="17"/>
      <c r="CL40">
        <v>153.69</v>
      </c>
      <c r="CQ40">
        <v>152.1</v>
      </c>
      <c r="CV40">
        <v>138.35</v>
      </c>
      <c r="DA40">
        <v>145.28</v>
      </c>
      <c r="DF40">
        <v>145.28</v>
      </c>
      <c r="DK40">
        <v>145.28</v>
      </c>
      <c r="DP40">
        <v>145.28</v>
      </c>
      <c r="DU40">
        <v>145.28</v>
      </c>
      <c r="DZ40">
        <v>145.28</v>
      </c>
      <c r="EC40">
        <v>0</v>
      </c>
      <c r="EE40">
        <v>147.53</v>
      </c>
      <c r="EJ40">
        <v>147.53</v>
      </c>
      <c r="EO40">
        <v>147.53</v>
      </c>
      <c r="ET40">
        <v>147.53</v>
      </c>
      <c r="FD40">
        <v>147.53</v>
      </c>
      <c r="FI40">
        <v>147.53</v>
      </c>
      <c r="FN40">
        <v>147.53</v>
      </c>
      <c r="FS40">
        <v>147.53</v>
      </c>
      <c r="FX40">
        <v>147.53</v>
      </c>
      <c r="GC40">
        <v>147.53</v>
      </c>
      <c r="GH40">
        <v>147.53</v>
      </c>
      <c r="GM40">
        <v>151.33000000000001</v>
      </c>
      <c r="GR40">
        <v>151.33000000000001</v>
      </c>
      <c r="GW40">
        <v>151.33000000000001</v>
      </c>
      <c r="HB40">
        <v>151.33000000000001</v>
      </c>
      <c r="HG40">
        <v>151.33000000000001</v>
      </c>
      <c r="HL40">
        <v>151.33000000000001</v>
      </c>
      <c r="HQ40">
        <v>151.33000000000001</v>
      </c>
      <c r="HV40">
        <v>151.33000000000001</v>
      </c>
      <c r="IA40">
        <v>151.33000000000001</v>
      </c>
      <c r="IF40">
        <v>151.33000000000001</v>
      </c>
      <c r="IK40">
        <v>151.33000000000001</v>
      </c>
      <c r="IP40">
        <v>150.15</v>
      </c>
      <c r="IS40">
        <v>0</v>
      </c>
      <c r="IU40">
        <v>150.15</v>
      </c>
      <c r="IZ40">
        <v>150.15</v>
      </c>
      <c r="JE40">
        <v>150.15</v>
      </c>
      <c r="JJ40">
        <v>150.15</v>
      </c>
      <c r="JO40">
        <v>150.15</v>
      </c>
    </row>
    <row r="41" spans="1:278" x14ac:dyDescent="0.3">
      <c r="A41" s="2">
        <f>IFERROR(AVERAGEIF(Customer_Revenue[[#This Row],[1/3/2022]:[3/31/2022]], "&gt;0"), 0)</f>
        <v>125.85307692307691</v>
      </c>
      <c r="B41" s="1">
        <f>IFERROR(AVEDEV(Customer_Revenue[[#This Row],[1/3/2022]:[3/31/2022]]),0)</f>
        <v>10.757633136094675</v>
      </c>
      <c r="C41" s="1">
        <f>IFERROR(MAX(0,#REF!-#REF!),0)</f>
        <v>0</v>
      </c>
      <c r="D41" s="1">
        <f>IFERROR(#REF!+#REF!,0)</f>
        <v>0</v>
      </c>
      <c r="E41" s="2">
        <f>IFERROR(AVERAGEIF(Customer_Revenue[[#This Row],[4/1/2022]:[6/30/2022]], "&gt;0"), 0)</f>
        <v>135.48153846153849</v>
      </c>
      <c r="F41" s="1">
        <f>IFERROR(AVEDEV(Customer_Revenue[[#This Row],[4/1/2022]:[6/30/2022]]),0)</f>
        <v>7.7671005917159697</v>
      </c>
      <c r="G41" s="1">
        <f>IFERROR(MAX(0,#REF!-#REF!),0)</f>
        <v>0</v>
      </c>
      <c r="H41" s="1">
        <f>IFERROR(#REF!+#REF!,0)</f>
        <v>0</v>
      </c>
      <c r="I41" s="2">
        <f>IFERROR(AVERAGEIF(Customer_Revenue[[#This Row],[4/1/2022]:[9/30/2022]], "&gt;0"),0)</f>
        <v>137.66230769230768</v>
      </c>
      <c r="J41" s="1">
        <f>IFERROR(AVEDEV(Customer_Revenue[[#This Row],[4/1/2022]:[9/30/2022]]),0)</f>
        <v>8.8118343195266355</v>
      </c>
      <c r="K41" s="1">
        <f>IFERROR(MAX(0,Customer_Revenue[[#This Row],[Q3 Mean]]-Customer_Revenue[[#This Row],[Q3 Mean Absolute Deviation]]),0)</f>
        <v>128.85047337278104</v>
      </c>
      <c r="L41" s="1">
        <f>IFERROR(MAX(0,Customer_Revenue[[#This Row],[Q3 Mean]]+Customer_Revenue[[#This Row],[Q3 Mean Absolute Deviation]]),0)</f>
        <v>146.47414201183432</v>
      </c>
      <c r="M41" s="2">
        <f>IFERROR(AVERAGEIF(Customer_Revenue[[#This Row],[10/1/2021]:[3/31/2022]], "&gt;0"),0)</f>
        <v>118.42679999999999</v>
      </c>
      <c r="N41" s="1">
        <f>IFERROR(AVEDEV(Customer_Revenue[[#This Row],[10/1/2021]:[3/31/2022]]),0)</f>
        <v>14.741804733727811</v>
      </c>
      <c r="O41" s="1">
        <f>IFERROR(MAX(0,#REF!-#REF!),0)</f>
        <v>0</v>
      </c>
      <c r="P41" s="1">
        <f>IFERROR(#REF!+#REF!,0)</f>
        <v>0</v>
      </c>
      <c r="Q41">
        <v>6662</v>
      </c>
      <c r="T41">
        <v>106.52</v>
      </c>
      <c r="Y41">
        <v>116.77</v>
      </c>
      <c r="AD41">
        <v>110.72</v>
      </c>
      <c r="AI41">
        <v>116.77</v>
      </c>
      <c r="AN41">
        <v>116.77</v>
      </c>
      <c r="AS41">
        <v>116.77</v>
      </c>
      <c r="AX41">
        <v>0</v>
      </c>
      <c r="BF41">
        <v>90.89</v>
      </c>
      <c r="BH41">
        <v>116.77</v>
      </c>
      <c r="BM41">
        <v>116.77</v>
      </c>
      <c r="BR41">
        <v>116.77</v>
      </c>
      <c r="BW41">
        <v>116.77</v>
      </c>
      <c r="CB41">
        <v>82.29</v>
      </c>
      <c r="CG41">
        <v>104.24</v>
      </c>
      <c r="CK41" s="17"/>
      <c r="CL41">
        <v>116.77</v>
      </c>
      <c r="CQ41">
        <v>116.77</v>
      </c>
      <c r="CV41">
        <v>116.77</v>
      </c>
      <c r="DA41">
        <v>123.85</v>
      </c>
      <c r="DF41">
        <v>123.85</v>
      </c>
      <c r="DK41">
        <v>110.8</v>
      </c>
      <c r="DP41">
        <v>141.16</v>
      </c>
      <c r="DU41">
        <v>123.85</v>
      </c>
      <c r="DZ41">
        <v>136.71</v>
      </c>
      <c r="EE41">
        <v>149.83000000000001</v>
      </c>
      <c r="EJ41">
        <v>138.96</v>
      </c>
      <c r="EO41">
        <v>132.53</v>
      </c>
      <c r="ET41">
        <v>126.1</v>
      </c>
      <c r="EY41">
        <v>138.96</v>
      </c>
      <c r="FD41">
        <v>138.96</v>
      </c>
      <c r="FI41">
        <v>138.96</v>
      </c>
      <c r="FN41">
        <v>126.1</v>
      </c>
      <c r="FS41">
        <v>151.82</v>
      </c>
      <c r="FX41">
        <v>138.96</v>
      </c>
      <c r="GC41">
        <v>138.96</v>
      </c>
      <c r="GH41">
        <v>138.96</v>
      </c>
      <c r="GM41">
        <v>142.12</v>
      </c>
      <c r="GR41">
        <v>109.98</v>
      </c>
      <c r="GW41">
        <v>129.26</v>
      </c>
      <c r="HB41">
        <v>142.12</v>
      </c>
      <c r="HG41">
        <v>142.12</v>
      </c>
      <c r="HL41">
        <v>154.97999999999999</v>
      </c>
      <c r="HQ41">
        <v>142.12</v>
      </c>
      <c r="HV41">
        <v>142.12</v>
      </c>
      <c r="IA41">
        <v>154.97999999999999</v>
      </c>
      <c r="IF41">
        <v>142.12</v>
      </c>
      <c r="IK41">
        <v>154.97999999999999</v>
      </c>
      <c r="IP41">
        <v>141.13999999999999</v>
      </c>
      <c r="IU41">
        <v>141.13999999999999</v>
      </c>
      <c r="IZ41">
        <v>141.13999999999999</v>
      </c>
      <c r="JE41">
        <v>141.13999999999999</v>
      </c>
      <c r="JJ41">
        <v>91.7</v>
      </c>
      <c r="JO41">
        <v>128.28</v>
      </c>
    </row>
    <row r="42" spans="1:278" x14ac:dyDescent="0.3">
      <c r="A42" s="2">
        <f>IFERROR(AVERAGEIF(Customer_Revenue[[#This Row],[1/3/2022]:[3/31/2022]], "&gt;0"), 0)</f>
        <v>97.89</v>
      </c>
      <c r="B42" s="1">
        <f>IFERROR(AVEDEV(Customer_Revenue[[#This Row],[1/3/2022]:[3/31/2022]]),0)</f>
        <v>39.955102040816328</v>
      </c>
      <c r="C42" s="1">
        <f>IFERROR(MAX(0,#REF!-#REF!),0)</f>
        <v>0</v>
      </c>
      <c r="D42" s="1">
        <f>IFERROR(#REF!+#REF!,0)</f>
        <v>0</v>
      </c>
      <c r="E42" s="2">
        <f>IFERROR(AVERAGEIF(Customer_Revenue[[#This Row],[4/1/2022]:[6/30/2022]], "&gt;0"), 0)</f>
        <v>100.78666666666668</v>
      </c>
      <c r="F42" s="1">
        <f>IFERROR(AVEDEV(Customer_Revenue[[#This Row],[4/1/2022]:[6/30/2022]]),0)</f>
        <v>1.4622222222222281</v>
      </c>
      <c r="G42" s="1">
        <f>IFERROR(MAX(0,#REF!-#REF!),0)</f>
        <v>0</v>
      </c>
      <c r="H42" s="1">
        <f>IFERROR(#REF!+#REF!,0)</f>
        <v>0</v>
      </c>
      <c r="I42" s="2">
        <f>IFERROR(AVERAGEIF(Customer_Revenue[[#This Row],[4/1/2022]:[9/30/2022]], "&gt;0"),0)</f>
        <v>98.841818181818198</v>
      </c>
      <c r="J42" s="1">
        <f>IFERROR(AVEDEV(Customer_Revenue[[#This Row],[4/1/2022]:[9/30/2022]]),0)</f>
        <v>5.1312396694214755</v>
      </c>
      <c r="K42" s="1">
        <f>IFERROR(MAX(0,Customer_Revenue[[#This Row],[Q3 Mean]]-Customer_Revenue[[#This Row],[Q3 Mean Absolute Deviation]]),0)</f>
        <v>93.710578512396722</v>
      </c>
      <c r="L42" s="1">
        <f>IFERROR(MAX(0,Customer_Revenue[[#This Row],[Q3 Mean]]+Customer_Revenue[[#This Row],[Q3 Mean Absolute Deviation]]),0)</f>
        <v>103.97305785123967</v>
      </c>
      <c r="M42" s="2">
        <f>IFERROR(AVERAGEIF(Customer_Revenue[[#This Row],[10/1/2021]:[3/31/2022]], "&gt;0"),0)</f>
        <v>96.28818181818184</v>
      </c>
      <c r="N42" s="1">
        <f>IFERROR(AVEDEV(Customer_Revenue[[#This Row],[10/1/2021]:[3/31/2022]]),0)</f>
        <v>25.069112426035488</v>
      </c>
      <c r="O42" s="1">
        <f>IFERROR(MAX(0,#REF!-#REF!),0)</f>
        <v>0</v>
      </c>
      <c r="P42" s="1">
        <f>IFERROR(#REF!+#REF!,0)</f>
        <v>0</v>
      </c>
      <c r="Q42">
        <v>6663</v>
      </c>
      <c r="Y42">
        <v>93.71</v>
      </c>
      <c r="AI42">
        <v>93.71</v>
      </c>
      <c r="AS42">
        <v>93.71</v>
      </c>
      <c r="BC42">
        <v>93.71</v>
      </c>
      <c r="BM42">
        <v>97.44</v>
      </c>
      <c r="BW42">
        <v>97.44</v>
      </c>
      <c r="CG42">
        <v>97.44</v>
      </c>
      <c r="CK42" s="17"/>
      <c r="CQ42">
        <v>97.44</v>
      </c>
      <c r="DA42">
        <v>97.44</v>
      </c>
      <c r="DP42">
        <v>0</v>
      </c>
      <c r="DU42">
        <v>97.44</v>
      </c>
      <c r="EJ42">
        <v>0</v>
      </c>
      <c r="EO42">
        <v>99.69</v>
      </c>
      <c r="EY42">
        <v>99.69</v>
      </c>
      <c r="FI42">
        <v>99.69</v>
      </c>
      <c r="FS42">
        <v>99.69</v>
      </c>
      <c r="GC42">
        <v>99.69</v>
      </c>
      <c r="GM42">
        <v>102.98</v>
      </c>
      <c r="GW42">
        <v>102.98</v>
      </c>
      <c r="HG42">
        <v>102.98</v>
      </c>
      <c r="HQ42">
        <v>102.98</v>
      </c>
      <c r="IA42">
        <v>102.98</v>
      </c>
      <c r="IP42">
        <v>102.98</v>
      </c>
      <c r="JJ42">
        <v>70.62</v>
      </c>
    </row>
    <row r="43" spans="1:278" x14ac:dyDescent="0.3">
      <c r="A43" s="2">
        <f>IFERROR(AVERAGEIF(Customer_Revenue[[#This Row],[1/3/2022]:[3/31/2022]], "&gt;0"), 0)</f>
        <v>36.479999999999997</v>
      </c>
      <c r="B43" s="1">
        <f>IFERROR(AVEDEV(Customer_Revenue[[#This Row],[1/3/2022]:[3/31/2022]]),0)</f>
        <v>0</v>
      </c>
      <c r="C43" s="1">
        <f>IFERROR(MAX(0,#REF!-#REF!),0)</f>
        <v>0</v>
      </c>
      <c r="D43" s="1">
        <f>IFERROR(#REF!+#REF!,0)</f>
        <v>0</v>
      </c>
      <c r="E43" s="2">
        <f>IFERROR(AVERAGEIF(Customer_Revenue[[#This Row],[4/1/2022]:[6/30/2022]], "&gt;0"), 0)</f>
        <v>39.522500000000001</v>
      </c>
      <c r="F43" s="1">
        <f>IFERROR(AVEDEV(Customer_Revenue[[#This Row],[4/1/2022]:[6/30/2022]]),0)</f>
        <v>2.2612500000000004</v>
      </c>
      <c r="G43" s="1">
        <f>IFERROR(MAX(0,#REF!-#REF!),0)</f>
        <v>0</v>
      </c>
      <c r="H43" s="1">
        <f>IFERROR(#REF!+#REF!,0)</f>
        <v>0</v>
      </c>
      <c r="I43" s="2">
        <f>IFERROR(AVERAGEIF(Customer_Revenue[[#This Row],[4/1/2022]:[9/30/2022]], "&gt;0"),0)</f>
        <v>37.58428571428572</v>
      </c>
      <c r="J43" s="1">
        <f>IFERROR(AVEDEV(Customer_Revenue[[#This Row],[4/1/2022]:[9/30/2022]]),0)</f>
        <v>2.9534693877551033</v>
      </c>
      <c r="K43" s="1">
        <f>IFERROR(MAX(0,Customer_Revenue[[#This Row],[Q3 Mean]]-Customer_Revenue[[#This Row],[Q3 Mean Absolute Deviation]]),0)</f>
        <v>34.630816326530613</v>
      </c>
      <c r="L43" s="1">
        <f>IFERROR(MAX(0,Customer_Revenue[[#This Row],[Q3 Mean]]+Customer_Revenue[[#This Row],[Q3 Mean Absolute Deviation]]),0)</f>
        <v>40.537755102040826</v>
      </c>
      <c r="M43" s="2">
        <f>IFERROR(AVERAGEIF(Customer_Revenue[[#This Row],[10/1/2021]:[3/31/2022]], "&gt;0"),0)</f>
        <v>36.479999999999997</v>
      </c>
      <c r="N43" s="1">
        <f>IFERROR(AVEDEV(Customer_Revenue[[#This Row],[10/1/2021]:[3/31/2022]]),0)</f>
        <v>0</v>
      </c>
      <c r="O43" s="1">
        <f>IFERROR(MAX(0,#REF!-#REF!),0)</f>
        <v>0</v>
      </c>
      <c r="P43" s="1">
        <f>IFERROR(#REF!+#REF!,0)</f>
        <v>0</v>
      </c>
      <c r="Q43">
        <v>6667</v>
      </c>
      <c r="AD43">
        <v>36.479999999999997</v>
      </c>
      <c r="AX43">
        <v>36.479999999999997</v>
      </c>
      <c r="BR43">
        <v>36.479999999999997</v>
      </c>
      <c r="CK43" s="17"/>
      <c r="CL43">
        <v>36.479999999999997</v>
      </c>
      <c r="DK43">
        <v>36.479999999999997</v>
      </c>
      <c r="DZ43">
        <v>36.479999999999997</v>
      </c>
      <c r="ET43">
        <v>41.03</v>
      </c>
      <c r="FN43">
        <v>41.03</v>
      </c>
      <c r="GH43">
        <v>41.03</v>
      </c>
      <c r="HB43">
        <v>35</v>
      </c>
      <c r="HV43">
        <v>35</v>
      </c>
      <c r="IP43">
        <v>35</v>
      </c>
      <c r="JJ43">
        <v>35</v>
      </c>
    </row>
    <row r="44" spans="1:278" x14ac:dyDescent="0.3">
      <c r="A44" s="2">
        <f>IFERROR(AVERAGEIF(Customer_Revenue[[#This Row],[1/3/2022]:[3/31/2022]], "&gt;0"), 0)</f>
        <v>36.049999999999997</v>
      </c>
      <c r="B44" s="1">
        <f>IFERROR(AVEDEV(Customer_Revenue[[#This Row],[1/3/2022]:[3/31/2022]]),0)</f>
        <v>10.013888888888886</v>
      </c>
      <c r="C44" s="1">
        <f>IFERROR(MAX(0,#REF!-#REF!),0)</f>
        <v>0</v>
      </c>
      <c r="D44" s="1">
        <f>IFERROR(#REF!+#REF!,0)</f>
        <v>0</v>
      </c>
      <c r="E44" s="2">
        <f>IFERROR(AVERAGEIF(Customer_Revenue[[#This Row],[4/1/2022]:[6/30/2022]], "&gt;0"), 0)</f>
        <v>40.845714285714287</v>
      </c>
      <c r="F44" s="1">
        <f>IFERROR(AVEDEV(Customer_Revenue[[#This Row],[4/1/2022]:[6/30/2022]]),0)</f>
        <v>0.80816326530612159</v>
      </c>
      <c r="G44" s="1">
        <f>IFERROR(MAX(0,#REF!-#REF!),0)</f>
        <v>0</v>
      </c>
      <c r="H44" s="1">
        <f>IFERROR(#REF!+#REF!,0)</f>
        <v>0</v>
      </c>
      <c r="I44" s="2">
        <f>IFERROR(AVERAGEIF(Customer_Revenue[[#This Row],[4/1/2022]:[9/30/2022]], "&gt;0"),0)</f>
        <v>41.357692307692304</v>
      </c>
      <c r="J44" s="1">
        <f>IFERROR(AVEDEV(Customer_Revenue[[#This Row],[4/1/2022]:[9/30/2022]]),0)</f>
        <v>0.82899408284023601</v>
      </c>
      <c r="K44" s="1">
        <f>IFERROR(MAX(0,Customer_Revenue[[#This Row],[Q3 Mean]]-Customer_Revenue[[#This Row],[Q3 Mean Absolute Deviation]]),0)</f>
        <v>40.528698224852064</v>
      </c>
      <c r="L44" s="1">
        <f>IFERROR(MAX(0,Customer_Revenue[[#This Row],[Q3 Mean]]+Customer_Revenue[[#This Row],[Q3 Mean Absolute Deviation]]),0)</f>
        <v>42.186686390532543</v>
      </c>
      <c r="M44" s="2">
        <f>IFERROR(AVERAGEIF(Customer_Revenue[[#This Row],[10/1/2021]:[3/31/2022]], "&gt;0"),0)</f>
        <v>35.886363636363633</v>
      </c>
      <c r="N44" s="1">
        <f>IFERROR(AVEDEV(Customer_Revenue[[#This Row],[10/1/2021]:[3/31/2022]]),0)</f>
        <v>9.3431952662721898</v>
      </c>
      <c r="O44" s="1">
        <f>IFERROR(MAX(0,#REF!-#REF!),0)</f>
        <v>0</v>
      </c>
      <c r="P44" s="1">
        <f>IFERROR(#REF!+#REF!,0)</f>
        <v>0</v>
      </c>
      <c r="Q44">
        <v>6671</v>
      </c>
      <c r="T44">
        <v>35.75</v>
      </c>
      <c r="AD44">
        <v>35.75</v>
      </c>
      <c r="AN44">
        <v>35.75</v>
      </c>
      <c r="BC44">
        <v>35.75</v>
      </c>
      <c r="BH44">
        <v>0</v>
      </c>
      <c r="BR44">
        <v>35.75</v>
      </c>
      <c r="CB44">
        <v>35.75</v>
      </c>
      <c r="CK44" s="17"/>
      <c r="CL44">
        <v>35</v>
      </c>
      <c r="CV44">
        <v>35.75</v>
      </c>
      <c r="DK44">
        <v>0</v>
      </c>
      <c r="DP44">
        <v>35.75</v>
      </c>
      <c r="DZ44">
        <v>35.75</v>
      </c>
      <c r="EJ44">
        <v>38</v>
      </c>
      <c r="ET44">
        <v>40.28</v>
      </c>
      <c r="FD44">
        <v>40.28</v>
      </c>
      <c r="FN44">
        <v>40.28</v>
      </c>
      <c r="FX44">
        <v>40.28</v>
      </c>
      <c r="GH44">
        <v>40.28</v>
      </c>
      <c r="GR44">
        <v>42.26</v>
      </c>
      <c r="HB44">
        <v>42.26</v>
      </c>
      <c r="HL44">
        <v>42.26</v>
      </c>
      <c r="HV44">
        <v>42.26</v>
      </c>
      <c r="IF44">
        <v>42.26</v>
      </c>
      <c r="IP44">
        <v>41.65</v>
      </c>
      <c r="IZ44">
        <v>41.65</v>
      </c>
      <c r="JJ44">
        <v>41.65</v>
      </c>
    </row>
    <row r="45" spans="1:278" x14ac:dyDescent="0.3">
      <c r="A45" s="2">
        <f>IFERROR(AVERAGEIF(Customer_Revenue[[#This Row],[1/3/2022]:[3/31/2022]], "&gt;0"), 0)</f>
        <v>123.84230769230768</v>
      </c>
      <c r="B45" s="1">
        <f>IFERROR(AVEDEV(Customer_Revenue[[#This Row],[1/3/2022]:[3/31/2022]]),0)</f>
        <v>3.7689940828402348</v>
      </c>
      <c r="C45" s="1">
        <f>IFERROR(MAX(0,#REF!-#REF!),0)</f>
        <v>0</v>
      </c>
      <c r="D45" s="1">
        <f>IFERROR(#REF!+#REF!,0)</f>
        <v>0</v>
      </c>
      <c r="E45" s="2">
        <f>IFERROR(AVERAGEIF(Customer_Revenue[[#This Row],[4/1/2022]:[6/30/2022]], "&gt;0"), 0)</f>
        <v>130.95384615384617</v>
      </c>
      <c r="F45" s="1">
        <f>IFERROR(AVEDEV(Customer_Revenue[[#This Row],[4/1/2022]:[6/30/2022]]),0)</f>
        <v>2.0970414201183498</v>
      </c>
      <c r="G45" s="1">
        <f>IFERROR(MAX(0,#REF!-#REF!),0)</f>
        <v>0</v>
      </c>
      <c r="H45" s="1">
        <f>IFERROR(#REF!+#REF!,0)</f>
        <v>0</v>
      </c>
      <c r="I45" s="2">
        <f>IFERROR(AVERAGEIF(Customer_Revenue[[#This Row],[4/1/2022]:[9/30/2022]], "&gt;0"),0)</f>
        <v>131.94807692307691</v>
      </c>
      <c r="J45" s="1">
        <f>IFERROR(AVEDEV(Customer_Revenue[[#This Row],[4/1/2022]:[9/30/2022]]),0)</f>
        <v>1.6603550295858069</v>
      </c>
      <c r="K45" s="1">
        <f>IFERROR(MAX(0,Customer_Revenue[[#This Row],[Q3 Mean]]-Customer_Revenue[[#This Row],[Q3 Mean Absolute Deviation]]),0)</f>
        <v>130.2877218934911</v>
      </c>
      <c r="L45" s="1">
        <f>IFERROR(MAX(0,Customer_Revenue[[#This Row],[Q3 Mean]]+Customer_Revenue[[#This Row],[Q3 Mean Absolute Deviation]]),0)</f>
        <v>133.60843195266273</v>
      </c>
      <c r="M45" s="2">
        <f>IFERROR(AVERAGEIF(Customer_Revenue[[#This Row],[10/1/2021]:[3/31/2022]], "&gt;0"),0)</f>
        <v>121.60576923076925</v>
      </c>
      <c r="N45" s="1">
        <f>IFERROR(AVEDEV(Customer_Revenue[[#This Row],[10/1/2021]:[3/31/2022]]),0)</f>
        <v>9.7602743484224863</v>
      </c>
      <c r="O45" s="1">
        <f>IFERROR(MAX(0,#REF!-#REF!),0)</f>
        <v>0</v>
      </c>
      <c r="P45" s="1">
        <f>IFERROR(#REF!+#REF!,0)</f>
        <v>0</v>
      </c>
      <c r="Q45">
        <v>6672</v>
      </c>
      <c r="V45">
        <v>120.78</v>
      </c>
      <c r="AA45">
        <v>120.78</v>
      </c>
      <c r="AF45">
        <v>120.78</v>
      </c>
      <c r="AK45">
        <v>120.78</v>
      </c>
      <c r="AP45">
        <v>120.78</v>
      </c>
      <c r="AU45">
        <v>120.78</v>
      </c>
      <c r="AZ45">
        <v>120.78</v>
      </c>
      <c r="BE45">
        <v>120.78</v>
      </c>
      <c r="BJ45">
        <v>120.78</v>
      </c>
      <c r="BQ45">
        <v>0</v>
      </c>
      <c r="BR45">
        <v>102.44</v>
      </c>
      <c r="BU45">
        <v>120.78</v>
      </c>
      <c r="BY45">
        <v>120.78</v>
      </c>
      <c r="CD45">
        <v>120.78</v>
      </c>
      <c r="CI45">
        <v>120.78</v>
      </c>
      <c r="CK45" s="17"/>
      <c r="CN45">
        <v>120.78</v>
      </c>
      <c r="CS45">
        <v>120.78</v>
      </c>
      <c r="CX45">
        <v>120.78</v>
      </c>
      <c r="DC45">
        <v>120.78</v>
      </c>
      <c r="DH45">
        <v>120.78</v>
      </c>
      <c r="DM45">
        <v>120.78</v>
      </c>
      <c r="DR45">
        <v>120.78</v>
      </c>
      <c r="DW45">
        <v>127.98</v>
      </c>
      <c r="EB45">
        <v>127.98</v>
      </c>
      <c r="EG45">
        <v>129.25</v>
      </c>
      <c r="EL45">
        <v>129.25</v>
      </c>
      <c r="EQ45">
        <v>129.25</v>
      </c>
      <c r="EV45">
        <v>129.25</v>
      </c>
      <c r="FA45">
        <v>129.25</v>
      </c>
      <c r="FF45">
        <v>129.25</v>
      </c>
      <c r="FK45">
        <v>129.25</v>
      </c>
      <c r="FP45">
        <v>129.25</v>
      </c>
      <c r="FU45">
        <v>129.25</v>
      </c>
      <c r="FZ45">
        <v>129.25</v>
      </c>
      <c r="GE45">
        <v>129.25</v>
      </c>
      <c r="GJ45">
        <v>133.68</v>
      </c>
      <c r="GO45">
        <v>133.68</v>
      </c>
      <c r="GT45">
        <v>133.68</v>
      </c>
      <c r="GY45">
        <v>133.68</v>
      </c>
      <c r="HD45">
        <v>133.68</v>
      </c>
      <c r="HI45">
        <v>133.68</v>
      </c>
      <c r="HN45">
        <v>133.68</v>
      </c>
      <c r="HS45">
        <v>133.68</v>
      </c>
      <c r="HX45">
        <v>133.68</v>
      </c>
      <c r="IC45">
        <v>133.68</v>
      </c>
      <c r="IH45">
        <v>133.68</v>
      </c>
      <c r="IM45">
        <v>132.31</v>
      </c>
      <c r="IR45">
        <v>132.31</v>
      </c>
      <c r="IW45">
        <v>132.31</v>
      </c>
      <c r="JB45">
        <v>132.31</v>
      </c>
      <c r="JG45">
        <v>132.31</v>
      </c>
      <c r="JM45">
        <v>132.31</v>
      </c>
      <c r="JQ45">
        <v>132.31</v>
      </c>
    </row>
    <row r="46" spans="1:278" x14ac:dyDescent="0.3">
      <c r="A46" s="2">
        <f>IFERROR(AVERAGEIF(Customer_Revenue[[#This Row],[1/3/2022]:[3/31/2022]], "&gt;0"), 0)</f>
        <v>279.32153846153847</v>
      </c>
      <c r="B46" s="1">
        <f>IFERROR(AVEDEV(Customer_Revenue[[#This Row],[1/3/2022]:[3/31/2022]]),0)</f>
        <v>33.188875739644963</v>
      </c>
      <c r="C46" s="1">
        <f>IFERROR(MAX(0,#REF!-#REF!),0)</f>
        <v>0</v>
      </c>
      <c r="D46" s="1">
        <f>IFERROR(#REF!+#REF!,0)</f>
        <v>0</v>
      </c>
      <c r="E46" s="2">
        <f>IFERROR(AVERAGEIF(Customer_Revenue[[#This Row],[4/1/2022]:[6/30/2022]], "&gt;0"), 0)</f>
        <v>328.19461538461536</v>
      </c>
      <c r="F46" s="1">
        <f>IFERROR(AVEDEV(Customer_Revenue[[#This Row],[4/1/2022]:[6/30/2022]]),0)</f>
        <v>12.442840236686397</v>
      </c>
      <c r="G46" s="1">
        <f>IFERROR(MAX(0,#REF!-#REF!),0)</f>
        <v>0</v>
      </c>
      <c r="H46" s="1">
        <f>IFERROR(#REF!+#REF!,0)</f>
        <v>0</v>
      </c>
      <c r="I46" s="2">
        <f>IFERROR(AVERAGEIF(Customer_Revenue[[#This Row],[4/1/2022]:[9/30/2022]], "&gt;0"),0)</f>
        <v>422.59884615384613</v>
      </c>
      <c r="J46" s="1">
        <f>IFERROR(AVEDEV(Customer_Revenue[[#This Row],[4/1/2022]:[9/30/2022]]),0)</f>
        <v>133.79369822485205</v>
      </c>
      <c r="K46" s="1">
        <f>IFERROR(MAX(0,Customer_Revenue[[#This Row],[Q3 Mean]]-Customer_Revenue[[#This Row],[Q3 Mean Absolute Deviation]]),0)</f>
        <v>288.80514792899407</v>
      </c>
      <c r="L46" s="1">
        <f>IFERROR(MAX(0,Customer_Revenue[[#This Row],[Q3 Mean]]+Customer_Revenue[[#This Row],[Q3 Mean Absolute Deviation]]),0)</f>
        <v>556.39254437869818</v>
      </c>
      <c r="M46" s="2">
        <f>IFERROR(AVERAGEIF(Customer_Revenue[[#This Row],[10/1/2021]:[3/31/2022]], "&gt;0"),0)</f>
        <v>283.35846153846154</v>
      </c>
      <c r="N46" s="1">
        <f>IFERROR(AVEDEV(Customer_Revenue[[#This Row],[10/1/2021]:[3/31/2022]]),0)</f>
        <v>29.00585798816568</v>
      </c>
      <c r="O46" s="1">
        <f>IFERROR(MAX(0,#REF!-#REF!),0)</f>
        <v>0</v>
      </c>
      <c r="P46" s="1">
        <f>IFERROR(#REF!+#REF!,0)</f>
        <v>0</v>
      </c>
      <c r="Q46">
        <v>6674</v>
      </c>
      <c r="T46">
        <v>304.45</v>
      </c>
      <c r="Y46">
        <v>304.27</v>
      </c>
      <c r="AD46">
        <v>282.49</v>
      </c>
      <c r="AI46">
        <v>234.56</v>
      </c>
      <c r="AN46">
        <v>303.99</v>
      </c>
      <c r="AS46">
        <v>304.27</v>
      </c>
      <c r="AX46">
        <v>310.37</v>
      </c>
      <c r="BE46">
        <v>304.27</v>
      </c>
      <c r="BH46">
        <v>303.99</v>
      </c>
      <c r="BM46">
        <v>234.56</v>
      </c>
      <c r="BR46">
        <v>240.66</v>
      </c>
      <c r="BW46">
        <v>304.27</v>
      </c>
      <c r="CB46">
        <v>303.99</v>
      </c>
      <c r="CG46">
        <v>304.27</v>
      </c>
      <c r="CK46" s="17"/>
      <c r="CL46">
        <v>310.37</v>
      </c>
      <c r="CQ46">
        <v>304.27</v>
      </c>
      <c r="CV46">
        <v>234.29</v>
      </c>
      <c r="DA46">
        <v>234.56</v>
      </c>
      <c r="DF46">
        <v>240.66</v>
      </c>
      <c r="DK46">
        <v>234.56</v>
      </c>
      <c r="DP46">
        <v>303.99</v>
      </c>
      <c r="DU46">
        <v>304.27</v>
      </c>
      <c r="DZ46">
        <v>310.37</v>
      </c>
      <c r="EE46">
        <v>236.81</v>
      </c>
      <c r="EJ46">
        <v>306.24</v>
      </c>
      <c r="EO46">
        <v>306.52</v>
      </c>
      <c r="ET46">
        <v>312.62</v>
      </c>
      <c r="EY46">
        <v>306.52</v>
      </c>
      <c r="FD46">
        <v>306.24</v>
      </c>
      <c r="FI46">
        <v>306.52</v>
      </c>
      <c r="FN46">
        <v>340.71</v>
      </c>
      <c r="FS46">
        <v>334.06</v>
      </c>
      <c r="FX46">
        <v>333.75</v>
      </c>
      <c r="GC46">
        <v>334.06</v>
      </c>
      <c r="GH46">
        <v>340.71</v>
      </c>
      <c r="GM46">
        <v>336.25</v>
      </c>
      <c r="GR46">
        <v>335.94</v>
      </c>
      <c r="GW46">
        <v>336.25</v>
      </c>
      <c r="HB46">
        <v>342.9</v>
      </c>
      <c r="HG46">
        <v>336.25</v>
      </c>
      <c r="HL46">
        <v>335.94</v>
      </c>
      <c r="HQ46">
        <v>336.25</v>
      </c>
      <c r="HV46">
        <v>342.9</v>
      </c>
      <c r="IA46">
        <v>336.25</v>
      </c>
      <c r="IF46">
        <v>335.94</v>
      </c>
      <c r="IK46">
        <v>824.11</v>
      </c>
      <c r="IP46">
        <v>830.1</v>
      </c>
      <c r="IU46">
        <v>792.99</v>
      </c>
      <c r="IZ46">
        <v>430.36</v>
      </c>
      <c r="JE46">
        <v>589.59</v>
      </c>
      <c r="JJ46">
        <v>618.51</v>
      </c>
      <c r="JO46">
        <v>611.85</v>
      </c>
    </row>
    <row r="47" spans="1:278" x14ac:dyDescent="0.3">
      <c r="A47" s="2">
        <f>IFERROR(AVERAGEIF(Customer_Revenue[[#This Row],[1/3/2022]:[3/31/2022]], "&gt;0"), 0)</f>
        <v>118.68499999999999</v>
      </c>
      <c r="B47" s="1">
        <f>IFERROR(AVEDEV(Customer_Revenue[[#This Row],[1/3/2022]:[3/31/2022]]),0)</f>
        <v>0.62499999999999056</v>
      </c>
      <c r="C47" s="1">
        <f>IFERROR(MAX(0,#REF!-#REF!),0)</f>
        <v>0</v>
      </c>
      <c r="D47" s="1">
        <f>IFERROR(#REF!+#REF!,0)</f>
        <v>0</v>
      </c>
      <c r="E47" s="2">
        <f>IFERROR(AVERAGEIF(Customer_Revenue[[#This Row],[4/1/2022]:[6/30/2022]], "&gt;0"), 0)</f>
        <v>121.38857142857144</v>
      </c>
      <c r="F47" s="1">
        <f>IFERROR(AVEDEV(Customer_Revenue[[#This Row],[4/1/2022]:[6/30/2022]]),0)</f>
        <v>1.183673469387756</v>
      </c>
      <c r="G47" s="1">
        <f>IFERROR(MAX(0,#REF!-#REF!),0)</f>
        <v>0</v>
      </c>
      <c r="H47" s="1">
        <f>IFERROR(#REF!+#REF!,0)</f>
        <v>0</v>
      </c>
      <c r="I47" s="2">
        <f>IFERROR(AVERAGEIF(Customer_Revenue[[#This Row],[4/1/2022]:[9/30/2022]], "&gt;0"),0)</f>
        <v>122.13692307692307</v>
      </c>
      <c r="J47" s="1">
        <f>IFERROR(AVEDEV(Customer_Revenue[[#This Row],[4/1/2022]:[9/30/2022]]),0)</f>
        <v>1.2130177514792893</v>
      </c>
      <c r="K47" s="1">
        <f>IFERROR(MAX(0,Customer_Revenue[[#This Row],[Q3 Mean]]-Customer_Revenue[[#This Row],[Q3 Mean Absolute Deviation]]),0)</f>
        <v>120.92390532544378</v>
      </c>
      <c r="L47" s="1">
        <f>IFERROR(MAX(0,Customer_Revenue[[#This Row],[Q3 Mean]]+Customer_Revenue[[#This Row],[Q3 Mean Absolute Deviation]]),0)</f>
        <v>123.34994082840235</v>
      </c>
      <c r="M47" s="2">
        <f>IFERROR(AVERAGEIF(Customer_Revenue[[#This Row],[10/1/2021]:[3/31/2022]], "&gt;0"),0)</f>
        <v>118.48307692307688</v>
      </c>
      <c r="N47" s="1">
        <f>IFERROR(AVEDEV(Customer_Revenue[[#This Row],[10/1/2021]:[3/31/2022]]),0)</f>
        <v>0.31952662721889608</v>
      </c>
      <c r="O47" s="1">
        <f>IFERROR(MAX(0,#REF!-#REF!),0)</f>
        <v>0</v>
      </c>
      <c r="P47" s="1">
        <f>IFERROR(#REF!+#REF!,0)</f>
        <v>0</v>
      </c>
      <c r="Q47">
        <v>6677</v>
      </c>
      <c r="S47">
        <v>118.31</v>
      </c>
      <c r="AC47">
        <v>118.31</v>
      </c>
      <c r="AM47">
        <v>118.31</v>
      </c>
      <c r="AW47">
        <v>118.31</v>
      </c>
      <c r="BG47">
        <v>118.31</v>
      </c>
      <c r="BQ47">
        <v>118.31</v>
      </c>
      <c r="CA47">
        <v>118.31</v>
      </c>
      <c r="CK47" s="17">
        <v>118.31</v>
      </c>
      <c r="CU47">
        <v>118.31</v>
      </c>
      <c r="DE47">
        <v>118.31</v>
      </c>
      <c r="DO47">
        <v>118.31</v>
      </c>
      <c r="DY47">
        <v>118.31</v>
      </c>
      <c r="EI47">
        <v>120.56</v>
      </c>
      <c r="ES47">
        <v>120.56</v>
      </c>
      <c r="FC47">
        <v>120.56</v>
      </c>
      <c r="FM47">
        <v>120.56</v>
      </c>
      <c r="FW47">
        <v>120.56</v>
      </c>
      <c r="GG47">
        <v>120.56</v>
      </c>
      <c r="GQ47">
        <v>123.46</v>
      </c>
      <c r="HA47">
        <v>123.46</v>
      </c>
      <c r="HK47">
        <v>123.46</v>
      </c>
      <c r="HU47">
        <v>123.46</v>
      </c>
      <c r="IE47">
        <v>123.46</v>
      </c>
      <c r="IO47">
        <v>122.56</v>
      </c>
      <c r="IY47">
        <v>122.56</v>
      </c>
      <c r="JI47">
        <v>122.56</v>
      </c>
    </row>
    <row r="48" spans="1:278" x14ac:dyDescent="0.3">
      <c r="A48" s="2">
        <f>IFERROR(AVERAGEIF(Customer_Revenue[[#This Row],[1/3/2022]:[3/31/2022]], "&gt;0"), 0)</f>
        <v>38.015000000000001</v>
      </c>
      <c r="B48" s="1">
        <f>IFERROR(AVEDEV(Customer_Revenue[[#This Row],[1/3/2022]:[3/31/2022]]),0)</f>
        <v>16.895555555555557</v>
      </c>
      <c r="C48" s="1">
        <f>IFERROR(MAX(0,#REF!-#REF!),0)</f>
        <v>0</v>
      </c>
      <c r="D48" s="1">
        <f>IFERROR(#REF!+#REF!,0)</f>
        <v>0</v>
      </c>
      <c r="E48" s="2">
        <f>IFERROR(AVERAGEIF(Customer_Revenue[[#This Row],[4/1/2022]:[6/30/2022]], "&gt;0"), 0)</f>
        <v>40.51</v>
      </c>
      <c r="F48" s="1">
        <f>IFERROR(AVEDEV(Customer_Revenue[[#This Row],[4/1/2022]:[6/30/2022]]),0)</f>
        <v>1.8266666666666656</v>
      </c>
      <c r="G48" s="1">
        <f>IFERROR(MAX(0,#REF!-#REF!),0)</f>
        <v>0</v>
      </c>
      <c r="H48" s="1">
        <f>IFERROR(#REF!+#REF!,0)</f>
        <v>0</v>
      </c>
      <c r="I48" s="2">
        <f>IFERROR(AVERAGEIF(Customer_Revenue[[#This Row],[4/1/2022]:[9/30/2022]], "&gt;0"),0)</f>
        <v>41.80833333333333</v>
      </c>
      <c r="J48" s="1">
        <f>IFERROR(AVEDEV(Customer_Revenue[[#This Row],[4/1/2022]:[9/30/2022]]),0)</f>
        <v>1.7788888888888899</v>
      </c>
      <c r="K48" s="1">
        <f>IFERROR(MAX(0,Customer_Revenue[[#This Row],[Q3 Mean]]-Customer_Revenue[[#This Row],[Q3 Mean Absolute Deviation]]),0)</f>
        <v>40.029444444444437</v>
      </c>
      <c r="L48" s="1">
        <f>IFERROR(MAX(0,Customer_Revenue[[#This Row],[Q3 Mean]]+Customer_Revenue[[#This Row],[Q3 Mean Absolute Deviation]]),0)</f>
        <v>43.587222222222223</v>
      </c>
      <c r="M48" s="2">
        <f>IFERROR(AVERAGEIF(Customer_Revenue[[#This Row],[10/1/2021]:[3/31/2022]], "&gt;0"),0)</f>
        <v>37.776363636363627</v>
      </c>
      <c r="N48" s="1">
        <f>IFERROR(AVEDEV(Customer_Revenue[[#This Row],[10/1/2021]:[3/31/2022]]),0)</f>
        <v>9.8352662721893545</v>
      </c>
      <c r="O48" s="1">
        <f>IFERROR(MAX(0,#REF!-#REF!),0)</f>
        <v>0</v>
      </c>
      <c r="P48" s="1">
        <f>IFERROR(#REF!+#REF!,0)</f>
        <v>0</v>
      </c>
      <c r="Q48">
        <v>6679</v>
      </c>
      <c r="W48">
        <v>37.64</v>
      </c>
      <c r="AG48">
        <v>37.64</v>
      </c>
      <c r="AQ48">
        <v>37.64</v>
      </c>
      <c r="BA48">
        <v>37.64</v>
      </c>
      <c r="BK48">
        <v>37.64</v>
      </c>
      <c r="BU48">
        <v>37.64</v>
      </c>
      <c r="CE48">
        <v>37.64</v>
      </c>
      <c r="CK48" s="17"/>
      <c r="CO48">
        <v>37.64</v>
      </c>
      <c r="CY48">
        <v>37.64</v>
      </c>
      <c r="DI48">
        <v>0</v>
      </c>
      <c r="DS48">
        <v>37.64</v>
      </c>
      <c r="EC48">
        <v>0</v>
      </c>
      <c r="EM48">
        <v>39.14</v>
      </c>
      <c r="FG48">
        <v>39.14</v>
      </c>
      <c r="GA48">
        <v>39.14</v>
      </c>
      <c r="GU48">
        <v>43.25</v>
      </c>
      <c r="HO48">
        <v>43.25</v>
      </c>
      <c r="II48">
        <v>43.25</v>
      </c>
      <c r="JC48">
        <v>42.82</v>
      </c>
    </row>
    <row r="49" spans="1:277" x14ac:dyDescent="0.3">
      <c r="A49" s="2">
        <f>IFERROR(AVERAGEIF(Customer_Revenue[[#This Row],[1/3/2022]:[3/31/2022]], "&gt;0"), 0)</f>
        <v>103.61923076923075</v>
      </c>
      <c r="B49" s="1">
        <f>IFERROR(AVEDEV(Customer_Revenue[[#This Row],[1/3/2022]:[3/31/2022]]),0)</f>
        <v>0.79881656804733203</v>
      </c>
      <c r="C49" s="1">
        <f>IFERROR(MAX(0,#REF!-#REF!),0)</f>
        <v>0</v>
      </c>
      <c r="D49" s="1">
        <f>IFERROR(#REF!+#REF!,0)</f>
        <v>0</v>
      </c>
      <c r="E49" s="2">
        <f>IFERROR(AVERAGEIF(Customer_Revenue[[#This Row],[4/1/2022]:[6/30/2022]], "&gt;0"), 0)</f>
        <v>108.05384615384618</v>
      </c>
      <c r="F49" s="1">
        <f>IFERROR(AVEDEV(Customer_Revenue[[#This Row],[4/1/2022]:[6/30/2022]]),0)</f>
        <v>3.327810650887582</v>
      </c>
      <c r="G49" s="1">
        <f>IFERROR(MAX(0,#REF!-#REF!),0)</f>
        <v>0</v>
      </c>
      <c r="H49" s="1">
        <f>IFERROR(#REF!+#REF!,0)</f>
        <v>0</v>
      </c>
      <c r="I49" s="2">
        <f>IFERROR(AVERAGEIF(Customer_Revenue[[#This Row],[4/1/2022]:[9/30/2022]], "&gt;0"),0)</f>
        <v>109.95307692307698</v>
      </c>
      <c r="J49" s="1">
        <f>IFERROR(AVEDEV(Customer_Revenue[[#This Row],[4/1/2022]:[9/30/2022]]),0)</f>
        <v>2.8326627218934712</v>
      </c>
      <c r="K49" s="1">
        <f>IFERROR(MAX(0,Customer_Revenue[[#This Row],[Q3 Mean]]-Customer_Revenue[[#This Row],[Q3 Mean Absolute Deviation]]),0)</f>
        <v>107.12041420118351</v>
      </c>
      <c r="L49" s="1">
        <f>IFERROR(MAX(0,Customer_Revenue[[#This Row],[Q3 Mean]]+Customer_Revenue[[#This Row],[Q3 Mean Absolute Deviation]]),0)</f>
        <v>112.78573964497045</v>
      </c>
      <c r="M49" s="2">
        <f>IFERROR(AVERAGEIF(Customer_Revenue[[#This Row],[10/1/2021]:[3/31/2022]], "&gt;0"),0)</f>
        <v>103.35961538461532</v>
      </c>
      <c r="N49" s="1">
        <f>IFERROR(AVEDEV(Customer_Revenue[[#This Row],[10/1/2021]:[3/31/2022]]),0)</f>
        <v>0.4593195266271769</v>
      </c>
      <c r="O49" s="1">
        <f>IFERROR(MAX(0,#REF!-#REF!),0)</f>
        <v>0</v>
      </c>
      <c r="P49" s="1">
        <f>IFERROR(#REF!+#REF!,0)</f>
        <v>0</v>
      </c>
      <c r="Q49">
        <v>6680</v>
      </c>
      <c r="U49">
        <v>103.1</v>
      </c>
      <c r="Z49">
        <v>103.1</v>
      </c>
      <c r="AE49">
        <v>103.1</v>
      </c>
      <c r="AJ49">
        <v>103.1</v>
      </c>
      <c r="AO49">
        <v>103.1</v>
      </c>
      <c r="AT49">
        <v>103.1</v>
      </c>
      <c r="AY49">
        <v>103.1</v>
      </c>
      <c r="BD49">
        <v>103.1</v>
      </c>
      <c r="BI49">
        <v>103.1</v>
      </c>
      <c r="BN49">
        <v>103.1</v>
      </c>
      <c r="BS49">
        <v>103.1</v>
      </c>
      <c r="BX49">
        <v>103.1</v>
      </c>
      <c r="CC49">
        <v>103.1</v>
      </c>
      <c r="CH49">
        <v>103.1</v>
      </c>
      <c r="CK49" s="17"/>
      <c r="CM49">
        <v>103.1</v>
      </c>
      <c r="CR49">
        <v>103.1</v>
      </c>
      <c r="CW49">
        <v>103.1</v>
      </c>
      <c r="DB49">
        <v>103.1</v>
      </c>
      <c r="DG49">
        <v>103.1</v>
      </c>
      <c r="DL49">
        <v>103.1</v>
      </c>
      <c r="DQ49">
        <v>103.1</v>
      </c>
      <c r="DV49">
        <v>103.1</v>
      </c>
      <c r="EA49">
        <v>103.1</v>
      </c>
      <c r="EF49">
        <v>105.35</v>
      </c>
      <c r="EK49">
        <v>105.35</v>
      </c>
      <c r="EP49">
        <v>105.35</v>
      </c>
      <c r="EU49">
        <v>105.35</v>
      </c>
      <c r="EZ49">
        <v>105.35</v>
      </c>
      <c r="FE49">
        <v>105.35</v>
      </c>
      <c r="FJ49">
        <v>105.35</v>
      </c>
      <c r="FO49">
        <v>105.35</v>
      </c>
      <c r="FT49">
        <v>105.35</v>
      </c>
      <c r="FY49">
        <v>105.35</v>
      </c>
      <c r="GD49">
        <v>105.35</v>
      </c>
      <c r="GI49">
        <v>112.38</v>
      </c>
      <c r="GN49">
        <v>112.38</v>
      </c>
      <c r="GS49">
        <v>112.38</v>
      </c>
      <c r="GX49">
        <v>112.38</v>
      </c>
      <c r="HC49">
        <v>112.38</v>
      </c>
      <c r="HH49">
        <v>112.38</v>
      </c>
      <c r="HM49">
        <v>112.38</v>
      </c>
      <c r="HR49">
        <v>112.38</v>
      </c>
      <c r="HW49">
        <v>112.38</v>
      </c>
      <c r="IB49">
        <v>112.38</v>
      </c>
      <c r="IG49">
        <v>112.38</v>
      </c>
      <c r="IL49">
        <v>111.4</v>
      </c>
      <c r="IQ49">
        <v>111.4</v>
      </c>
      <c r="IV49">
        <v>111.4</v>
      </c>
      <c r="JA49">
        <v>111.4</v>
      </c>
      <c r="JF49">
        <v>111.4</v>
      </c>
      <c r="JK49">
        <v>111.4</v>
      </c>
      <c r="JP49">
        <v>111.4</v>
      </c>
    </row>
    <row r="50" spans="1:277" x14ac:dyDescent="0.3">
      <c r="A50" s="2">
        <f>IFERROR(AVERAGEIF(Customer_Revenue[[#This Row],[1/3/2022]:[3/31/2022]], "&gt;0"), 0)</f>
        <v>47.584999999999994</v>
      </c>
      <c r="B50" s="1">
        <f>IFERROR(AVEDEV(Customer_Revenue[[#This Row],[1/3/2022]:[3/31/2022]]),0)</f>
        <v>23.306938775510201</v>
      </c>
      <c r="C50" s="1">
        <f>IFERROR(MAX(0,#REF!-#REF!),0)</f>
        <v>0</v>
      </c>
      <c r="D50" s="1">
        <f>IFERROR(#REF!+#REF!,0)</f>
        <v>0</v>
      </c>
      <c r="E50" s="2">
        <f>IFERROR(AVERAGEIF(Customer_Revenue[[#This Row],[4/1/2022]:[6/30/2022]], "&gt;0"), 0)</f>
        <v>53.027999999999999</v>
      </c>
      <c r="F50" s="1">
        <f>IFERROR(AVEDEV(Customer_Revenue[[#This Row],[4/1/2022]:[6/30/2022]]),0)</f>
        <v>14.730000000000004</v>
      </c>
      <c r="G50" s="1">
        <f>IFERROR(MAX(0,#REF!-#REF!),0)</f>
        <v>0</v>
      </c>
      <c r="H50" s="1">
        <f>IFERROR(#REF!+#REF!,0)</f>
        <v>0</v>
      </c>
      <c r="I50" s="2">
        <f>IFERROR(AVERAGEIF(Customer_Revenue[[#This Row],[4/1/2022]:[9/30/2022]], "&gt;0"),0)</f>
        <v>54.098181818181814</v>
      </c>
      <c r="J50" s="1">
        <f>IFERROR(AVEDEV(Customer_Revenue[[#This Row],[4/1/2022]:[9/30/2022]]),0)</f>
        <v>14.084733727810656</v>
      </c>
      <c r="K50" s="1">
        <f>IFERROR(MAX(0,Customer_Revenue[[#This Row],[Q3 Mean]]-Customer_Revenue[[#This Row],[Q3 Mean Absolute Deviation]]),0)</f>
        <v>40.013448090371156</v>
      </c>
      <c r="L50" s="1">
        <f>IFERROR(MAX(0,Customer_Revenue[[#This Row],[Q3 Mean]]+Customer_Revenue[[#This Row],[Q3 Mean Absolute Deviation]]),0)</f>
        <v>68.182915545992472</v>
      </c>
      <c r="M50" s="2">
        <f>IFERROR(AVERAGEIF(Customer_Revenue[[#This Row],[10/1/2021]:[3/31/2022]], "&gt;0"),0)</f>
        <v>54.088888888888881</v>
      </c>
      <c r="N50" s="1">
        <f>IFERROR(AVEDEV(Customer_Revenue[[#This Row],[10/1/2021]:[3/31/2022]]),0)</f>
        <v>20.364444444444445</v>
      </c>
      <c r="O50" s="1">
        <f>IFERROR(MAX(0,#REF!-#REF!),0)</f>
        <v>0</v>
      </c>
      <c r="P50" s="1">
        <f>IFERROR(#REF!+#REF!,0)</f>
        <v>0</v>
      </c>
      <c r="Q50">
        <v>6684</v>
      </c>
      <c r="Z50">
        <v>75.510000000000005</v>
      </c>
      <c r="AJ50">
        <v>75.510000000000005</v>
      </c>
      <c r="AT50">
        <v>48.48</v>
      </c>
      <c r="BD50">
        <v>48.48</v>
      </c>
      <c r="BX50">
        <v>48.48</v>
      </c>
      <c r="CH50">
        <v>0</v>
      </c>
      <c r="CK50" s="17"/>
      <c r="CW50">
        <v>48.48</v>
      </c>
      <c r="DB50">
        <v>0</v>
      </c>
      <c r="DL50">
        <v>50.89</v>
      </c>
      <c r="DV50">
        <v>50.89</v>
      </c>
      <c r="EF50">
        <v>0</v>
      </c>
      <c r="EP50">
        <v>40.08</v>
      </c>
      <c r="EZ50">
        <v>52.84</v>
      </c>
      <c r="FJ50">
        <v>0</v>
      </c>
      <c r="FT50">
        <v>52.84</v>
      </c>
      <c r="GD50">
        <v>52.84</v>
      </c>
      <c r="GN50">
        <v>53.31</v>
      </c>
      <c r="GX50">
        <v>53.31</v>
      </c>
      <c r="HH50">
        <v>0</v>
      </c>
      <c r="HR50">
        <v>53.31</v>
      </c>
      <c r="IB50">
        <v>53.31</v>
      </c>
      <c r="IL50">
        <v>53.16</v>
      </c>
      <c r="IV50">
        <v>63.839999999999996</v>
      </c>
      <c r="JF50">
        <v>53.16</v>
      </c>
      <c r="JP50">
        <v>53.16</v>
      </c>
    </row>
    <row r="51" spans="1:277" x14ac:dyDescent="0.3">
      <c r="A51" s="2">
        <f>IFERROR(AVERAGEIF(Customer_Revenue[[#This Row],[1/3/2022]:[3/31/2022]], "&gt;0"), 0)</f>
        <v>54.016666666666659</v>
      </c>
      <c r="B51" s="1">
        <f>IFERROR(AVEDEV(Customer_Revenue[[#This Row],[1/3/2022]:[3/31/2022]]),0)</f>
        <v>13.228571428571428</v>
      </c>
      <c r="C51" s="1">
        <f>IFERROR(MAX(0,#REF!-#REF!),0)</f>
        <v>0</v>
      </c>
      <c r="D51" s="1">
        <f>IFERROR(#REF!+#REF!,0)</f>
        <v>0</v>
      </c>
      <c r="E51" s="2">
        <f>IFERROR(AVERAGEIF(Customer_Revenue[[#This Row],[4/1/2022]:[6/30/2022]], "&gt;0"), 0)</f>
        <v>57.315999999999995</v>
      </c>
      <c r="F51" s="1">
        <f>IFERROR(AVEDEV(Customer_Revenue[[#This Row],[4/1/2022]:[6/30/2022]]),0)</f>
        <v>15.921111111111115</v>
      </c>
      <c r="G51" s="1">
        <f>IFERROR(MAX(0,#REF!-#REF!),0)</f>
        <v>0</v>
      </c>
      <c r="H51" s="1">
        <f>IFERROR(#REF!+#REF!,0)</f>
        <v>0</v>
      </c>
      <c r="I51" s="2">
        <f>IFERROR(AVERAGEIF(Customer_Revenue[[#This Row],[4/1/2022]:[9/30/2022]], "&gt;0"),0)</f>
        <v>58.043636363636352</v>
      </c>
      <c r="J51" s="1">
        <f>IFERROR(AVEDEV(Customer_Revenue[[#This Row],[4/1/2022]:[9/30/2022]]),0)</f>
        <v>15.111952662721896</v>
      </c>
      <c r="K51" s="1">
        <f>IFERROR(MAX(0,Customer_Revenue[[#This Row],[Q3 Mean]]-Customer_Revenue[[#This Row],[Q3 Mean Absolute Deviation]]),0)</f>
        <v>42.931683700914455</v>
      </c>
      <c r="L51" s="1">
        <f>IFERROR(MAX(0,Customer_Revenue[[#This Row],[Q3 Mean]]+Customer_Revenue[[#This Row],[Q3 Mean Absolute Deviation]]),0)</f>
        <v>73.155589026358243</v>
      </c>
      <c r="M51" s="2">
        <f>IFERROR(AVERAGEIF(Customer_Revenue[[#This Row],[10/1/2021]:[3/31/2022]], "&gt;0"),0)</f>
        <v>52.668181818181822</v>
      </c>
      <c r="N51" s="1">
        <f>IFERROR(AVEDEV(Customer_Revenue[[#This Row],[10/1/2021]:[3/31/2022]]),0)</f>
        <v>13.712426035502954</v>
      </c>
      <c r="O51" s="1">
        <f>IFERROR(MAX(0,#REF!-#REF!),0)</f>
        <v>0</v>
      </c>
      <c r="P51" s="1">
        <f>IFERROR(#REF!+#REF!,0)</f>
        <v>0</v>
      </c>
      <c r="Q51">
        <v>6690</v>
      </c>
      <c r="AA51">
        <v>51.05</v>
      </c>
      <c r="AK51">
        <v>51.05</v>
      </c>
      <c r="AU51">
        <v>51.05</v>
      </c>
      <c r="BE51">
        <v>51.05</v>
      </c>
      <c r="BO51">
        <v>0</v>
      </c>
      <c r="BY51">
        <v>51.05</v>
      </c>
      <c r="CK51" s="17">
        <v>0</v>
      </c>
      <c r="CS51">
        <v>51.05</v>
      </c>
      <c r="DC51">
        <v>53.71</v>
      </c>
      <c r="DM51">
        <v>53.71</v>
      </c>
      <c r="DW51">
        <v>53.71</v>
      </c>
      <c r="EG51">
        <v>55.96</v>
      </c>
      <c r="EQ51">
        <v>55.96</v>
      </c>
      <c r="FA51">
        <v>55.96</v>
      </c>
      <c r="FK51">
        <v>55.96</v>
      </c>
      <c r="GB51">
        <v>0</v>
      </c>
      <c r="GE51">
        <v>55.96</v>
      </c>
      <c r="GO51">
        <v>59.35</v>
      </c>
      <c r="GY51">
        <v>59.35</v>
      </c>
      <c r="HI51">
        <v>0</v>
      </c>
      <c r="HS51">
        <v>59.35</v>
      </c>
      <c r="IC51">
        <v>59.35</v>
      </c>
      <c r="IM51">
        <v>58.3</v>
      </c>
      <c r="IW51">
        <v>58.3</v>
      </c>
      <c r="JG51">
        <v>58.3</v>
      </c>
      <c r="JQ51">
        <v>58.3</v>
      </c>
    </row>
    <row r="52" spans="1:277" x14ac:dyDescent="0.3">
      <c r="A52" s="2">
        <f>IFERROR(AVERAGEIF(Customer_Revenue[[#This Row],[1/3/2022]:[3/31/2022]], "&gt;0"), 0)</f>
        <v>35</v>
      </c>
      <c r="B52" s="1">
        <f>IFERROR(AVEDEV(Customer_Revenue[[#This Row],[1/3/2022]:[3/31/2022]]),0)</f>
        <v>0</v>
      </c>
      <c r="C52" s="1">
        <f>IFERROR(MAX(0,#REF!-#REF!),0)</f>
        <v>0</v>
      </c>
      <c r="D52" s="1">
        <f>IFERROR(#REF!+#REF!,0)</f>
        <v>0</v>
      </c>
      <c r="E52" s="2">
        <f>IFERROR(AVERAGEIF(Customer_Revenue[[#This Row],[4/1/2022]:[6/30/2022]], "&gt;0"), 0)</f>
        <v>35.790769230769229</v>
      </c>
      <c r="F52" s="1">
        <f>IFERROR(AVEDEV(Customer_Revenue[[#This Row],[4/1/2022]:[6/30/2022]]),0)</f>
        <v>1.0949112426035497</v>
      </c>
      <c r="G52" s="1">
        <f>IFERROR(MAX(0,#REF!-#REF!),0)</f>
        <v>0</v>
      </c>
      <c r="H52" s="1">
        <f>IFERROR(#REF!+#REF!,0)</f>
        <v>0</v>
      </c>
      <c r="I52" s="2">
        <f>IFERROR(AVERAGEIF(Customer_Revenue[[#This Row],[4/1/2022]:[9/30/2022]], "&gt;0"),0)</f>
        <v>36.461153846153856</v>
      </c>
      <c r="J52" s="1">
        <f>IFERROR(AVEDEV(Customer_Revenue[[#This Row],[4/1/2022]:[9/30/2022]]),0)</f>
        <v>1.0115680473372746</v>
      </c>
      <c r="K52" s="1">
        <f>IFERROR(MAX(0,Customer_Revenue[[#This Row],[Q3 Mean]]-Customer_Revenue[[#This Row],[Q3 Mean Absolute Deviation]]),0)</f>
        <v>35.449585798816578</v>
      </c>
      <c r="L52" s="1">
        <f>IFERROR(MAX(0,Customer_Revenue[[#This Row],[Q3 Mean]]+Customer_Revenue[[#This Row],[Q3 Mean Absolute Deviation]]),0)</f>
        <v>37.472721893491133</v>
      </c>
      <c r="M52" s="2">
        <f>IFERROR(AVERAGEIF(Customer_Revenue[[#This Row],[10/1/2021]:[3/31/2022]], "&gt;0"),0)</f>
        <v>35</v>
      </c>
      <c r="N52" s="1">
        <f>IFERROR(AVEDEV(Customer_Revenue[[#This Row],[10/1/2021]:[3/31/2022]]),0)</f>
        <v>5.3472222222222143</v>
      </c>
      <c r="O52" s="1">
        <f>IFERROR(MAX(0,#REF!-#REF!),0)</f>
        <v>0</v>
      </c>
      <c r="P52" s="1">
        <f>IFERROR(#REF!+#REF!,0)</f>
        <v>0</v>
      </c>
      <c r="Q52">
        <v>6696</v>
      </c>
      <c r="S52">
        <v>35</v>
      </c>
      <c r="X52">
        <v>35</v>
      </c>
      <c r="AC52">
        <v>35</v>
      </c>
      <c r="AR52">
        <v>0</v>
      </c>
      <c r="AW52">
        <v>0</v>
      </c>
      <c r="BB52">
        <v>35</v>
      </c>
      <c r="BG52">
        <v>35</v>
      </c>
      <c r="BL52">
        <v>35</v>
      </c>
      <c r="BQ52">
        <v>35</v>
      </c>
      <c r="BV52">
        <v>35</v>
      </c>
      <c r="CA52">
        <v>35</v>
      </c>
      <c r="CF52">
        <v>35</v>
      </c>
      <c r="CK52" s="17">
        <v>35</v>
      </c>
      <c r="CP52">
        <v>35</v>
      </c>
      <c r="CU52">
        <v>35</v>
      </c>
      <c r="CZ52">
        <v>35</v>
      </c>
      <c r="DE52">
        <v>35</v>
      </c>
      <c r="DJ52">
        <v>35</v>
      </c>
      <c r="DO52">
        <v>35</v>
      </c>
      <c r="DT52">
        <v>35</v>
      </c>
      <c r="DY52">
        <v>35</v>
      </c>
      <c r="ED52">
        <v>35</v>
      </c>
      <c r="EI52">
        <v>35</v>
      </c>
      <c r="EN52">
        <v>35</v>
      </c>
      <c r="ES52">
        <v>35</v>
      </c>
      <c r="EX52">
        <v>35</v>
      </c>
      <c r="FC52">
        <v>35</v>
      </c>
      <c r="FH52">
        <v>35</v>
      </c>
      <c r="FM52">
        <v>35</v>
      </c>
      <c r="FR52">
        <v>35</v>
      </c>
      <c r="FW52">
        <v>35</v>
      </c>
      <c r="GB52">
        <v>35</v>
      </c>
      <c r="GG52">
        <v>35</v>
      </c>
      <c r="GL52">
        <v>37.57</v>
      </c>
      <c r="GQ52">
        <v>37.57</v>
      </c>
      <c r="GV52">
        <v>37.57</v>
      </c>
      <c r="HA52">
        <v>37.57</v>
      </c>
      <c r="HF52">
        <v>37.57</v>
      </c>
      <c r="HK52">
        <v>37.57</v>
      </c>
      <c r="HP52">
        <v>37.57</v>
      </c>
      <c r="HU52">
        <v>37.57</v>
      </c>
      <c r="HZ52">
        <v>37.57</v>
      </c>
      <c r="IE52">
        <v>37.57</v>
      </c>
      <c r="IJ52">
        <v>37.57</v>
      </c>
      <c r="IO52">
        <v>36.619999999999997</v>
      </c>
      <c r="IT52">
        <v>36.619999999999997</v>
      </c>
      <c r="IY52">
        <v>36.619999999999997</v>
      </c>
      <c r="JD52">
        <v>36.619999999999997</v>
      </c>
      <c r="JI52">
        <v>36.619999999999997</v>
      </c>
      <c r="JN52">
        <v>36.619999999999997</v>
      </c>
    </row>
    <row r="53" spans="1:277" x14ac:dyDescent="0.3">
      <c r="A53" s="2">
        <f>IFERROR(AVERAGEIF(Customer_Revenue[[#This Row],[1/3/2022]:[3/31/2022]], "&gt;0"), 0)</f>
        <v>133.65666666666667</v>
      </c>
      <c r="B53" s="1">
        <f>IFERROR(AVEDEV(Customer_Revenue[[#This Row],[1/3/2022]:[3/31/2022]]),0)</f>
        <v>38.491020408163266</v>
      </c>
      <c r="C53" s="1">
        <f>IFERROR(MAX(0,#REF!-#REF!),0)</f>
        <v>0</v>
      </c>
      <c r="D53" s="1">
        <f>IFERROR(#REF!+#REF!,0)</f>
        <v>0</v>
      </c>
      <c r="E53" s="2">
        <f>IFERROR(AVERAGEIF(Customer_Revenue[[#This Row],[4/1/2022]:[6/30/2022]], "&gt;0"), 0)</f>
        <v>141.76153846153846</v>
      </c>
      <c r="F53" s="1">
        <f>IFERROR(AVEDEV(Customer_Revenue[[#This Row],[4/1/2022]:[6/30/2022]]),0)</f>
        <v>23.491360946745566</v>
      </c>
      <c r="G53" s="1">
        <f>IFERROR(MAX(0,#REF!-#REF!),0)</f>
        <v>0</v>
      </c>
      <c r="H53" s="1">
        <f>IFERROR(#REF!+#REF!,0)</f>
        <v>0</v>
      </c>
      <c r="I53" s="2">
        <f>IFERROR(AVERAGEIF(Customer_Revenue[[#This Row],[4/1/2022]:[9/30/2022]], "&gt;0"),0)</f>
        <v>139.10923076923075</v>
      </c>
      <c r="J53" s="1">
        <f>IFERROR(AVEDEV(Customer_Revenue[[#This Row],[4/1/2022]:[9/30/2022]]),0)</f>
        <v>20.511952662721885</v>
      </c>
      <c r="K53" s="1">
        <f>IFERROR(MAX(0,Customer_Revenue[[#This Row],[Q3 Mean]]-Customer_Revenue[[#This Row],[Q3 Mean Absolute Deviation]]),0)</f>
        <v>118.59727810650887</v>
      </c>
      <c r="L53" s="1">
        <f>IFERROR(MAX(0,Customer_Revenue[[#This Row],[Q3 Mean]]+Customer_Revenue[[#This Row],[Q3 Mean Absolute Deviation]]),0)</f>
        <v>159.62118343195263</v>
      </c>
      <c r="M53" s="2">
        <f>IFERROR(AVERAGEIF(Customer_Revenue[[#This Row],[10/1/2021]:[3/31/2022]], "&gt;0"),0)</f>
        <v>137.39680000000001</v>
      </c>
      <c r="N53" s="1">
        <f>IFERROR(AVEDEV(Customer_Revenue[[#This Row],[10/1/2021]:[3/31/2022]]),0)</f>
        <v>47.613599999999984</v>
      </c>
      <c r="O53" s="1">
        <f>IFERROR(MAX(0,#REF!-#REF!),0)</f>
        <v>0</v>
      </c>
      <c r="P53" s="1">
        <f>IFERROR(#REF!+#REF!,0)</f>
        <v>0</v>
      </c>
      <c r="Q53">
        <v>6704</v>
      </c>
      <c r="W53">
        <v>148.91</v>
      </c>
      <c r="AA53">
        <v>115.92</v>
      </c>
      <c r="AF53">
        <v>114.39</v>
      </c>
      <c r="AK53">
        <v>112.22</v>
      </c>
      <c r="AQ53">
        <v>110.16</v>
      </c>
      <c r="AU53">
        <v>408.32</v>
      </c>
      <c r="AZ53">
        <v>114.39</v>
      </c>
      <c r="BE53">
        <v>112.22</v>
      </c>
      <c r="BG53">
        <v>-112.22</v>
      </c>
      <c r="BH53">
        <v>0</v>
      </c>
      <c r="BJ53">
        <v>110.16</v>
      </c>
      <c r="BO53">
        <v>100.18</v>
      </c>
      <c r="BT53">
        <v>161.79</v>
      </c>
      <c r="BY53">
        <v>112.22</v>
      </c>
      <c r="CD53">
        <v>110.16</v>
      </c>
      <c r="CE53">
        <v>0</v>
      </c>
      <c r="CJ53">
        <v>119.2</v>
      </c>
      <c r="CK53" s="17"/>
      <c r="CN53">
        <v>0</v>
      </c>
      <c r="CS53">
        <v>216.3</v>
      </c>
      <c r="CT53">
        <v>-47.03</v>
      </c>
      <c r="CX53">
        <v>141.81</v>
      </c>
      <c r="DC53">
        <v>124.21</v>
      </c>
      <c r="DH53">
        <v>123.19</v>
      </c>
      <c r="DM53">
        <v>119.03</v>
      </c>
      <c r="DR53">
        <v>116.84</v>
      </c>
      <c r="DW53">
        <v>119.2</v>
      </c>
      <c r="EB53">
        <v>121.33</v>
      </c>
      <c r="EG53">
        <v>121.28</v>
      </c>
      <c r="EL53">
        <v>158.77000000000001</v>
      </c>
      <c r="EQ53">
        <v>122.72</v>
      </c>
      <c r="EV53">
        <v>125.44</v>
      </c>
      <c r="FA53">
        <v>123.14</v>
      </c>
      <c r="FF53">
        <v>120.96</v>
      </c>
      <c r="FK53">
        <v>123.32</v>
      </c>
      <c r="FP53">
        <v>165.12</v>
      </c>
      <c r="FU53">
        <v>170.17000000000002</v>
      </c>
      <c r="FZ53">
        <v>169.26</v>
      </c>
      <c r="GE53">
        <v>122.72</v>
      </c>
      <c r="GJ53">
        <v>129.76</v>
      </c>
      <c r="GO53">
        <v>127.46</v>
      </c>
      <c r="GT53">
        <v>124</v>
      </c>
      <c r="GY53">
        <v>126.36</v>
      </c>
      <c r="HD53">
        <v>215.19</v>
      </c>
      <c r="HI53">
        <v>126.18</v>
      </c>
      <c r="HN53">
        <v>122.13</v>
      </c>
      <c r="HS53">
        <v>126.36</v>
      </c>
      <c r="HX53">
        <v>181.15</v>
      </c>
      <c r="IC53">
        <v>170.62</v>
      </c>
      <c r="IH53">
        <v>125.27</v>
      </c>
      <c r="IM53">
        <v>125.42</v>
      </c>
      <c r="IR53">
        <v>125.68</v>
      </c>
      <c r="IW53">
        <v>126.52</v>
      </c>
      <c r="JB53">
        <v>123.06</v>
      </c>
      <c r="JG53">
        <v>125.42</v>
      </c>
      <c r="JL53">
        <v>168.91</v>
      </c>
      <c r="JQ53">
        <v>127.22</v>
      </c>
    </row>
    <row r="54" spans="1:277" x14ac:dyDescent="0.3">
      <c r="A54" s="2">
        <f>IFERROR(AVERAGEIF(Customer_Revenue[[#This Row],[1/3/2022]:[3/31/2022]], "&gt;0"), 0)</f>
        <v>42.98</v>
      </c>
      <c r="B54" s="1">
        <f>IFERROR(AVEDEV(Customer_Revenue[[#This Row],[1/3/2022]:[3/31/2022]]),0)</f>
        <v>1</v>
      </c>
      <c r="C54" s="1">
        <f>IFERROR(MAX(0,#REF!-#REF!),0)</f>
        <v>0</v>
      </c>
      <c r="D54" s="1">
        <f>IFERROR(#REF!+#REF!,0)</f>
        <v>0</v>
      </c>
      <c r="E54" s="2">
        <f>IFERROR(AVERAGEIF(Customer_Revenue[[#This Row],[4/1/2022]:[6/30/2022]], "&gt;0"), 0)</f>
        <v>45.236666666666672</v>
      </c>
      <c r="F54" s="1">
        <f>IFERROR(AVEDEV(Customer_Revenue[[#This Row],[4/1/2022]:[6/30/2022]]),0)</f>
        <v>2.1888888888888922</v>
      </c>
      <c r="G54" s="1">
        <f>IFERROR(MAX(0,#REF!-#REF!),0)</f>
        <v>0</v>
      </c>
      <c r="H54" s="1">
        <f>IFERROR(#REF!+#REF!,0)</f>
        <v>0</v>
      </c>
      <c r="I54" s="2">
        <f>IFERROR(AVERAGEIF(Customer_Revenue[[#This Row],[4/1/2022]:[9/30/2022]], "&gt;0"),0)</f>
        <v>51.32833333333334</v>
      </c>
      <c r="J54" s="1">
        <f>IFERROR(AVEDEV(Customer_Revenue[[#This Row],[4/1/2022]:[9/30/2022]]),0)</f>
        <v>10.783888888888896</v>
      </c>
      <c r="K54" s="1">
        <f>IFERROR(MAX(0,Customer_Revenue[[#This Row],[Q3 Mean]]-Customer_Revenue[[#This Row],[Q3 Mean Absolute Deviation]]),0)</f>
        <v>40.544444444444444</v>
      </c>
      <c r="L54" s="1">
        <f>IFERROR(MAX(0,Customer_Revenue[[#This Row],[Q3 Mean]]+Customer_Revenue[[#This Row],[Q3 Mean Absolute Deviation]]),0)</f>
        <v>62.112222222222236</v>
      </c>
      <c r="M54" s="2">
        <f>IFERROR(AVERAGEIF(Customer_Revenue[[#This Row],[10/1/2021]:[3/31/2022]], "&gt;0"),0)</f>
        <v>42.551428571428566</v>
      </c>
      <c r="N54" s="1">
        <f>IFERROR(AVEDEV(Customer_Revenue[[#This Row],[10/1/2021]:[3/31/2022]]),0)</f>
        <v>0.55102040816326381</v>
      </c>
      <c r="O54" s="1">
        <f>IFERROR(MAX(0,#REF!-#REF!),0)</f>
        <v>0</v>
      </c>
      <c r="P54" s="1">
        <f>IFERROR(#REF!+#REF!,0)</f>
        <v>0</v>
      </c>
      <c r="Q54">
        <v>6707</v>
      </c>
      <c r="U54">
        <v>42.23</v>
      </c>
      <c r="AO54">
        <v>42.23</v>
      </c>
      <c r="BI54">
        <v>42.23</v>
      </c>
      <c r="CC54">
        <v>42.23</v>
      </c>
      <c r="CK54" s="17"/>
      <c r="CW54">
        <v>42.23</v>
      </c>
      <c r="DQ54">
        <v>42.23</v>
      </c>
      <c r="EK54">
        <v>44.48</v>
      </c>
      <c r="FE54">
        <v>48.52</v>
      </c>
      <c r="FY54">
        <v>42.9</v>
      </c>
      <c r="GS54">
        <v>44.29</v>
      </c>
      <c r="HM54">
        <v>44.29</v>
      </c>
      <c r="IG54">
        <v>44.29</v>
      </c>
      <c r="JA54">
        <v>83.68</v>
      </c>
    </row>
    <row r="55" spans="1:277" x14ac:dyDescent="0.3">
      <c r="A55" s="2">
        <f>IFERROR(AVERAGEIF(Customer_Revenue[[#This Row],[1/3/2022]:[3/31/2022]], "&gt;0"), 0)</f>
        <v>24.679999999999996</v>
      </c>
      <c r="B55" s="1">
        <f>IFERROR(AVEDEV(Customer_Revenue[[#This Row],[1/3/2022]:[3/31/2022]]),0)</f>
        <v>3.5527136788005009E-15</v>
      </c>
      <c r="C55" s="1">
        <f>IFERROR(MAX(0,#REF!-#REF!),0)</f>
        <v>0</v>
      </c>
      <c r="D55" s="1">
        <f>IFERROR(#REF!+#REF!,0)</f>
        <v>0</v>
      </c>
      <c r="E55" s="2">
        <f>IFERROR(AVERAGEIF(Customer_Revenue[[#This Row],[4/1/2022]:[6/30/2022]], "&gt;0"), 0)</f>
        <v>37.075000000000003</v>
      </c>
      <c r="F55" s="1">
        <f>IFERROR(AVEDEV(Customer_Revenue[[#This Row],[4/1/2022]:[6/30/2022]]),0)</f>
        <v>15.217500000000005</v>
      </c>
      <c r="G55" s="1">
        <f>IFERROR(MAX(0,#REF!-#REF!),0)</f>
        <v>0</v>
      </c>
      <c r="H55" s="1">
        <f>IFERROR(#REF!+#REF!,0)</f>
        <v>0</v>
      </c>
      <c r="I55" s="2">
        <f>IFERROR(AVERAGEIF(Customer_Revenue[[#This Row],[4/1/2022]:[9/30/2022]], "&gt;0"),0)</f>
        <v>38.15</v>
      </c>
      <c r="J55" s="1">
        <f>IFERROR(AVEDEV(Customer_Revenue[[#This Row],[4/1/2022]:[9/30/2022]]),0)</f>
        <v>16.44857142857143</v>
      </c>
      <c r="K55" s="1">
        <f>IFERROR(MAX(0,Customer_Revenue[[#This Row],[Q3 Mean]]-Customer_Revenue[[#This Row],[Q3 Mean Absolute Deviation]]),0)</f>
        <v>21.701428571428568</v>
      </c>
      <c r="L55" s="1">
        <f>IFERROR(MAX(0,Customer_Revenue[[#This Row],[Q3 Mean]]+Customer_Revenue[[#This Row],[Q3 Mean Absolute Deviation]]),0)</f>
        <v>54.598571428571432</v>
      </c>
      <c r="M55" s="2">
        <f>IFERROR(AVERAGEIF(Customer_Revenue[[#This Row],[10/1/2021]:[3/31/2022]], "&gt;0"),0)</f>
        <v>32.167500000000004</v>
      </c>
      <c r="N55" s="1">
        <f>IFERROR(AVEDEV(Customer_Revenue[[#This Row],[10/1/2021]:[3/31/2022]]),0)</f>
        <v>16.155625000000008</v>
      </c>
      <c r="O55" s="1">
        <f>IFERROR(MAX(0,#REF!-#REF!),0)</f>
        <v>0</v>
      </c>
      <c r="P55" s="1">
        <f>IFERROR(#REF!+#REF!,0)</f>
        <v>0</v>
      </c>
      <c r="Q55">
        <v>6712</v>
      </c>
      <c r="R55">
        <v>12.47</v>
      </c>
      <c r="W55">
        <v>96.79</v>
      </c>
      <c r="AB55">
        <v>24.68</v>
      </c>
      <c r="AV55">
        <v>24.68</v>
      </c>
      <c r="BP55">
        <v>24.68</v>
      </c>
      <c r="CJ55">
        <v>24.68</v>
      </c>
      <c r="CK55" s="17"/>
      <c r="DD55">
        <v>24.68</v>
      </c>
      <c r="DX55">
        <v>24.68</v>
      </c>
      <c r="ER55">
        <v>67.510000000000005</v>
      </c>
      <c r="FL55">
        <v>29.36</v>
      </c>
      <c r="GF55">
        <v>25.02</v>
      </c>
      <c r="GZ55">
        <v>26.41</v>
      </c>
      <c r="HT55">
        <v>26.41</v>
      </c>
      <c r="IN55">
        <v>66.36</v>
      </c>
      <c r="JH55">
        <v>25.98</v>
      </c>
    </row>
    <row r="56" spans="1:277" x14ac:dyDescent="0.3">
      <c r="A56" s="2">
        <f>IFERROR(AVERAGEIF(Customer_Revenue[[#This Row],[1/3/2022]:[3/31/2022]], "&gt;0"), 0)</f>
        <v>58.313333333333333</v>
      </c>
      <c r="B56" s="1">
        <f>IFERROR(AVEDEV(Customer_Revenue[[#This Row],[1/3/2022]:[3/31/2022]]),0)</f>
        <v>25.784444444444446</v>
      </c>
      <c r="C56" s="1">
        <f>IFERROR(MAX(0,#REF!-#REF!),0)</f>
        <v>0</v>
      </c>
      <c r="D56" s="1">
        <f>IFERROR(#REF!+#REF!,0)</f>
        <v>0</v>
      </c>
      <c r="E56" s="2">
        <f>IFERROR(AVERAGEIF(Customer_Revenue[[#This Row],[4/1/2022]:[6/30/2022]], "&gt;0"), 0)</f>
        <v>51.883333333333326</v>
      </c>
      <c r="F56" s="1">
        <f>IFERROR(AVEDEV(Customer_Revenue[[#This Row],[4/1/2022]:[6/30/2022]]),0)</f>
        <v>15.831111111111106</v>
      </c>
      <c r="G56" s="1">
        <f>IFERROR(MAX(0,#REF!-#REF!),0)</f>
        <v>0</v>
      </c>
      <c r="H56" s="1">
        <f>IFERROR(#REF!+#REF!,0)</f>
        <v>0</v>
      </c>
      <c r="I56" s="2">
        <f>IFERROR(AVERAGEIF(Customer_Revenue[[#This Row],[4/1/2022]:[9/30/2022]], "&gt;0"),0)</f>
        <v>45.487142857142864</v>
      </c>
      <c r="J56" s="1">
        <f>IFERROR(AVEDEV(Customer_Revenue[[#This Row],[4/1/2022]:[9/30/2022]]),0)</f>
        <v>8.6122448979591866</v>
      </c>
      <c r="K56" s="1">
        <f>IFERROR(MAX(0,Customer_Revenue[[#This Row],[Q3 Mean]]-Customer_Revenue[[#This Row],[Q3 Mean Absolute Deviation]]),0)</f>
        <v>36.874897959183677</v>
      </c>
      <c r="L56" s="1">
        <f>IFERROR(MAX(0,Customer_Revenue[[#This Row],[Q3 Mean]]+Customer_Revenue[[#This Row],[Q3 Mean Absolute Deviation]]),0)</f>
        <v>54.09938775510205</v>
      </c>
      <c r="M56" s="2">
        <f>IFERROR(AVERAGEIF(Customer_Revenue[[#This Row],[10/1/2021]:[3/31/2022]], "&gt;0"),0)</f>
        <v>52.727142857142859</v>
      </c>
      <c r="N56" s="1">
        <f>IFERROR(AVEDEV(Customer_Revenue[[#This Row],[10/1/2021]:[3/31/2022]]),0)</f>
        <v>21.237777777777776</v>
      </c>
      <c r="O56" s="1">
        <f>IFERROR(MAX(0,#REF!-#REF!),0)</f>
        <v>0</v>
      </c>
      <c r="P56" s="1">
        <f>IFERROR(#REF!+#REF!,0)</f>
        <v>0</v>
      </c>
      <c r="Q56">
        <v>6723</v>
      </c>
      <c r="U56">
        <v>0</v>
      </c>
      <c r="AJ56">
        <v>37.85</v>
      </c>
      <c r="AO56">
        <v>0</v>
      </c>
      <c r="AR56">
        <v>80.599999999999994</v>
      </c>
      <c r="BD56">
        <v>37.85</v>
      </c>
      <c r="BX56">
        <v>37.85</v>
      </c>
      <c r="CK56" s="17"/>
      <c r="CR56">
        <v>96.990000000000009</v>
      </c>
      <c r="DL56">
        <v>37.85</v>
      </c>
      <c r="EF56">
        <v>40.1</v>
      </c>
      <c r="EZ56">
        <v>40.1</v>
      </c>
      <c r="FT56">
        <v>75.63</v>
      </c>
      <c r="GN56">
        <v>39.92</v>
      </c>
      <c r="HH56">
        <v>39.92</v>
      </c>
      <c r="IB56">
        <v>39.92</v>
      </c>
      <c r="IV56">
        <v>39.49</v>
      </c>
      <c r="JP56">
        <v>43.43</v>
      </c>
    </row>
    <row r="57" spans="1:277" x14ac:dyDescent="0.3">
      <c r="A57" s="2">
        <f>IFERROR(AVERAGEIF(Customer_Revenue[[#This Row],[1/3/2022]:[3/31/2022]], "&gt;0"), 0)</f>
        <v>62.48857142857144</v>
      </c>
      <c r="B57" s="1">
        <f>IFERROR(AVEDEV(Customer_Revenue[[#This Row],[1/3/2022]:[3/31/2022]]),0)</f>
        <v>1.3126530612244898</v>
      </c>
      <c r="C57" s="1">
        <f>IFERROR(MAX(0,#REF!-#REF!),0)</f>
        <v>0</v>
      </c>
      <c r="D57" s="1">
        <f>IFERROR(#REF!+#REF!,0)</f>
        <v>0</v>
      </c>
      <c r="E57" s="2">
        <f>IFERROR(AVERAGEIF(Customer_Revenue[[#This Row],[4/1/2022]:[6/30/2022]], "&gt;0"), 0)</f>
        <v>67.306666666666672</v>
      </c>
      <c r="F57" s="1">
        <f>IFERROR(AVEDEV(Customer_Revenue[[#This Row],[4/1/2022]:[6/30/2022]]),0)</f>
        <v>4.955555555555553</v>
      </c>
      <c r="G57" s="1">
        <f>IFERROR(MAX(0,#REF!-#REF!),0)</f>
        <v>0</v>
      </c>
      <c r="H57" s="1">
        <f>IFERROR(#REF!+#REF!,0)</f>
        <v>0</v>
      </c>
      <c r="I57" s="2">
        <f>IFERROR(AVERAGEIF(Customer_Revenue[[#This Row],[4/1/2022]:[9/30/2022]], "&gt;0"),0)</f>
        <v>73.113846153846154</v>
      </c>
      <c r="J57" s="1">
        <f>IFERROR(AVEDEV(Customer_Revenue[[#This Row],[4/1/2022]:[9/30/2022]]),0)</f>
        <v>5.8608284023668649</v>
      </c>
      <c r="K57" s="1">
        <f>IFERROR(MAX(0,Customer_Revenue[[#This Row],[Q3 Mean]]-Customer_Revenue[[#This Row],[Q3 Mean Absolute Deviation]]),0)</f>
        <v>67.253017751479291</v>
      </c>
      <c r="L57" s="1">
        <f>IFERROR(MAX(0,Customer_Revenue[[#This Row],[Q3 Mean]]+Customer_Revenue[[#This Row],[Q3 Mean Absolute Deviation]]),0)</f>
        <v>78.974674556213017</v>
      </c>
      <c r="M57" s="2">
        <f>IFERROR(AVERAGEIF(Customer_Revenue[[#This Row],[10/1/2021]:[3/31/2022]], "&gt;0"),0)</f>
        <v>69.256923076923087</v>
      </c>
      <c r="N57" s="1">
        <f>IFERROR(AVEDEV(Customer_Revenue[[#This Row],[10/1/2021]:[3/31/2022]]),0)</f>
        <v>7.2889940828402366</v>
      </c>
      <c r="O57" s="1">
        <f>IFERROR(MAX(0,#REF!-#REF!),0)</f>
        <v>0</v>
      </c>
      <c r="P57" s="1">
        <f>IFERROR(#REF!+#REF!,0)</f>
        <v>0</v>
      </c>
      <c r="Q57">
        <v>6725</v>
      </c>
      <c r="Y57">
        <v>70.180000000000007</v>
      </c>
      <c r="AI57">
        <v>87.85</v>
      </c>
      <c r="AS57">
        <v>87.85</v>
      </c>
      <c r="BC57">
        <v>69.62</v>
      </c>
      <c r="BM57">
        <v>77.239999999999995</v>
      </c>
      <c r="BW57">
        <v>70.180000000000007</v>
      </c>
      <c r="CG57">
        <v>64.88</v>
      </c>
      <c r="CK57" s="17"/>
      <c r="CQ57">
        <v>61.34</v>
      </c>
      <c r="DA57">
        <v>61.34</v>
      </c>
      <c r="DK57">
        <v>61.34</v>
      </c>
      <c r="DU57">
        <v>61.34</v>
      </c>
      <c r="EE57">
        <v>63.59</v>
      </c>
      <c r="EO57">
        <v>63.59</v>
      </c>
      <c r="EY57">
        <v>63.59</v>
      </c>
      <c r="FI57">
        <v>63.59</v>
      </c>
      <c r="FS57">
        <v>63.59</v>
      </c>
      <c r="GC57">
        <v>63.59</v>
      </c>
      <c r="GM57">
        <v>74.739999999999995</v>
      </c>
      <c r="GW57">
        <v>74.739999999999995</v>
      </c>
      <c r="HG57">
        <v>78.400000000000006</v>
      </c>
      <c r="HQ57">
        <v>78.400000000000006</v>
      </c>
      <c r="IA57">
        <v>78.400000000000006</v>
      </c>
      <c r="IK57">
        <v>78.400000000000006</v>
      </c>
      <c r="IU57">
        <v>77.680000000000007</v>
      </c>
      <c r="JE57">
        <v>77.680000000000007</v>
      </c>
      <c r="JO57">
        <v>77.680000000000007</v>
      </c>
    </row>
    <row r="58" spans="1:277" x14ac:dyDescent="0.3">
      <c r="A58" s="2">
        <f>IFERROR(AVERAGEIF(Customer_Revenue[[#This Row],[1/3/2022]:[3/31/2022]], "&gt;0"), 0)</f>
        <v>38.402500000000003</v>
      </c>
      <c r="B58" s="1">
        <f>IFERROR(AVEDEV(Customer_Revenue[[#This Row],[1/3/2022]:[3/31/2022]]),0)</f>
        <v>0.84375</v>
      </c>
      <c r="C58" s="1">
        <f>IFERROR(MAX(0,#REF!-#REF!),0)</f>
        <v>0</v>
      </c>
      <c r="D58" s="1">
        <f>IFERROR(#REF!+#REF!,0)</f>
        <v>0</v>
      </c>
      <c r="E58" s="2">
        <f>IFERROR(AVERAGEIF(Customer_Revenue[[#This Row],[4/1/2022]:[6/30/2022]], "&gt;0"), 0)</f>
        <v>42.686666666666667</v>
      </c>
      <c r="F58" s="1">
        <f>IFERROR(AVEDEV(Customer_Revenue[[#This Row],[4/1/2022]:[6/30/2022]]),0)</f>
        <v>1.8622222222222196</v>
      </c>
      <c r="G58" s="1">
        <f>IFERROR(MAX(0,#REF!-#REF!),0)</f>
        <v>0</v>
      </c>
      <c r="H58" s="1">
        <f>IFERROR(#REF!+#REF!,0)</f>
        <v>0</v>
      </c>
      <c r="I58" s="2">
        <f>IFERROR(AVERAGEIF(Customer_Revenue[[#This Row],[4/1/2022]:[9/30/2022]], "&gt;0"),0)</f>
        <v>43.928333333333335</v>
      </c>
      <c r="J58" s="1">
        <f>IFERROR(AVEDEV(Customer_Revenue[[#This Row],[4/1/2022]:[9/30/2022]]),0)</f>
        <v>1.7588888888888856</v>
      </c>
      <c r="K58" s="1">
        <f>IFERROR(MAX(0,Customer_Revenue[[#This Row],[Q3 Mean]]-Customer_Revenue[[#This Row],[Q3 Mean Absolute Deviation]]),0)</f>
        <v>42.169444444444451</v>
      </c>
      <c r="L58" s="1">
        <f>IFERROR(MAX(0,Customer_Revenue[[#This Row],[Q3 Mean]]+Customer_Revenue[[#This Row],[Q3 Mean Absolute Deviation]]),0)</f>
        <v>45.687222222222218</v>
      </c>
      <c r="M58" s="2">
        <f>IFERROR(AVERAGEIF(Customer_Revenue[[#This Row],[10/1/2021]:[3/31/2022]], "&gt;0"),0)</f>
        <v>38.161428571428573</v>
      </c>
      <c r="N58" s="1">
        <f>IFERROR(AVEDEV(Customer_Revenue[[#This Row],[10/1/2021]:[3/31/2022]]),0)</f>
        <v>0.55102040816326381</v>
      </c>
      <c r="O58" s="1">
        <f>IFERROR(MAX(0,#REF!-#REF!),0)</f>
        <v>0</v>
      </c>
      <c r="P58" s="1">
        <f>IFERROR(#REF!+#REF!,0)</f>
        <v>0</v>
      </c>
      <c r="Q58">
        <v>6727</v>
      </c>
      <c r="X58">
        <v>37.840000000000003</v>
      </c>
      <c r="AR58">
        <v>37.840000000000003</v>
      </c>
      <c r="BL58">
        <v>37.840000000000003</v>
      </c>
      <c r="CF58">
        <v>37.840000000000003</v>
      </c>
      <c r="CK58" s="17"/>
      <c r="CZ58">
        <v>37.840000000000003</v>
      </c>
      <c r="DT58">
        <v>37.840000000000003</v>
      </c>
      <c r="EN58">
        <v>40.090000000000003</v>
      </c>
      <c r="FH58">
        <v>40.090000000000003</v>
      </c>
      <c r="GB58">
        <v>42.49</v>
      </c>
      <c r="GV58">
        <v>45.48</v>
      </c>
      <c r="HP58">
        <v>45.48</v>
      </c>
      <c r="IJ58">
        <v>45.48</v>
      </c>
      <c r="JD58">
        <v>44.55</v>
      </c>
    </row>
    <row r="59" spans="1:277" x14ac:dyDescent="0.3">
      <c r="A59" s="2">
        <f>IFERROR(AVERAGEIF(Customer_Revenue[[#This Row],[1/3/2022]:[3/31/2022]], "&gt;0"), 0)</f>
        <v>56.865714285714283</v>
      </c>
      <c r="B59" s="1">
        <f>IFERROR(AVEDEV(Customer_Revenue[[#This Row],[1/3/2022]:[3/31/2022]]),0)</f>
        <v>2.7673469387755096</v>
      </c>
      <c r="C59" s="1">
        <f>IFERROR(MAX(0,#REF!-#REF!),0)</f>
        <v>0</v>
      </c>
      <c r="D59" s="1">
        <f>IFERROR(#REF!+#REF!,0)</f>
        <v>0</v>
      </c>
      <c r="E59" s="2">
        <f>IFERROR(AVERAGEIF(Customer_Revenue[[#This Row],[4/1/2022]:[6/30/2022]], "&gt;0"), 0)</f>
        <v>61.766666666666673</v>
      </c>
      <c r="F59" s="1">
        <f>IFERROR(AVEDEV(Customer_Revenue[[#This Row],[4/1/2022]:[6/30/2022]]),0)</f>
        <v>30.883333333333329</v>
      </c>
      <c r="G59" s="1">
        <f>IFERROR(MAX(0,#REF!-#REF!),0)</f>
        <v>0</v>
      </c>
      <c r="H59" s="1">
        <f>IFERROR(#REF!+#REF!,0)</f>
        <v>0</v>
      </c>
      <c r="I59" s="2">
        <f>IFERROR(AVERAGEIF(Customer_Revenue[[#This Row],[4/1/2022]:[9/30/2022]], "&gt;0"),0)</f>
        <v>57.47</v>
      </c>
      <c r="J59" s="1">
        <f>IFERROR(AVEDEV(Customer_Revenue[[#This Row],[4/1/2022]:[9/30/2022]]),0)</f>
        <v>36.816790123456791</v>
      </c>
      <c r="K59" s="1">
        <f>IFERROR(MAX(0,Customer_Revenue[[#This Row],[Q3 Mean]]-Customer_Revenue[[#This Row],[Q3 Mean Absolute Deviation]]),0)</f>
        <v>20.653209876543208</v>
      </c>
      <c r="L59" s="1">
        <f>IFERROR(MAX(0,Customer_Revenue[[#This Row],[Q3 Mean]]+Customer_Revenue[[#This Row],[Q3 Mean Absolute Deviation]]),0)</f>
        <v>94.286790123456797</v>
      </c>
      <c r="M59" s="2">
        <f>IFERROR(AVERAGEIF(Customer_Revenue[[#This Row],[10/1/2021]:[3/31/2022]], "&gt;0"),0)</f>
        <v>61.726153846153849</v>
      </c>
      <c r="N59" s="1">
        <f>IFERROR(AVEDEV(Customer_Revenue[[#This Row],[10/1/2021]:[3/31/2022]]),0)</f>
        <v>7.6934911242603574</v>
      </c>
      <c r="O59" s="1">
        <f>IFERROR(MAX(0,#REF!-#REF!),0)</f>
        <v>0</v>
      </c>
      <c r="P59" s="1">
        <f>IFERROR(#REF!+#REF!,0)</f>
        <v>0</v>
      </c>
      <c r="Q59">
        <v>6729</v>
      </c>
      <c r="Z59">
        <v>57.73</v>
      </c>
      <c r="AI59">
        <v>57.73</v>
      </c>
      <c r="AS59">
        <v>86.73</v>
      </c>
      <c r="BC59">
        <v>57.73</v>
      </c>
      <c r="BM59">
        <v>57.73</v>
      </c>
      <c r="BW59">
        <v>86.73</v>
      </c>
      <c r="CG59">
        <v>57.73</v>
      </c>
      <c r="CK59" s="17"/>
      <c r="CQ59">
        <v>57.73</v>
      </c>
      <c r="DA59">
        <v>57.73</v>
      </c>
      <c r="DK59">
        <v>57.73</v>
      </c>
      <c r="DU59">
        <v>47.18</v>
      </c>
      <c r="EE59">
        <v>59.98</v>
      </c>
      <c r="EO59">
        <v>59.98</v>
      </c>
      <c r="EY59">
        <v>59.98</v>
      </c>
      <c r="FI59">
        <v>59.98</v>
      </c>
      <c r="FS59">
        <v>65.34</v>
      </c>
      <c r="GC59">
        <v>0</v>
      </c>
      <c r="GM59">
        <v>0</v>
      </c>
      <c r="GW59">
        <v>0</v>
      </c>
      <c r="IZ59">
        <v>-85.42</v>
      </c>
      <c r="JE59">
        <v>0</v>
      </c>
      <c r="JL59">
        <v>44.58</v>
      </c>
    </row>
    <row r="60" spans="1:277" x14ac:dyDescent="0.3">
      <c r="A60" s="2">
        <f>IFERROR(AVERAGEIF(Customer_Revenue[[#This Row],[1/3/2022]:[3/31/2022]], "&gt;0"), 0)</f>
        <v>111.78857142857144</v>
      </c>
      <c r="B60" s="1">
        <f>IFERROR(AVEDEV(Customer_Revenue[[#This Row],[1/3/2022]:[3/31/2022]]),0)</f>
        <v>110.7030612244898</v>
      </c>
      <c r="C60" s="1">
        <f>IFERROR(MAX(0,#REF!-#REF!),0)</f>
        <v>0</v>
      </c>
      <c r="D60" s="1">
        <f>IFERROR(#REF!+#REF!,0)</f>
        <v>0</v>
      </c>
      <c r="E60" s="2">
        <f>IFERROR(AVERAGEIF(Customer_Revenue[[#This Row],[4/1/2022]:[6/30/2022]], "&gt;0"), 0)</f>
        <v>53.526923076923076</v>
      </c>
      <c r="F60" s="1">
        <f>IFERROR(AVEDEV(Customer_Revenue[[#This Row],[4/1/2022]:[6/30/2022]]),0)</f>
        <v>12.309467455621302</v>
      </c>
      <c r="G60" s="1">
        <f>IFERROR(MAX(0,#REF!-#REF!),0)</f>
        <v>0</v>
      </c>
      <c r="H60" s="1">
        <f>IFERROR(#REF!+#REF!,0)</f>
        <v>0</v>
      </c>
      <c r="I60" s="2">
        <f>IFERROR(AVERAGEIF(Customer_Revenue[[#This Row],[4/1/2022]:[9/30/2022]], "&gt;0"),0)</f>
        <v>56.719230769230769</v>
      </c>
      <c r="J60" s="1">
        <f>IFERROR(AVEDEV(Customer_Revenue[[#This Row],[4/1/2022]:[9/30/2022]]),0)</f>
        <v>12.989289940828407</v>
      </c>
      <c r="K60" s="1">
        <f>IFERROR(MAX(0,Customer_Revenue[[#This Row],[Q3 Mean]]-Customer_Revenue[[#This Row],[Q3 Mean Absolute Deviation]]),0)</f>
        <v>43.729940828402363</v>
      </c>
      <c r="L60" s="1">
        <f>IFERROR(MAX(0,Customer_Revenue[[#This Row],[Q3 Mean]]+Customer_Revenue[[#This Row],[Q3 Mean Absolute Deviation]]),0)</f>
        <v>69.708520710059176</v>
      </c>
      <c r="M60" s="2">
        <f>IFERROR(AVERAGEIF(Customer_Revenue[[#This Row],[10/1/2021]:[3/31/2022]], "&gt;0"),0)</f>
        <v>82.122962962962987</v>
      </c>
      <c r="N60" s="1">
        <f>IFERROR(AVEDEV(Customer_Revenue[[#This Row],[10/1/2021]:[3/31/2022]]),0)</f>
        <v>59.599039780521302</v>
      </c>
      <c r="O60" s="1">
        <f>IFERROR(MAX(0,#REF!-#REF!),0)</f>
        <v>0</v>
      </c>
      <c r="P60" s="1">
        <f>IFERROR(#REF!+#REF!,0)</f>
        <v>0</v>
      </c>
      <c r="Q60">
        <v>6730</v>
      </c>
      <c r="S60">
        <v>56.7</v>
      </c>
      <c r="X60">
        <v>36.76</v>
      </c>
      <c r="AC60">
        <v>56.7</v>
      </c>
      <c r="AH60">
        <v>36.76</v>
      </c>
      <c r="AM60">
        <v>51.19</v>
      </c>
      <c r="AR60">
        <v>51.19</v>
      </c>
      <c r="AW60">
        <v>51.19</v>
      </c>
      <c r="BB60">
        <v>51.19</v>
      </c>
      <c r="BG60">
        <v>51.19</v>
      </c>
      <c r="BL60">
        <v>51.19</v>
      </c>
      <c r="BQ60">
        <v>52.74</v>
      </c>
      <c r="BV60">
        <v>52.74</v>
      </c>
      <c r="CA60">
        <v>52.74</v>
      </c>
      <c r="CF60">
        <v>52.74</v>
      </c>
      <c r="CK60" s="17">
        <v>52.74</v>
      </c>
      <c r="CP60">
        <v>52.74</v>
      </c>
      <c r="CU60">
        <v>52.74</v>
      </c>
      <c r="CZ60">
        <v>52.74</v>
      </c>
      <c r="DE60">
        <v>52.74</v>
      </c>
      <c r="DJ60">
        <v>52.74</v>
      </c>
      <c r="DO60">
        <v>52.74</v>
      </c>
      <c r="DT60">
        <v>49.81</v>
      </c>
      <c r="DY60">
        <v>51.65</v>
      </c>
      <c r="ED60">
        <v>51.65</v>
      </c>
      <c r="EE60">
        <v>886.71</v>
      </c>
      <c r="EI60">
        <v>51.65</v>
      </c>
      <c r="EN60">
        <v>51.65</v>
      </c>
      <c r="ES60">
        <v>64</v>
      </c>
      <c r="EX60">
        <v>38.74</v>
      </c>
      <c r="FC60">
        <v>64</v>
      </c>
      <c r="FH60">
        <v>38.74</v>
      </c>
      <c r="FM60">
        <v>64</v>
      </c>
      <c r="FR60">
        <v>38.74</v>
      </c>
      <c r="FW60">
        <v>66.680000000000007</v>
      </c>
      <c r="GB60">
        <v>40.75</v>
      </c>
      <c r="GG60">
        <v>64</v>
      </c>
      <c r="GL60">
        <v>42.76</v>
      </c>
      <c r="GQ60">
        <v>64</v>
      </c>
      <c r="GV60">
        <v>41.42</v>
      </c>
      <c r="HA60">
        <v>68.02</v>
      </c>
      <c r="HF60">
        <v>38.74</v>
      </c>
      <c r="HK60">
        <v>70.03</v>
      </c>
      <c r="HP60">
        <v>44.77</v>
      </c>
      <c r="HU60">
        <v>69.36</v>
      </c>
      <c r="HZ60">
        <v>38.74</v>
      </c>
      <c r="IE60">
        <v>70.03</v>
      </c>
      <c r="IJ60">
        <v>42.76</v>
      </c>
      <c r="IO60">
        <v>69.36</v>
      </c>
      <c r="IT60">
        <v>68.73</v>
      </c>
      <c r="IY60">
        <v>79.64</v>
      </c>
      <c r="JD60">
        <v>52.47</v>
      </c>
      <c r="JI60">
        <v>81.08</v>
      </c>
      <c r="JN60">
        <v>53.14</v>
      </c>
    </row>
    <row r="61" spans="1:277" x14ac:dyDescent="0.3">
      <c r="A61" s="2">
        <f>IFERROR(AVERAGEIF(Customer_Revenue[[#This Row],[1/3/2022]:[3/31/2022]], "&gt;0"), 0)</f>
        <v>132.02846153846153</v>
      </c>
      <c r="B61" s="1">
        <f>IFERROR(AVEDEV(Customer_Revenue[[#This Row],[1/3/2022]:[3/31/2022]]),0)</f>
        <v>1.9643786982248617</v>
      </c>
      <c r="C61" s="1">
        <f>IFERROR(MAX(0,#REF!-#REF!),0)</f>
        <v>0</v>
      </c>
      <c r="D61" s="1">
        <f>IFERROR(#REF!+#REF!,0)</f>
        <v>0</v>
      </c>
      <c r="E61" s="2">
        <f>IFERROR(AVERAGEIF(Customer_Revenue[[#This Row],[4/1/2022]:[6/30/2022]], "&gt;0"), 0)</f>
        <v>138.70615384615388</v>
      </c>
      <c r="F61" s="1">
        <f>IFERROR(AVEDEV(Customer_Revenue[[#This Row],[4/1/2022]:[6/30/2022]]),0)</f>
        <v>4.2281656804733769</v>
      </c>
      <c r="G61" s="1">
        <f>IFERROR(MAX(0,#REF!-#REF!),0)</f>
        <v>0</v>
      </c>
      <c r="H61" s="1">
        <f>IFERROR(#REF!+#REF!,0)</f>
        <v>0</v>
      </c>
      <c r="I61" s="2">
        <f>IFERROR(AVERAGEIF(Customer_Revenue[[#This Row],[4/1/2022]:[9/30/2022]], "&gt;0"),0)</f>
        <v>141.31538461538463</v>
      </c>
      <c r="J61" s="1">
        <f>IFERROR(AVEDEV(Customer_Revenue[[#This Row],[4/1/2022]:[9/30/2022]]),0)</f>
        <v>3.5583431952662705</v>
      </c>
      <c r="K61" s="1">
        <f>IFERROR(MAX(0,Customer_Revenue[[#This Row],[Q3 Mean]]-Customer_Revenue[[#This Row],[Q3 Mean Absolute Deviation]]),0)</f>
        <v>137.75704142011836</v>
      </c>
      <c r="L61" s="1">
        <f>IFERROR(MAX(0,Customer_Revenue[[#This Row],[Q3 Mean]]+Customer_Revenue[[#This Row],[Q3 Mean Absolute Deviation]]),0)</f>
        <v>144.87372781065091</v>
      </c>
      <c r="M61" s="2">
        <f>IFERROR(AVERAGEIF(Customer_Revenue[[#This Row],[10/1/2021]:[3/31/2022]], "&gt;0"),0)</f>
        <v>127.83846153846162</v>
      </c>
      <c r="N61" s="1">
        <f>IFERROR(AVEDEV(Customer_Revenue[[#This Row],[10/1/2021]:[3/31/2022]]),0)</f>
        <v>5.4410059171597531</v>
      </c>
      <c r="O61" s="1">
        <f>IFERROR(MAX(0,#REF!-#REF!),0)</f>
        <v>0</v>
      </c>
      <c r="P61" s="1">
        <f>IFERROR(#REF!+#REF!,0)</f>
        <v>0</v>
      </c>
      <c r="Q61">
        <v>6732</v>
      </c>
      <c r="S61">
        <v>123.05</v>
      </c>
      <c r="X61">
        <v>123.05</v>
      </c>
      <c r="AC61">
        <v>123.05</v>
      </c>
      <c r="AH61">
        <v>123.05</v>
      </c>
      <c r="AM61">
        <v>123.05</v>
      </c>
      <c r="AR61">
        <v>123.05</v>
      </c>
      <c r="AW61">
        <v>123.05</v>
      </c>
      <c r="BB61">
        <v>123.05</v>
      </c>
      <c r="BG61">
        <v>114.7</v>
      </c>
      <c r="BL61">
        <v>130.4</v>
      </c>
      <c r="BQ61">
        <v>130.4</v>
      </c>
      <c r="BV61">
        <v>117.13</v>
      </c>
      <c r="CA61">
        <v>130.4</v>
      </c>
      <c r="CF61">
        <v>132.53</v>
      </c>
      <c r="CK61" s="17">
        <v>132.53</v>
      </c>
      <c r="CP61">
        <v>132.53</v>
      </c>
      <c r="CU61">
        <v>132.53</v>
      </c>
      <c r="CZ61">
        <v>132.53</v>
      </c>
      <c r="DE61">
        <v>132.53</v>
      </c>
      <c r="DJ61">
        <v>132.53</v>
      </c>
      <c r="DO61">
        <v>132.53</v>
      </c>
      <c r="DT61">
        <v>119.26</v>
      </c>
      <c r="DY61">
        <v>132.53</v>
      </c>
      <c r="ED61">
        <v>134.78</v>
      </c>
      <c r="EI61">
        <v>134.78</v>
      </c>
      <c r="EN61">
        <v>134.78</v>
      </c>
      <c r="ES61">
        <v>134.78</v>
      </c>
      <c r="EX61">
        <v>134.78</v>
      </c>
      <c r="FC61">
        <v>134.78</v>
      </c>
      <c r="FH61">
        <v>134.78</v>
      </c>
      <c r="FM61">
        <v>134.78</v>
      </c>
      <c r="FR61">
        <v>134.78</v>
      </c>
      <c r="FW61">
        <v>134.78</v>
      </c>
      <c r="GB61">
        <v>141.06</v>
      </c>
      <c r="GG61">
        <v>141.06</v>
      </c>
      <c r="GL61">
        <v>144.4</v>
      </c>
      <c r="GQ61">
        <v>144.4</v>
      </c>
      <c r="GV61">
        <v>144.4</v>
      </c>
      <c r="HA61">
        <v>144.4</v>
      </c>
      <c r="HF61">
        <v>144.4</v>
      </c>
      <c r="HK61">
        <v>144.4</v>
      </c>
      <c r="HP61">
        <v>144.4</v>
      </c>
      <c r="HU61">
        <v>144.4</v>
      </c>
      <c r="HZ61">
        <v>144.4</v>
      </c>
      <c r="IE61">
        <v>144.4</v>
      </c>
      <c r="IJ61">
        <v>144.4</v>
      </c>
      <c r="IO61">
        <v>143.37</v>
      </c>
      <c r="IT61">
        <v>143.37</v>
      </c>
      <c r="IY61">
        <v>143.37</v>
      </c>
      <c r="JD61">
        <v>143.37</v>
      </c>
      <c r="JI61">
        <v>143.37</v>
      </c>
      <c r="JN61">
        <v>143.37</v>
      </c>
    </row>
    <row r="62" spans="1:277" x14ac:dyDescent="0.3">
      <c r="A62" s="2">
        <f>IFERROR(AVERAGEIF(Customer_Revenue[[#This Row],[1/3/2022]:[3/31/2022]], "&gt;0"), 0)</f>
        <v>170.78615384615387</v>
      </c>
      <c r="B62" s="1">
        <f>IFERROR(AVEDEV(Customer_Revenue[[#This Row],[1/3/2022]:[3/31/2022]]),0)</f>
        <v>63.880473372781061</v>
      </c>
      <c r="C62" s="1">
        <f>IFERROR(MAX(0,#REF!-#REF!),0)</f>
        <v>0</v>
      </c>
      <c r="D62" s="1">
        <f>IFERROR(#REF!+#REF!,0)</f>
        <v>0</v>
      </c>
      <c r="E62" s="2">
        <f>IFERROR(AVERAGEIF(Customer_Revenue[[#This Row],[4/1/2022]:[6/30/2022]], "&gt;0"), 0)</f>
        <v>185.45928571428573</v>
      </c>
      <c r="F62" s="1">
        <f>IFERROR(AVEDEV(Customer_Revenue[[#This Row],[4/1/2022]:[6/30/2022]]),0)</f>
        <v>60.074897959183673</v>
      </c>
      <c r="G62" s="1">
        <f>IFERROR(MAX(0,#REF!-#REF!),0)</f>
        <v>0</v>
      </c>
      <c r="H62" s="1">
        <f>IFERROR(#REF!+#REF!,0)</f>
        <v>0</v>
      </c>
      <c r="I62" s="2">
        <f>IFERROR(AVERAGEIF(Customer_Revenue[[#This Row],[4/1/2022]:[9/30/2022]], "&gt;0"),0)</f>
        <v>206.9892857142857</v>
      </c>
      <c r="J62" s="1">
        <f>IFERROR(AVEDEV(Customer_Revenue[[#This Row],[4/1/2022]:[9/30/2022]]),0)</f>
        <v>70.246040428061832</v>
      </c>
      <c r="K62" s="1">
        <f>IFERROR(MAX(0,Customer_Revenue[[#This Row],[Q3 Mean]]-Customer_Revenue[[#This Row],[Q3 Mean Absolute Deviation]]),0)</f>
        <v>136.74324528622387</v>
      </c>
      <c r="L62" s="1">
        <f>IFERROR(MAX(0,Customer_Revenue[[#This Row],[Q3 Mean]]+Customer_Revenue[[#This Row],[Q3 Mean Absolute Deviation]]),0)</f>
        <v>277.2353261423475</v>
      </c>
      <c r="M62" s="2">
        <f>IFERROR(AVERAGEIF(Customer_Revenue[[#This Row],[10/1/2021]:[3/31/2022]], "&gt;0"),0)</f>
        <v>205.79370370370367</v>
      </c>
      <c r="N62" s="1">
        <f>IFERROR(AVEDEV(Customer_Revenue[[#This Row],[10/1/2021]:[3/31/2022]]),0)</f>
        <v>94.623456790123413</v>
      </c>
      <c r="O62" s="1">
        <f>IFERROR(MAX(0,#REF!-#REF!),0)</f>
        <v>0</v>
      </c>
      <c r="P62" s="1">
        <f>IFERROR(#REF!+#REF!,0)</f>
        <v>0</v>
      </c>
      <c r="Q62">
        <v>6733</v>
      </c>
      <c r="U62">
        <v>191.81</v>
      </c>
      <c r="Z62">
        <v>220.26000000000002</v>
      </c>
      <c r="AE62">
        <v>213.2</v>
      </c>
      <c r="AJ62">
        <v>200.79000000000002</v>
      </c>
      <c r="AO62">
        <v>148.35000000000002</v>
      </c>
      <c r="AT62">
        <v>158.84</v>
      </c>
      <c r="AY62">
        <v>320.74</v>
      </c>
      <c r="BD62">
        <v>504.92</v>
      </c>
      <c r="BI62">
        <v>700.43999999999994</v>
      </c>
      <c r="BN62">
        <v>132.86000000000001</v>
      </c>
      <c r="BS62">
        <v>282.5</v>
      </c>
      <c r="BX62">
        <v>134.74</v>
      </c>
      <c r="CC62">
        <v>93.04</v>
      </c>
      <c r="CD62">
        <v>33.72</v>
      </c>
      <c r="CH62">
        <v>93.04</v>
      </c>
      <c r="CK62" s="17"/>
      <c r="CM62">
        <v>292.12</v>
      </c>
      <c r="CR62">
        <v>174.64</v>
      </c>
      <c r="CW62">
        <v>93.04</v>
      </c>
      <c r="DB62">
        <v>192.58</v>
      </c>
      <c r="DG62">
        <v>93.04</v>
      </c>
      <c r="DL62">
        <v>94.9</v>
      </c>
      <c r="DQ62">
        <v>377.37</v>
      </c>
      <c r="DV62">
        <v>170.09</v>
      </c>
      <c r="EA62">
        <v>218.01</v>
      </c>
      <c r="EF62">
        <v>140.88</v>
      </c>
      <c r="EK62">
        <v>185.22000000000003</v>
      </c>
      <c r="EP62">
        <v>95.29</v>
      </c>
      <c r="EU62">
        <v>236.53000000000003</v>
      </c>
      <c r="EZ62">
        <v>275.15000000000003</v>
      </c>
      <c r="FE62">
        <v>379.71000000000004</v>
      </c>
      <c r="FJ62">
        <v>160.29000000000002</v>
      </c>
      <c r="FO62">
        <v>95.29</v>
      </c>
      <c r="FT62">
        <v>153.39000000000001</v>
      </c>
      <c r="FY62">
        <v>95.29</v>
      </c>
      <c r="FZ62">
        <v>110.44</v>
      </c>
      <c r="GD62">
        <v>217.31</v>
      </c>
      <c r="GI62">
        <v>173.94</v>
      </c>
      <c r="GN62">
        <v>97.91</v>
      </c>
      <c r="GS62">
        <v>197.45</v>
      </c>
      <c r="GX62">
        <v>227.13</v>
      </c>
      <c r="HC62">
        <v>176.6</v>
      </c>
      <c r="HH62">
        <v>165.99</v>
      </c>
      <c r="HM62">
        <v>120.39</v>
      </c>
      <c r="HN62">
        <v>112.41</v>
      </c>
      <c r="HR62">
        <v>166.62</v>
      </c>
      <c r="HW62">
        <v>308.23</v>
      </c>
      <c r="IB62">
        <v>210.32</v>
      </c>
      <c r="IG62">
        <v>375.15</v>
      </c>
      <c r="IL62">
        <v>275.32</v>
      </c>
      <c r="IQ62">
        <v>317.38</v>
      </c>
      <c r="IV62">
        <v>177.26</v>
      </c>
      <c r="IW62">
        <v>0</v>
      </c>
      <c r="JA62">
        <v>303.26</v>
      </c>
      <c r="JF62">
        <v>214.45</v>
      </c>
      <c r="JK62">
        <v>276.7</v>
      </c>
      <c r="JP62">
        <v>175.79</v>
      </c>
    </row>
    <row r="63" spans="1:277" x14ac:dyDescent="0.3">
      <c r="A63" s="2">
        <f>IFERROR(AVERAGEIF(Customer_Revenue[[#This Row],[1/3/2022]:[3/31/2022]], "&gt;0"), 0)</f>
        <v>67.14</v>
      </c>
      <c r="B63" s="1">
        <f>IFERROR(AVEDEV(Customer_Revenue[[#This Row],[1/3/2022]:[3/31/2022]]),0)</f>
        <v>16.442448979591834</v>
      </c>
      <c r="C63" s="1">
        <f>IFERROR(MAX(0,#REF!-#REF!),0)</f>
        <v>0</v>
      </c>
      <c r="D63" s="1">
        <f>IFERROR(#REF!+#REF!,0)</f>
        <v>0</v>
      </c>
      <c r="E63" s="2">
        <f>IFERROR(AVERAGEIF(Customer_Revenue[[#This Row],[4/1/2022]:[6/30/2022]], "&gt;0"), 0)</f>
        <v>130.99333333333334</v>
      </c>
      <c r="F63" s="1">
        <f>IFERROR(AVEDEV(Customer_Revenue[[#This Row],[4/1/2022]:[6/30/2022]]),0)</f>
        <v>82.26444444444445</v>
      </c>
      <c r="G63" s="1">
        <f>IFERROR(MAX(0,#REF!-#REF!),0)</f>
        <v>0</v>
      </c>
      <c r="H63" s="1">
        <f>IFERROR(#REF!+#REF!,0)</f>
        <v>0</v>
      </c>
      <c r="I63" s="2">
        <f>IFERROR(AVERAGEIF(Customer_Revenue[[#This Row],[4/1/2022]:[9/30/2022]], "&gt;0"),0)</f>
        <v>104.59090909090909</v>
      </c>
      <c r="J63" s="1">
        <f>IFERROR(AVEDEV(Customer_Revenue[[#This Row],[4/1/2022]:[9/30/2022]]),0)</f>
        <v>57.303061224489795</v>
      </c>
      <c r="K63" s="1">
        <f>IFERROR(MAX(0,Customer_Revenue[[#This Row],[Q3 Mean]]-Customer_Revenue[[#This Row],[Q3 Mean Absolute Deviation]]),0)</f>
        <v>47.287847866419298</v>
      </c>
      <c r="L63" s="1">
        <f>IFERROR(MAX(0,Customer_Revenue[[#This Row],[Q3 Mean]]+Customer_Revenue[[#This Row],[Q3 Mean Absolute Deviation]]),0)</f>
        <v>161.89397031539889</v>
      </c>
      <c r="M63" s="2">
        <f>IFERROR(AVERAGEIF(Customer_Revenue[[#This Row],[10/1/2021]:[3/31/2022]], "&gt;0"),0)</f>
        <v>65.311666666666653</v>
      </c>
      <c r="N63" s="1">
        <f>IFERROR(AVEDEV(Customer_Revenue[[#This Row],[10/1/2021]:[3/31/2022]]),0)</f>
        <v>9.2750295857988263</v>
      </c>
      <c r="O63" s="1">
        <f>IFERROR(MAX(0,#REF!-#REF!),0)</f>
        <v>0</v>
      </c>
      <c r="P63" s="1">
        <f>IFERROR(#REF!+#REF!,0)</f>
        <v>0</v>
      </c>
      <c r="Q63">
        <v>6734</v>
      </c>
      <c r="AA63">
        <v>62.03</v>
      </c>
      <c r="AK63">
        <v>62.03</v>
      </c>
      <c r="AU63">
        <v>62.03</v>
      </c>
      <c r="BE63">
        <v>62.03</v>
      </c>
      <c r="BO63">
        <v>66.39</v>
      </c>
      <c r="BY63">
        <v>66.39</v>
      </c>
      <c r="CI63">
        <v>66.39</v>
      </c>
      <c r="CK63" s="17"/>
      <c r="CS63">
        <v>66.39</v>
      </c>
      <c r="DC63">
        <v>66.39</v>
      </c>
      <c r="DR63">
        <v>66.39</v>
      </c>
      <c r="DW63">
        <v>0</v>
      </c>
      <c r="EG63">
        <v>68.64</v>
      </c>
      <c r="EQ63">
        <v>68.64</v>
      </c>
      <c r="FA63">
        <v>68.64</v>
      </c>
      <c r="FK63">
        <v>68.64</v>
      </c>
      <c r="FU63">
        <v>231.92000000000002</v>
      </c>
      <c r="GE63">
        <v>68.64</v>
      </c>
      <c r="GO63">
        <v>276.86</v>
      </c>
      <c r="HD63">
        <v>71.260000000000005</v>
      </c>
      <c r="HI63">
        <v>71.260000000000005</v>
      </c>
      <c r="HN63">
        <v>-163.28</v>
      </c>
      <c r="HS63">
        <v>0</v>
      </c>
      <c r="IC63">
        <v>50</v>
      </c>
      <c r="IM63">
        <v>102.39999999999999</v>
      </c>
      <c r="IW63">
        <v>70.44</v>
      </c>
      <c r="JG63">
        <v>0</v>
      </c>
      <c r="JQ63">
        <v>70.44</v>
      </c>
    </row>
    <row r="64" spans="1:277" x14ac:dyDescent="0.3">
      <c r="A64" s="2">
        <f>IFERROR(AVERAGEIF(Customer_Revenue[[#This Row],[1/3/2022]:[3/31/2022]], "&gt;0"), 0)</f>
        <v>145.58230769230767</v>
      </c>
      <c r="B64" s="1">
        <f>IFERROR(AVEDEV(Customer_Revenue[[#This Row],[1/3/2022]:[3/31/2022]]),0)</f>
        <v>35.291715976331353</v>
      </c>
      <c r="C64" s="1">
        <f>IFERROR(MAX(0,#REF!-#REF!),0)</f>
        <v>0</v>
      </c>
      <c r="D64" s="1">
        <f>IFERROR(#REF!+#REF!,0)</f>
        <v>0</v>
      </c>
      <c r="E64" s="2">
        <f>IFERROR(AVERAGEIF(Customer_Revenue[[#This Row],[4/1/2022]:[6/30/2022]], "&gt;0"), 0)</f>
        <v>164.44615384615386</v>
      </c>
      <c r="F64" s="1">
        <f>IFERROR(AVEDEV(Customer_Revenue[[#This Row],[4/1/2022]:[6/30/2022]]),0)</f>
        <v>18.406035502958588</v>
      </c>
      <c r="G64" s="1">
        <f>IFERROR(MAX(0,#REF!-#REF!),0)</f>
        <v>0</v>
      </c>
      <c r="H64" s="1">
        <f>IFERROR(#REF!+#REF!,0)</f>
        <v>0</v>
      </c>
      <c r="I64" s="2">
        <f>IFERROR(AVERAGEIF(Customer_Revenue[[#This Row],[4/1/2022]:[9/30/2022]], "&gt;0"),0)</f>
        <v>168.61269230769227</v>
      </c>
      <c r="J64" s="1">
        <f>IFERROR(AVEDEV(Customer_Revenue[[#This Row],[4/1/2022]:[9/30/2022]]),0)</f>
        <v>22.486331360946757</v>
      </c>
      <c r="K64" s="1">
        <f>IFERROR(MAX(0,Customer_Revenue[[#This Row],[Q3 Mean]]-Customer_Revenue[[#This Row],[Q3 Mean Absolute Deviation]]),0)</f>
        <v>146.12636094674551</v>
      </c>
      <c r="L64" s="1">
        <f>IFERROR(MAX(0,Customer_Revenue[[#This Row],[Q3 Mean]]+Customer_Revenue[[#This Row],[Q3 Mean Absolute Deviation]]),0)</f>
        <v>191.09902366863903</v>
      </c>
      <c r="M64" s="2">
        <f>IFERROR(AVERAGEIF(Customer_Revenue[[#This Row],[10/1/2021]:[3/31/2022]], "&gt;0"),0)</f>
        <v>139.56964285714281</v>
      </c>
      <c r="N64" s="1">
        <f>IFERROR(AVEDEV(Customer_Revenue[[#This Row],[10/1/2021]:[3/31/2022]]),0)</f>
        <v>38.024642857142858</v>
      </c>
      <c r="O64" s="1">
        <f>IFERROR(MAX(0,#REF!-#REF!),0)</f>
        <v>0</v>
      </c>
      <c r="P64" s="1">
        <f>IFERROR(#REF!+#REF!,0)</f>
        <v>0</v>
      </c>
      <c r="Q64">
        <v>6736</v>
      </c>
      <c r="S64">
        <v>106.22</v>
      </c>
      <c r="X64">
        <v>106.22</v>
      </c>
      <c r="AB64">
        <v>52.51</v>
      </c>
      <c r="AC64">
        <v>198.02</v>
      </c>
      <c r="AH64">
        <v>171.66</v>
      </c>
      <c r="AM64">
        <v>107.56</v>
      </c>
      <c r="AR64">
        <v>171.66</v>
      </c>
      <c r="AW64">
        <v>144.59</v>
      </c>
      <c r="BB64">
        <v>196.78</v>
      </c>
      <c r="BG64">
        <v>151.97</v>
      </c>
      <c r="BL64">
        <v>196.78</v>
      </c>
      <c r="BQ64">
        <v>107.16</v>
      </c>
      <c r="BS64">
        <v>45.12</v>
      </c>
      <c r="BV64">
        <v>107.16</v>
      </c>
      <c r="CA64">
        <v>151.97</v>
      </c>
      <c r="CF64">
        <v>112.49</v>
      </c>
      <c r="CK64" s="17">
        <v>206.59</v>
      </c>
      <c r="CP64">
        <v>112.49</v>
      </c>
      <c r="CU64">
        <v>112.49</v>
      </c>
      <c r="CZ64">
        <v>206.59</v>
      </c>
      <c r="DE64">
        <v>159.54</v>
      </c>
      <c r="DJ64">
        <v>112.49</v>
      </c>
      <c r="DO64">
        <v>112.49</v>
      </c>
      <c r="DT64">
        <v>206.59</v>
      </c>
      <c r="DY64">
        <v>112.49</v>
      </c>
      <c r="ED64">
        <v>161.79</v>
      </c>
      <c r="EI64">
        <v>161.79</v>
      </c>
      <c r="EN64">
        <v>114.74</v>
      </c>
      <c r="ES64">
        <v>161.79</v>
      </c>
      <c r="EX64">
        <v>161.79</v>
      </c>
      <c r="FC64">
        <v>114.74</v>
      </c>
      <c r="FH64">
        <v>161.79</v>
      </c>
      <c r="FM64">
        <v>174.04</v>
      </c>
      <c r="FR64">
        <v>147.88</v>
      </c>
      <c r="FW64">
        <v>164.17</v>
      </c>
      <c r="GB64">
        <v>164.17</v>
      </c>
      <c r="GG64">
        <v>208.58</v>
      </c>
      <c r="GL64">
        <v>119.6</v>
      </c>
      <c r="GQ64">
        <v>213.7</v>
      </c>
      <c r="GV64">
        <v>178.9</v>
      </c>
      <c r="HA64">
        <v>166.65</v>
      </c>
      <c r="HF64">
        <v>119.6</v>
      </c>
      <c r="HK64">
        <v>220.7</v>
      </c>
      <c r="HP64">
        <v>172.3</v>
      </c>
      <c r="HU64">
        <v>206.77</v>
      </c>
      <c r="HZ64">
        <v>177.51</v>
      </c>
      <c r="IE64">
        <v>216.7</v>
      </c>
      <c r="IJ64">
        <v>124.81</v>
      </c>
      <c r="IO64">
        <v>176.74</v>
      </c>
      <c r="IT64">
        <v>176.74</v>
      </c>
      <c r="IY64">
        <v>176.74</v>
      </c>
      <c r="JD64">
        <v>176.74</v>
      </c>
      <c r="JI64">
        <v>124.04</v>
      </c>
      <c r="JN64">
        <v>176.74</v>
      </c>
    </row>
    <row r="65" spans="1:278" x14ac:dyDescent="0.3">
      <c r="A65" s="2">
        <f>IFERROR(AVERAGEIF(Customer_Revenue[[#This Row],[1/3/2022]:[3/31/2022]], "&gt;0"), 0)</f>
        <v>98.643333333333345</v>
      </c>
      <c r="B65" s="1">
        <f>IFERROR(AVEDEV(Customer_Revenue[[#This Row],[1/3/2022]:[3/31/2022]]),0)</f>
        <v>68.449333333333328</v>
      </c>
      <c r="C65" s="1">
        <f>IFERROR(MAX(0,#REF!-#REF!),0)</f>
        <v>0</v>
      </c>
      <c r="D65" s="1">
        <f>IFERROR(#REF!+#REF!,0)</f>
        <v>0</v>
      </c>
      <c r="E65" s="2">
        <f>IFERROR(AVERAGEIF(Customer_Revenue[[#This Row],[4/1/2022]:[6/30/2022]], "&gt;0"), 0)</f>
        <v>109.1377777777778</v>
      </c>
      <c r="F65" s="1">
        <f>IFERROR(AVEDEV(Customer_Revenue[[#This Row],[4/1/2022]:[6/30/2022]]),0)</f>
        <v>58.259259259259267</v>
      </c>
      <c r="G65" s="1">
        <f>IFERROR(MAX(0,#REF!-#REF!),0)</f>
        <v>0</v>
      </c>
      <c r="H65" s="1">
        <f>IFERROR(#REF!+#REF!,0)</f>
        <v>0</v>
      </c>
      <c r="I65" s="2">
        <f>IFERROR(AVERAGEIF(Customer_Revenue[[#This Row],[4/1/2022]:[9/30/2022]], "&gt;0"),0)</f>
        <v>114.08531249999999</v>
      </c>
      <c r="J65" s="1">
        <f>IFERROR(AVEDEV(Customer_Revenue[[#This Row],[4/1/2022]:[9/30/2022]]),0)</f>
        <v>69.564511718749998</v>
      </c>
      <c r="K65" s="1">
        <f>IFERROR(MAX(0,Customer_Revenue[[#This Row],[Q3 Mean]]-Customer_Revenue[[#This Row],[Q3 Mean Absolute Deviation]]),0)</f>
        <v>44.520800781249989</v>
      </c>
      <c r="L65" s="1">
        <f>IFERROR(MAX(0,Customer_Revenue[[#This Row],[Q3 Mean]]+Customer_Revenue[[#This Row],[Q3 Mean Absolute Deviation]]),0)</f>
        <v>183.64982421874998</v>
      </c>
      <c r="M65" s="2">
        <f>IFERROR(AVERAGEIF(Customer_Revenue[[#This Row],[10/1/2021]:[3/31/2022]], "&gt;0"),0)</f>
        <v>127.62551724137928</v>
      </c>
      <c r="N65" s="1">
        <f>IFERROR(AVEDEV(Customer_Revenue[[#This Row],[10/1/2021]:[3/31/2022]]),0)</f>
        <v>101.2799583766909</v>
      </c>
      <c r="O65" s="1">
        <f>IFERROR(MAX(0,#REF!-#REF!),0)</f>
        <v>0</v>
      </c>
      <c r="P65" s="1">
        <f>IFERROR(#REF!+#REF!,0)</f>
        <v>0</v>
      </c>
      <c r="Q65">
        <v>6739</v>
      </c>
      <c r="S65">
        <v>340.68</v>
      </c>
      <c r="X65">
        <v>340.68</v>
      </c>
      <c r="AC65">
        <v>340.68</v>
      </c>
      <c r="AH65">
        <v>336.66</v>
      </c>
      <c r="AM65">
        <v>-286.66000000000003</v>
      </c>
      <c r="AR65">
        <v>50</v>
      </c>
      <c r="AW65">
        <v>79.61</v>
      </c>
      <c r="BD65">
        <v>55.71</v>
      </c>
      <c r="BE65">
        <v>262.38</v>
      </c>
      <c r="BF65">
        <v>0</v>
      </c>
      <c r="BG65">
        <v>50</v>
      </c>
      <c r="BL65">
        <v>130.76</v>
      </c>
      <c r="BQ65">
        <v>55.71</v>
      </c>
      <c r="BV65">
        <v>55.71</v>
      </c>
      <c r="CA65">
        <v>55.71</v>
      </c>
      <c r="CC65">
        <v>67.2</v>
      </c>
      <c r="CF65">
        <v>55.71</v>
      </c>
      <c r="CK65" s="17">
        <v>55.71</v>
      </c>
      <c r="CP65">
        <v>51.5</v>
      </c>
      <c r="CR65">
        <v>86.23</v>
      </c>
      <c r="CU65">
        <v>51.5</v>
      </c>
      <c r="CZ65">
        <v>51.5</v>
      </c>
      <c r="DE65">
        <v>254.47</v>
      </c>
      <c r="DG65">
        <v>56.2</v>
      </c>
      <c r="DJ65">
        <v>51.5</v>
      </c>
      <c r="DO65">
        <v>51.5</v>
      </c>
      <c r="DT65">
        <v>51.5</v>
      </c>
      <c r="DY65">
        <v>276.95</v>
      </c>
      <c r="ED65">
        <v>277.88</v>
      </c>
      <c r="EI65">
        <v>53.75</v>
      </c>
      <c r="EN65">
        <v>53.75</v>
      </c>
      <c r="ES65">
        <v>53.75</v>
      </c>
      <c r="EX65">
        <v>260.43</v>
      </c>
      <c r="FC65">
        <v>57.52</v>
      </c>
      <c r="FH65">
        <v>61.73</v>
      </c>
      <c r="FJ65">
        <v>73.459999999999994</v>
      </c>
      <c r="FK65">
        <v>120.08</v>
      </c>
      <c r="FM65">
        <v>57.52</v>
      </c>
      <c r="FR65">
        <v>256.46999999999997</v>
      </c>
      <c r="FT65">
        <v>73.459999999999994</v>
      </c>
      <c r="FW65">
        <v>57.52</v>
      </c>
      <c r="FY65">
        <v>158.63</v>
      </c>
      <c r="FZ65">
        <v>98.03</v>
      </c>
      <c r="GB65">
        <v>60.66</v>
      </c>
      <c r="GG65">
        <v>199.57999999999998</v>
      </c>
      <c r="GL65">
        <v>183.97</v>
      </c>
      <c r="GQ65">
        <v>63.89</v>
      </c>
      <c r="GV65">
        <v>63.89</v>
      </c>
      <c r="HA65">
        <v>63.89</v>
      </c>
      <c r="HF65">
        <v>63.89</v>
      </c>
      <c r="HK65">
        <v>63.89</v>
      </c>
      <c r="HP65">
        <v>324.22999999999996</v>
      </c>
      <c r="HU65">
        <v>63.89</v>
      </c>
      <c r="HZ65">
        <v>63.89</v>
      </c>
      <c r="IE65">
        <v>63.89</v>
      </c>
      <c r="IJ65">
        <v>63.89</v>
      </c>
      <c r="IN65">
        <v>90.71</v>
      </c>
      <c r="IO65">
        <v>201.81</v>
      </c>
      <c r="IT65">
        <v>62.89</v>
      </c>
      <c r="IY65">
        <v>62.89</v>
      </c>
      <c r="JD65">
        <v>434.59999999999997</v>
      </c>
      <c r="JI65">
        <v>62.89</v>
      </c>
      <c r="JN65">
        <v>62.89</v>
      </c>
    </row>
    <row r="66" spans="1:278" x14ac:dyDescent="0.3">
      <c r="A66" s="2">
        <f>IFERROR(AVERAGEIF(Customer_Revenue[[#This Row],[1/3/2022]:[3/31/2022]], "&gt;0"), 0)</f>
        <v>162.5</v>
      </c>
      <c r="B66" s="1">
        <f>IFERROR(AVEDEV(Customer_Revenue[[#This Row],[1/3/2022]:[3/31/2022]]),0)</f>
        <v>0</v>
      </c>
      <c r="C66" s="1">
        <f>IFERROR(MAX(0,#REF!-#REF!),0)</f>
        <v>0</v>
      </c>
      <c r="D66" s="1">
        <f>IFERROR(#REF!+#REF!,0)</f>
        <v>0</v>
      </c>
      <c r="E66" s="2">
        <f>IFERROR(AVERAGEIF(Customer_Revenue[[#This Row],[4/1/2022]:[6/30/2022]], "&gt;0"), 0)</f>
        <v>176.9725</v>
      </c>
      <c r="F66" s="1">
        <f>IFERROR(AVEDEV(Customer_Revenue[[#This Row],[4/1/2022]:[6/30/2022]]),0)</f>
        <v>1.0837499999999949</v>
      </c>
      <c r="G66" s="1">
        <f>IFERROR(MAX(0,#REF!-#REF!),0)</f>
        <v>0</v>
      </c>
      <c r="H66" s="1">
        <f>IFERROR(#REF!+#REF!,0)</f>
        <v>0</v>
      </c>
      <c r="I66" s="2">
        <f>IFERROR(AVERAGEIF(Customer_Revenue[[#This Row],[4/1/2022]:[9/30/2022]], "&gt;0"),0)</f>
        <v>177.54499999999999</v>
      </c>
      <c r="J66" s="1">
        <f>IFERROR(AVEDEV(Customer_Revenue[[#This Row],[4/1/2022]:[9/30/2022]]),0)</f>
        <v>43.480408163265302</v>
      </c>
      <c r="K66" s="1">
        <f>IFERROR(MAX(0,Customer_Revenue[[#This Row],[Q3 Mean]]-Customer_Revenue[[#This Row],[Q3 Mean Absolute Deviation]]),0)</f>
        <v>134.06459183673468</v>
      </c>
      <c r="L66" s="1">
        <f>IFERROR(MAX(0,Customer_Revenue[[#This Row],[Q3 Mean]]+Customer_Revenue[[#This Row],[Q3 Mean Absolute Deviation]]),0)</f>
        <v>221.0254081632653</v>
      </c>
      <c r="M66" s="2">
        <f>IFERROR(AVERAGEIF(Customer_Revenue[[#This Row],[10/1/2021]:[3/31/2022]], "&gt;0"),0)</f>
        <v>162.34</v>
      </c>
      <c r="N66" s="1">
        <f>IFERROR(AVEDEV(Customer_Revenue[[#This Row],[10/1/2021]:[3/31/2022]]),0)</f>
        <v>51.468888888888898</v>
      </c>
      <c r="O66" s="1">
        <f>IFERROR(MAX(0,#REF!-#REF!),0)</f>
        <v>0</v>
      </c>
      <c r="P66" s="1">
        <f>IFERROR(#REF!+#REF!,0)</f>
        <v>0</v>
      </c>
      <c r="Q66">
        <v>6741</v>
      </c>
      <c r="AD66">
        <v>208.04</v>
      </c>
      <c r="AX66">
        <v>116.16</v>
      </c>
      <c r="BW66">
        <v>0</v>
      </c>
      <c r="CK66" s="17"/>
      <c r="CV66">
        <v>162.5</v>
      </c>
      <c r="DP66">
        <v>162.5</v>
      </c>
      <c r="DZ66">
        <v>162.5</v>
      </c>
      <c r="EY66">
        <v>176.25</v>
      </c>
      <c r="FN66">
        <v>176.25</v>
      </c>
      <c r="GH66">
        <v>176.25</v>
      </c>
      <c r="HB66">
        <v>179.14</v>
      </c>
      <c r="HV66">
        <v>179.14</v>
      </c>
      <c r="IP66">
        <v>178.24</v>
      </c>
      <c r="JQ66">
        <v>0</v>
      </c>
    </row>
    <row r="67" spans="1:278" x14ac:dyDescent="0.3">
      <c r="A67" s="2">
        <f>IFERROR(AVERAGEIF(Customer_Revenue[[#This Row],[1/3/2022]:[3/31/2022]], "&gt;0"), 0)</f>
        <v>297.90307692307687</v>
      </c>
      <c r="B67" s="1">
        <f>IFERROR(AVEDEV(Customer_Revenue[[#This Row],[1/3/2022]:[3/31/2022]]),0)</f>
        <v>114.79159763313615</v>
      </c>
      <c r="C67" s="1">
        <f>IFERROR(MAX(0,#REF!-#REF!),0)</f>
        <v>0</v>
      </c>
      <c r="D67" s="1">
        <f>IFERROR(#REF!+#REF!,0)</f>
        <v>0</v>
      </c>
      <c r="E67" s="2">
        <f>IFERROR(AVERAGEIF(Customer_Revenue[[#This Row],[4/1/2022]:[6/30/2022]], "&gt;0"), 0)</f>
        <v>222.90769230769226</v>
      </c>
      <c r="F67" s="1">
        <f>IFERROR(AVEDEV(Customer_Revenue[[#This Row],[4/1/2022]:[6/30/2022]]),0)</f>
        <v>119.61834319526626</v>
      </c>
      <c r="G67" s="1">
        <f>IFERROR(MAX(0,#REF!-#REF!),0)</f>
        <v>0</v>
      </c>
      <c r="H67" s="1">
        <f>IFERROR(#REF!+#REF!,0)</f>
        <v>0</v>
      </c>
      <c r="I67" s="2">
        <f>IFERROR(AVERAGEIF(Customer_Revenue[[#This Row],[4/1/2022]:[9/30/2022]], "&gt;0"),0)</f>
        <v>239.99038461538458</v>
      </c>
      <c r="J67" s="1">
        <f>IFERROR(AVEDEV(Customer_Revenue[[#This Row],[4/1/2022]:[9/30/2022]]),0)</f>
        <v>127.2258875739645</v>
      </c>
      <c r="K67" s="1">
        <f>IFERROR(MAX(0,Customer_Revenue[[#This Row],[Q3 Mean]]-Customer_Revenue[[#This Row],[Q3 Mean Absolute Deviation]]),0)</f>
        <v>112.76449704142009</v>
      </c>
      <c r="L67" s="1">
        <f>IFERROR(MAX(0,Customer_Revenue[[#This Row],[Q3 Mean]]+Customer_Revenue[[#This Row],[Q3 Mean Absolute Deviation]]),0)</f>
        <v>367.21627218934907</v>
      </c>
      <c r="M67" s="2">
        <f>IFERROR(AVERAGEIF(Customer_Revenue[[#This Row],[10/1/2021]:[3/31/2022]], "&gt;0"),0)</f>
        <v>254.4525000000001</v>
      </c>
      <c r="N67" s="1">
        <f>IFERROR(AVEDEV(Customer_Revenue[[#This Row],[10/1/2021]:[3/31/2022]]),0)</f>
        <v>124.37392857142858</v>
      </c>
      <c r="O67" s="1">
        <f>IFERROR(MAX(0,#REF!-#REF!),0)</f>
        <v>0</v>
      </c>
      <c r="P67" s="1">
        <f>IFERROR(#REF!+#REF!,0)</f>
        <v>0</v>
      </c>
      <c r="Q67">
        <v>6742</v>
      </c>
      <c r="T67">
        <v>294.17</v>
      </c>
      <c r="Y67">
        <v>124.67</v>
      </c>
      <c r="AD67">
        <v>209.42</v>
      </c>
      <c r="AI67">
        <v>124.67</v>
      </c>
      <c r="AN67">
        <v>405.39</v>
      </c>
      <c r="AS67">
        <v>405.39</v>
      </c>
      <c r="AX67">
        <v>496.07</v>
      </c>
      <c r="BA67">
        <v>133.35</v>
      </c>
      <c r="BC67">
        <v>31.4</v>
      </c>
      <c r="BF67">
        <v>54.17</v>
      </c>
      <c r="BH67">
        <v>133.35</v>
      </c>
      <c r="BM67">
        <v>286.58999999999997</v>
      </c>
      <c r="BR67">
        <v>286.58999999999997</v>
      </c>
      <c r="BW67">
        <v>133.35</v>
      </c>
      <c r="CB67">
        <v>133.35</v>
      </c>
      <c r="CG67">
        <v>133.35</v>
      </c>
      <c r="CK67" s="17"/>
      <c r="CL67">
        <v>363.21</v>
      </c>
      <c r="CQ67">
        <v>133.35</v>
      </c>
      <c r="CV67">
        <v>209.97</v>
      </c>
      <c r="DA67">
        <v>516.45000000000005</v>
      </c>
      <c r="DF67">
        <v>133.35</v>
      </c>
      <c r="DK67">
        <v>133.35</v>
      </c>
      <c r="DP67">
        <v>363.21</v>
      </c>
      <c r="DU67">
        <v>319.35000000000002</v>
      </c>
      <c r="DZ67">
        <v>413.35</v>
      </c>
      <c r="EE67">
        <v>415.6</v>
      </c>
      <c r="EJ67">
        <v>322.60000000000002</v>
      </c>
      <c r="EO67">
        <v>415.6</v>
      </c>
      <c r="ET67">
        <v>135.6</v>
      </c>
      <c r="EY67">
        <v>323.60000000000002</v>
      </c>
      <c r="FD67">
        <v>323.60000000000002</v>
      </c>
      <c r="FI67">
        <v>135.6</v>
      </c>
      <c r="FN67">
        <v>135.6</v>
      </c>
      <c r="FS67">
        <v>135.6</v>
      </c>
      <c r="FX67">
        <v>135.6</v>
      </c>
      <c r="GC67">
        <v>135.6</v>
      </c>
      <c r="GH67">
        <v>509.6</v>
      </c>
      <c r="GM67">
        <v>138.35</v>
      </c>
      <c r="GR67">
        <v>138.35</v>
      </c>
      <c r="GW67">
        <v>512.35</v>
      </c>
      <c r="HB67">
        <v>138.35</v>
      </c>
      <c r="HG67">
        <v>138.35</v>
      </c>
      <c r="HL67">
        <v>231.35</v>
      </c>
      <c r="HQ67">
        <v>138.35</v>
      </c>
      <c r="HV67">
        <v>418.35</v>
      </c>
      <c r="IA67">
        <v>138.35</v>
      </c>
      <c r="IF67">
        <v>138.35</v>
      </c>
      <c r="IK67">
        <v>512.35</v>
      </c>
      <c r="IP67">
        <v>137.5</v>
      </c>
      <c r="IU67">
        <v>323.5</v>
      </c>
      <c r="IZ67">
        <v>137.5</v>
      </c>
      <c r="JE67">
        <v>511.5</v>
      </c>
      <c r="JJ67">
        <v>137.5</v>
      </c>
      <c r="JO67">
        <v>379</v>
      </c>
    </row>
    <row r="68" spans="1:278" x14ac:dyDescent="0.3">
      <c r="A68" s="2">
        <f>IFERROR(AVERAGEIF(Customer_Revenue[[#This Row],[1/3/2022]:[3/31/2022]], "&gt;0"), 0)</f>
        <v>220.11500000000001</v>
      </c>
      <c r="B68" s="1">
        <f>IFERROR(AVEDEV(Customer_Revenue[[#This Row],[1/3/2022]:[3/31/2022]]),0)</f>
        <v>0.625</v>
      </c>
      <c r="C68" s="1">
        <f>IFERROR(MAX(0,#REF!-#REF!),0)</f>
        <v>0</v>
      </c>
      <c r="D68" s="1">
        <f>IFERROR(#REF!+#REF!,0)</f>
        <v>0</v>
      </c>
      <c r="E68" s="2">
        <f>IFERROR(AVERAGEIF(Customer_Revenue[[#This Row],[4/1/2022]:[6/30/2022]], "&gt;0"), 0)</f>
        <v>220.96538461538466</v>
      </c>
      <c r="F68" s="1">
        <f>IFERROR(AVEDEV(Customer_Revenue[[#This Row],[4/1/2022]:[6/30/2022]]),0)</f>
        <v>30.276326530612216</v>
      </c>
      <c r="G68" s="1">
        <f>IFERROR(MAX(0,#REF!-#REF!),0)</f>
        <v>0</v>
      </c>
      <c r="H68" s="1">
        <f>IFERROR(#REF!+#REF!,0)</f>
        <v>0</v>
      </c>
      <c r="I68" s="2">
        <f>IFERROR(AVERAGEIF(Customer_Revenue[[#This Row],[4/1/2022]:[9/30/2022]], "&gt;0"),0)</f>
        <v>225.69666666666654</v>
      </c>
      <c r="J68" s="1">
        <f>IFERROR(AVEDEV(Customer_Revenue[[#This Row],[4/1/2022]:[9/30/2022]]),0)</f>
        <v>16.917295918367451</v>
      </c>
      <c r="K68" s="1">
        <f>IFERROR(MAX(0,Customer_Revenue[[#This Row],[Q3 Mean]]-Customer_Revenue[[#This Row],[Q3 Mean Absolute Deviation]]),0)</f>
        <v>208.7793707482991</v>
      </c>
      <c r="L68" s="1">
        <f>IFERROR(MAX(0,Customer_Revenue[[#This Row],[Q3 Mean]]+Customer_Revenue[[#This Row],[Q3 Mean Absolute Deviation]]),0)</f>
        <v>242.61396258503399</v>
      </c>
      <c r="M68" s="2">
        <f>IFERROR(AVERAGEIF(Customer_Revenue[[#This Row],[10/1/2021]:[3/31/2022]], "&gt;0"),0)</f>
        <v>225.52384615384605</v>
      </c>
      <c r="N68" s="1">
        <f>IFERROR(AVEDEV(Customer_Revenue[[#This Row],[10/1/2021]:[3/31/2022]]),0)</f>
        <v>13.82532544378695</v>
      </c>
      <c r="O68" s="1">
        <f>IFERROR(MAX(0,#REF!-#REF!),0)</f>
        <v>0</v>
      </c>
      <c r="P68" s="1">
        <f>IFERROR(#REF!+#REF!,0)</f>
        <v>0</v>
      </c>
      <c r="Q68">
        <v>6743</v>
      </c>
      <c r="R68">
        <v>252.7</v>
      </c>
      <c r="W68">
        <v>252.7</v>
      </c>
      <c r="AB68">
        <v>233.86</v>
      </c>
      <c r="AG68">
        <v>233.86</v>
      </c>
      <c r="AL68">
        <v>215.02</v>
      </c>
      <c r="AQ68">
        <v>233.86</v>
      </c>
      <c r="AV68">
        <v>290.38</v>
      </c>
      <c r="BA68">
        <v>233.86</v>
      </c>
      <c r="BF68">
        <v>252.7</v>
      </c>
      <c r="BK68">
        <v>215.02</v>
      </c>
      <c r="BP68">
        <v>219.74</v>
      </c>
      <c r="BU68">
        <v>196.18</v>
      </c>
      <c r="BZ68">
        <v>196.18</v>
      </c>
      <c r="CE68">
        <v>196.18</v>
      </c>
      <c r="CJ68">
        <v>219.74</v>
      </c>
      <c r="CK68" s="17"/>
      <c r="CO68">
        <v>219.74</v>
      </c>
      <c r="CT68">
        <v>219.74</v>
      </c>
      <c r="CY68">
        <v>219.74</v>
      </c>
      <c r="DD68">
        <v>219.74</v>
      </c>
      <c r="DI68">
        <v>219.74</v>
      </c>
      <c r="DN68">
        <v>219.74</v>
      </c>
      <c r="DS68">
        <v>219.74</v>
      </c>
      <c r="DX68">
        <v>219.74</v>
      </c>
      <c r="EC68">
        <v>219.74</v>
      </c>
      <c r="EH68">
        <v>221.99</v>
      </c>
      <c r="EM68">
        <v>221.99</v>
      </c>
      <c r="ER68">
        <v>221.99</v>
      </c>
      <c r="EW68">
        <v>221.99</v>
      </c>
      <c r="FB68">
        <v>221.99</v>
      </c>
      <c r="FG68">
        <v>221.99</v>
      </c>
      <c r="FL68">
        <v>221.99</v>
      </c>
      <c r="FQ68">
        <v>221.99</v>
      </c>
      <c r="FV68">
        <v>221.99</v>
      </c>
      <c r="GA68">
        <v>221.99</v>
      </c>
      <c r="GF68">
        <v>198.43</v>
      </c>
      <c r="GK68">
        <v>224.55</v>
      </c>
      <c r="GP68">
        <v>224.55</v>
      </c>
      <c r="GU68">
        <v>224.55</v>
      </c>
      <c r="GY68">
        <v>0</v>
      </c>
      <c r="GZ68">
        <v>224.55</v>
      </c>
      <c r="HE68">
        <v>230.49</v>
      </c>
      <c r="HJ68">
        <v>230.49</v>
      </c>
      <c r="HO68">
        <v>230.49</v>
      </c>
      <c r="HT68">
        <v>230.49</v>
      </c>
      <c r="HY68">
        <v>230.49</v>
      </c>
      <c r="ID68">
        <v>230.49</v>
      </c>
      <c r="II68">
        <v>230.49</v>
      </c>
      <c r="IN68">
        <v>229.69</v>
      </c>
      <c r="IS68">
        <v>229.69</v>
      </c>
      <c r="IX68">
        <v>229.69</v>
      </c>
      <c r="JC68">
        <v>229.69</v>
      </c>
      <c r="JH68">
        <v>229.69</v>
      </c>
      <c r="JM68">
        <v>229.69</v>
      </c>
      <c r="JR68">
        <v>229.69</v>
      </c>
    </row>
    <row r="69" spans="1:278" x14ac:dyDescent="0.3">
      <c r="A69" s="2">
        <f>IFERROR(AVERAGEIF(Customer_Revenue[[#This Row],[1/3/2022]:[3/31/2022]], "&gt;0"), 0)</f>
        <v>206.05384615384614</v>
      </c>
      <c r="B69" s="1">
        <f>IFERROR(AVEDEV(Customer_Revenue[[#This Row],[1/3/2022]:[3/31/2022]]),0)</f>
        <v>26.105917159763308</v>
      </c>
      <c r="C69" s="1">
        <f>IFERROR(MAX(0,#REF!-#REF!),0)</f>
        <v>0</v>
      </c>
      <c r="D69" s="1">
        <f>IFERROR(#REF!+#REF!,0)</f>
        <v>0</v>
      </c>
      <c r="E69" s="2">
        <f>IFERROR(AVERAGEIF(Customer_Revenue[[#This Row],[4/1/2022]:[6/30/2022]], "&gt;0"), 0)</f>
        <v>200.67846153846156</v>
      </c>
      <c r="F69" s="1">
        <f>IFERROR(AVEDEV(Customer_Revenue[[#This Row],[4/1/2022]:[6/30/2022]]),0)</f>
        <v>10.255621301775166</v>
      </c>
      <c r="G69" s="1">
        <f>IFERROR(MAX(0,#REF!-#REF!),0)</f>
        <v>0</v>
      </c>
      <c r="H69" s="1">
        <f>IFERROR(#REF!+#REF!,0)</f>
        <v>0</v>
      </c>
      <c r="I69" s="2">
        <f>IFERROR(AVERAGEIF(Customer_Revenue[[#This Row],[4/1/2022]:[9/30/2022]], "&gt;0"),0)</f>
        <v>199.80730769230775</v>
      </c>
      <c r="J69" s="1">
        <f>IFERROR(AVEDEV(Customer_Revenue[[#This Row],[4/1/2022]:[9/30/2022]]),0)</f>
        <v>5.1948224852071467</v>
      </c>
      <c r="K69" s="1">
        <f>IFERROR(MAX(0,Customer_Revenue[[#This Row],[Q3 Mean]]-Customer_Revenue[[#This Row],[Q3 Mean Absolute Deviation]]),0)</f>
        <v>194.6124852071006</v>
      </c>
      <c r="L69" s="1">
        <f>IFERROR(MAX(0,Customer_Revenue[[#This Row],[Q3 Mean]]+Customer_Revenue[[#This Row],[Q3 Mean Absolute Deviation]]),0)</f>
        <v>205.00213017751489</v>
      </c>
      <c r="M69" s="2">
        <f>IFERROR(AVERAGEIF(Customer_Revenue[[#This Row],[10/1/2021]:[3/31/2022]], "&gt;0"),0)</f>
        <v>238.45999999999989</v>
      </c>
      <c r="N69" s="1">
        <f>IFERROR(AVEDEV(Customer_Revenue[[#This Row],[10/1/2021]:[3/31/2022]]),0)</f>
        <v>58.140000000000008</v>
      </c>
      <c r="O69" s="1">
        <f>IFERROR(MAX(0,#REF!-#REF!),0)</f>
        <v>0</v>
      </c>
      <c r="P69" s="1">
        <f>IFERROR(#REF!+#REF!,0)</f>
        <v>0</v>
      </c>
      <c r="Q69">
        <v>6747</v>
      </c>
      <c r="R69">
        <v>382.08</v>
      </c>
      <c r="W69">
        <v>273.51</v>
      </c>
      <c r="AB69">
        <v>382.08</v>
      </c>
      <c r="AG69">
        <v>273.51</v>
      </c>
      <c r="AL69">
        <v>388.59</v>
      </c>
      <c r="AP69">
        <v>361.46</v>
      </c>
      <c r="AU69">
        <v>192.4</v>
      </c>
      <c r="AZ69">
        <v>155.63</v>
      </c>
      <c r="BE69">
        <v>188.41</v>
      </c>
      <c r="BJ69">
        <v>188.41</v>
      </c>
      <c r="BO69">
        <v>276.41000000000003</v>
      </c>
      <c r="BT69">
        <v>276.41000000000003</v>
      </c>
      <c r="BY69">
        <v>232.41</v>
      </c>
      <c r="CD69">
        <v>188.41</v>
      </c>
      <c r="CI69">
        <v>188.41</v>
      </c>
      <c r="CK69" s="17"/>
      <c r="CN69">
        <v>276.41000000000003</v>
      </c>
      <c r="CS69">
        <v>188.41</v>
      </c>
      <c r="CX69">
        <v>279.02999999999997</v>
      </c>
      <c r="DC69">
        <v>232.41</v>
      </c>
      <c r="DH69">
        <v>188.41</v>
      </c>
      <c r="DM69">
        <v>188.41</v>
      </c>
      <c r="DR69">
        <v>188.41</v>
      </c>
      <c r="DW69">
        <v>188.41</v>
      </c>
      <c r="EB69">
        <v>188.41</v>
      </c>
      <c r="EG69">
        <v>190.66</v>
      </c>
      <c r="EL69">
        <v>190.66</v>
      </c>
      <c r="EQ69">
        <v>190.66</v>
      </c>
      <c r="EV69">
        <v>190.66</v>
      </c>
      <c r="FA69">
        <v>190.66</v>
      </c>
      <c r="FF69">
        <v>190.66</v>
      </c>
      <c r="FK69">
        <v>190.66</v>
      </c>
      <c r="FP69">
        <v>190.66</v>
      </c>
      <c r="FU69">
        <v>196.94</v>
      </c>
      <c r="FZ69">
        <v>196.94</v>
      </c>
      <c r="GE69">
        <v>196.94</v>
      </c>
      <c r="GJ69">
        <v>199.34</v>
      </c>
      <c r="GO69">
        <v>199.34</v>
      </c>
      <c r="GT69">
        <v>267.33999999999997</v>
      </c>
      <c r="GY69">
        <v>199.34</v>
      </c>
      <c r="HD69">
        <v>199.34</v>
      </c>
      <c r="HI69">
        <v>199.34</v>
      </c>
      <c r="HN69">
        <v>199.34</v>
      </c>
      <c r="HS69">
        <v>199.34</v>
      </c>
      <c r="HX69">
        <v>199.34</v>
      </c>
      <c r="IC69">
        <v>199.34</v>
      </c>
      <c r="IH69">
        <v>199.34</v>
      </c>
      <c r="IM69">
        <v>198.59</v>
      </c>
      <c r="IR69">
        <v>198.59</v>
      </c>
      <c r="IW69">
        <v>198.59</v>
      </c>
      <c r="JB69">
        <v>198.59</v>
      </c>
      <c r="JG69">
        <v>198.59</v>
      </c>
      <c r="JL69">
        <v>198.59</v>
      </c>
      <c r="JQ69">
        <v>198.59</v>
      </c>
    </row>
    <row r="70" spans="1:278" x14ac:dyDescent="0.3">
      <c r="A70" s="2">
        <f>IFERROR(AVERAGEIF(Customer_Revenue[[#This Row],[1/3/2022]:[3/31/2022]], "&gt;0"), 0)</f>
        <v>130.00769230769231</v>
      </c>
      <c r="B70" s="1">
        <f>IFERROR(AVEDEV(Customer_Revenue[[#This Row],[1/3/2022]:[3/31/2022]]),0)</f>
        <v>3.7597633136094655</v>
      </c>
      <c r="C70" s="1">
        <f>IFERROR(MAX(0,#REF!-#REF!),0)</f>
        <v>0</v>
      </c>
      <c r="D70" s="1">
        <f>IFERROR(#REF!+#REF!,0)</f>
        <v>0</v>
      </c>
      <c r="E70" s="2">
        <f>IFERROR(AVERAGEIF(Customer_Revenue[[#This Row],[4/1/2022]:[6/30/2022]], "&gt;0"), 0)</f>
        <v>134.38461538461539</v>
      </c>
      <c r="F70" s="1">
        <f>IFERROR(AVEDEV(Customer_Revenue[[#This Row],[4/1/2022]:[6/30/2022]]),0)</f>
        <v>0.53254437869822568</v>
      </c>
      <c r="G70" s="1">
        <f>IFERROR(MAX(0,#REF!-#REF!),0)</f>
        <v>0</v>
      </c>
      <c r="H70" s="1">
        <f>IFERROR(#REF!+#REF!,0)</f>
        <v>0</v>
      </c>
      <c r="I70" s="2">
        <f>IFERROR(AVERAGEIF(Customer_Revenue[[#This Row],[4/1/2022]:[9/30/2022]], "&gt;0"),0)</f>
        <v>134.72730769230773</v>
      </c>
      <c r="J70" s="1">
        <f>IFERROR(AVEDEV(Customer_Revenue[[#This Row],[4/1/2022]:[9/30/2022]]),0)</f>
        <v>0.50352071005916232</v>
      </c>
      <c r="K70" s="1">
        <f>IFERROR(MAX(0,Customer_Revenue[[#This Row],[Q3 Mean]]-Customer_Revenue[[#This Row],[Q3 Mean Absolute Deviation]]),0)</f>
        <v>134.22378698224858</v>
      </c>
      <c r="L70" s="1">
        <f>IFERROR(MAX(0,Customer_Revenue[[#This Row],[Q3 Mean]]+Customer_Revenue[[#This Row],[Q3 Mean Absolute Deviation]]),0)</f>
        <v>135.23082840236688</v>
      </c>
      <c r="M70" s="2">
        <f>IFERROR(AVERAGEIF(Customer_Revenue[[#This Row],[10/1/2021]:[3/31/2022]], "&gt;0"),0)</f>
        <v>127.56384615384611</v>
      </c>
      <c r="N70" s="1">
        <f>IFERROR(AVEDEV(Customer_Revenue[[#This Row],[10/1/2021]:[3/31/2022]]),0)</f>
        <v>3.3837869822485023</v>
      </c>
      <c r="O70" s="1">
        <f>IFERROR(MAX(0,#REF!-#REF!),0)</f>
        <v>0</v>
      </c>
      <c r="P70" s="1">
        <f>IFERROR(#REF!+#REF!,0)</f>
        <v>0</v>
      </c>
      <c r="Q70">
        <v>6753</v>
      </c>
      <c r="S70">
        <v>125.12</v>
      </c>
      <c r="X70">
        <v>125.12</v>
      </c>
      <c r="AC70">
        <v>125.12</v>
      </c>
      <c r="AH70">
        <v>125.12</v>
      </c>
      <c r="AM70">
        <v>125.12</v>
      </c>
      <c r="AR70">
        <v>125.12</v>
      </c>
      <c r="AW70">
        <v>125.12</v>
      </c>
      <c r="BB70">
        <v>125.12</v>
      </c>
      <c r="BG70">
        <v>125.12</v>
      </c>
      <c r="BL70">
        <v>125.12</v>
      </c>
      <c r="BQ70">
        <v>125.12</v>
      </c>
      <c r="BV70">
        <v>125.12</v>
      </c>
      <c r="CA70">
        <v>125.12</v>
      </c>
      <c r="CF70">
        <v>125.12</v>
      </c>
      <c r="CK70" s="17">
        <v>125.12</v>
      </c>
      <c r="CP70">
        <v>125.12</v>
      </c>
      <c r="CU70">
        <v>125.12</v>
      </c>
      <c r="CZ70">
        <v>125.12</v>
      </c>
      <c r="DE70">
        <v>132.5</v>
      </c>
      <c r="DJ70">
        <v>132.5</v>
      </c>
      <c r="DO70">
        <v>132.5</v>
      </c>
      <c r="DT70">
        <v>132.5</v>
      </c>
      <c r="DY70">
        <v>132.5</v>
      </c>
      <c r="ED70">
        <v>134</v>
      </c>
      <c r="EI70">
        <v>134</v>
      </c>
      <c r="EN70">
        <v>134</v>
      </c>
      <c r="ES70">
        <v>134</v>
      </c>
      <c r="EX70">
        <v>134</v>
      </c>
      <c r="FC70">
        <v>134</v>
      </c>
      <c r="FH70">
        <v>134</v>
      </c>
      <c r="FM70">
        <v>134</v>
      </c>
      <c r="FR70">
        <v>134</v>
      </c>
      <c r="FW70">
        <v>134</v>
      </c>
      <c r="GB70">
        <v>134</v>
      </c>
      <c r="GG70">
        <v>134</v>
      </c>
      <c r="GL70">
        <v>135.25</v>
      </c>
      <c r="GQ70">
        <v>135.25</v>
      </c>
      <c r="GV70">
        <v>135.25</v>
      </c>
      <c r="HA70">
        <v>135.25</v>
      </c>
      <c r="HF70">
        <v>135.25</v>
      </c>
      <c r="HK70">
        <v>135.25</v>
      </c>
      <c r="HP70">
        <v>135.25</v>
      </c>
      <c r="HU70">
        <v>135.25</v>
      </c>
      <c r="HZ70">
        <v>135.25</v>
      </c>
      <c r="IE70">
        <v>135.25</v>
      </c>
      <c r="IJ70">
        <v>135.25</v>
      </c>
      <c r="IO70">
        <v>134.86000000000001</v>
      </c>
      <c r="IT70">
        <v>134.86000000000001</v>
      </c>
      <c r="IY70">
        <v>134.86000000000001</v>
      </c>
      <c r="JD70">
        <v>134.86000000000001</v>
      </c>
      <c r="JI70">
        <v>134.86000000000001</v>
      </c>
      <c r="JN70">
        <v>134.86000000000001</v>
      </c>
    </row>
    <row r="71" spans="1:278" x14ac:dyDescent="0.3">
      <c r="A71" s="2">
        <f>IFERROR(AVERAGEIF(Customer_Revenue[[#This Row],[1/3/2022]:[3/31/2022]], "&gt;0"), 0)</f>
        <v>59.132000000000005</v>
      </c>
      <c r="B71" s="1">
        <f>IFERROR(AVEDEV(Customer_Revenue[[#This Row],[1/3/2022]:[3/31/2022]]),0)</f>
        <v>20.993609467455631</v>
      </c>
      <c r="C71" s="1">
        <f>IFERROR(MAX(0,#REF!-#REF!),0)</f>
        <v>0</v>
      </c>
      <c r="D71" s="1">
        <f>IFERROR(#REF!+#REF!,0)</f>
        <v>0</v>
      </c>
      <c r="E71" s="2">
        <f>IFERROR(AVERAGEIF(Customer_Revenue[[#This Row],[4/1/2022]:[6/30/2022]], "&gt;0"), 0)</f>
        <v>54.051000000000002</v>
      </c>
      <c r="F71" s="1">
        <f>IFERROR(AVEDEV(Customer_Revenue[[#This Row],[4/1/2022]:[6/30/2022]]),0)</f>
        <v>23.611632653061228</v>
      </c>
      <c r="G71" s="1">
        <f>IFERROR(MAX(0,#REF!-#REF!),0)</f>
        <v>0</v>
      </c>
      <c r="H71" s="1">
        <f>IFERROR(#REF!+#REF!,0)</f>
        <v>0</v>
      </c>
      <c r="I71" s="2">
        <f>IFERROR(AVERAGEIF(Customer_Revenue[[#This Row],[4/1/2022]:[9/30/2022]], "&gt;0"),0)</f>
        <v>55.55619047619048</v>
      </c>
      <c r="J71" s="1">
        <f>IFERROR(AVEDEV(Customer_Revenue[[#This Row],[4/1/2022]:[9/30/2022]]),0)</f>
        <v>21.647321428571427</v>
      </c>
      <c r="K71" s="1">
        <f>IFERROR(MAX(0,Customer_Revenue[[#This Row],[Q3 Mean]]-Customer_Revenue[[#This Row],[Q3 Mean Absolute Deviation]]),0)</f>
        <v>33.908869047619049</v>
      </c>
      <c r="L71" s="1">
        <f>IFERROR(MAX(0,Customer_Revenue[[#This Row],[Q3 Mean]]+Customer_Revenue[[#This Row],[Q3 Mean Absolute Deviation]]),0)</f>
        <v>77.203511904761911</v>
      </c>
      <c r="M71" s="2">
        <f>IFERROR(AVERAGEIF(Customer_Revenue[[#This Row],[10/1/2021]:[3/31/2022]], "&gt;0"),0)</f>
        <v>58.55238095238095</v>
      </c>
      <c r="N71" s="1">
        <f>IFERROR(AVEDEV(Customer_Revenue[[#This Row],[10/1/2021]:[3/31/2022]]),0)</f>
        <v>18.189349112426044</v>
      </c>
      <c r="O71" s="1">
        <f>IFERROR(MAX(0,#REF!-#REF!),0)</f>
        <v>0</v>
      </c>
      <c r="P71" s="1">
        <f>IFERROR(#REF!+#REF!,0)</f>
        <v>0</v>
      </c>
      <c r="Q71">
        <v>6756</v>
      </c>
      <c r="R71">
        <v>54.35</v>
      </c>
      <c r="W71">
        <v>69.540000000000006</v>
      </c>
      <c r="AB71">
        <v>54.35</v>
      </c>
      <c r="AG71">
        <v>54.35</v>
      </c>
      <c r="AL71">
        <v>54.35</v>
      </c>
      <c r="AQ71">
        <v>69.540000000000006</v>
      </c>
      <c r="AV71">
        <v>52.66</v>
      </c>
      <c r="BA71">
        <v>0</v>
      </c>
      <c r="BF71">
        <v>50.9</v>
      </c>
      <c r="BL71">
        <v>69.540000000000006</v>
      </c>
      <c r="BP71">
        <v>54.35</v>
      </c>
      <c r="BU71">
        <v>54.35</v>
      </c>
      <c r="BZ71">
        <v>0</v>
      </c>
      <c r="CG71">
        <v>0</v>
      </c>
      <c r="CJ71">
        <v>54.35</v>
      </c>
      <c r="CK71" s="17"/>
      <c r="CO71">
        <v>54.35</v>
      </c>
      <c r="CT71">
        <v>54.35</v>
      </c>
      <c r="CY71">
        <v>69.540000000000006</v>
      </c>
      <c r="DD71">
        <v>0</v>
      </c>
      <c r="DI71">
        <v>54.35</v>
      </c>
      <c r="DN71">
        <v>54.35</v>
      </c>
      <c r="DS71">
        <v>69.540000000000006</v>
      </c>
      <c r="DX71">
        <v>54.35</v>
      </c>
      <c r="EC71">
        <v>54.35</v>
      </c>
      <c r="EH71">
        <v>0</v>
      </c>
      <c r="EM71">
        <v>71.790000000000006</v>
      </c>
      <c r="ER71">
        <v>56.6</v>
      </c>
      <c r="EW71">
        <v>0</v>
      </c>
      <c r="FB71">
        <v>55.97</v>
      </c>
      <c r="FJ71">
        <v>0</v>
      </c>
      <c r="FL71">
        <v>46.85</v>
      </c>
      <c r="FQ71">
        <v>46.85</v>
      </c>
      <c r="FS71">
        <v>-15.19</v>
      </c>
      <c r="FX71">
        <v>46.85</v>
      </c>
      <c r="GA71">
        <v>62.05</v>
      </c>
      <c r="GF71">
        <v>46.85</v>
      </c>
      <c r="GM71">
        <v>54.03</v>
      </c>
      <c r="GP71">
        <v>0</v>
      </c>
      <c r="GU71">
        <v>70.430000000000007</v>
      </c>
      <c r="GZ71">
        <v>54.03</v>
      </c>
      <c r="HE71">
        <v>0</v>
      </c>
      <c r="HJ71">
        <v>54.03</v>
      </c>
      <c r="HO71">
        <v>70.430000000000007</v>
      </c>
      <c r="HT71">
        <v>54.03</v>
      </c>
      <c r="HY71">
        <v>54.03</v>
      </c>
      <c r="ID71">
        <v>54.03</v>
      </c>
      <c r="II71">
        <v>70.430000000000007</v>
      </c>
      <c r="IN71">
        <v>52.96</v>
      </c>
      <c r="IS71">
        <v>52.96</v>
      </c>
      <c r="IX71">
        <v>52.96</v>
      </c>
      <c r="JC71">
        <v>0</v>
      </c>
      <c r="JH71">
        <v>52.96</v>
      </c>
      <c r="JM71">
        <v>57.35</v>
      </c>
      <c r="JR71">
        <v>0</v>
      </c>
    </row>
    <row r="72" spans="1:278" x14ac:dyDescent="0.3">
      <c r="A72" s="2">
        <f>IFERROR(AVERAGEIF(Customer_Revenue[[#This Row],[1/3/2022]:[3/31/2022]], "&gt;0"), 0)</f>
        <v>80.44846153846153</v>
      </c>
      <c r="B72" s="1">
        <f>IFERROR(AVEDEV(Customer_Revenue[[#This Row],[1/3/2022]:[3/31/2022]]),0)</f>
        <v>7.2106508875739657</v>
      </c>
      <c r="C72" s="1">
        <f>IFERROR(MAX(0,#REF!-#REF!),0)</f>
        <v>0</v>
      </c>
      <c r="D72" s="1">
        <f>IFERROR(#REF!+#REF!,0)</f>
        <v>0</v>
      </c>
      <c r="E72" s="2">
        <f>IFERROR(AVERAGEIF(Customer_Revenue[[#This Row],[4/1/2022]:[6/30/2022]], "&gt;0"), 0)</f>
        <v>108.07615384615384</v>
      </c>
      <c r="F72" s="1">
        <f>IFERROR(AVEDEV(Customer_Revenue[[#This Row],[4/1/2022]:[6/30/2022]]),0)</f>
        <v>17.92603550295858</v>
      </c>
      <c r="G72" s="1">
        <f>IFERROR(MAX(0,#REF!-#REF!),0)</f>
        <v>0</v>
      </c>
      <c r="H72" s="1">
        <f>IFERROR(#REF!+#REF!,0)</f>
        <v>0</v>
      </c>
      <c r="I72" s="2">
        <f>IFERROR(AVERAGEIF(Customer_Revenue[[#This Row],[4/1/2022]:[9/30/2022]], "&gt;0"),0)</f>
        <v>121.28346153846149</v>
      </c>
      <c r="J72" s="1">
        <f>IFERROR(AVEDEV(Customer_Revenue[[#This Row],[4/1/2022]:[9/30/2022]]),0)</f>
        <v>22.199349112426031</v>
      </c>
      <c r="K72" s="1">
        <f>IFERROR(MAX(0,Customer_Revenue[[#This Row],[Q3 Mean]]-Customer_Revenue[[#This Row],[Q3 Mean Absolute Deviation]]),0)</f>
        <v>99.08411242603546</v>
      </c>
      <c r="L72" s="1">
        <f>IFERROR(MAX(0,Customer_Revenue[[#This Row],[Q3 Mean]]+Customer_Revenue[[#This Row],[Q3 Mean Absolute Deviation]]),0)</f>
        <v>143.48281065088753</v>
      </c>
      <c r="M72" s="2">
        <f>IFERROR(AVERAGEIF(Customer_Revenue[[#This Row],[10/1/2021]:[3/31/2022]], "&gt;0"),0)</f>
        <v>80.276799999999994</v>
      </c>
      <c r="N72" s="1">
        <f>IFERROR(AVEDEV(Customer_Revenue[[#This Row],[10/1/2021]:[3/31/2022]]),0)</f>
        <v>8.5391715976331355</v>
      </c>
      <c r="O72" s="1">
        <f>IFERROR(MAX(0,#REF!-#REF!),0)</f>
        <v>0</v>
      </c>
      <c r="P72" s="1">
        <f>IFERROR(#REF!+#REF!,0)</f>
        <v>0</v>
      </c>
      <c r="Q72">
        <v>6758</v>
      </c>
      <c r="S72">
        <v>73.08</v>
      </c>
      <c r="X72">
        <v>76.709999999999994</v>
      </c>
      <c r="AC72">
        <v>88.92</v>
      </c>
      <c r="AH72">
        <v>80.540000000000006</v>
      </c>
      <c r="AM72">
        <v>88.92</v>
      </c>
      <c r="AR72">
        <v>80.540000000000006</v>
      </c>
      <c r="AW72">
        <v>76.92</v>
      </c>
      <c r="BB72">
        <v>72.819999999999993</v>
      </c>
      <c r="BG72">
        <v>76.92</v>
      </c>
      <c r="BL72">
        <v>88.26</v>
      </c>
      <c r="BQ72">
        <v>76.92</v>
      </c>
      <c r="BV72">
        <v>80.540000000000006</v>
      </c>
      <c r="CA72">
        <v>0</v>
      </c>
      <c r="CF72">
        <v>95.99</v>
      </c>
      <c r="CK72" s="17">
        <v>92.36</v>
      </c>
      <c r="CP72">
        <v>80.540000000000006</v>
      </c>
      <c r="CU72">
        <v>76.92</v>
      </c>
      <c r="CZ72">
        <v>80.540000000000006</v>
      </c>
      <c r="DE72">
        <v>76.92</v>
      </c>
      <c r="DJ72">
        <v>72.819999999999993</v>
      </c>
      <c r="DO72">
        <v>69.19</v>
      </c>
      <c r="DT72">
        <v>72.819999999999993</v>
      </c>
      <c r="DY72">
        <v>73.8</v>
      </c>
      <c r="ED72">
        <v>85.94</v>
      </c>
      <c r="EI72">
        <v>73.8</v>
      </c>
      <c r="EN72">
        <v>94.19</v>
      </c>
      <c r="ES72">
        <v>82.05</v>
      </c>
      <c r="EX72">
        <v>85.94</v>
      </c>
      <c r="FC72">
        <v>82.05</v>
      </c>
      <c r="FH72">
        <v>85.94</v>
      </c>
      <c r="FM72">
        <v>109.61</v>
      </c>
      <c r="FR72">
        <v>122.76</v>
      </c>
      <c r="FW72">
        <v>102.76</v>
      </c>
      <c r="GB72">
        <v>128.01</v>
      </c>
      <c r="GG72">
        <v>103.12</v>
      </c>
      <c r="GL72">
        <v>107.01</v>
      </c>
      <c r="GQ72">
        <v>113.02</v>
      </c>
      <c r="GV72">
        <v>183.5</v>
      </c>
      <c r="HA72">
        <v>99.22</v>
      </c>
      <c r="HF72">
        <v>103.1</v>
      </c>
      <c r="HK72">
        <v>167.82</v>
      </c>
      <c r="HP72">
        <v>131.19999999999999</v>
      </c>
      <c r="HU72">
        <v>92.99</v>
      </c>
      <c r="HZ72">
        <v>190.41</v>
      </c>
      <c r="IE72">
        <v>159.61000000000001</v>
      </c>
      <c r="IJ72">
        <v>125.99</v>
      </c>
      <c r="IO72">
        <v>122.1</v>
      </c>
      <c r="IT72">
        <v>125.99</v>
      </c>
      <c r="IY72">
        <v>138.6</v>
      </c>
      <c r="JD72">
        <v>142.47999999999999</v>
      </c>
      <c r="JI72">
        <v>122.1</v>
      </c>
      <c r="JN72">
        <v>125.99</v>
      </c>
    </row>
    <row r="73" spans="1:278" x14ac:dyDescent="0.3">
      <c r="A73" s="2">
        <f>IFERROR(AVERAGEIF(Customer_Revenue[[#This Row],[1/3/2022]:[3/31/2022]], "&gt;0"), 0)</f>
        <v>57.292307692307688</v>
      </c>
      <c r="B73" s="1">
        <f>IFERROR(AVEDEV(Customer_Revenue[[#This Row],[1/3/2022]:[3/31/2022]]),0)</f>
        <v>11.20473372781065</v>
      </c>
      <c r="C73" s="1">
        <f>IFERROR(MAX(0,#REF!-#REF!),0)</f>
        <v>0</v>
      </c>
      <c r="D73" s="1">
        <f>IFERROR(#REF!+#REF!,0)</f>
        <v>0</v>
      </c>
      <c r="E73" s="2">
        <f>IFERROR(AVERAGEIF(Customer_Revenue[[#This Row],[4/1/2022]:[6/30/2022]], "&gt;0"), 0)</f>
        <v>55.922666666666672</v>
      </c>
      <c r="F73" s="1">
        <f>IFERROR(AVEDEV(Customer_Revenue[[#This Row],[4/1/2022]:[6/30/2022]]),0)</f>
        <v>11.481562499999995</v>
      </c>
      <c r="G73" s="1">
        <f>IFERROR(MAX(0,#REF!-#REF!),0)</f>
        <v>0</v>
      </c>
      <c r="H73" s="1">
        <f>IFERROR(#REF!+#REF!,0)</f>
        <v>0</v>
      </c>
      <c r="I73" s="2">
        <f>IFERROR(AVERAGEIF(Customer_Revenue[[#This Row],[4/1/2022]:[9/30/2022]], "&gt;0"),0)</f>
        <v>60.985000000000014</v>
      </c>
      <c r="J73" s="1">
        <f>IFERROR(AVEDEV(Customer_Revenue[[#This Row],[4/1/2022]:[9/30/2022]]),0)</f>
        <v>15.568977777777786</v>
      </c>
      <c r="K73" s="1">
        <f>IFERROR(MAX(0,Customer_Revenue[[#This Row],[Q3 Mean]]-Customer_Revenue[[#This Row],[Q3 Mean Absolute Deviation]]),0)</f>
        <v>45.416022222222225</v>
      </c>
      <c r="L73" s="1">
        <f>IFERROR(MAX(0,Customer_Revenue[[#This Row],[Q3 Mean]]+Customer_Revenue[[#This Row],[Q3 Mean Absolute Deviation]]),0)</f>
        <v>76.553977777777803</v>
      </c>
      <c r="M73" s="2">
        <f>IFERROR(AVERAGEIF(Customer_Revenue[[#This Row],[10/1/2021]:[3/31/2022]], "&gt;0"),0)</f>
        <v>55.80080000000001</v>
      </c>
      <c r="N73" s="1">
        <f>IFERROR(AVEDEV(Customer_Revenue[[#This Row],[10/1/2021]:[3/31/2022]]),0)</f>
        <v>11.354437869822483</v>
      </c>
      <c r="O73" s="1">
        <f>IFERROR(MAX(0,#REF!-#REF!),0)</f>
        <v>0</v>
      </c>
      <c r="P73" s="1">
        <f>IFERROR(#REF!+#REF!,0)</f>
        <v>0</v>
      </c>
      <c r="Q73">
        <v>6759</v>
      </c>
      <c r="S73">
        <v>47.67</v>
      </c>
      <c r="X73">
        <v>73.73</v>
      </c>
      <c r="AC73">
        <v>47.67</v>
      </c>
      <c r="AH73">
        <v>47.67</v>
      </c>
      <c r="AM73">
        <v>47.67</v>
      </c>
      <c r="AR73">
        <v>73.73</v>
      </c>
      <c r="AW73">
        <v>47.67</v>
      </c>
      <c r="BB73">
        <v>47.67</v>
      </c>
      <c r="BG73">
        <v>47.67</v>
      </c>
      <c r="BL73">
        <v>73.73</v>
      </c>
      <c r="BQ73">
        <v>47.67</v>
      </c>
      <c r="BV73">
        <v>47.67</v>
      </c>
      <c r="CA73">
        <v>0</v>
      </c>
      <c r="CF73">
        <v>73.73</v>
      </c>
      <c r="CK73" s="17">
        <v>47.67</v>
      </c>
      <c r="CP73">
        <v>47.67</v>
      </c>
      <c r="CU73">
        <v>47.67</v>
      </c>
      <c r="CZ73">
        <v>73.73</v>
      </c>
      <c r="DE73">
        <v>47.67</v>
      </c>
      <c r="DJ73">
        <v>47.67</v>
      </c>
      <c r="DO73">
        <v>47.67</v>
      </c>
      <c r="DT73">
        <v>73.73</v>
      </c>
      <c r="DY73">
        <v>50.96</v>
      </c>
      <c r="ED73">
        <v>52.91</v>
      </c>
      <c r="EI73">
        <v>52.91</v>
      </c>
      <c r="EN73">
        <v>80.81</v>
      </c>
      <c r="ES73">
        <v>52.91</v>
      </c>
      <c r="EX73">
        <v>52.91</v>
      </c>
      <c r="FC73">
        <v>52.91</v>
      </c>
      <c r="FE73">
        <v>0</v>
      </c>
      <c r="FH73">
        <v>80.81</v>
      </c>
      <c r="FM73">
        <v>52.91</v>
      </c>
      <c r="FR73">
        <v>52.91</v>
      </c>
      <c r="FW73">
        <v>52.91</v>
      </c>
      <c r="GB73">
        <v>80.81</v>
      </c>
      <c r="GG73">
        <v>52.91</v>
      </c>
      <c r="GL73">
        <v>53.38</v>
      </c>
      <c r="GQ73">
        <v>53.38</v>
      </c>
      <c r="GS73">
        <v>27.62</v>
      </c>
      <c r="GU73">
        <v>37.81</v>
      </c>
      <c r="GV73">
        <v>81.28</v>
      </c>
      <c r="HA73">
        <v>53.38</v>
      </c>
      <c r="HF73">
        <v>53.38</v>
      </c>
      <c r="HH73">
        <v>0</v>
      </c>
      <c r="HK73">
        <v>145.38</v>
      </c>
      <c r="HP73">
        <v>81.28</v>
      </c>
      <c r="HU73">
        <v>53.38</v>
      </c>
      <c r="HZ73">
        <v>53.38</v>
      </c>
      <c r="IE73">
        <v>53.38</v>
      </c>
      <c r="IJ73">
        <v>81.28</v>
      </c>
      <c r="IO73">
        <v>53.23</v>
      </c>
      <c r="IT73">
        <v>53.23</v>
      </c>
      <c r="IY73">
        <v>53.23</v>
      </c>
      <c r="JD73">
        <v>81.13</v>
      </c>
      <c r="JI73">
        <v>53.23</v>
      </c>
      <c r="JN73">
        <v>53.23</v>
      </c>
    </row>
    <row r="74" spans="1:278" x14ac:dyDescent="0.3">
      <c r="A74" s="2">
        <f>IFERROR(AVERAGEIF(Customer_Revenue[[#This Row],[1/3/2022]:[3/31/2022]], "&gt;0"), 0)</f>
        <v>60.38</v>
      </c>
      <c r="B74" s="1">
        <f>IFERROR(AVEDEV(Customer_Revenue[[#This Row],[1/3/2022]:[3/31/2022]]),0)</f>
        <v>4.7914285714285745</v>
      </c>
      <c r="C74" s="1">
        <f>IFERROR(MAX(0,#REF!-#REF!),0)</f>
        <v>0</v>
      </c>
      <c r="D74" s="1">
        <f>IFERROR(#REF!+#REF!,0)</f>
        <v>0</v>
      </c>
      <c r="E74" s="2">
        <f>IFERROR(AVERAGEIF(Customer_Revenue[[#This Row],[4/1/2022]:[6/30/2022]], "&gt;0"), 0)</f>
        <v>59.030000000000008</v>
      </c>
      <c r="F74" s="1">
        <f>IFERROR(AVEDEV(Customer_Revenue[[#This Row],[4/1/2022]:[6/30/2022]]),0)</f>
        <v>4.8200000000000047</v>
      </c>
      <c r="G74" s="1">
        <f>IFERROR(MAX(0,#REF!-#REF!),0)</f>
        <v>0</v>
      </c>
      <c r="H74" s="1">
        <f>IFERROR(#REF!+#REF!,0)</f>
        <v>0</v>
      </c>
      <c r="I74" s="2">
        <f>IFERROR(AVERAGEIF(Customer_Revenue[[#This Row],[4/1/2022]:[9/30/2022]], "&gt;0"),0)</f>
        <v>59.809230769230766</v>
      </c>
      <c r="J74" s="1">
        <f>IFERROR(AVEDEV(Customer_Revenue[[#This Row],[4/1/2022]:[9/30/2022]]),0)</f>
        <v>11.478775510204084</v>
      </c>
      <c r="K74" s="1">
        <f>IFERROR(MAX(0,Customer_Revenue[[#This Row],[Q3 Mean]]-Customer_Revenue[[#This Row],[Q3 Mean Absolute Deviation]]),0)</f>
        <v>48.330455259026678</v>
      </c>
      <c r="L74" s="1">
        <f>IFERROR(MAX(0,Customer_Revenue[[#This Row],[Q3 Mean]]+Customer_Revenue[[#This Row],[Q3 Mean Absolute Deviation]]),0)</f>
        <v>71.288006279434853</v>
      </c>
      <c r="M74" s="2">
        <f>IFERROR(AVERAGEIF(Customer_Revenue[[#This Row],[10/1/2021]:[3/31/2022]], "&gt;0"),0)</f>
        <v>56.917692307692306</v>
      </c>
      <c r="N74" s="1">
        <f>IFERROR(AVEDEV(Customer_Revenue[[#This Row],[10/1/2021]:[3/31/2022]]),0)</f>
        <v>5.8101775147928993</v>
      </c>
      <c r="O74" s="1">
        <f>IFERROR(MAX(0,#REF!-#REF!),0)</f>
        <v>0</v>
      </c>
      <c r="P74" s="1">
        <f>IFERROR(#REF!+#REF!,0)</f>
        <v>0</v>
      </c>
      <c r="Q74">
        <v>6760</v>
      </c>
      <c r="Z74">
        <v>59.3</v>
      </c>
      <c r="AJ74">
        <v>50.06</v>
      </c>
      <c r="AT74">
        <v>59.3</v>
      </c>
      <c r="BD74">
        <v>50.06</v>
      </c>
      <c r="BN74">
        <v>59.3</v>
      </c>
      <c r="BX74">
        <v>39.25</v>
      </c>
      <c r="CH74">
        <v>64.010000000000005</v>
      </c>
      <c r="CK74" s="17"/>
      <c r="CR74">
        <v>54.04</v>
      </c>
      <c r="DB74">
        <v>64.010000000000005</v>
      </c>
      <c r="DL74">
        <v>54.04</v>
      </c>
      <c r="DV74">
        <v>64.010000000000005</v>
      </c>
      <c r="EF74">
        <v>56.29</v>
      </c>
      <c r="EP74">
        <v>66.260000000000005</v>
      </c>
      <c r="EZ74">
        <v>56.29</v>
      </c>
      <c r="FJ74">
        <v>66.260000000000005</v>
      </c>
      <c r="FT74">
        <v>56.29</v>
      </c>
      <c r="GD74">
        <v>66.260000000000005</v>
      </c>
      <c r="GN74">
        <v>58.6</v>
      </c>
      <c r="GX74">
        <v>50.48</v>
      </c>
      <c r="HH74">
        <v>40.51</v>
      </c>
      <c r="HR74">
        <v>68.569999999999993</v>
      </c>
      <c r="HS74">
        <v>-6.02</v>
      </c>
      <c r="IB74">
        <v>58.6</v>
      </c>
      <c r="IL74">
        <v>67.849999999999994</v>
      </c>
      <c r="IV74">
        <v>59.31</v>
      </c>
      <c r="JF74">
        <v>64.25</v>
      </c>
      <c r="JP74">
        <v>64.25</v>
      </c>
    </row>
    <row r="75" spans="1:278" x14ac:dyDescent="0.3">
      <c r="A75" s="2">
        <f>IFERROR(AVERAGEIF(Customer_Revenue[[#This Row],[1/3/2022]:[3/31/2022]], "&gt;0"), 0)</f>
        <v>21.46153846153846</v>
      </c>
      <c r="B75" s="1">
        <f>IFERROR(AVEDEV(Customer_Revenue[[#This Row],[1/3/2022]:[3/31/2022]]),0)</f>
        <v>0.47289940828402249</v>
      </c>
      <c r="C75" s="1">
        <f>IFERROR(MAX(0,#REF!-#REF!),0)</f>
        <v>0</v>
      </c>
      <c r="D75" s="1">
        <f>IFERROR(#REF!+#REF!,0)</f>
        <v>0</v>
      </c>
      <c r="E75" s="2">
        <f>IFERROR(AVERAGEIF(Customer_Revenue[[#This Row],[4/1/2022]:[6/30/2022]], "&gt;0"), 0)</f>
        <v>23.60307692307692</v>
      </c>
      <c r="F75" s="1">
        <f>IFERROR(AVEDEV(Customer_Revenue[[#This Row],[4/1/2022]:[6/30/2022]]),0)</f>
        <v>2.1124260355029563</v>
      </c>
      <c r="G75" s="1">
        <f>IFERROR(MAX(0,#REF!-#REF!),0)</f>
        <v>0</v>
      </c>
      <c r="H75" s="1">
        <f>IFERROR(#REF!+#REF!,0)</f>
        <v>0</v>
      </c>
      <c r="I75" s="2">
        <f>IFERROR(AVERAGEIF(Customer_Revenue[[#This Row],[4/1/2022]:[9/30/2022]], "&gt;0"),0)</f>
        <v>22.877692307692307</v>
      </c>
      <c r="J75" s="1">
        <f>IFERROR(AVEDEV(Customer_Revenue[[#This Row],[4/1/2022]:[9/30/2022]]),0)</f>
        <v>2.1091124260355025</v>
      </c>
      <c r="K75" s="1">
        <f>IFERROR(MAX(0,Customer_Revenue[[#This Row],[Q3 Mean]]-Customer_Revenue[[#This Row],[Q3 Mean Absolute Deviation]]),0)</f>
        <v>20.768579881656805</v>
      </c>
      <c r="L75" s="1">
        <f>IFERROR(MAX(0,Customer_Revenue[[#This Row],[Q3 Mean]]+Customer_Revenue[[#This Row],[Q3 Mean Absolute Deviation]]),0)</f>
        <v>24.986804733727809</v>
      </c>
      <c r="M75" s="2">
        <f>IFERROR(AVERAGEIF(Customer_Revenue[[#This Row],[10/1/2021]:[3/31/2022]], "&gt;0"),0)</f>
        <v>21.297600000000003</v>
      </c>
      <c r="N75" s="1">
        <f>IFERROR(AVEDEV(Customer_Revenue[[#This Row],[10/1/2021]:[3/31/2022]]),0)</f>
        <v>1.5752662721893473</v>
      </c>
      <c r="O75" s="1">
        <f>IFERROR(MAX(0,#REF!-#REF!),0)</f>
        <v>0</v>
      </c>
      <c r="P75" s="1">
        <f>IFERROR(#REF!+#REF!,0)</f>
        <v>0</v>
      </c>
      <c r="Q75">
        <v>6761</v>
      </c>
      <c r="S75">
        <v>21.12</v>
      </c>
      <c r="X75">
        <v>21.12</v>
      </c>
      <c r="AC75">
        <v>21.12</v>
      </c>
      <c r="AH75">
        <v>21.12</v>
      </c>
      <c r="AM75">
        <v>21.12</v>
      </c>
      <c r="AR75">
        <v>21.12</v>
      </c>
      <c r="AW75">
        <v>21.12</v>
      </c>
      <c r="BB75">
        <v>21.12</v>
      </c>
      <c r="BG75">
        <v>21.12</v>
      </c>
      <c r="BL75">
        <v>21.12</v>
      </c>
      <c r="BQ75">
        <v>21.12</v>
      </c>
      <c r="BV75">
        <v>21.12</v>
      </c>
      <c r="CA75">
        <v>0</v>
      </c>
      <c r="CF75">
        <v>21.12</v>
      </c>
      <c r="CK75" s="17">
        <v>21.12</v>
      </c>
      <c r="CP75">
        <v>21.12</v>
      </c>
      <c r="CU75">
        <v>21.12</v>
      </c>
      <c r="CZ75">
        <v>21.12</v>
      </c>
      <c r="DE75">
        <v>21.12</v>
      </c>
      <c r="DJ75">
        <v>21.12</v>
      </c>
      <c r="DO75">
        <v>21.12</v>
      </c>
      <c r="DT75">
        <v>21.12</v>
      </c>
      <c r="DY75">
        <v>22.23</v>
      </c>
      <c r="ED75">
        <v>22.23</v>
      </c>
      <c r="EI75">
        <v>22.23</v>
      </c>
      <c r="EN75">
        <v>22.23</v>
      </c>
      <c r="ES75">
        <v>22.23</v>
      </c>
      <c r="EX75">
        <v>22.23</v>
      </c>
      <c r="FC75">
        <v>22.23</v>
      </c>
      <c r="FH75">
        <v>22.23</v>
      </c>
      <c r="FM75">
        <v>22.23</v>
      </c>
      <c r="FR75">
        <v>22.23</v>
      </c>
      <c r="FW75">
        <v>22.23</v>
      </c>
      <c r="GB75">
        <v>22.23</v>
      </c>
      <c r="GG75">
        <v>22.23</v>
      </c>
      <c r="GL75">
        <v>22.23</v>
      </c>
      <c r="GQ75">
        <v>34.18</v>
      </c>
      <c r="GV75">
        <v>25.18</v>
      </c>
      <c r="HA75">
        <v>25.18</v>
      </c>
      <c r="HF75">
        <v>25.18</v>
      </c>
      <c r="HK75">
        <v>25.18</v>
      </c>
      <c r="HP75">
        <v>25.18</v>
      </c>
      <c r="HU75">
        <v>25.18</v>
      </c>
      <c r="HZ75">
        <v>25.18</v>
      </c>
      <c r="IE75">
        <v>20.260000000000002</v>
      </c>
      <c r="IJ75">
        <v>20.260000000000002</v>
      </c>
      <c r="IO75">
        <v>20.260000000000002</v>
      </c>
      <c r="IT75">
        <v>20.260000000000002</v>
      </c>
      <c r="IY75">
        <v>20.260000000000002</v>
      </c>
      <c r="JD75">
        <v>20.260000000000002</v>
      </c>
      <c r="JI75">
        <v>20.260000000000002</v>
      </c>
      <c r="JN75">
        <v>20.260000000000002</v>
      </c>
    </row>
    <row r="76" spans="1:278" x14ac:dyDescent="0.3">
      <c r="A76" s="2">
        <f>IFERROR(AVERAGEIF(Customer_Revenue[[#This Row],[1/3/2022]:[3/31/2022]], "&gt;0"), 0)</f>
        <v>97.135000000000005</v>
      </c>
      <c r="B76" s="1">
        <f>IFERROR(AVEDEV(Customer_Revenue[[#This Row],[1/3/2022]:[3/31/2022]]),0)</f>
        <v>0.625</v>
      </c>
      <c r="C76" s="1">
        <f>IFERROR(MAX(0,#REF!-#REF!),0)</f>
        <v>0</v>
      </c>
      <c r="D76" s="1">
        <f>IFERROR(#REF!+#REF!,0)</f>
        <v>0</v>
      </c>
      <c r="E76" s="2">
        <f>IFERROR(AVERAGEIF(Customer_Revenue[[#This Row],[4/1/2022]:[6/30/2022]], "&gt;0"), 0)</f>
        <v>113.48285714285713</v>
      </c>
      <c r="F76" s="1">
        <f>IFERROR(AVEDEV(Customer_Revenue[[#This Row],[4/1/2022]:[6/30/2022]]),0)</f>
        <v>9.7632653061224488</v>
      </c>
      <c r="G76" s="1">
        <f>IFERROR(MAX(0,#REF!-#REF!),0)</f>
        <v>0</v>
      </c>
      <c r="H76" s="1">
        <f>IFERROR(#REF!+#REF!,0)</f>
        <v>0</v>
      </c>
      <c r="I76" s="2">
        <f>IFERROR(AVERAGEIF(Customer_Revenue[[#This Row],[4/1/2022]:[9/30/2022]], "&gt;0"),0)</f>
        <v>119.03384615384614</v>
      </c>
      <c r="J76" s="1">
        <f>IFERROR(AVEDEV(Customer_Revenue[[#This Row],[4/1/2022]:[9/30/2022]]),0)</f>
        <v>8.673136094674561</v>
      </c>
      <c r="K76" s="1">
        <f>IFERROR(MAX(0,Customer_Revenue[[#This Row],[Q3 Mean]]-Customer_Revenue[[#This Row],[Q3 Mean Absolute Deviation]]),0)</f>
        <v>110.36071005917158</v>
      </c>
      <c r="L76" s="1">
        <f>IFERROR(MAX(0,Customer_Revenue[[#This Row],[Q3 Mean]]+Customer_Revenue[[#This Row],[Q3 Mean Absolute Deviation]]),0)</f>
        <v>127.7069822485207</v>
      </c>
      <c r="M76" s="2">
        <f>IFERROR(AVERAGEIF(Customer_Revenue[[#This Row],[10/1/2021]:[3/31/2022]], "&gt;0"),0)</f>
        <v>96.933076923076925</v>
      </c>
      <c r="N76" s="1">
        <f>IFERROR(AVEDEV(Customer_Revenue[[#This Row],[10/1/2021]:[3/31/2022]]),0)</f>
        <v>0.31952662721893216</v>
      </c>
      <c r="O76" s="1">
        <f>IFERROR(MAX(0,#REF!-#REF!),0)</f>
        <v>0</v>
      </c>
      <c r="P76" s="1">
        <f>IFERROR(#REF!+#REF!,0)</f>
        <v>0</v>
      </c>
      <c r="Q76">
        <v>6763</v>
      </c>
      <c r="S76">
        <v>96.76</v>
      </c>
      <c r="AC76">
        <v>96.76</v>
      </c>
      <c r="AM76">
        <v>96.76</v>
      </c>
      <c r="AW76">
        <v>96.76</v>
      </c>
      <c r="BG76">
        <v>96.76</v>
      </c>
      <c r="BQ76">
        <v>96.76</v>
      </c>
      <c r="CA76">
        <v>96.76</v>
      </c>
      <c r="CK76" s="17">
        <v>96.76</v>
      </c>
      <c r="CU76">
        <v>96.76</v>
      </c>
      <c r="DE76">
        <v>96.76</v>
      </c>
      <c r="DO76">
        <v>96.76</v>
      </c>
      <c r="DY76">
        <v>96.76</v>
      </c>
      <c r="EI76">
        <v>99.01</v>
      </c>
      <c r="ES76">
        <v>104.94</v>
      </c>
      <c r="FC76">
        <v>104.94</v>
      </c>
      <c r="FM76">
        <v>104.94</v>
      </c>
      <c r="FW76">
        <v>104.94</v>
      </c>
      <c r="GG76">
        <v>122.5</v>
      </c>
      <c r="GQ76">
        <v>126.06</v>
      </c>
      <c r="HA76">
        <v>126.06</v>
      </c>
      <c r="HK76">
        <v>126.06</v>
      </c>
      <c r="HU76">
        <v>126.06</v>
      </c>
      <c r="IE76">
        <v>126.06</v>
      </c>
      <c r="IO76">
        <v>124.96</v>
      </c>
      <c r="IY76">
        <v>124.96</v>
      </c>
      <c r="JI76">
        <v>124.96</v>
      </c>
    </row>
    <row r="77" spans="1:278" x14ac:dyDescent="0.3">
      <c r="A77" s="2">
        <f>IFERROR(AVERAGEIF(Customer_Revenue[[#This Row],[1/3/2022]:[3/31/2022]], "&gt;0"), 0)</f>
        <v>12.172307692307694</v>
      </c>
      <c r="B77" s="1">
        <f>IFERROR(AVEDEV(Customer_Revenue[[#This Row],[1/3/2022]:[3/31/2022]]),0)</f>
        <v>0.34934911242603622</v>
      </c>
      <c r="C77" s="1">
        <f>IFERROR(MAX(0,#REF!-#REF!),0)</f>
        <v>0</v>
      </c>
      <c r="D77" s="1">
        <f>IFERROR(#REF!+#REF!,0)</f>
        <v>0</v>
      </c>
      <c r="E77" s="2">
        <f>IFERROR(AVERAGEIF(Customer_Revenue[[#This Row],[4/1/2022]:[6/30/2022]], "&gt;0"), 0)</f>
        <v>12.74</v>
      </c>
      <c r="F77" s="1">
        <f>IFERROR(AVEDEV(Customer_Revenue[[#This Row],[4/1/2022]:[6/30/2022]]),0)</f>
        <v>0</v>
      </c>
      <c r="G77" s="1">
        <f>IFERROR(MAX(0,#REF!-#REF!),0)</f>
        <v>0</v>
      </c>
      <c r="H77" s="1">
        <f>IFERROR(#REF!+#REF!,0)</f>
        <v>0</v>
      </c>
      <c r="I77" s="2">
        <f>IFERROR(AVERAGEIF(Customer_Revenue[[#This Row],[4/1/2022]:[9/30/2022]], "&gt;0"),0)</f>
        <v>12.740000000000004</v>
      </c>
      <c r="J77" s="1">
        <f>IFERROR(AVEDEV(Customer_Revenue[[#This Row],[4/1/2022]:[9/30/2022]]),0)</f>
        <v>0.94230769230768929</v>
      </c>
      <c r="K77" s="1">
        <f>IFERROR(MAX(0,Customer_Revenue[[#This Row],[Q3 Mean]]-Customer_Revenue[[#This Row],[Q3 Mean Absolute Deviation]]),0)</f>
        <v>11.797692307692314</v>
      </c>
      <c r="L77" s="1">
        <f>IFERROR(MAX(0,Customer_Revenue[[#This Row],[Q3 Mean]]+Customer_Revenue[[#This Row],[Q3 Mean Absolute Deviation]]),0)</f>
        <v>13.682307692307694</v>
      </c>
      <c r="M77" s="2">
        <f>IFERROR(AVERAGEIF(Customer_Revenue[[#This Row],[10/1/2021]:[3/31/2022]], "&gt;0"),0)</f>
        <v>12.051199999999996</v>
      </c>
      <c r="N77" s="1">
        <f>IFERROR(AVEDEV(Customer_Revenue[[#This Row],[10/1/2021]:[3/31/2022]]),0)</f>
        <v>0.89136094674556454</v>
      </c>
      <c r="O77" s="1">
        <f>IFERROR(MAX(0,#REF!-#REF!),0)</f>
        <v>0</v>
      </c>
      <c r="P77" s="1">
        <f>IFERROR(#REF!+#REF!,0)</f>
        <v>0</v>
      </c>
      <c r="Q77">
        <v>6764</v>
      </c>
      <c r="S77">
        <v>11.92</v>
      </c>
      <c r="X77">
        <v>11.92</v>
      </c>
      <c r="AC77">
        <v>11.92</v>
      </c>
      <c r="AH77">
        <v>11.92</v>
      </c>
      <c r="AM77">
        <v>11.92</v>
      </c>
      <c r="AR77">
        <v>11.92</v>
      </c>
      <c r="AW77">
        <v>11.92</v>
      </c>
      <c r="BB77">
        <v>11.92</v>
      </c>
      <c r="BG77">
        <v>11.92</v>
      </c>
      <c r="BL77">
        <v>11.92</v>
      </c>
      <c r="BQ77">
        <v>11.92</v>
      </c>
      <c r="BV77">
        <v>11.92</v>
      </c>
      <c r="CA77">
        <v>0</v>
      </c>
      <c r="CF77">
        <v>11.92</v>
      </c>
      <c r="CK77" s="17">
        <v>11.92</v>
      </c>
      <c r="CP77">
        <v>11.92</v>
      </c>
      <c r="CU77">
        <v>11.92</v>
      </c>
      <c r="CZ77">
        <v>11.92</v>
      </c>
      <c r="DE77">
        <v>11.92</v>
      </c>
      <c r="DJ77">
        <v>11.92</v>
      </c>
      <c r="DO77">
        <v>11.92</v>
      </c>
      <c r="DT77">
        <v>11.92</v>
      </c>
      <c r="DY77">
        <v>12.74</v>
      </c>
      <c r="ED77">
        <v>12.74</v>
      </c>
      <c r="EI77">
        <v>12.74</v>
      </c>
      <c r="EN77">
        <v>12.74</v>
      </c>
      <c r="ES77">
        <v>12.74</v>
      </c>
      <c r="EX77">
        <v>12.74</v>
      </c>
      <c r="FC77">
        <v>12.74</v>
      </c>
      <c r="FH77">
        <v>12.74</v>
      </c>
      <c r="FM77">
        <v>12.74</v>
      </c>
      <c r="FR77">
        <v>12.74</v>
      </c>
      <c r="FW77">
        <v>12.74</v>
      </c>
      <c r="GB77">
        <v>12.74</v>
      </c>
      <c r="GG77">
        <v>12.74</v>
      </c>
      <c r="GL77">
        <v>12.74</v>
      </c>
      <c r="GQ77">
        <v>12.74</v>
      </c>
      <c r="GV77">
        <v>12.74</v>
      </c>
      <c r="HA77">
        <v>12.74</v>
      </c>
      <c r="HF77">
        <v>12.74</v>
      </c>
      <c r="HK77">
        <v>12.74</v>
      </c>
      <c r="HP77">
        <v>12.74</v>
      </c>
      <c r="HU77">
        <v>12.74</v>
      </c>
      <c r="HZ77">
        <v>12.74</v>
      </c>
      <c r="IE77">
        <v>12.74</v>
      </c>
      <c r="IJ77">
        <v>12.74</v>
      </c>
      <c r="IO77">
        <v>12.74</v>
      </c>
      <c r="IV77">
        <v>12.74</v>
      </c>
      <c r="IY77">
        <v>12.74</v>
      </c>
      <c r="JD77">
        <v>12.74</v>
      </c>
      <c r="JI77">
        <v>12.74</v>
      </c>
      <c r="JN77">
        <v>0</v>
      </c>
    </row>
    <row r="78" spans="1:278" x14ac:dyDescent="0.3">
      <c r="A78" s="2">
        <f>IFERROR(AVERAGEIF(Customer_Revenue[[#This Row],[1/3/2022]:[3/31/2022]], "&gt;0"), 0)</f>
        <v>132.40400000000002</v>
      </c>
      <c r="B78" s="1">
        <f>IFERROR(AVEDEV(Customer_Revenue[[#This Row],[1/3/2022]:[3/31/2022]]),0)</f>
        <v>36.778888888888879</v>
      </c>
      <c r="C78" s="1">
        <f>IFERROR(MAX(0,#REF!-#REF!),0)</f>
        <v>0</v>
      </c>
      <c r="D78" s="1">
        <f>IFERROR(#REF!+#REF!,0)</f>
        <v>0</v>
      </c>
      <c r="E78" s="2">
        <f>IFERROR(AVERAGEIF(Customer_Revenue[[#This Row],[4/1/2022]:[6/30/2022]], "&gt;0"), 0)</f>
        <v>133.64461538461541</v>
      </c>
      <c r="F78" s="1">
        <f>IFERROR(AVEDEV(Customer_Revenue[[#This Row],[4/1/2022]:[6/30/2022]]),0)</f>
        <v>4.4383431952662562</v>
      </c>
      <c r="G78" s="1">
        <f>IFERROR(MAX(0,#REF!-#REF!),0)</f>
        <v>0</v>
      </c>
      <c r="H78" s="1">
        <f>IFERROR(#REF!+#REF!,0)</f>
        <v>0</v>
      </c>
      <c r="I78" s="2">
        <f>IFERROR(AVERAGEIF(Customer_Revenue[[#This Row],[4/1/2022]:[9/30/2022]], "&gt;0"),0)</f>
        <v>137.14925925925931</v>
      </c>
      <c r="J78" s="1">
        <f>IFERROR(AVEDEV(Customer_Revenue[[#This Row],[4/1/2022]:[9/30/2022]]),0)</f>
        <v>4.1515500685871221</v>
      </c>
      <c r="K78" s="1">
        <f>IFERROR(MAX(0,Customer_Revenue[[#This Row],[Q3 Mean]]-Customer_Revenue[[#This Row],[Q3 Mean Absolute Deviation]]),0)</f>
        <v>132.9977091906722</v>
      </c>
      <c r="L78" s="1">
        <f>IFERROR(MAX(0,Customer_Revenue[[#This Row],[Q3 Mean]]+Customer_Revenue[[#This Row],[Q3 Mean Absolute Deviation]]),0)</f>
        <v>141.30080932784642</v>
      </c>
      <c r="M78" s="2">
        <f>IFERROR(AVERAGEIF(Customer_Revenue[[#This Row],[10/1/2021]:[3/31/2022]], "&gt;0"),0)</f>
        <v>139.64217391304345</v>
      </c>
      <c r="N78" s="1">
        <f>IFERROR(AVEDEV(Customer_Revenue[[#This Row],[10/1/2021]:[3/31/2022]]),0)</f>
        <v>52.055006858710598</v>
      </c>
      <c r="O78" s="1">
        <f>IFERROR(MAX(0,#REF!-#REF!),0)</f>
        <v>0</v>
      </c>
      <c r="P78" s="1">
        <f>IFERROR(#REF!+#REF!,0)</f>
        <v>0</v>
      </c>
      <c r="Q78">
        <v>6765</v>
      </c>
      <c r="R78">
        <v>149.11000000000001</v>
      </c>
      <c r="W78">
        <v>149.11000000000001</v>
      </c>
      <c r="AB78">
        <v>364.41</v>
      </c>
      <c r="AG78">
        <v>121.49</v>
      </c>
      <c r="AL78">
        <v>121.49</v>
      </c>
      <c r="AQ78">
        <v>121.49</v>
      </c>
      <c r="AV78">
        <v>121.49</v>
      </c>
      <c r="BA78">
        <v>121.49</v>
      </c>
      <c r="BF78">
        <v>121.49</v>
      </c>
      <c r="BK78">
        <v>121.49</v>
      </c>
      <c r="BM78">
        <v>-193.94</v>
      </c>
      <c r="BP78">
        <v>-72.45</v>
      </c>
      <c r="BU78">
        <v>124.89</v>
      </c>
      <c r="CB78">
        <v>124.89</v>
      </c>
      <c r="CE78">
        <v>124.89</v>
      </c>
      <c r="CJ78">
        <v>0</v>
      </c>
      <c r="CK78" s="17"/>
      <c r="CO78">
        <v>0</v>
      </c>
      <c r="CT78">
        <v>124.89</v>
      </c>
      <c r="CY78">
        <v>124.89</v>
      </c>
      <c r="DD78">
        <v>133.72</v>
      </c>
      <c r="DI78">
        <v>133.72</v>
      </c>
      <c r="DN78">
        <v>133.72</v>
      </c>
      <c r="DS78">
        <v>133.72</v>
      </c>
      <c r="DX78">
        <v>133.72</v>
      </c>
      <c r="EC78">
        <v>133.72</v>
      </c>
      <c r="EH78">
        <v>135.97</v>
      </c>
      <c r="EM78">
        <v>135.97</v>
      </c>
      <c r="ER78">
        <v>135.97</v>
      </c>
      <c r="EW78">
        <v>135.97</v>
      </c>
      <c r="FB78">
        <v>135.97</v>
      </c>
      <c r="FG78">
        <v>135.97</v>
      </c>
      <c r="FL78">
        <v>135.97</v>
      </c>
      <c r="FQ78">
        <v>135.97</v>
      </c>
      <c r="FV78">
        <v>135.97</v>
      </c>
      <c r="GA78">
        <v>135.97</v>
      </c>
      <c r="GF78">
        <v>135.97</v>
      </c>
      <c r="GK78">
        <v>138.5</v>
      </c>
      <c r="GP78">
        <v>107.79</v>
      </c>
      <c r="GU78">
        <v>130.65</v>
      </c>
      <c r="GZ78">
        <v>136.71</v>
      </c>
      <c r="HE78">
        <v>130.65</v>
      </c>
      <c r="HJ78">
        <v>136.71</v>
      </c>
      <c r="HO78">
        <v>136.71</v>
      </c>
      <c r="HT78">
        <v>136.71</v>
      </c>
      <c r="HY78">
        <v>136.71</v>
      </c>
      <c r="ID78">
        <v>136.71</v>
      </c>
      <c r="II78">
        <v>136.71</v>
      </c>
      <c r="IN78">
        <v>144.82</v>
      </c>
      <c r="IS78">
        <v>144.82</v>
      </c>
      <c r="IX78">
        <v>144.82</v>
      </c>
      <c r="JC78">
        <v>144.82</v>
      </c>
      <c r="JH78">
        <v>144.82</v>
      </c>
      <c r="JM78">
        <v>145.32</v>
      </c>
      <c r="JR78">
        <v>145.32</v>
      </c>
    </row>
    <row r="79" spans="1:278" x14ac:dyDescent="0.3">
      <c r="A79" s="2">
        <f>IFERROR(AVERAGEIF(Customer_Revenue[[#This Row],[1/3/2022]:[3/31/2022]], "&gt;0"), 0)</f>
        <v>33.331538461538472</v>
      </c>
      <c r="B79" s="1">
        <f>IFERROR(AVEDEV(Customer_Revenue[[#This Row],[1/3/2022]:[3/31/2022]]),0)</f>
        <v>9.1782248520710148</v>
      </c>
      <c r="C79" s="1">
        <f>IFERROR(MAX(0,#REF!-#REF!),0)</f>
        <v>0</v>
      </c>
      <c r="D79" s="1">
        <f>IFERROR(#REF!+#REF!,0)</f>
        <v>0</v>
      </c>
      <c r="E79" s="2">
        <f>IFERROR(AVERAGEIF(Customer_Revenue[[#This Row],[4/1/2022]:[6/30/2022]], "&gt;0"), 0)</f>
        <v>35.606666666666669</v>
      </c>
      <c r="F79" s="1">
        <f>IFERROR(AVEDEV(Customer_Revenue[[#This Row],[4/1/2022]:[6/30/2022]]),0)</f>
        <v>11.435555555555558</v>
      </c>
      <c r="G79" s="1">
        <f>IFERROR(MAX(0,#REF!-#REF!),0)</f>
        <v>0</v>
      </c>
      <c r="H79" s="1">
        <f>IFERROR(#REF!+#REF!,0)</f>
        <v>0</v>
      </c>
      <c r="I79" s="2">
        <f>IFERROR(AVERAGEIF(Customer_Revenue[[#This Row],[4/1/2022]:[9/30/2022]], "&gt;0"),0)</f>
        <v>35.58928571428573</v>
      </c>
      <c r="J79" s="1">
        <f>IFERROR(AVEDEV(Customer_Revenue[[#This Row],[4/1/2022]:[9/30/2022]]),0)</f>
        <v>12.771843043995249</v>
      </c>
      <c r="K79" s="1">
        <f>IFERROR(MAX(0,Customer_Revenue[[#This Row],[Q3 Mean]]-Customer_Revenue[[#This Row],[Q3 Mean Absolute Deviation]]),0)</f>
        <v>22.817442670290482</v>
      </c>
      <c r="L79" s="1">
        <f>IFERROR(MAX(0,Customer_Revenue[[#This Row],[Q3 Mean]]+Customer_Revenue[[#This Row],[Q3 Mean Absolute Deviation]]),0)</f>
        <v>48.361128758280977</v>
      </c>
      <c r="M79" s="2">
        <f>IFERROR(AVERAGEIF(Customer_Revenue[[#This Row],[10/1/2021]:[3/31/2022]], "&gt;0"),0)</f>
        <v>34.91076923076924</v>
      </c>
      <c r="N79" s="1">
        <f>IFERROR(AVEDEV(Customer_Revenue[[#This Row],[10/1/2021]:[3/31/2022]]),0)</f>
        <v>12.056954732510295</v>
      </c>
      <c r="O79" s="1">
        <f>IFERROR(MAX(0,#REF!-#REF!),0)</f>
        <v>0</v>
      </c>
      <c r="P79" s="1">
        <f>IFERROR(#REF!+#REF!,0)</f>
        <v>0</v>
      </c>
      <c r="Q79">
        <v>6766</v>
      </c>
      <c r="S79">
        <v>78.67</v>
      </c>
      <c r="X79">
        <v>28.36</v>
      </c>
      <c r="AC79">
        <v>28.36</v>
      </c>
      <c r="AH79">
        <v>43.24</v>
      </c>
      <c r="AM79">
        <v>28.36</v>
      </c>
      <c r="AR79">
        <v>28.36</v>
      </c>
      <c r="AW79">
        <v>28.36</v>
      </c>
      <c r="BB79">
        <v>28.36</v>
      </c>
      <c r="BD79">
        <v>14.88</v>
      </c>
      <c r="BG79">
        <v>28.36</v>
      </c>
      <c r="BL79">
        <v>28.36</v>
      </c>
      <c r="BQ79">
        <v>82.34</v>
      </c>
      <c r="BV79">
        <v>28.36</v>
      </c>
      <c r="CA79">
        <v>0</v>
      </c>
      <c r="CF79">
        <v>28.36</v>
      </c>
      <c r="CK79" s="17">
        <v>28.36</v>
      </c>
      <c r="CP79">
        <v>28.36</v>
      </c>
      <c r="CU79">
        <v>92.99</v>
      </c>
      <c r="CZ79">
        <v>28.36</v>
      </c>
      <c r="DE79">
        <v>28.36</v>
      </c>
      <c r="DJ79">
        <v>28.36</v>
      </c>
      <c r="DO79">
        <v>28.36</v>
      </c>
      <c r="DT79">
        <v>28.36</v>
      </c>
      <c r="DY79">
        <v>28.36</v>
      </c>
      <c r="ED79">
        <v>28.36</v>
      </c>
      <c r="EI79">
        <v>28.36</v>
      </c>
      <c r="EN79">
        <v>28.36</v>
      </c>
      <c r="ES79">
        <v>28.36</v>
      </c>
      <c r="EX79">
        <v>28.36</v>
      </c>
      <c r="FC79">
        <v>28.36</v>
      </c>
      <c r="FH79">
        <v>28.36</v>
      </c>
      <c r="FM79">
        <v>75.83</v>
      </c>
      <c r="FO79">
        <v>32.58</v>
      </c>
      <c r="FR79">
        <v>28.36</v>
      </c>
      <c r="FW79">
        <v>28.36</v>
      </c>
      <c r="GB79">
        <v>28.36</v>
      </c>
      <c r="GD79">
        <v>32.58</v>
      </c>
      <c r="GG79">
        <v>81.150000000000006</v>
      </c>
      <c r="GL79">
        <v>28.36</v>
      </c>
      <c r="GQ79">
        <v>28.36</v>
      </c>
      <c r="GV79">
        <v>28.36</v>
      </c>
      <c r="HA79">
        <v>28.36</v>
      </c>
      <c r="HF79">
        <v>28.6</v>
      </c>
      <c r="HK79">
        <v>58.19</v>
      </c>
      <c r="HP79">
        <v>28.6</v>
      </c>
      <c r="HU79">
        <v>28.6</v>
      </c>
      <c r="HZ79">
        <v>107.47</v>
      </c>
      <c r="IE79">
        <v>28.6</v>
      </c>
      <c r="IG79">
        <v>10.74</v>
      </c>
      <c r="IJ79">
        <v>28.6</v>
      </c>
      <c r="IO79">
        <v>28.6</v>
      </c>
      <c r="IV79">
        <v>28.6</v>
      </c>
      <c r="IY79">
        <v>28.6</v>
      </c>
      <c r="JD79">
        <v>28.6</v>
      </c>
      <c r="JI79">
        <v>28.6</v>
      </c>
      <c r="JN79">
        <v>0</v>
      </c>
    </row>
    <row r="80" spans="1:278" x14ac:dyDescent="0.3">
      <c r="A80" s="2">
        <f>IFERROR(AVERAGEIF(Customer_Revenue[[#This Row],[1/3/2022]:[3/31/2022]], "&gt;0"), 0)</f>
        <v>117.22363636363634</v>
      </c>
      <c r="B80" s="1">
        <f>IFERROR(AVEDEV(Customer_Revenue[[#This Row],[1/3/2022]:[3/31/2022]]),0)</f>
        <v>30.519763313609467</v>
      </c>
      <c r="C80" s="1">
        <f>IFERROR(MAX(0,#REF!-#REF!),0)</f>
        <v>0</v>
      </c>
      <c r="D80" s="1">
        <f>IFERROR(#REF!+#REF!,0)</f>
        <v>0</v>
      </c>
      <c r="E80" s="2">
        <f>IFERROR(AVERAGEIF(Customer_Revenue[[#This Row],[4/1/2022]:[6/30/2022]], "&gt;0"), 0)</f>
        <v>126.34923076923079</v>
      </c>
      <c r="F80" s="1">
        <f>IFERROR(AVEDEV(Customer_Revenue[[#This Row],[4/1/2022]:[6/30/2022]]),0)</f>
        <v>4.6087573964497039</v>
      </c>
      <c r="G80" s="1">
        <f>IFERROR(MAX(0,#REF!-#REF!),0)</f>
        <v>0</v>
      </c>
      <c r="H80" s="1">
        <f>IFERROR(#REF!+#REF!,0)</f>
        <v>0</v>
      </c>
      <c r="I80" s="2">
        <f>IFERROR(AVERAGEIF(Customer_Revenue[[#This Row],[4/1/2022]:[9/30/2022]], "&gt;0"),0)</f>
        <v>128.65307692307695</v>
      </c>
      <c r="J80" s="1">
        <f>IFERROR(AVEDEV(Customer_Revenue[[#This Row],[4/1/2022]:[9/30/2022]]),0)</f>
        <v>3.1490532544378604</v>
      </c>
      <c r="K80" s="1">
        <f>IFERROR(MAX(0,Customer_Revenue[[#This Row],[Q3 Mean]]-Customer_Revenue[[#This Row],[Q3 Mean Absolute Deviation]]),0)</f>
        <v>125.50402366863909</v>
      </c>
      <c r="L80" s="1">
        <f>IFERROR(MAX(0,Customer_Revenue[[#This Row],[Q3 Mean]]+Customer_Revenue[[#This Row],[Q3 Mean Absolute Deviation]]),0)</f>
        <v>131.80213017751481</v>
      </c>
      <c r="M80" s="2">
        <f>IFERROR(AVERAGEIF(Customer_Revenue[[#This Row],[10/1/2021]:[3/31/2022]], "&gt;0"),0)</f>
        <v>116.89125</v>
      </c>
      <c r="N80" s="1">
        <f>IFERROR(AVEDEV(Customer_Revenue[[#This Row],[10/1/2021]:[3/31/2022]]),0)</f>
        <v>16.599940828402371</v>
      </c>
      <c r="O80" s="1">
        <f>IFERROR(MAX(0,#REF!-#REF!),0)</f>
        <v>0</v>
      </c>
      <c r="P80" s="1">
        <f>IFERROR(#REF!+#REF!,0)</f>
        <v>0</v>
      </c>
      <c r="Q80">
        <v>6768</v>
      </c>
      <c r="S80">
        <v>116.61</v>
      </c>
      <c r="X80">
        <v>116.61</v>
      </c>
      <c r="AC80">
        <v>116.61</v>
      </c>
      <c r="AH80">
        <v>116.61</v>
      </c>
      <c r="AM80">
        <v>116.61</v>
      </c>
      <c r="AR80">
        <v>116.61</v>
      </c>
      <c r="AW80">
        <v>116.61</v>
      </c>
      <c r="BB80">
        <v>116.61</v>
      </c>
      <c r="BG80">
        <v>116.61</v>
      </c>
      <c r="BL80">
        <v>116.61</v>
      </c>
      <c r="BQ80">
        <v>116.61</v>
      </c>
      <c r="BV80">
        <v>116.61</v>
      </c>
      <c r="CB80">
        <v>116.61</v>
      </c>
      <c r="CF80">
        <v>116.61</v>
      </c>
      <c r="CK80" s="17">
        <v>116.61</v>
      </c>
      <c r="CT80">
        <v>0</v>
      </c>
      <c r="CW80">
        <v>116.61</v>
      </c>
      <c r="CZ80">
        <v>116.61</v>
      </c>
      <c r="DE80">
        <v>116.61</v>
      </c>
      <c r="DJ80">
        <v>116.61</v>
      </c>
      <c r="DS80">
        <v>0</v>
      </c>
      <c r="DT80">
        <v>116.61</v>
      </c>
      <c r="DY80">
        <v>116.61</v>
      </c>
      <c r="ED80">
        <v>118.86</v>
      </c>
      <c r="EI80">
        <v>118.86</v>
      </c>
      <c r="EN80">
        <v>118.86</v>
      </c>
      <c r="ES80">
        <v>118.86</v>
      </c>
      <c r="EX80">
        <v>118.86</v>
      </c>
      <c r="FC80">
        <v>118.86</v>
      </c>
      <c r="FH80">
        <v>118.86</v>
      </c>
      <c r="FM80">
        <v>128.30000000000001</v>
      </c>
      <c r="FR80">
        <v>128.30000000000001</v>
      </c>
      <c r="FW80">
        <v>128.30000000000001</v>
      </c>
      <c r="GB80">
        <v>128.30000000000001</v>
      </c>
      <c r="GG80">
        <v>128.30000000000001</v>
      </c>
      <c r="GL80">
        <v>131.4</v>
      </c>
      <c r="GQ80">
        <v>131.4</v>
      </c>
      <c r="GV80">
        <v>131.4</v>
      </c>
      <c r="HA80">
        <v>131.4</v>
      </c>
      <c r="HF80">
        <v>131.4</v>
      </c>
      <c r="HK80">
        <v>131.4</v>
      </c>
      <c r="HP80">
        <v>131.4</v>
      </c>
      <c r="HU80">
        <v>131.4</v>
      </c>
      <c r="HZ80">
        <v>131.4</v>
      </c>
      <c r="IE80">
        <v>131.4</v>
      </c>
      <c r="IJ80">
        <v>131.4</v>
      </c>
      <c r="IO80">
        <v>130.44</v>
      </c>
      <c r="IT80">
        <v>130.44</v>
      </c>
      <c r="IY80">
        <v>130.44</v>
      </c>
      <c r="JD80">
        <v>130.44</v>
      </c>
      <c r="JI80">
        <v>130.44</v>
      </c>
      <c r="JN80">
        <v>130.44</v>
      </c>
    </row>
    <row r="81" spans="1:278" x14ac:dyDescent="0.3">
      <c r="A81" s="2">
        <f>IFERROR(AVERAGEIF(Customer_Revenue[[#This Row],[1/3/2022]:[3/31/2022]], "&gt;0"), 0)</f>
        <v>56.72</v>
      </c>
      <c r="B81" s="1">
        <f>IFERROR(AVEDEV(Customer_Revenue[[#This Row],[1/3/2022]:[3/31/2022]]),0)</f>
        <v>0</v>
      </c>
      <c r="C81" s="1">
        <f>IFERROR(MAX(0,#REF!-#REF!),0)</f>
        <v>0</v>
      </c>
      <c r="D81" s="1">
        <f>IFERROR(#REF!+#REF!,0)</f>
        <v>0</v>
      </c>
      <c r="E81" s="2">
        <f>IFERROR(AVERAGEIF(Customer_Revenue[[#This Row],[4/1/2022]:[6/30/2022]], "&gt;0"), 0)</f>
        <v>63.594999999999999</v>
      </c>
      <c r="F81" s="1">
        <f>IFERROR(AVEDEV(Customer_Revenue[[#This Row],[4/1/2022]:[6/30/2022]]),0)</f>
        <v>4.625</v>
      </c>
      <c r="G81" s="1">
        <f>IFERROR(MAX(0,#REF!-#REF!),0)</f>
        <v>0</v>
      </c>
      <c r="H81" s="1">
        <f>IFERROR(#REF!+#REF!,0)</f>
        <v>0</v>
      </c>
      <c r="I81" s="2">
        <f>IFERROR(AVERAGEIF(Customer_Revenue[[#This Row],[4/1/2022]:[9/30/2022]], "&gt;0"),0)</f>
        <v>65.122857142857143</v>
      </c>
      <c r="J81" s="1">
        <f>IFERROR(AVEDEV(Customer_Revenue[[#This Row],[4/1/2022]:[9/30/2022]]),0)</f>
        <v>3.5159183673469374</v>
      </c>
      <c r="K81" s="1">
        <f>IFERROR(MAX(0,Customer_Revenue[[#This Row],[Q3 Mean]]-Customer_Revenue[[#This Row],[Q3 Mean Absolute Deviation]]),0)</f>
        <v>61.606938775510208</v>
      </c>
      <c r="L81" s="1">
        <f>IFERROR(MAX(0,Customer_Revenue[[#This Row],[Q3 Mean]]+Customer_Revenue[[#This Row],[Q3 Mean Absolute Deviation]]),0)</f>
        <v>68.638775510204084</v>
      </c>
      <c r="M81" s="2">
        <f>IFERROR(AVERAGEIF(Customer_Revenue[[#This Row],[10/1/2021]:[3/31/2022]], "&gt;0"),0)</f>
        <v>56.720000000000006</v>
      </c>
      <c r="N81" s="1">
        <f>IFERROR(AVEDEV(Customer_Revenue[[#This Row],[10/1/2021]:[3/31/2022]]),0)</f>
        <v>7.1054273576010019E-15</v>
      </c>
      <c r="O81" s="1">
        <f>IFERROR(MAX(0,#REF!-#REF!),0)</f>
        <v>0</v>
      </c>
      <c r="P81" s="1">
        <f>IFERROR(#REF!+#REF!,0)</f>
        <v>0</v>
      </c>
      <c r="Q81">
        <v>6769</v>
      </c>
      <c r="AE81">
        <v>56.72</v>
      </c>
      <c r="AY81">
        <v>56.72</v>
      </c>
      <c r="BS81">
        <v>56.72</v>
      </c>
      <c r="CK81" s="17"/>
      <c r="CM81">
        <v>56.72</v>
      </c>
      <c r="DG81">
        <v>56.72</v>
      </c>
      <c r="EA81">
        <v>56.72</v>
      </c>
      <c r="EU81">
        <v>58.97</v>
      </c>
      <c r="FO81">
        <v>58.97</v>
      </c>
      <c r="GI81">
        <v>68.22</v>
      </c>
      <c r="HC81">
        <v>68.22</v>
      </c>
      <c r="HW81">
        <v>68.22</v>
      </c>
      <c r="IQ81">
        <v>66.63</v>
      </c>
      <c r="JK81">
        <v>66.63</v>
      </c>
    </row>
    <row r="82" spans="1:278" x14ac:dyDescent="0.3">
      <c r="A82" s="2">
        <f>IFERROR(AVERAGEIF(Customer_Revenue[[#This Row],[1/3/2022]:[3/31/2022]], "&gt;0"), 0)</f>
        <v>92.40923076923076</v>
      </c>
      <c r="B82" s="1">
        <f>IFERROR(AVEDEV(Customer_Revenue[[#This Row],[1/3/2022]:[3/31/2022]]),0)</f>
        <v>5.5324260355029562</v>
      </c>
      <c r="C82" s="1">
        <f>IFERROR(MAX(0,#REF!-#REF!),0)</f>
        <v>0</v>
      </c>
      <c r="D82" s="1">
        <f>IFERROR(#REF!+#REF!,0)</f>
        <v>0</v>
      </c>
      <c r="E82" s="2">
        <f>IFERROR(AVERAGEIF(Customer_Revenue[[#This Row],[4/1/2022]:[6/30/2022]], "&gt;0"), 0)</f>
        <v>92.888461538461556</v>
      </c>
      <c r="F82" s="1">
        <f>IFERROR(AVEDEV(Customer_Revenue[[#This Row],[4/1/2022]:[6/30/2022]]),0)</f>
        <v>2.2011834319526704</v>
      </c>
      <c r="G82" s="1">
        <f>IFERROR(MAX(0,#REF!-#REF!),0)</f>
        <v>0</v>
      </c>
      <c r="H82" s="1">
        <f>IFERROR(#REF!+#REF!,0)</f>
        <v>0</v>
      </c>
      <c r="I82" s="2">
        <f>IFERROR(AVERAGEIF(Customer_Revenue[[#This Row],[4/1/2022]:[9/30/2022]], "&gt;0"),0)</f>
        <v>94.109230769230734</v>
      </c>
      <c r="J82" s="1">
        <f>IFERROR(AVEDEV(Customer_Revenue[[#This Row],[4/1/2022]:[9/30/2022]]),0)</f>
        <v>1.851834319526642</v>
      </c>
      <c r="K82" s="1">
        <f>IFERROR(MAX(0,Customer_Revenue[[#This Row],[Q3 Mean]]-Customer_Revenue[[#This Row],[Q3 Mean Absolute Deviation]]),0)</f>
        <v>92.257396449704089</v>
      </c>
      <c r="L82" s="1">
        <f>IFERROR(MAX(0,Customer_Revenue[[#This Row],[Q3 Mean]]+Customer_Revenue[[#This Row],[Q3 Mean Absolute Deviation]]),0)</f>
        <v>95.96106508875738</v>
      </c>
      <c r="M82" s="2">
        <f>IFERROR(AVERAGEIF(Customer_Revenue[[#This Row],[10/1/2021]:[3/31/2022]], "&gt;0"),0)</f>
        <v>88.851153846153792</v>
      </c>
      <c r="N82" s="1">
        <f>IFERROR(AVEDEV(Customer_Revenue[[#This Row],[10/1/2021]:[3/31/2022]]),0)</f>
        <v>3.5588757396449378</v>
      </c>
      <c r="O82" s="1">
        <f>IFERROR(MAX(0,#REF!-#REF!),0)</f>
        <v>0</v>
      </c>
      <c r="P82" s="1">
        <f>IFERROR(#REF!+#REF!,0)</f>
        <v>0</v>
      </c>
      <c r="Q82">
        <v>6771</v>
      </c>
      <c r="U82">
        <v>83.07</v>
      </c>
      <c r="Z82">
        <v>83.07</v>
      </c>
      <c r="AE82">
        <v>83.07</v>
      </c>
      <c r="AJ82">
        <v>83.07</v>
      </c>
      <c r="AO82">
        <v>83.07</v>
      </c>
      <c r="AT82">
        <v>83.07</v>
      </c>
      <c r="AY82">
        <v>83.07</v>
      </c>
      <c r="BD82">
        <v>83.07</v>
      </c>
      <c r="BI82">
        <v>88.85</v>
      </c>
      <c r="BN82">
        <v>88.85</v>
      </c>
      <c r="BS82">
        <v>88.85</v>
      </c>
      <c r="BX82">
        <v>88.85</v>
      </c>
      <c r="CC82">
        <v>88.85</v>
      </c>
      <c r="CH82">
        <v>88.85</v>
      </c>
      <c r="CK82" s="17"/>
      <c r="CM82">
        <v>88.85</v>
      </c>
      <c r="CR82">
        <v>88.85</v>
      </c>
      <c r="CW82">
        <v>128.37</v>
      </c>
      <c r="DB82">
        <v>88.85</v>
      </c>
      <c r="DG82">
        <v>88.85</v>
      </c>
      <c r="DL82">
        <v>88.85</v>
      </c>
      <c r="DQ82">
        <v>88.85</v>
      </c>
      <c r="DV82">
        <v>88.85</v>
      </c>
      <c r="EA82">
        <v>88.85</v>
      </c>
      <c r="EF82">
        <v>91.1</v>
      </c>
      <c r="EK82">
        <v>91.1</v>
      </c>
      <c r="EP82">
        <v>91.1</v>
      </c>
      <c r="EU82">
        <v>91.1</v>
      </c>
      <c r="EZ82">
        <v>91.1</v>
      </c>
      <c r="FE82">
        <v>91.1</v>
      </c>
      <c r="FJ82">
        <v>91.1</v>
      </c>
      <c r="FO82">
        <v>91.1</v>
      </c>
      <c r="FT82">
        <v>91.1</v>
      </c>
      <c r="FY82">
        <v>91.1</v>
      </c>
      <c r="GD82">
        <v>91.1</v>
      </c>
      <c r="GI82">
        <v>95.75</v>
      </c>
      <c r="GN82">
        <v>95.75</v>
      </c>
      <c r="GS82">
        <v>95.75</v>
      </c>
      <c r="GX82">
        <v>95.75</v>
      </c>
      <c r="HC82">
        <v>95.75</v>
      </c>
      <c r="HH82">
        <v>95.75</v>
      </c>
      <c r="HM82">
        <v>95.75</v>
      </c>
      <c r="HR82">
        <v>95.75</v>
      </c>
      <c r="HW82">
        <v>95.75</v>
      </c>
      <c r="IB82">
        <v>95.75</v>
      </c>
      <c r="IG82">
        <v>95.75</v>
      </c>
      <c r="IL82">
        <v>94.97</v>
      </c>
      <c r="IQ82">
        <v>94.97</v>
      </c>
      <c r="IV82">
        <v>94.97</v>
      </c>
      <c r="JA82">
        <v>94.97</v>
      </c>
      <c r="JF82">
        <v>94.97</v>
      </c>
      <c r="JK82">
        <v>94.97</v>
      </c>
      <c r="JP82">
        <v>94.97</v>
      </c>
    </row>
    <row r="83" spans="1:278" x14ac:dyDescent="0.3">
      <c r="A83" s="2">
        <f>IFERROR(AVERAGEIF(Customer_Revenue[[#This Row],[1/3/2022]:[3/31/2022]], "&gt;0"), 0)</f>
        <v>141.36333333333334</v>
      </c>
      <c r="B83" s="1">
        <f>IFERROR(AVEDEV(Customer_Revenue[[#This Row],[1/3/2022]:[3/31/2022]]),0)</f>
        <v>32.437777777777789</v>
      </c>
      <c r="C83" s="1">
        <f>IFERROR(MAX(0,#REF!-#REF!),0)</f>
        <v>0</v>
      </c>
      <c r="D83" s="1">
        <f>IFERROR(#REF!+#REF!,0)</f>
        <v>0</v>
      </c>
      <c r="E83" s="2">
        <f>IFERROR(AVERAGEIF(Customer_Revenue[[#This Row],[4/1/2022]:[6/30/2022]], "&gt;0"), 0)</f>
        <v>150</v>
      </c>
      <c r="F83" s="1">
        <f>IFERROR(AVEDEV(Customer_Revenue[[#This Row],[4/1/2022]:[6/30/2022]]),0)</f>
        <v>42.45333333333334</v>
      </c>
      <c r="G83" s="1">
        <f>IFERROR(MAX(0,#REF!-#REF!),0)</f>
        <v>0</v>
      </c>
      <c r="H83" s="1">
        <f>IFERROR(#REF!+#REF!,0)</f>
        <v>0</v>
      </c>
      <c r="I83" s="2">
        <f>IFERROR(AVERAGEIF(Customer_Revenue[[#This Row],[4/1/2022]:[9/30/2022]], "&gt;0"),0)</f>
        <v>138.33666666666667</v>
      </c>
      <c r="J83" s="1">
        <f>IFERROR(AVEDEV(Customer_Revenue[[#This Row],[4/1/2022]:[9/30/2022]]),0)</f>
        <v>133.06814814814814</v>
      </c>
      <c r="K83" s="1">
        <f>IFERROR(MAX(0,Customer_Revenue[[#This Row],[Q3 Mean]]-Customer_Revenue[[#This Row],[Q3 Mean Absolute Deviation]]),0)</f>
        <v>5.2685185185185333</v>
      </c>
      <c r="L83" s="1">
        <f>IFERROR(MAX(0,Customer_Revenue[[#This Row],[Q3 Mean]]+Customer_Revenue[[#This Row],[Q3 Mean Absolute Deviation]]),0)</f>
        <v>271.40481481481481</v>
      </c>
      <c r="M83" s="2">
        <f>IFERROR(AVERAGEIF(Customer_Revenue[[#This Row],[10/1/2021]:[3/31/2022]], "&gt;0"),0)</f>
        <v>157.53</v>
      </c>
      <c r="N83" s="1">
        <f>IFERROR(AVEDEV(Customer_Revenue[[#This Row],[10/1/2021]:[3/31/2022]]),0)</f>
        <v>58.814285714285724</v>
      </c>
      <c r="O83" s="1">
        <f>IFERROR(MAX(0,#REF!-#REF!),0)</f>
        <v>0</v>
      </c>
      <c r="P83" s="1">
        <f>IFERROR(#REF!+#REF!,0)</f>
        <v>0</v>
      </c>
      <c r="Q83">
        <v>6772</v>
      </c>
      <c r="T83">
        <v>115.91</v>
      </c>
      <c r="AN83">
        <v>115.91</v>
      </c>
      <c r="BH83">
        <v>115.91</v>
      </c>
      <c r="CB83">
        <v>330.89</v>
      </c>
      <c r="CK83" s="17"/>
      <c r="CV83">
        <v>115.91</v>
      </c>
      <c r="DP83">
        <v>190.02</v>
      </c>
      <c r="EJ83">
        <v>118.16</v>
      </c>
      <c r="FD83">
        <v>118.16</v>
      </c>
      <c r="FX83">
        <v>118.16</v>
      </c>
      <c r="GR83">
        <v>213.68</v>
      </c>
      <c r="HL83">
        <v>129.38999999999999</v>
      </c>
      <c r="IF83">
        <v>129.38999999999999</v>
      </c>
      <c r="IK83">
        <v>-483.2</v>
      </c>
      <c r="IL83">
        <v>0</v>
      </c>
      <c r="IR83">
        <v>0</v>
      </c>
      <c r="IZ83">
        <v>121.24</v>
      </c>
    </row>
    <row r="84" spans="1:278" x14ac:dyDescent="0.3">
      <c r="A84" s="2">
        <f>IFERROR(AVERAGEIF(Customer_Revenue[[#This Row],[1/3/2022]:[3/31/2022]], "&gt;0"), 0)</f>
        <v>15</v>
      </c>
      <c r="B84" s="1">
        <f>IFERROR(AVEDEV(Customer_Revenue[[#This Row],[1/3/2022]:[3/31/2022]]),0)</f>
        <v>0</v>
      </c>
      <c r="C84" s="1">
        <f>IFERROR(MAX(0,#REF!-#REF!),0)</f>
        <v>0</v>
      </c>
      <c r="D84" s="1">
        <f>IFERROR(#REF!+#REF!,0)</f>
        <v>0</v>
      </c>
      <c r="E84" s="2">
        <f>IFERROR(AVERAGEIF(Customer_Revenue[[#This Row],[4/1/2022]:[6/30/2022]], "&gt;0"), 0)</f>
        <v>15</v>
      </c>
      <c r="F84" s="1">
        <f>IFERROR(AVEDEV(Customer_Revenue[[#This Row],[4/1/2022]:[6/30/2022]]),0)</f>
        <v>0</v>
      </c>
      <c r="G84" s="1">
        <f>IFERROR(MAX(0,#REF!-#REF!),0)</f>
        <v>0</v>
      </c>
      <c r="H84" s="1">
        <f>IFERROR(#REF!+#REF!,0)</f>
        <v>0</v>
      </c>
      <c r="I84" s="2">
        <f>IFERROR(AVERAGEIF(Customer_Revenue[[#This Row],[4/1/2022]:[9/30/2022]], "&gt;0"),0)</f>
        <v>15</v>
      </c>
      <c r="J84" s="1">
        <f>IFERROR(AVEDEV(Customer_Revenue[[#This Row],[4/1/2022]:[9/30/2022]]),0)</f>
        <v>0</v>
      </c>
      <c r="K84" s="1">
        <f>IFERROR(MAX(0,Customer_Revenue[[#This Row],[Q3 Mean]]-Customer_Revenue[[#This Row],[Q3 Mean Absolute Deviation]]),0)</f>
        <v>15</v>
      </c>
      <c r="L84" s="1">
        <f>IFERROR(MAX(0,Customer_Revenue[[#This Row],[Q3 Mean]]+Customer_Revenue[[#This Row],[Q3 Mean Absolute Deviation]]),0)</f>
        <v>15</v>
      </c>
      <c r="M84" s="2">
        <f>IFERROR(AVERAGEIF(Customer_Revenue[[#This Row],[10/1/2021]:[3/31/2022]], "&gt;0"),0)</f>
        <v>15</v>
      </c>
      <c r="N84" s="1">
        <f>IFERROR(AVEDEV(Customer_Revenue[[#This Row],[10/1/2021]:[3/31/2022]]),0)</f>
        <v>0</v>
      </c>
      <c r="O84" s="1">
        <f>IFERROR(MAX(0,#REF!-#REF!),0)</f>
        <v>0</v>
      </c>
      <c r="P84" s="1">
        <f>IFERROR(#REF!+#REF!,0)</f>
        <v>0</v>
      </c>
      <c r="Q84">
        <v>6773</v>
      </c>
      <c r="R84">
        <v>15</v>
      </c>
      <c r="W84">
        <v>15</v>
      </c>
      <c r="AB84">
        <v>15</v>
      </c>
      <c r="AG84">
        <v>15</v>
      </c>
      <c r="AL84">
        <v>15</v>
      </c>
      <c r="AQ84">
        <v>15</v>
      </c>
      <c r="AV84">
        <v>15</v>
      </c>
      <c r="BA84">
        <v>15</v>
      </c>
      <c r="BF84">
        <v>15</v>
      </c>
      <c r="BK84">
        <v>15</v>
      </c>
      <c r="BP84">
        <v>15</v>
      </c>
      <c r="BU84">
        <v>15</v>
      </c>
      <c r="BZ84">
        <v>15</v>
      </c>
      <c r="CE84">
        <v>15</v>
      </c>
      <c r="CJ84">
        <v>15</v>
      </c>
      <c r="CK84" s="17"/>
      <c r="CO84">
        <v>15</v>
      </c>
      <c r="CT84">
        <v>15</v>
      </c>
      <c r="CY84">
        <v>15</v>
      </c>
      <c r="DD84">
        <v>15</v>
      </c>
      <c r="DI84">
        <v>15</v>
      </c>
      <c r="DN84">
        <v>15</v>
      </c>
      <c r="DS84">
        <v>15</v>
      </c>
      <c r="DX84">
        <v>15</v>
      </c>
      <c r="EC84">
        <v>15</v>
      </c>
      <c r="EH84">
        <v>15</v>
      </c>
      <c r="EM84">
        <v>15</v>
      </c>
      <c r="ER84">
        <v>15</v>
      </c>
      <c r="EW84">
        <v>15</v>
      </c>
      <c r="FB84">
        <v>15</v>
      </c>
      <c r="FG84">
        <v>15</v>
      </c>
      <c r="FL84">
        <v>15</v>
      </c>
      <c r="FQ84">
        <v>15</v>
      </c>
      <c r="FV84">
        <v>15</v>
      </c>
      <c r="GA84">
        <v>15</v>
      </c>
      <c r="GF84">
        <v>15</v>
      </c>
      <c r="GK84">
        <v>15</v>
      </c>
      <c r="GP84">
        <v>15</v>
      </c>
      <c r="GU84">
        <v>15</v>
      </c>
      <c r="GZ84">
        <v>15</v>
      </c>
      <c r="HE84">
        <v>15</v>
      </c>
      <c r="HJ84">
        <v>15</v>
      </c>
      <c r="HO84">
        <v>15</v>
      </c>
      <c r="HT84">
        <v>15</v>
      </c>
      <c r="HY84">
        <v>15</v>
      </c>
      <c r="ID84">
        <v>15</v>
      </c>
      <c r="II84">
        <v>15</v>
      </c>
      <c r="IN84">
        <v>15</v>
      </c>
      <c r="IS84">
        <v>15</v>
      </c>
      <c r="IX84">
        <v>15</v>
      </c>
      <c r="JC84">
        <v>15</v>
      </c>
      <c r="JH84">
        <v>15</v>
      </c>
      <c r="JM84">
        <v>15</v>
      </c>
      <c r="JR84">
        <v>15</v>
      </c>
    </row>
    <row r="85" spans="1:278" x14ac:dyDescent="0.3">
      <c r="A85" s="2">
        <f>IFERROR(AVERAGEIF(Customer_Revenue[[#This Row],[1/3/2022]:[3/31/2022]], "&gt;0"), 0)</f>
        <v>37.904999999999994</v>
      </c>
      <c r="B85" s="1">
        <f>IFERROR(AVEDEV(Customer_Revenue[[#This Row],[1/3/2022]:[3/31/2022]]),0)</f>
        <v>0.62499999999999523</v>
      </c>
      <c r="C85" s="1">
        <f>IFERROR(MAX(0,#REF!-#REF!),0)</f>
        <v>0</v>
      </c>
      <c r="D85" s="1">
        <f>IFERROR(#REF!+#REF!,0)</f>
        <v>0</v>
      </c>
      <c r="E85" s="2">
        <f>IFERROR(AVERAGEIF(Customer_Revenue[[#This Row],[4/1/2022]:[6/30/2022]], "&gt;0"), 0)</f>
        <v>39.779999999999987</v>
      </c>
      <c r="F85" s="1">
        <f>IFERROR(AVEDEV(Customer_Revenue[[#This Row],[4/1/2022]:[6/30/2022]]),0)</f>
        <v>1.4210854715202004E-14</v>
      </c>
      <c r="G85" s="1">
        <f>IFERROR(MAX(0,#REF!-#REF!),0)</f>
        <v>0</v>
      </c>
      <c r="H85" s="1">
        <f>IFERROR(#REF!+#REF!,0)</f>
        <v>0</v>
      </c>
      <c r="I85" s="2">
        <f>IFERROR(AVERAGEIF(Customer_Revenue[[#This Row],[4/1/2022]:[9/30/2022]], "&gt;0"),0)</f>
        <v>39.77999999999998</v>
      </c>
      <c r="J85" s="1">
        <f>IFERROR(AVEDEV(Customer_Revenue[[#This Row],[4/1/2022]:[9/30/2022]]),0)</f>
        <v>2.1316282072803006E-14</v>
      </c>
      <c r="K85" s="1">
        <f>IFERROR(MAX(0,Customer_Revenue[[#This Row],[Q3 Mean]]-Customer_Revenue[[#This Row],[Q3 Mean Absolute Deviation]]),0)</f>
        <v>39.779999999999959</v>
      </c>
      <c r="L85" s="1">
        <f>IFERROR(MAX(0,Customer_Revenue[[#This Row],[Q3 Mean]]+Customer_Revenue[[#This Row],[Q3 Mean Absolute Deviation]]),0)</f>
        <v>39.78</v>
      </c>
      <c r="M85" s="2">
        <f>IFERROR(AVERAGEIF(Customer_Revenue[[#This Row],[10/1/2021]:[3/31/2022]], "&gt;0"),0)</f>
        <v>37.014615384615368</v>
      </c>
      <c r="N85" s="1">
        <f>IFERROR(AVEDEV(Customer_Revenue[[#This Row],[10/1/2021]:[3/31/2022]]),0)</f>
        <v>0.98047337278106883</v>
      </c>
      <c r="O85" s="1">
        <f>IFERROR(MAX(0,#REF!-#REF!),0)</f>
        <v>0</v>
      </c>
      <c r="P85" s="1">
        <f>IFERROR(#REF!+#REF!,0)</f>
        <v>0</v>
      </c>
      <c r="Q85">
        <v>6774</v>
      </c>
      <c r="R85">
        <v>35.74</v>
      </c>
      <c r="W85">
        <v>35.74</v>
      </c>
      <c r="AB85">
        <v>35.74</v>
      </c>
      <c r="AG85">
        <v>35.74</v>
      </c>
      <c r="AL85">
        <v>35.74</v>
      </c>
      <c r="AQ85">
        <v>35.74</v>
      </c>
      <c r="AV85">
        <v>35.74</v>
      </c>
      <c r="BA85">
        <v>35.74</v>
      </c>
      <c r="BF85">
        <v>35.74</v>
      </c>
      <c r="BK85">
        <v>35.74</v>
      </c>
      <c r="BP85">
        <v>37.53</v>
      </c>
      <c r="BU85">
        <v>37.53</v>
      </c>
      <c r="BZ85">
        <v>37.53</v>
      </c>
      <c r="CE85">
        <v>37.53</v>
      </c>
      <c r="CJ85">
        <v>37.53</v>
      </c>
      <c r="CK85" s="17"/>
      <c r="CO85">
        <v>37.53</v>
      </c>
      <c r="CT85">
        <v>37.53</v>
      </c>
      <c r="CY85">
        <v>37.53</v>
      </c>
      <c r="DD85">
        <v>37.53</v>
      </c>
      <c r="DI85">
        <v>37.53</v>
      </c>
      <c r="DN85">
        <v>37.53</v>
      </c>
      <c r="DS85">
        <v>37.53</v>
      </c>
      <c r="DX85">
        <v>37.53</v>
      </c>
      <c r="EC85">
        <v>37.53</v>
      </c>
      <c r="EH85">
        <v>39.78</v>
      </c>
      <c r="EM85">
        <v>39.78</v>
      </c>
      <c r="ER85">
        <v>39.78</v>
      </c>
      <c r="EW85">
        <v>39.78</v>
      </c>
      <c r="FB85">
        <v>39.78</v>
      </c>
      <c r="FG85">
        <v>39.78</v>
      </c>
      <c r="FL85">
        <v>39.78</v>
      </c>
      <c r="FQ85">
        <v>39.78</v>
      </c>
      <c r="FV85">
        <v>39.78</v>
      </c>
      <c r="GA85">
        <v>39.78</v>
      </c>
      <c r="GF85">
        <v>39.78</v>
      </c>
      <c r="GK85">
        <v>39.78</v>
      </c>
      <c r="GP85">
        <v>39.78</v>
      </c>
      <c r="GU85">
        <v>39.78</v>
      </c>
      <c r="GZ85">
        <v>39.78</v>
      </c>
      <c r="HE85">
        <v>39.78</v>
      </c>
      <c r="HJ85">
        <v>39.78</v>
      </c>
      <c r="HO85">
        <v>39.78</v>
      </c>
      <c r="HT85">
        <v>39.78</v>
      </c>
      <c r="HY85">
        <v>39.78</v>
      </c>
      <c r="ID85">
        <v>39.78</v>
      </c>
      <c r="II85">
        <v>39.78</v>
      </c>
      <c r="IN85">
        <v>39.78</v>
      </c>
      <c r="IS85">
        <v>39.78</v>
      </c>
      <c r="IX85">
        <v>39.78</v>
      </c>
      <c r="JC85">
        <v>39.78</v>
      </c>
      <c r="JH85">
        <v>39.78</v>
      </c>
      <c r="JM85">
        <v>39.78</v>
      </c>
      <c r="JR85">
        <v>39.78</v>
      </c>
    </row>
    <row r="86" spans="1:278" x14ac:dyDescent="0.3">
      <c r="A86" s="2">
        <f>IFERROR(AVERAGEIF(Customer_Revenue[[#This Row],[1/3/2022]:[3/31/2022]], "&gt;0"), 0)</f>
        <v>195.68307692307692</v>
      </c>
      <c r="B86" s="1">
        <f>IFERROR(AVEDEV(Customer_Revenue[[#This Row],[1/3/2022]:[3/31/2022]]),0)</f>
        <v>26.617988165680458</v>
      </c>
      <c r="C86" s="1">
        <f>IFERROR(MAX(0,#REF!-#REF!),0)</f>
        <v>0</v>
      </c>
      <c r="D86" s="1">
        <f>IFERROR(#REF!+#REF!,0)</f>
        <v>0</v>
      </c>
      <c r="E86" s="2">
        <f>IFERROR(AVERAGEIF(Customer_Revenue[[#This Row],[4/1/2022]:[6/30/2022]], "&gt;0"), 0)</f>
        <v>190.29</v>
      </c>
      <c r="F86" s="1">
        <f>IFERROR(AVEDEV(Customer_Revenue[[#This Row],[4/1/2022]:[6/30/2022]]),0)</f>
        <v>0</v>
      </c>
      <c r="G86" s="1">
        <f>IFERROR(MAX(0,#REF!-#REF!),0)</f>
        <v>0</v>
      </c>
      <c r="H86" s="1">
        <f>IFERROR(#REF!+#REF!,0)</f>
        <v>0</v>
      </c>
      <c r="I86" s="2">
        <f>IFERROR(AVERAGEIF(Customer_Revenue[[#This Row],[4/1/2022]:[9/30/2022]], "&gt;0"),0)</f>
        <v>193.00555555555559</v>
      </c>
      <c r="J86" s="1">
        <f>IFERROR(AVEDEV(Customer_Revenue[[#This Row],[4/1/2022]:[9/30/2022]]),0)</f>
        <v>13.293749999999989</v>
      </c>
      <c r="K86" s="1">
        <f>IFERROR(MAX(0,Customer_Revenue[[#This Row],[Q3 Mean]]-Customer_Revenue[[#This Row],[Q3 Mean Absolute Deviation]]),0)</f>
        <v>179.7118055555556</v>
      </c>
      <c r="L86" s="1">
        <f>IFERROR(MAX(0,Customer_Revenue[[#This Row],[Q3 Mean]]+Customer_Revenue[[#This Row],[Q3 Mean Absolute Deviation]]),0)</f>
        <v>206.29930555555558</v>
      </c>
      <c r="M86" s="2">
        <f>IFERROR(AVERAGEIF(Customer_Revenue[[#This Row],[10/1/2021]:[3/31/2022]], "&gt;0"),0)</f>
        <v>184.49777777777769</v>
      </c>
      <c r="N86" s="1">
        <f>IFERROR(AVEDEV(Customer_Revenue[[#This Row],[10/1/2021]:[3/31/2022]]),0)</f>
        <v>14.073662551440247</v>
      </c>
      <c r="O86" s="1">
        <f>IFERROR(MAX(0,#REF!-#REF!),0)</f>
        <v>0</v>
      </c>
      <c r="P86" s="1">
        <f>IFERROR(#REF!+#REF!,0)</f>
        <v>0</v>
      </c>
      <c r="Q86">
        <v>6775</v>
      </c>
      <c r="R86">
        <v>171.66</v>
      </c>
      <c r="W86">
        <v>171.66</v>
      </c>
      <c r="AB86">
        <v>171.66</v>
      </c>
      <c r="AG86">
        <v>171.66</v>
      </c>
      <c r="AL86">
        <v>171.66</v>
      </c>
      <c r="AQ86">
        <v>171.66</v>
      </c>
      <c r="AV86">
        <v>171.66</v>
      </c>
      <c r="BA86">
        <v>171.66</v>
      </c>
      <c r="BF86">
        <v>171.66</v>
      </c>
      <c r="BK86">
        <v>171.66</v>
      </c>
      <c r="BP86">
        <v>180.24</v>
      </c>
      <c r="BU86">
        <v>180.24</v>
      </c>
      <c r="BZ86">
        <v>180.24</v>
      </c>
      <c r="CE86">
        <v>180.24</v>
      </c>
      <c r="CJ86">
        <v>180.24</v>
      </c>
      <c r="CK86" s="17"/>
      <c r="CO86">
        <v>180.24</v>
      </c>
      <c r="CT86">
        <v>180.24</v>
      </c>
      <c r="CY86">
        <v>180.24</v>
      </c>
      <c r="DD86">
        <v>180.24</v>
      </c>
      <c r="DI86">
        <v>180.24</v>
      </c>
      <c r="DK86">
        <v>368.7</v>
      </c>
      <c r="DN86">
        <v>180.24</v>
      </c>
      <c r="DS86">
        <v>180.24</v>
      </c>
      <c r="DX86">
        <v>180.24</v>
      </c>
      <c r="EC86">
        <v>180.24</v>
      </c>
      <c r="EH86">
        <v>182.49</v>
      </c>
      <c r="EM86">
        <v>190.29</v>
      </c>
      <c r="ER86">
        <v>190.29</v>
      </c>
      <c r="EW86">
        <v>190.29</v>
      </c>
      <c r="FB86">
        <v>190.29</v>
      </c>
      <c r="FG86">
        <v>190.29</v>
      </c>
      <c r="FL86">
        <v>190.29</v>
      </c>
      <c r="FQ86">
        <v>190.29</v>
      </c>
      <c r="FV86">
        <v>190.29</v>
      </c>
      <c r="GA86">
        <v>190.29</v>
      </c>
      <c r="GF86">
        <v>190.29</v>
      </c>
      <c r="GK86">
        <v>190.29</v>
      </c>
      <c r="GP86">
        <v>190.29</v>
      </c>
      <c r="GU86">
        <v>190.29</v>
      </c>
      <c r="GZ86">
        <v>190.29</v>
      </c>
      <c r="HE86">
        <v>190.29</v>
      </c>
      <c r="HH86">
        <v>0</v>
      </c>
      <c r="HJ86">
        <v>195.93</v>
      </c>
      <c r="HO86">
        <v>195.93</v>
      </c>
      <c r="HT86">
        <v>195.93</v>
      </c>
      <c r="HY86">
        <v>195.93</v>
      </c>
      <c r="ID86">
        <v>195.93</v>
      </c>
      <c r="II86">
        <v>195.93</v>
      </c>
      <c r="IN86">
        <v>195.93</v>
      </c>
      <c r="IS86">
        <v>195.93</v>
      </c>
      <c r="IX86">
        <v>195.93</v>
      </c>
      <c r="JC86">
        <v>195.93</v>
      </c>
      <c r="JH86">
        <v>195.93</v>
      </c>
      <c r="JM86">
        <v>195.93</v>
      </c>
      <c r="JR86">
        <v>195.93</v>
      </c>
    </row>
    <row r="87" spans="1:278" x14ac:dyDescent="0.3">
      <c r="A87" s="2">
        <f>IFERROR(AVERAGEIF(Customer_Revenue[[#This Row],[1/3/2022]:[3/31/2022]], "&gt;0"), 0)</f>
        <v>23.960000000000004</v>
      </c>
      <c r="B87" s="1">
        <f>IFERROR(AVEDEV(Customer_Revenue[[#This Row],[1/3/2022]:[3/31/2022]]),0)</f>
        <v>3.5527136788005009E-15</v>
      </c>
      <c r="C87" s="1">
        <f>IFERROR(MAX(0,#REF!-#REF!),0)</f>
        <v>0</v>
      </c>
      <c r="D87" s="1">
        <f>IFERROR(#REF!+#REF!,0)</f>
        <v>0</v>
      </c>
      <c r="E87" s="2">
        <f>IFERROR(AVERAGEIF(Customer_Revenue[[#This Row],[4/1/2022]:[6/30/2022]], "&gt;0"), 0)</f>
        <v>23.96</v>
      </c>
      <c r="F87" s="1">
        <f>IFERROR(AVEDEV(Customer_Revenue[[#This Row],[4/1/2022]:[6/30/2022]]),0)</f>
        <v>0</v>
      </c>
      <c r="G87" s="1">
        <f>IFERROR(MAX(0,#REF!-#REF!),0)</f>
        <v>0</v>
      </c>
      <c r="H87" s="1">
        <f>IFERROR(#REF!+#REF!,0)</f>
        <v>0</v>
      </c>
      <c r="I87" s="2">
        <f>IFERROR(AVERAGEIF(Customer_Revenue[[#This Row],[4/1/2022]:[9/30/2022]], "&gt;0"),0)</f>
        <v>23.960000000000004</v>
      </c>
      <c r="J87" s="1">
        <f>IFERROR(AVEDEV(Customer_Revenue[[#This Row],[4/1/2022]:[9/30/2022]]),0)</f>
        <v>3.5527136788005009E-15</v>
      </c>
      <c r="K87" s="1">
        <f>IFERROR(MAX(0,Customer_Revenue[[#This Row],[Q3 Mean]]-Customer_Revenue[[#This Row],[Q3 Mean Absolute Deviation]]),0)</f>
        <v>23.96</v>
      </c>
      <c r="L87" s="1">
        <f>IFERROR(MAX(0,Customer_Revenue[[#This Row],[Q3 Mean]]+Customer_Revenue[[#This Row],[Q3 Mean Absolute Deviation]]),0)</f>
        <v>23.960000000000008</v>
      </c>
      <c r="M87" s="2">
        <f>IFERROR(AVERAGEIF(Customer_Revenue[[#This Row],[10/1/2021]:[3/31/2022]], "&gt;0"),0)</f>
        <v>23.517692307692304</v>
      </c>
      <c r="N87" s="1">
        <f>IFERROR(AVEDEV(Customer_Revenue[[#This Row],[10/1/2021]:[3/31/2022]]),0)</f>
        <v>0.54437869822485396</v>
      </c>
      <c r="O87" s="1">
        <f>IFERROR(MAX(0,#REF!-#REF!),0)</f>
        <v>0</v>
      </c>
      <c r="P87" s="1">
        <f>IFERROR(#REF!+#REF!,0)</f>
        <v>0</v>
      </c>
      <c r="Q87">
        <v>6776</v>
      </c>
      <c r="R87">
        <v>22.81</v>
      </c>
      <c r="W87">
        <v>22.81</v>
      </c>
      <c r="AB87">
        <v>22.81</v>
      </c>
      <c r="AG87">
        <v>22.81</v>
      </c>
      <c r="AL87">
        <v>22.81</v>
      </c>
      <c r="AQ87">
        <v>22.81</v>
      </c>
      <c r="AV87">
        <v>22.81</v>
      </c>
      <c r="BA87">
        <v>22.81</v>
      </c>
      <c r="BF87">
        <v>22.81</v>
      </c>
      <c r="BK87">
        <v>22.81</v>
      </c>
      <c r="BP87">
        <v>23.96</v>
      </c>
      <c r="BU87">
        <v>23.96</v>
      </c>
      <c r="BZ87">
        <v>23.96</v>
      </c>
      <c r="CE87">
        <v>23.96</v>
      </c>
      <c r="CJ87">
        <v>23.96</v>
      </c>
      <c r="CK87" s="17"/>
      <c r="CO87">
        <v>23.96</v>
      </c>
      <c r="CT87">
        <v>23.96</v>
      </c>
      <c r="CY87">
        <v>23.96</v>
      </c>
      <c r="DD87">
        <v>23.96</v>
      </c>
      <c r="DI87">
        <v>23.96</v>
      </c>
      <c r="DN87">
        <v>23.96</v>
      </c>
      <c r="DS87">
        <v>23.96</v>
      </c>
      <c r="DX87">
        <v>23.96</v>
      </c>
      <c r="EC87">
        <v>23.96</v>
      </c>
      <c r="EH87">
        <v>23.96</v>
      </c>
      <c r="EM87">
        <v>23.96</v>
      </c>
      <c r="ER87">
        <v>23.96</v>
      </c>
      <c r="EW87">
        <v>23.96</v>
      </c>
      <c r="FB87">
        <v>23.96</v>
      </c>
      <c r="FG87">
        <v>23.96</v>
      </c>
      <c r="FL87">
        <v>23.96</v>
      </c>
      <c r="FQ87">
        <v>23.96</v>
      </c>
      <c r="FV87">
        <v>23.96</v>
      </c>
      <c r="GA87">
        <v>23.96</v>
      </c>
      <c r="GF87">
        <v>23.96</v>
      </c>
      <c r="GK87">
        <v>23.96</v>
      </c>
      <c r="GP87">
        <v>23.96</v>
      </c>
      <c r="GU87">
        <v>23.96</v>
      </c>
      <c r="GZ87">
        <v>23.96</v>
      </c>
      <c r="HE87">
        <v>23.96</v>
      </c>
      <c r="HJ87">
        <v>23.96</v>
      </c>
      <c r="HO87">
        <v>23.96</v>
      </c>
      <c r="HT87">
        <v>23.96</v>
      </c>
      <c r="HY87">
        <v>23.96</v>
      </c>
      <c r="ID87">
        <v>23.96</v>
      </c>
      <c r="II87">
        <v>23.96</v>
      </c>
      <c r="IN87">
        <v>23.96</v>
      </c>
      <c r="IS87">
        <v>23.96</v>
      </c>
      <c r="IX87">
        <v>23.96</v>
      </c>
      <c r="JC87">
        <v>23.96</v>
      </c>
      <c r="JH87">
        <v>23.96</v>
      </c>
      <c r="JM87">
        <v>23.96</v>
      </c>
      <c r="JR87">
        <v>23.96</v>
      </c>
    </row>
    <row r="88" spans="1:278" x14ac:dyDescent="0.3">
      <c r="A88" s="2">
        <f>IFERROR(AVERAGEIF(Customer_Revenue[[#This Row],[1/3/2022]:[3/31/2022]], "&gt;0"), 0)</f>
        <v>140.59923076923076</v>
      </c>
      <c r="B88" s="1">
        <f>IFERROR(AVEDEV(Customer_Revenue[[#This Row],[1/3/2022]:[3/31/2022]]),0)</f>
        <v>0.79881656804732437</v>
      </c>
      <c r="C88" s="1">
        <f>IFERROR(MAX(0,#REF!-#REF!),0)</f>
        <v>0</v>
      </c>
      <c r="D88" s="1">
        <f>IFERROR(#REF!+#REF!,0)</f>
        <v>0</v>
      </c>
      <c r="E88" s="2">
        <f>IFERROR(AVERAGEIF(Customer_Revenue[[#This Row],[4/1/2022]:[6/30/2022]], "&gt;0"), 0)</f>
        <v>144.77000000000001</v>
      </c>
      <c r="F88" s="1">
        <f>IFERROR(AVEDEV(Customer_Revenue[[#This Row],[4/1/2022]:[6/30/2022]]),0)</f>
        <v>1.9692307692307667</v>
      </c>
      <c r="G88" s="1">
        <f>IFERROR(MAX(0,#REF!-#REF!),0)</f>
        <v>0</v>
      </c>
      <c r="H88" s="1">
        <f>IFERROR(#REF!+#REF!,0)</f>
        <v>0</v>
      </c>
      <c r="I88" s="2">
        <f>IFERROR(AVERAGEIF(Customer_Revenue[[#This Row],[4/1/2022]:[9/30/2022]], "&gt;0"),0)</f>
        <v>146.12999999999994</v>
      </c>
      <c r="J88" s="1">
        <f>IFERROR(AVEDEV(Customer_Revenue[[#This Row],[4/1/2022]:[9/30/2022]]),0)</f>
        <v>1.926153846153863</v>
      </c>
      <c r="K88" s="1">
        <f>IFERROR(MAX(0,Customer_Revenue[[#This Row],[Q3 Mean]]-Customer_Revenue[[#This Row],[Q3 Mean Absolute Deviation]]),0)</f>
        <v>144.20384615384609</v>
      </c>
      <c r="L88" s="1">
        <f>IFERROR(MAX(0,Customer_Revenue[[#This Row],[Q3 Mean]]+Customer_Revenue[[#This Row],[Q3 Mean Absolute Deviation]]),0)</f>
        <v>148.05615384615379</v>
      </c>
      <c r="M88" s="2">
        <f>IFERROR(AVERAGEIF(Customer_Revenue[[#This Row],[10/1/2021]:[3/31/2022]], "&gt;0"),0)</f>
        <v>133.97423076923073</v>
      </c>
      <c r="N88" s="1">
        <f>IFERROR(AVEDEV(Customer_Revenue[[#This Row],[10/1/2021]:[3/31/2022]]),0)</f>
        <v>13.617366255144036</v>
      </c>
      <c r="O88" s="1">
        <f>IFERROR(MAX(0,#REF!-#REF!),0)</f>
        <v>0</v>
      </c>
      <c r="P88" s="1">
        <f>IFERROR(#REF!+#REF!,0)</f>
        <v>0</v>
      </c>
      <c r="Q88">
        <v>6777</v>
      </c>
      <c r="S88">
        <v>123.53</v>
      </c>
      <c r="X88">
        <v>123.53</v>
      </c>
      <c r="AC88">
        <v>123.53</v>
      </c>
      <c r="AH88">
        <v>123.53</v>
      </c>
      <c r="AM88">
        <v>123.53</v>
      </c>
      <c r="AR88">
        <v>123.53</v>
      </c>
      <c r="AW88">
        <v>123.53</v>
      </c>
      <c r="BB88">
        <v>0</v>
      </c>
      <c r="BC88">
        <v>123.53</v>
      </c>
      <c r="BG88">
        <v>123.53</v>
      </c>
      <c r="BL88">
        <v>123.53</v>
      </c>
      <c r="BQ88">
        <v>140.08000000000001</v>
      </c>
      <c r="BV88">
        <v>140.08000000000001</v>
      </c>
      <c r="CA88">
        <v>140.08000000000001</v>
      </c>
      <c r="CF88">
        <v>140.08000000000001</v>
      </c>
      <c r="CK88" s="17">
        <v>140.08000000000001</v>
      </c>
      <c r="CP88">
        <v>140.08000000000001</v>
      </c>
      <c r="CU88">
        <v>140.08000000000001</v>
      </c>
      <c r="CZ88">
        <v>140.08000000000001</v>
      </c>
      <c r="DE88">
        <v>140.08000000000001</v>
      </c>
      <c r="DJ88">
        <v>140.08000000000001</v>
      </c>
      <c r="DO88">
        <v>140.08000000000001</v>
      </c>
      <c r="DT88">
        <v>140.08000000000001</v>
      </c>
      <c r="DY88">
        <v>140.08000000000001</v>
      </c>
      <c r="ED88">
        <v>142.33000000000001</v>
      </c>
      <c r="EI88">
        <v>142.33000000000001</v>
      </c>
      <c r="EN88">
        <v>142.33000000000001</v>
      </c>
      <c r="ES88">
        <v>142.33000000000001</v>
      </c>
      <c r="EX88">
        <v>142.33000000000001</v>
      </c>
      <c r="FC88">
        <v>142.33000000000001</v>
      </c>
      <c r="FH88">
        <v>142.33000000000001</v>
      </c>
      <c r="FM88">
        <v>142.33000000000001</v>
      </c>
      <c r="FR88">
        <v>144.62</v>
      </c>
      <c r="FW88">
        <v>144.62</v>
      </c>
      <c r="GB88">
        <v>144.62</v>
      </c>
      <c r="GG88">
        <v>144.62</v>
      </c>
      <c r="GL88">
        <v>147.97</v>
      </c>
      <c r="GQ88">
        <v>147.97</v>
      </c>
      <c r="GV88">
        <v>147.97</v>
      </c>
      <c r="HA88">
        <v>147.97</v>
      </c>
      <c r="HF88">
        <v>147.97</v>
      </c>
      <c r="HK88">
        <v>147.97</v>
      </c>
      <c r="HP88">
        <v>147.97</v>
      </c>
      <c r="HU88">
        <v>147.97</v>
      </c>
      <c r="HZ88">
        <v>147.97</v>
      </c>
      <c r="IE88">
        <v>147.97</v>
      </c>
      <c r="IJ88">
        <v>147.97</v>
      </c>
      <c r="IO88">
        <v>146.93</v>
      </c>
      <c r="IT88">
        <v>146.93</v>
      </c>
      <c r="IY88">
        <v>146.93</v>
      </c>
      <c r="JD88">
        <v>146.93</v>
      </c>
      <c r="JI88">
        <v>146.93</v>
      </c>
      <c r="JN88">
        <v>146.93</v>
      </c>
    </row>
    <row r="89" spans="1:278" x14ac:dyDescent="0.3">
      <c r="A89" s="2">
        <f>IFERROR(AVERAGEIF(Customer_Revenue[[#This Row],[1/3/2022]:[3/31/2022]], "&gt;0"), 0)</f>
        <v>65.05923076923078</v>
      </c>
      <c r="B89" s="1">
        <f>IFERROR(AVEDEV(Customer_Revenue[[#This Row],[1/3/2022]:[3/31/2022]]),0)</f>
        <v>6.4417751479290031</v>
      </c>
      <c r="C89" s="1">
        <f>IFERROR(MAX(0,#REF!-#REF!),0)</f>
        <v>0</v>
      </c>
      <c r="D89" s="1">
        <f>IFERROR(#REF!+#REF!,0)</f>
        <v>0</v>
      </c>
      <c r="E89" s="2">
        <f>IFERROR(AVERAGEIF(Customer_Revenue[[#This Row],[4/1/2022]:[6/30/2022]], "&gt;0"), 0)</f>
        <v>83.130769230769218</v>
      </c>
      <c r="F89" s="1">
        <f>IFERROR(AVEDEV(Customer_Revenue[[#This Row],[4/1/2022]:[6/30/2022]]),0)</f>
        <v>32.953491124260346</v>
      </c>
      <c r="G89" s="1">
        <f>IFERROR(MAX(0,#REF!-#REF!),0)</f>
        <v>0</v>
      </c>
      <c r="H89" s="1">
        <f>IFERROR(#REF!+#REF!,0)</f>
        <v>0</v>
      </c>
      <c r="I89" s="2">
        <f>IFERROR(AVERAGEIF(Customer_Revenue[[#This Row],[4/1/2022]:[9/30/2022]], "&gt;0"),0)</f>
        <v>75.555769230769229</v>
      </c>
      <c r="J89" s="1">
        <f>IFERROR(AVEDEV(Customer_Revenue[[#This Row],[4/1/2022]:[9/30/2022]]),0)</f>
        <v>24.636538461538468</v>
      </c>
      <c r="K89" s="1">
        <f>IFERROR(MAX(0,Customer_Revenue[[#This Row],[Q3 Mean]]-Customer_Revenue[[#This Row],[Q3 Mean Absolute Deviation]]),0)</f>
        <v>50.919230769230765</v>
      </c>
      <c r="L89" s="1">
        <f>IFERROR(MAX(0,Customer_Revenue[[#This Row],[Q3 Mean]]+Customer_Revenue[[#This Row],[Q3 Mean Absolute Deviation]]),0)</f>
        <v>100.19230769230769</v>
      </c>
      <c r="M89" s="2">
        <f>IFERROR(AVERAGEIF(Customer_Revenue[[#This Row],[10/1/2021]:[3/31/2022]], "&gt;0"),0)</f>
        <v>61.300384615384615</v>
      </c>
      <c r="N89" s="1">
        <f>IFERROR(AVEDEV(Customer_Revenue[[#This Row],[10/1/2021]:[3/31/2022]]),0)</f>
        <v>7.8242603550295833</v>
      </c>
      <c r="O89" s="1">
        <f>IFERROR(MAX(0,#REF!-#REF!),0)</f>
        <v>0</v>
      </c>
      <c r="P89" s="1">
        <f>IFERROR(#REF!+#REF!,0)</f>
        <v>0</v>
      </c>
      <c r="Q89">
        <v>6778</v>
      </c>
      <c r="V89">
        <v>67.12</v>
      </c>
      <c r="AA89">
        <v>35.54</v>
      </c>
      <c r="AF89">
        <v>62.17</v>
      </c>
      <c r="AK89">
        <v>35.54</v>
      </c>
      <c r="AP89">
        <v>53.57</v>
      </c>
      <c r="AU89">
        <v>55.82</v>
      </c>
      <c r="AZ89">
        <v>53.57</v>
      </c>
      <c r="BE89">
        <v>54.92</v>
      </c>
      <c r="BJ89">
        <v>53.57</v>
      </c>
      <c r="BO89">
        <v>57.87</v>
      </c>
      <c r="BT89">
        <v>56.83</v>
      </c>
      <c r="BY89">
        <v>99.79</v>
      </c>
      <c r="CD89">
        <v>61.73</v>
      </c>
      <c r="CI89">
        <v>64.489999999999995</v>
      </c>
      <c r="CK89" s="17"/>
      <c r="CN89">
        <v>61.73</v>
      </c>
      <c r="CS89">
        <v>61.73</v>
      </c>
      <c r="CX89">
        <v>61.73</v>
      </c>
      <c r="DC89">
        <v>65.41</v>
      </c>
      <c r="DH89">
        <v>61.73</v>
      </c>
      <c r="DM89">
        <v>63.11</v>
      </c>
      <c r="DR89">
        <v>61.16</v>
      </c>
      <c r="DW89">
        <v>59.32</v>
      </c>
      <c r="EB89">
        <v>58.86</v>
      </c>
      <c r="EG89">
        <v>59.78</v>
      </c>
      <c r="EL89">
        <v>60.14</v>
      </c>
      <c r="EQ89">
        <v>106.58</v>
      </c>
      <c r="EV89">
        <v>76.319999999999993</v>
      </c>
      <c r="FA89">
        <v>34.24</v>
      </c>
      <c r="FF89">
        <v>81.290000000000006</v>
      </c>
      <c r="FK89">
        <v>286.54000000000002</v>
      </c>
      <c r="FP89">
        <v>89.18</v>
      </c>
      <c r="FU89">
        <v>52.67</v>
      </c>
      <c r="FZ89">
        <v>87.87</v>
      </c>
      <c r="GE89">
        <v>41.93</v>
      </c>
      <c r="GJ89">
        <v>80.48</v>
      </c>
      <c r="GO89">
        <v>41.93</v>
      </c>
      <c r="GT89">
        <v>81.150000000000006</v>
      </c>
      <c r="GY89">
        <v>49.65</v>
      </c>
      <c r="HD89">
        <v>77.45</v>
      </c>
      <c r="HI89">
        <v>94.81</v>
      </c>
      <c r="HN89">
        <v>73.430000000000007</v>
      </c>
      <c r="HS89">
        <v>55.35</v>
      </c>
      <c r="HX89">
        <v>86.18</v>
      </c>
      <c r="IC89">
        <v>41.93</v>
      </c>
      <c r="IH89">
        <v>81.819999999999993</v>
      </c>
      <c r="IM89">
        <v>54.68</v>
      </c>
      <c r="IR89">
        <v>87.52</v>
      </c>
      <c r="IW89">
        <v>55.35</v>
      </c>
      <c r="JB89">
        <v>91.89</v>
      </c>
      <c r="JG89">
        <v>41.93</v>
      </c>
      <c r="JL89">
        <v>73.430000000000007</v>
      </c>
      <c r="JQ89">
        <v>45.43</v>
      </c>
    </row>
    <row r="90" spans="1:278" x14ac:dyDescent="0.3">
      <c r="A90" s="2">
        <f>IFERROR(AVERAGEIF(Customer_Revenue[[#This Row],[1/3/2022]:[3/31/2022]], "&gt;0"), 0)</f>
        <v>12.599999999999996</v>
      </c>
      <c r="B90" s="1">
        <f>IFERROR(AVEDEV(Customer_Revenue[[#This Row],[1/3/2022]:[3/31/2022]]),0)</f>
        <v>3.5527136788005009E-15</v>
      </c>
      <c r="C90" s="1">
        <f>IFERROR(MAX(0,#REF!-#REF!),0)</f>
        <v>0</v>
      </c>
      <c r="D90" s="1">
        <f>IFERROR(#REF!+#REF!,0)</f>
        <v>0</v>
      </c>
      <c r="E90" s="2">
        <f>IFERROR(AVERAGEIF(Customer_Revenue[[#This Row],[4/1/2022]:[6/30/2022]], "&gt;0"), 0)</f>
        <v>12.599999999999996</v>
      </c>
      <c r="F90" s="1">
        <f>IFERROR(AVEDEV(Customer_Revenue[[#This Row],[4/1/2022]:[6/30/2022]]),0)</f>
        <v>3.5527136788005009E-15</v>
      </c>
      <c r="G90" s="1">
        <f>IFERROR(MAX(0,#REF!-#REF!),0)</f>
        <v>0</v>
      </c>
      <c r="H90" s="1">
        <f>IFERROR(#REF!+#REF!,0)</f>
        <v>0</v>
      </c>
      <c r="I90" s="2">
        <f>IFERROR(AVERAGEIF(Customer_Revenue[[#This Row],[4/1/2022]:[9/30/2022]], "&gt;0"),0)</f>
        <v>12.600000000000001</v>
      </c>
      <c r="J90" s="1">
        <f>IFERROR(AVEDEV(Customer_Revenue[[#This Row],[4/1/2022]:[9/30/2022]]),0)</f>
        <v>1.7763568394002505E-15</v>
      </c>
      <c r="K90" s="1">
        <f>IFERROR(MAX(0,Customer_Revenue[[#This Row],[Q3 Mean]]-Customer_Revenue[[#This Row],[Q3 Mean Absolute Deviation]]),0)</f>
        <v>12.6</v>
      </c>
      <c r="L90" s="1">
        <f>IFERROR(MAX(0,Customer_Revenue[[#This Row],[Q3 Mean]]+Customer_Revenue[[#This Row],[Q3 Mean Absolute Deviation]]),0)</f>
        <v>12.600000000000003</v>
      </c>
      <c r="M90" s="2">
        <f>IFERROR(AVERAGEIF(Customer_Revenue[[#This Row],[10/1/2021]:[3/31/2022]], "&gt;0"),0)</f>
        <v>14.686923076923083</v>
      </c>
      <c r="N90" s="1">
        <f>IFERROR(AVEDEV(Customer_Revenue[[#This Row],[10/1/2021]:[3/31/2022]]),0)</f>
        <v>2.2474556213017767</v>
      </c>
      <c r="O90" s="1">
        <f>IFERROR(MAX(0,#REF!-#REF!),0)</f>
        <v>0</v>
      </c>
      <c r="P90" s="1">
        <f>IFERROR(#REF!+#REF!,0)</f>
        <v>0</v>
      </c>
      <c r="Q90">
        <v>6779</v>
      </c>
      <c r="R90">
        <v>16.98</v>
      </c>
      <c r="W90">
        <v>16.98</v>
      </c>
      <c r="AB90">
        <v>16.98</v>
      </c>
      <c r="AG90">
        <v>16.98</v>
      </c>
      <c r="AL90">
        <v>16.98</v>
      </c>
      <c r="AQ90">
        <v>16.98</v>
      </c>
      <c r="AV90">
        <v>16.98</v>
      </c>
      <c r="BA90">
        <v>16.98</v>
      </c>
      <c r="BF90">
        <v>16.98</v>
      </c>
      <c r="BK90">
        <v>16.98</v>
      </c>
      <c r="BP90">
        <v>17.829999999999998</v>
      </c>
      <c r="BU90">
        <v>17.829999999999998</v>
      </c>
      <c r="BZ90">
        <v>12.6</v>
      </c>
      <c r="CE90">
        <v>12.6</v>
      </c>
      <c r="CJ90">
        <v>12.6</v>
      </c>
      <c r="CK90" s="17"/>
      <c r="CO90">
        <v>12.6</v>
      </c>
      <c r="CT90">
        <v>12.6</v>
      </c>
      <c r="CY90">
        <v>12.6</v>
      </c>
      <c r="DD90">
        <v>12.6</v>
      </c>
      <c r="DI90">
        <v>12.6</v>
      </c>
      <c r="DN90">
        <v>12.6</v>
      </c>
      <c r="DS90">
        <v>12.6</v>
      </c>
      <c r="DX90">
        <v>12.6</v>
      </c>
      <c r="EC90">
        <v>12.6</v>
      </c>
      <c r="EH90">
        <v>12.6</v>
      </c>
      <c r="EM90">
        <v>12.6</v>
      </c>
      <c r="ER90">
        <v>12.6</v>
      </c>
      <c r="EW90">
        <v>12.6</v>
      </c>
      <c r="FB90">
        <v>12.6</v>
      </c>
      <c r="FG90">
        <v>12.6</v>
      </c>
      <c r="FL90">
        <v>12.6</v>
      </c>
      <c r="FQ90">
        <v>12.6</v>
      </c>
      <c r="FV90">
        <v>12.6</v>
      </c>
      <c r="GA90">
        <v>12.6</v>
      </c>
      <c r="GF90">
        <v>12.6</v>
      </c>
      <c r="GK90">
        <v>12.6</v>
      </c>
      <c r="GP90">
        <v>12.6</v>
      </c>
      <c r="GU90">
        <v>12.6</v>
      </c>
      <c r="GZ90">
        <v>12.6</v>
      </c>
      <c r="HE90">
        <v>12.6</v>
      </c>
      <c r="HJ90">
        <v>12.6</v>
      </c>
      <c r="HO90">
        <v>12.6</v>
      </c>
      <c r="HT90">
        <v>12.6</v>
      </c>
      <c r="HY90">
        <v>12.6</v>
      </c>
      <c r="ID90">
        <v>12.6</v>
      </c>
      <c r="II90">
        <v>12.6</v>
      </c>
      <c r="IN90">
        <v>12.6</v>
      </c>
      <c r="IS90">
        <v>12.6</v>
      </c>
      <c r="IX90">
        <v>12.6</v>
      </c>
      <c r="JC90">
        <v>12.6</v>
      </c>
      <c r="JH90">
        <v>12.6</v>
      </c>
      <c r="JM90">
        <v>12.6</v>
      </c>
      <c r="JR90">
        <v>12.6</v>
      </c>
    </row>
    <row r="91" spans="1:278" x14ac:dyDescent="0.3">
      <c r="A91" s="2">
        <f>IFERROR(AVERAGEIF(Customer_Revenue[[#This Row],[1/3/2022]:[3/31/2022]], "&gt;0"), 0)</f>
        <v>28.446153846153848</v>
      </c>
      <c r="B91" s="1">
        <f>IFERROR(AVEDEV(Customer_Revenue[[#This Row],[1/3/2022]:[3/31/2022]]),0)</f>
        <v>8.1020118343195247</v>
      </c>
      <c r="C91" s="1">
        <f>IFERROR(MAX(0,#REF!-#REF!),0)</f>
        <v>0</v>
      </c>
      <c r="D91" s="1">
        <f>IFERROR(#REF!+#REF!,0)</f>
        <v>0</v>
      </c>
      <c r="E91" s="2">
        <f>IFERROR(AVERAGEIF(Customer_Revenue[[#This Row],[4/1/2022]:[6/30/2022]], "&gt;0"), 0)</f>
        <v>31.437692307692309</v>
      </c>
      <c r="F91" s="1">
        <f>IFERROR(AVEDEV(Customer_Revenue[[#This Row],[4/1/2022]:[6/30/2022]]),0)</f>
        <v>7.9840236686390531</v>
      </c>
      <c r="G91" s="1">
        <f>IFERROR(MAX(0,#REF!-#REF!),0)</f>
        <v>0</v>
      </c>
      <c r="H91" s="1">
        <f>IFERROR(#REF!+#REF!,0)</f>
        <v>0</v>
      </c>
      <c r="I91" s="2">
        <f>IFERROR(AVERAGEIF(Customer_Revenue[[#This Row],[4/1/2022]:[9/30/2022]], "&gt;0"),0)</f>
        <v>29.321923076923074</v>
      </c>
      <c r="J91" s="1">
        <f>IFERROR(AVEDEV(Customer_Revenue[[#This Row],[4/1/2022]:[9/30/2022]]),0)</f>
        <v>7.429911242603553</v>
      </c>
      <c r="K91" s="1">
        <f>IFERROR(MAX(0,Customer_Revenue[[#This Row],[Q3 Mean]]-Customer_Revenue[[#This Row],[Q3 Mean Absolute Deviation]]),0)</f>
        <v>21.892011834319522</v>
      </c>
      <c r="L91" s="1">
        <f>IFERROR(MAX(0,Customer_Revenue[[#This Row],[Q3 Mean]]+Customer_Revenue[[#This Row],[Q3 Mean Absolute Deviation]]),0)</f>
        <v>36.75183431952663</v>
      </c>
      <c r="M91" s="2">
        <f>IFERROR(AVERAGEIF(Customer_Revenue[[#This Row],[10/1/2021]:[3/31/2022]], "&gt;0"),0)</f>
        <v>27.184615384615384</v>
      </c>
      <c r="N91" s="1">
        <f>IFERROR(AVEDEV(Customer_Revenue[[#This Row],[10/1/2021]:[3/31/2022]]),0)</f>
        <v>6.12680473372781</v>
      </c>
      <c r="O91" s="1">
        <f>IFERROR(MAX(0,#REF!-#REF!),0)</f>
        <v>0</v>
      </c>
      <c r="P91" s="1">
        <f>IFERROR(#REF!+#REF!,0)</f>
        <v>0</v>
      </c>
      <c r="Q91">
        <v>6781</v>
      </c>
      <c r="S91">
        <v>24.69</v>
      </c>
      <c r="X91">
        <v>18.45</v>
      </c>
      <c r="AC91">
        <v>24.69</v>
      </c>
      <c r="AH91">
        <v>24.69</v>
      </c>
      <c r="AM91">
        <v>24.69</v>
      </c>
      <c r="AR91">
        <v>24.69</v>
      </c>
      <c r="AW91">
        <v>37.17</v>
      </c>
      <c r="BB91">
        <v>24.69</v>
      </c>
      <c r="BG91">
        <v>24.69</v>
      </c>
      <c r="BL91">
        <v>18.45</v>
      </c>
      <c r="BQ91">
        <v>26.3</v>
      </c>
      <c r="BV91">
        <v>31.9</v>
      </c>
      <c r="CA91">
        <v>31.9</v>
      </c>
      <c r="CF91">
        <v>31.9</v>
      </c>
      <c r="CK91" s="17">
        <v>31.9</v>
      </c>
      <c r="CP91">
        <v>19.86</v>
      </c>
      <c r="CU91">
        <v>31.9</v>
      </c>
      <c r="CZ91">
        <v>18.940000000000001</v>
      </c>
      <c r="DE91">
        <v>18.940000000000001</v>
      </c>
      <c r="DJ91">
        <v>25.42</v>
      </c>
      <c r="DO91">
        <v>38.380000000000003</v>
      </c>
      <c r="DT91">
        <v>18.940000000000001</v>
      </c>
      <c r="DY91">
        <v>25.42</v>
      </c>
      <c r="ED91">
        <v>18.940000000000001</v>
      </c>
      <c r="EI91">
        <v>52</v>
      </c>
      <c r="EN91">
        <v>37.26</v>
      </c>
      <c r="ES91">
        <v>37.200000000000003</v>
      </c>
      <c r="EX91">
        <v>37.869999999999997</v>
      </c>
      <c r="FC91">
        <v>33.85</v>
      </c>
      <c r="FH91">
        <v>48.15</v>
      </c>
      <c r="FM91">
        <v>35.19</v>
      </c>
      <c r="FR91">
        <v>20.89</v>
      </c>
      <c r="FW91">
        <v>22.9</v>
      </c>
      <c r="GB91">
        <v>33.85</v>
      </c>
      <c r="GG91">
        <v>20.89</v>
      </c>
      <c r="GL91">
        <v>24.91</v>
      </c>
      <c r="GQ91">
        <v>24.24</v>
      </c>
      <c r="GV91">
        <v>22.9</v>
      </c>
      <c r="HA91">
        <v>45.85</v>
      </c>
      <c r="HF91">
        <v>21.56</v>
      </c>
      <c r="HK91">
        <v>22.9</v>
      </c>
      <c r="HP91">
        <v>24.24</v>
      </c>
      <c r="HU91">
        <v>37.869999999999997</v>
      </c>
      <c r="HZ91">
        <v>26.66</v>
      </c>
      <c r="IE91">
        <v>34.9</v>
      </c>
      <c r="IJ91">
        <v>24.24</v>
      </c>
      <c r="IO91">
        <v>20.89</v>
      </c>
      <c r="IT91">
        <v>37.869999999999997</v>
      </c>
      <c r="IY91">
        <v>36.53</v>
      </c>
      <c r="JD91">
        <v>20.89</v>
      </c>
      <c r="JI91">
        <v>20.89</v>
      </c>
      <c r="JN91">
        <v>24.24</v>
      </c>
    </row>
    <row r="92" spans="1:278" x14ac:dyDescent="0.3">
      <c r="A92" s="2">
        <f>IFERROR(AVERAGEIF(Customer_Revenue[[#This Row],[1/3/2022]:[3/31/2022]], "&gt;0"), 0)</f>
        <v>238.71538461538455</v>
      </c>
      <c r="B92" s="1">
        <f>IFERROR(AVEDEV(Customer_Revenue[[#This Row],[1/3/2022]:[3/31/2022]]),0)</f>
        <v>43.518775510204044</v>
      </c>
      <c r="C92" s="1">
        <f>IFERROR(MAX(0,#REF!-#REF!),0)</f>
        <v>0</v>
      </c>
      <c r="D92" s="1">
        <f>IFERROR(#REF!+#REF!,0)</f>
        <v>0</v>
      </c>
      <c r="E92" s="2">
        <f>IFERROR(AVERAGEIF(Customer_Revenue[[#This Row],[4/1/2022]:[6/30/2022]], "&gt;0"), 0)</f>
        <v>245.5723076923077</v>
      </c>
      <c r="F92" s="1">
        <f>IFERROR(AVEDEV(Customer_Revenue[[#This Row],[4/1/2022]:[6/30/2022]]),0)</f>
        <v>40.557514792899397</v>
      </c>
      <c r="G92" s="1">
        <f>IFERROR(MAX(0,#REF!-#REF!),0)</f>
        <v>0</v>
      </c>
      <c r="H92" s="1">
        <f>IFERROR(#REF!+#REF!,0)</f>
        <v>0</v>
      </c>
      <c r="I92" s="2">
        <f>IFERROR(AVERAGEIF(Customer_Revenue[[#This Row],[4/1/2022]:[9/30/2022]], "&gt;0"),0)</f>
        <v>250.1496153846154</v>
      </c>
      <c r="J92" s="1">
        <f>IFERROR(AVEDEV(Customer_Revenue[[#This Row],[4/1/2022]:[9/30/2022]]),0)</f>
        <v>41.648076923076935</v>
      </c>
      <c r="K92" s="1">
        <f>IFERROR(MAX(0,Customer_Revenue[[#This Row],[Q3 Mean]]-Customer_Revenue[[#This Row],[Q3 Mean Absolute Deviation]]),0)</f>
        <v>208.50153846153847</v>
      </c>
      <c r="L92" s="1">
        <f>IFERROR(MAX(0,Customer_Revenue[[#This Row],[Q3 Mean]]+Customer_Revenue[[#This Row],[Q3 Mean Absolute Deviation]]),0)</f>
        <v>291.79769230769233</v>
      </c>
      <c r="M92" s="2">
        <f>IFERROR(AVERAGEIF(Customer_Revenue[[#This Row],[10/1/2021]:[3/31/2022]], "&gt;0"),0)</f>
        <v>215.78884615384615</v>
      </c>
      <c r="N92" s="1">
        <f>IFERROR(AVEDEV(Customer_Revenue[[#This Row],[10/1/2021]:[3/31/2022]]),0)</f>
        <v>31.223950617283936</v>
      </c>
      <c r="O92" s="1">
        <f>IFERROR(MAX(0,#REF!-#REF!),0)</f>
        <v>0</v>
      </c>
      <c r="P92" s="1">
        <f>IFERROR(#REF!+#REF!,0)</f>
        <v>0</v>
      </c>
      <c r="Q92">
        <v>6782</v>
      </c>
      <c r="S92">
        <v>206.34</v>
      </c>
      <c r="X92">
        <v>152.51</v>
      </c>
      <c r="AC92">
        <v>219.34</v>
      </c>
      <c r="AH92">
        <v>154.97</v>
      </c>
      <c r="AM92">
        <v>193.67</v>
      </c>
      <c r="AR92">
        <v>193.67</v>
      </c>
      <c r="AW92">
        <v>206.42</v>
      </c>
      <c r="BB92">
        <v>193.67</v>
      </c>
      <c r="BG92">
        <v>193.67</v>
      </c>
      <c r="BL92">
        <v>193.67</v>
      </c>
      <c r="BQ92">
        <v>199.76</v>
      </c>
      <c r="BV92">
        <v>199.76</v>
      </c>
      <c r="CA92">
        <v>199.76</v>
      </c>
      <c r="CF92">
        <v>199.76</v>
      </c>
      <c r="CJ92">
        <v>0</v>
      </c>
      <c r="CK92" s="17">
        <v>474.01</v>
      </c>
      <c r="CP92">
        <v>215.12</v>
      </c>
      <c r="CU92">
        <v>215.12</v>
      </c>
      <c r="CZ92">
        <v>215.12</v>
      </c>
      <c r="DE92">
        <v>215.12</v>
      </c>
      <c r="DJ92">
        <v>219.5</v>
      </c>
      <c r="DO92">
        <v>215.12</v>
      </c>
      <c r="DT92">
        <v>215.12</v>
      </c>
      <c r="DY92">
        <v>215.12</v>
      </c>
      <c r="ED92">
        <v>215.12</v>
      </c>
      <c r="EI92">
        <v>215.12</v>
      </c>
      <c r="EN92">
        <v>273.95</v>
      </c>
      <c r="ES92">
        <v>283.92</v>
      </c>
      <c r="EX92">
        <v>212.02</v>
      </c>
      <c r="FC92">
        <v>324</v>
      </c>
      <c r="FH92">
        <v>172.49</v>
      </c>
      <c r="FM92">
        <v>253.1</v>
      </c>
      <c r="FR92">
        <v>175.84</v>
      </c>
      <c r="FW92">
        <v>270.52</v>
      </c>
      <c r="GB92">
        <v>187.9</v>
      </c>
      <c r="GG92">
        <v>314.07</v>
      </c>
      <c r="GL92">
        <v>242.84</v>
      </c>
      <c r="GQ92">
        <v>273.2</v>
      </c>
      <c r="GV92">
        <v>218.72</v>
      </c>
      <c r="HA92">
        <v>263.82</v>
      </c>
      <c r="HF92">
        <v>175.84</v>
      </c>
      <c r="HK92">
        <v>263.82</v>
      </c>
      <c r="HP92">
        <v>235.29</v>
      </c>
      <c r="HU92">
        <v>297.32</v>
      </c>
      <c r="HZ92">
        <v>217.38</v>
      </c>
      <c r="IE92">
        <v>295.98</v>
      </c>
      <c r="IJ92">
        <v>219.39</v>
      </c>
      <c r="IO92">
        <v>335.65</v>
      </c>
      <c r="IT92">
        <v>219.39</v>
      </c>
      <c r="IY92">
        <v>293.97000000000003</v>
      </c>
      <c r="JD92">
        <v>215.37</v>
      </c>
      <c r="JI92">
        <v>324</v>
      </c>
      <c r="JN92">
        <v>218.05</v>
      </c>
    </row>
    <row r="93" spans="1:278" x14ac:dyDescent="0.3">
      <c r="A93" s="2">
        <f>IFERROR(AVERAGEIF(Customer_Revenue[[#This Row],[1/3/2022]:[3/31/2022]], "&gt;0"), 0)</f>
        <v>48.848333333333336</v>
      </c>
      <c r="B93" s="1">
        <f>IFERROR(AVEDEV(Customer_Revenue[[#This Row],[1/3/2022]:[3/31/2022]]),0)</f>
        <v>3.1488888888888891</v>
      </c>
      <c r="C93" s="1">
        <f>IFERROR(MAX(0,#REF!-#REF!),0)</f>
        <v>0</v>
      </c>
      <c r="D93" s="1">
        <f>IFERROR(#REF!+#REF!,0)</f>
        <v>0</v>
      </c>
      <c r="E93" s="2">
        <f>IFERROR(AVERAGEIF(Customer_Revenue[[#This Row],[4/1/2022]:[6/30/2022]], "&gt;0"), 0)</f>
        <v>52.82692307692308</v>
      </c>
      <c r="F93" s="1">
        <f>IFERROR(AVEDEV(Customer_Revenue[[#This Row],[4/1/2022]:[6/30/2022]]),0)</f>
        <v>12.902840236686391</v>
      </c>
      <c r="G93" s="1">
        <f>IFERROR(MAX(0,#REF!-#REF!),0)</f>
        <v>0</v>
      </c>
      <c r="H93" s="1">
        <f>IFERROR(#REF!+#REF!,0)</f>
        <v>0</v>
      </c>
      <c r="I93" s="2">
        <f>IFERROR(AVERAGEIF(Customer_Revenue[[#This Row],[4/1/2022]:[9/30/2022]], "&gt;0"),0)</f>
        <v>53.646296296296299</v>
      </c>
      <c r="J93" s="1">
        <f>IFERROR(AVEDEV(Customer_Revenue[[#This Row],[4/1/2022]:[9/30/2022]]),0)</f>
        <v>12.877640603566526</v>
      </c>
      <c r="K93" s="1">
        <f>IFERROR(MAX(0,Customer_Revenue[[#This Row],[Q3 Mean]]-Customer_Revenue[[#This Row],[Q3 Mean Absolute Deviation]]),0)</f>
        <v>40.768655692729773</v>
      </c>
      <c r="L93" s="1">
        <f>IFERROR(MAX(0,Customer_Revenue[[#This Row],[Q3 Mean]]+Customer_Revenue[[#This Row],[Q3 Mean Absolute Deviation]]),0)</f>
        <v>66.523936899862832</v>
      </c>
      <c r="M93" s="2">
        <f>IFERROR(AVERAGEIF(Customer_Revenue[[#This Row],[10/1/2021]:[3/31/2022]], "&gt;0"),0)</f>
        <v>41.323461538461544</v>
      </c>
      <c r="N93" s="1">
        <f>IFERROR(AVEDEV(Customer_Revenue[[#This Row],[10/1/2021]:[3/31/2022]]),0)</f>
        <v>7.8819230769230781</v>
      </c>
      <c r="O93" s="1">
        <f>IFERROR(MAX(0,#REF!-#REF!),0)</f>
        <v>0</v>
      </c>
      <c r="P93" s="1">
        <f>IFERROR(#REF!+#REF!,0)</f>
        <v>0</v>
      </c>
      <c r="Q93">
        <v>6783</v>
      </c>
      <c r="R93">
        <v>20.65</v>
      </c>
      <c r="W93">
        <v>46.71</v>
      </c>
      <c r="AB93">
        <v>20.65</v>
      </c>
      <c r="AG93">
        <v>44.11</v>
      </c>
      <c r="AL93">
        <v>17.399999999999999</v>
      </c>
      <c r="AQ93">
        <v>40.08</v>
      </c>
      <c r="AV93">
        <v>38.130000000000003</v>
      </c>
      <c r="BA93">
        <v>34.880000000000003</v>
      </c>
      <c r="BF93">
        <v>40.08</v>
      </c>
      <c r="BK93">
        <v>34.880000000000003</v>
      </c>
      <c r="BP93">
        <v>35.99</v>
      </c>
      <c r="BU93">
        <v>35.99</v>
      </c>
      <c r="BZ93">
        <v>39.340000000000003</v>
      </c>
      <c r="CE93">
        <v>39.340000000000003</v>
      </c>
      <c r="CJ93">
        <v>37.33</v>
      </c>
      <c r="CK93" s="17"/>
      <c r="CO93">
        <v>46.39</v>
      </c>
      <c r="CT93">
        <v>49.74</v>
      </c>
      <c r="CY93">
        <v>49.74</v>
      </c>
      <c r="DD93">
        <v>49.74</v>
      </c>
      <c r="DI93">
        <v>49.74</v>
      </c>
      <c r="DN93">
        <v>46.39</v>
      </c>
      <c r="DS93">
        <v>46.39</v>
      </c>
      <c r="DX93">
        <v>52.42</v>
      </c>
      <c r="EC93">
        <v>49.74</v>
      </c>
      <c r="EH93">
        <v>49.74</v>
      </c>
      <c r="EM93">
        <v>58.82</v>
      </c>
      <c r="ER93">
        <v>40.08</v>
      </c>
      <c r="EW93">
        <v>62.8</v>
      </c>
      <c r="FB93">
        <v>42.76</v>
      </c>
      <c r="FG93">
        <v>68.83</v>
      </c>
      <c r="FL93">
        <v>42.09</v>
      </c>
      <c r="FQ93">
        <v>62.8</v>
      </c>
      <c r="FV93">
        <v>38.07</v>
      </c>
      <c r="GA93">
        <v>62.8</v>
      </c>
      <c r="GF93">
        <v>40.08</v>
      </c>
      <c r="GK93">
        <v>77.45</v>
      </c>
      <c r="GP93">
        <v>40.08</v>
      </c>
      <c r="GU93">
        <v>66.150000000000006</v>
      </c>
      <c r="GZ93">
        <v>42.76</v>
      </c>
      <c r="HE93">
        <v>68.83</v>
      </c>
      <c r="HJ93">
        <v>40.08</v>
      </c>
      <c r="HO93">
        <v>62.8</v>
      </c>
      <c r="HT93">
        <v>40.08</v>
      </c>
      <c r="HY93">
        <v>66.819999999999993</v>
      </c>
      <c r="ID93">
        <v>42.76</v>
      </c>
      <c r="II93">
        <v>66.150000000000006</v>
      </c>
      <c r="IN93">
        <v>40.75</v>
      </c>
      <c r="IS93">
        <v>68.83</v>
      </c>
      <c r="IX93">
        <v>42.76</v>
      </c>
      <c r="JC93">
        <v>68.83</v>
      </c>
      <c r="JH93">
        <v>42.76</v>
      </c>
      <c r="JM93">
        <v>68.16</v>
      </c>
      <c r="JR93">
        <v>42.09</v>
      </c>
    </row>
    <row r="94" spans="1:278" x14ac:dyDescent="0.3">
      <c r="A94" s="2">
        <f>IFERROR(AVERAGEIF(Customer_Revenue[[#This Row],[1/3/2022]:[3/31/2022]], "&gt;0"), 0)</f>
        <v>38.059999999999995</v>
      </c>
      <c r="B94" s="1">
        <f>IFERROR(AVEDEV(Customer_Revenue[[#This Row],[1/3/2022]:[3/31/2022]]),0)</f>
        <v>5.4549999999999983</v>
      </c>
      <c r="C94" s="1">
        <f>IFERROR(MAX(0,#REF!-#REF!),0)</f>
        <v>0</v>
      </c>
      <c r="D94" s="1">
        <f>IFERROR(#REF!+#REF!,0)</f>
        <v>0</v>
      </c>
      <c r="E94" s="2">
        <f>IFERROR(AVERAGEIF(Customer_Revenue[[#This Row],[4/1/2022]:[6/30/2022]], "&gt;0"), 0)</f>
        <v>39.868461538461538</v>
      </c>
      <c r="F94" s="1">
        <f>IFERROR(AVEDEV(Customer_Revenue[[#This Row],[4/1/2022]:[6/30/2022]]),0)</f>
        <v>4.4737278106508862</v>
      </c>
      <c r="G94" s="1">
        <f>IFERROR(MAX(0,#REF!-#REF!),0)</f>
        <v>0</v>
      </c>
      <c r="H94" s="1">
        <f>IFERROR(#REF!+#REF!,0)</f>
        <v>0</v>
      </c>
      <c r="I94" s="2">
        <f>IFERROR(AVERAGEIF(Customer_Revenue[[#This Row],[4/1/2022]:[9/30/2022]], "&gt;0"),0)</f>
        <v>42.527777777777771</v>
      </c>
      <c r="J94" s="1">
        <f>IFERROR(AVEDEV(Customer_Revenue[[#This Row],[4/1/2022]:[9/30/2022]]),0)</f>
        <v>5.6699588477366243</v>
      </c>
      <c r="K94" s="1">
        <f>IFERROR(MAX(0,Customer_Revenue[[#This Row],[Q3 Mean]]-Customer_Revenue[[#This Row],[Q3 Mean Absolute Deviation]]),0)</f>
        <v>36.857818930041148</v>
      </c>
      <c r="L94" s="1">
        <f>IFERROR(MAX(0,Customer_Revenue[[#This Row],[Q3 Mean]]+Customer_Revenue[[#This Row],[Q3 Mean Absolute Deviation]]),0)</f>
        <v>48.197736625514395</v>
      </c>
      <c r="M94" s="2">
        <f>IFERROR(AVERAGEIF(Customer_Revenue[[#This Row],[10/1/2021]:[3/31/2022]], "&gt;0"),0)</f>
        <v>34.564999999999984</v>
      </c>
      <c r="N94" s="1">
        <f>IFERROR(AVEDEV(Customer_Revenue[[#This Row],[10/1/2021]:[3/31/2022]]),0)</f>
        <v>6.1561538461538516</v>
      </c>
      <c r="O94" s="1">
        <f>IFERROR(MAX(0,#REF!-#REF!),0)</f>
        <v>0</v>
      </c>
      <c r="P94" s="1">
        <f>IFERROR(#REF!+#REF!,0)</f>
        <v>0</v>
      </c>
      <c r="Q94">
        <v>6784</v>
      </c>
      <c r="R94">
        <v>24.08</v>
      </c>
      <c r="W94">
        <v>24.08</v>
      </c>
      <c r="AB94">
        <v>24.08</v>
      </c>
      <c r="AG94">
        <v>24.08</v>
      </c>
      <c r="AL94">
        <v>20.83</v>
      </c>
      <c r="AQ94">
        <v>24.08</v>
      </c>
      <c r="AV94">
        <v>39.03</v>
      </c>
      <c r="BA94">
        <v>39.03</v>
      </c>
      <c r="BF94">
        <v>46.83</v>
      </c>
      <c r="BK94">
        <v>33.83</v>
      </c>
      <c r="BP94">
        <v>34.93</v>
      </c>
      <c r="BU94">
        <v>37.229999999999997</v>
      </c>
      <c r="BZ94">
        <v>34.93</v>
      </c>
      <c r="CE94">
        <v>34.93</v>
      </c>
      <c r="CJ94">
        <v>38.28</v>
      </c>
      <c r="CK94" s="17"/>
      <c r="CO94">
        <v>34.93</v>
      </c>
      <c r="CT94">
        <v>34.93</v>
      </c>
      <c r="CY94">
        <v>36.270000000000003</v>
      </c>
      <c r="DD94">
        <v>34.93</v>
      </c>
      <c r="DI94">
        <v>36.270000000000003</v>
      </c>
      <c r="DN94">
        <v>21.43</v>
      </c>
      <c r="DS94">
        <v>34.93</v>
      </c>
      <c r="DX94">
        <v>38.28</v>
      </c>
      <c r="EC94">
        <v>38.28</v>
      </c>
      <c r="EH94">
        <v>60.51</v>
      </c>
      <c r="EM94">
        <v>47.68</v>
      </c>
      <c r="ER94">
        <v>36.270000000000003</v>
      </c>
      <c r="EW94">
        <v>34.93</v>
      </c>
      <c r="FB94">
        <v>36.270000000000003</v>
      </c>
      <c r="FG94">
        <v>38.28</v>
      </c>
      <c r="FL94">
        <v>42.65</v>
      </c>
      <c r="FQ94">
        <v>34.39</v>
      </c>
      <c r="FV94">
        <v>34.93</v>
      </c>
      <c r="GA94">
        <v>34.93</v>
      </c>
      <c r="GF94">
        <v>49.69</v>
      </c>
      <c r="GK94">
        <v>40.96</v>
      </c>
      <c r="GP94">
        <v>42.65</v>
      </c>
      <c r="GU94">
        <v>49.69</v>
      </c>
      <c r="GZ94">
        <v>42.65</v>
      </c>
      <c r="HE94">
        <v>40.29</v>
      </c>
      <c r="HJ94">
        <v>38.28</v>
      </c>
      <c r="HO94">
        <v>40.29</v>
      </c>
      <c r="HT94">
        <v>38.28</v>
      </c>
      <c r="HY94">
        <v>38.28</v>
      </c>
      <c r="ID94">
        <v>43.66</v>
      </c>
      <c r="II94">
        <v>40.29</v>
      </c>
      <c r="IN94">
        <v>38.950000000000003</v>
      </c>
      <c r="IS94">
        <v>69.87</v>
      </c>
      <c r="IX94">
        <v>49.02</v>
      </c>
      <c r="JC94">
        <v>49.02</v>
      </c>
      <c r="JH94">
        <v>62.8</v>
      </c>
      <c r="JM94">
        <v>38.28</v>
      </c>
      <c r="JR94">
        <v>42.65</v>
      </c>
    </row>
    <row r="95" spans="1:278" x14ac:dyDescent="0.3">
      <c r="A95" s="2">
        <f>IFERROR(AVERAGEIF(Customer_Revenue[[#This Row],[1/3/2022]:[3/31/2022]], "&gt;0"), 0)</f>
        <v>3.2233333333333332</v>
      </c>
      <c r="B95" s="1">
        <f>IFERROR(AVEDEV(Customer_Revenue[[#This Row],[1/3/2022]:[3/31/2022]]),0)</f>
        <v>0.96777777777777763</v>
      </c>
      <c r="C95" s="1">
        <f>IFERROR(MAX(0,#REF!-#REF!),0)</f>
        <v>0</v>
      </c>
      <c r="D95" s="1">
        <f>IFERROR(#REF!+#REF!,0)</f>
        <v>0</v>
      </c>
      <c r="E95" s="2">
        <f>IFERROR(AVERAGEIF(Customer_Revenue[[#This Row],[4/1/2022]:[6/30/2022]], "&gt;0"), 0)</f>
        <v>3.927692307692308</v>
      </c>
      <c r="F95" s="1">
        <f>IFERROR(AVEDEV(Customer_Revenue[[#This Row],[4/1/2022]:[6/30/2022]]),0)</f>
        <v>1.0783431952662723</v>
      </c>
      <c r="G95" s="1">
        <f>IFERROR(MAX(0,#REF!-#REF!),0)</f>
        <v>0</v>
      </c>
      <c r="H95" s="1">
        <f>IFERROR(#REF!+#REF!,0)</f>
        <v>0</v>
      </c>
      <c r="I95" s="2">
        <f>IFERROR(AVERAGEIF(Customer_Revenue[[#This Row],[4/1/2022]:[9/30/2022]], "&gt;0"),0)</f>
        <v>5.638148148148149</v>
      </c>
      <c r="J95" s="1">
        <f>IFERROR(AVEDEV(Customer_Revenue[[#This Row],[4/1/2022]:[9/30/2022]]),0)</f>
        <v>1.9510836762688617</v>
      </c>
      <c r="K95" s="1">
        <f>IFERROR(MAX(0,Customer_Revenue[[#This Row],[Q3 Mean]]-Customer_Revenue[[#This Row],[Q3 Mean Absolute Deviation]]),0)</f>
        <v>3.6870644718792871</v>
      </c>
      <c r="L95" s="1">
        <f>IFERROR(MAX(0,Customer_Revenue[[#This Row],[Q3 Mean]]+Customer_Revenue[[#This Row],[Q3 Mean Absolute Deviation]]),0)</f>
        <v>7.5892318244170109</v>
      </c>
      <c r="M95" s="2">
        <f>IFERROR(AVERAGEIF(Customer_Revenue[[#This Row],[10/1/2021]:[3/31/2022]], "&gt;0"),0)</f>
        <v>3.1896153846153839</v>
      </c>
      <c r="N95" s="1">
        <f>IFERROR(AVEDEV(Customer_Revenue[[#This Row],[10/1/2021]:[3/31/2022]]),0)</f>
        <v>0.84727810650887569</v>
      </c>
      <c r="O95" s="1">
        <f>IFERROR(MAX(0,#REF!-#REF!),0)</f>
        <v>0</v>
      </c>
      <c r="P95" s="1">
        <f>IFERROR(#REF!+#REF!,0)</f>
        <v>0</v>
      </c>
      <c r="Q95">
        <v>6785</v>
      </c>
      <c r="R95">
        <v>3.55</v>
      </c>
      <c r="W95">
        <v>3.55</v>
      </c>
      <c r="AB95">
        <v>3.55</v>
      </c>
      <c r="AG95">
        <v>5.5</v>
      </c>
      <c r="AL95">
        <v>2.25</v>
      </c>
      <c r="AQ95">
        <v>3.55</v>
      </c>
      <c r="AV95">
        <v>3.55</v>
      </c>
      <c r="BA95">
        <v>2.25</v>
      </c>
      <c r="BF95">
        <v>2.25</v>
      </c>
      <c r="BK95">
        <v>2.25</v>
      </c>
      <c r="BP95">
        <v>2.33</v>
      </c>
      <c r="BU95">
        <v>2.33</v>
      </c>
      <c r="BZ95">
        <v>3.67</v>
      </c>
      <c r="CE95">
        <v>3.67</v>
      </c>
      <c r="CJ95">
        <v>2.33</v>
      </c>
      <c r="CK95" s="17"/>
      <c r="CO95">
        <v>2.33</v>
      </c>
      <c r="CT95">
        <v>2.33</v>
      </c>
      <c r="CY95">
        <v>2.33</v>
      </c>
      <c r="DD95">
        <v>2.33</v>
      </c>
      <c r="DI95">
        <v>3.67</v>
      </c>
      <c r="DN95">
        <v>2.33</v>
      </c>
      <c r="DS95">
        <v>5.68</v>
      </c>
      <c r="DX95">
        <v>3</v>
      </c>
      <c r="EC95">
        <v>3</v>
      </c>
      <c r="EH95">
        <v>3.67</v>
      </c>
      <c r="EM95">
        <v>5.68</v>
      </c>
      <c r="ER95">
        <v>3.67</v>
      </c>
      <c r="EW95">
        <v>2.33</v>
      </c>
      <c r="FB95">
        <v>2.33</v>
      </c>
      <c r="FG95">
        <v>3.67</v>
      </c>
      <c r="FL95">
        <v>3.67</v>
      </c>
      <c r="FQ95">
        <v>2.33</v>
      </c>
      <c r="FV95">
        <v>3.67</v>
      </c>
      <c r="GA95">
        <v>5.68</v>
      </c>
      <c r="GF95">
        <v>5.68</v>
      </c>
      <c r="GK95">
        <v>5.68</v>
      </c>
      <c r="GP95">
        <v>3</v>
      </c>
      <c r="GU95">
        <v>5.68</v>
      </c>
      <c r="GZ95">
        <v>3.67</v>
      </c>
      <c r="HE95">
        <v>8.36</v>
      </c>
      <c r="HJ95">
        <v>5.68</v>
      </c>
      <c r="HO95">
        <v>5.68</v>
      </c>
      <c r="HT95">
        <v>3.67</v>
      </c>
      <c r="HY95">
        <v>3.67</v>
      </c>
      <c r="ID95">
        <v>5.68</v>
      </c>
      <c r="II95">
        <v>5.68</v>
      </c>
      <c r="IN95">
        <v>5.68</v>
      </c>
      <c r="IS95">
        <v>7.69</v>
      </c>
      <c r="IX95">
        <v>10.01</v>
      </c>
      <c r="JC95">
        <v>10.68</v>
      </c>
      <c r="JH95">
        <v>10.01</v>
      </c>
      <c r="JM95">
        <v>10.68</v>
      </c>
      <c r="JR95">
        <v>8</v>
      </c>
    </row>
    <row r="96" spans="1:278" x14ac:dyDescent="0.3">
      <c r="A96" s="2">
        <f>IFERROR(AVERAGEIF(Customer_Revenue[[#This Row],[1/3/2022]:[3/31/2022]], "&gt;0"), 0)</f>
        <v>18.220000000000002</v>
      </c>
      <c r="B96" s="1">
        <f>IFERROR(AVEDEV(Customer_Revenue[[#This Row],[1/3/2022]:[3/31/2022]]),0)</f>
        <v>2.4216666666666673</v>
      </c>
      <c r="C96" s="1">
        <f>IFERROR(MAX(0,#REF!-#REF!),0)</f>
        <v>0</v>
      </c>
      <c r="D96" s="1">
        <f>IFERROR(#REF!+#REF!,0)</f>
        <v>0</v>
      </c>
      <c r="E96" s="2">
        <f>IFERROR(AVERAGEIF(Customer_Revenue[[#This Row],[4/1/2022]:[6/30/2022]], "&gt;0"), 0)</f>
        <v>21.015384615384615</v>
      </c>
      <c r="F96" s="1">
        <f>IFERROR(AVEDEV(Customer_Revenue[[#This Row],[4/1/2022]:[6/30/2022]]),0)</f>
        <v>3.4089940828402368</v>
      </c>
      <c r="G96" s="1">
        <f>IFERROR(MAX(0,#REF!-#REF!),0)</f>
        <v>0</v>
      </c>
      <c r="H96" s="1">
        <f>IFERROR(#REF!+#REF!,0)</f>
        <v>0</v>
      </c>
      <c r="I96" s="2">
        <f>IFERROR(AVERAGEIF(Customer_Revenue[[#This Row],[4/1/2022]:[9/30/2022]], "&gt;0"),0)</f>
        <v>30.471111111111121</v>
      </c>
      <c r="J96" s="1">
        <f>IFERROR(AVEDEV(Customer_Revenue[[#This Row],[4/1/2022]:[9/30/2022]]),0)</f>
        <v>17.610946502057622</v>
      </c>
      <c r="K96" s="1">
        <f>IFERROR(MAX(0,Customer_Revenue[[#This Row],[Q3 Mean]]-Customer_Revenue[[#This Row],[Q3 Mean Absolute Deviation]]),0)</f>
        <v>12.860164609053498</v>
      </c>
      <c r="L96" s="1">
        <f>IFERROR(MAX(0,Customer_Revenue[[#This Row],[Q3 Mean]]+Customer_Revenue[[#This Row],[Q3 Mean Absolute Deviation]]),0)</f>
        <v>48.082057613168743</v>
      </c>
      <c r="M96" s="2">
        <f>IFERROR(AVERAGEIF(Customer_Revenue[[#This Row],[10/1/2021]:[3/31/2022]], "&gt;0"),0)</f>
        <v>17.943461538461541</v>
      </c>
      <c r="N96" s="1">
        <f>IFERROR(AVEDEV(Customer_Revenue[[#This Row],[10/1/2021]:[3/31/2022]]),0)</f>
        <v>2.3816863905325443</v>
      </c>
      <c r="O96" s="1">
        <f>IFERROR(MAX(0,#REF!-#REF!),0)</f>
        <v>0</v>
      </c>
      <c r="P96" s="1">
        <f>IFERROR(#REF!+#REF!,0)</f>
        <v>0</v>
      </c>
      <c r="Q96">
        <v>6786</v>
      </c>
      <c r="R96">
        <v>17.77</v>
      </c>
      <c r="W96">
        <v>19.07</v>
      </c>
      <c r="AB96">
        <v>19.07</v>
      </c>
      <c r="AG96">
        <v>19.72</v>
      </c>
      <c r="AL96">
        <v>13.87</v>
      </c>
      <c r="AQ96">
        <v>13.87</v>
      </c>
      <c r="AV96">
        <v>15.17</v>
      </c>
      <c r="BA96">
        <v>19.72</v>
      </c>
      <c r="BF96">
        <v>23.96</v>
      </c>
      <c r="BK96">
        <v>19.72</v>
      </c>
      <c r="BP96">
        <v>14.31</v>
      </c>
      <c r="BU96">
        <v>14.31</v>
      </c>
      <c r="BZ96">
        <v>19.670000000000002</v>
      </c>
      <c r="CE96">
        <v>17.66</v>
      </c>
      <c r="CJ96">
        <v>17.66</v>
      </c>
      <c r="CK96" s="17"/>
      <c r="CO96">
        <v>14.31</v>
      </c>
      <c r="CT96">
        <v>17.66</v>
      </c>
      <c r="CY96">
        <v>17.66</v>
      </c>
      <c r="DD96">
        <v>14.31</v>
      </c>
      <c r="DI96">
        <v>20.34</v>
      </c>
      <c r="DN96">
        <v>14.31</v>
      </c>
      <c r="DS96">
        <v>17.66</v>
      </c>
      <c r="DX96">
        <v>17.66</v>
      </c>
      <c r="EC96">
        <v>20.34</v>
      </c>
      <c r="EH96">
        <v>26.39</v>
      </c>
      <c r="EM96">
        <v>20.34</v>
      </c>
      <c r="ER96">
        <v>20.34</v>
      </c>
      <c r="EW96">
        <v>15.65</v>
      </c>
      <c r="FB96">
        <v>20.34</v>
      </c>
      <c r="FG96">
        <v>17.66</v>
      </c>
      <c r="FL96">
        <v>18.329999999999998</v>
      </c>
      <c r="FQ96">
        <v>14.31</v>
      </c>
      <c r="FV96">
        <v>25.72</v>
      </c>
      <c r="GA96">
        <v>24.71</v>
      </c>
      <c r="GF96">
        <v>26.72</v>
      </c>
      <c r="GK96">
        <v>29.07</v>
      </c>
      <c r="GP96">
        <v>20.34</v>
      </c>
      <c r="GU96">
        <v>19.670000000000002</v>
      </c>
      <c r="GZ96">
        <v>20.34</v>
      </c>
      <c r="HE96">
        <v>259.19</v>
      </c>
      <c r="HJ96">
        <v>19</v>
      </c>
      <c r="HO96">
        <v>20.34</v>
      </c>
      <c r="HT96">
        <v>20.34</v>
      </c>
      <c r="HY96">
        <v>18.329999999999998</v>
      </c>
      <c r="ID96">
        <v>20.34</v>
      </c>
      <c r="II96">
        <v>39.5</v>
      </c>
      <c r="IN96">
        <v>20.34</v>
      </c>
      <c r="IS96">
        <v>20.34</v>
      </c>
      <c r="IX96">
        <v>23.04</v>
      </c>
      <c r="JC96">
        <v>24.71</v>
      </c>
      <c r="JH96">
        <v>24.71</v>
      </c>
      <c r="JM96">
        <v>19</v>
      </c>
      <c r="JR96">
        <v>20.34</v>
      </c>
    </row>
    <row r="97" spans="1:278" x14ac:dyDescent="0.3">
      <c r="A97" s="2">
        <f>IFERROR(AVERAGEIF(Customer_Revenue[[#This Row],[1/3/2022]:[3/31/2022]], "&gt;0"), 0)</f>
        <v>34.942500000000003</v>
      </c>
      <c r="B97" s="1">
        <f>IFERROR(AVEDEV(Customer_Revenue[[#This Row],[1/3/2022]:[3/31/2022]]),0)</f>
        <v>3.3529166666666672</v>
      </c>
      <c r="C97" s="1">
        <f>IFERROR(MAX(0,#REF!-#REF!),0)</f>
        <v>0</v>
      </c>
      <c r="D97" s="1">
        <f>IFERROR(#REF!+#REF!,0)</f>
        <v>0</v>
      </c>
      <c r="E97" s="2">
        <f>IFERROR(AVERAGEIF(Customer_Revenue[[#This Row],[4/1/2022]:[6/30/2022]], "&gt;0"), 0)</f>
        <v>35.591538461538455</v>
      </c>
      <c r="F97" s="1">
        <f>IFERROR(AVEDEV(Customer_Revenue[[#This Row],[4/1/2022]:[6/30/2022]]),0)</f>
        <v>2.5542011834319518</v>
      </c>
      <c r="G97" s="1">
        <f>IFERROR(MAX(0,#REF!-#REF!),0)</f>
        <v>0</v>
      </c>
      <c r="H97" s="1">
        <f>IFERROR(#REF!+#REF!,0)</f>
        <v>0</v>
      </c>
      <c r="I97" s="2">
        <f>IFERROR(AVERAGEIF(Customer_Revenue[[#This Row],[4/1/2022]:[9/30/2022]], "&gt;0"),0)</f>
        <v>38.079999999999991</v>
      </c>
      <c r="J97" s="1">
        <f>IFERROR(AVEDEV(Customer_Revenue[[#This Row],[4/1/2022]:[9/30/2022]]),0)</f>
        <v>5.1629629629629603</v>
      </c>
      <c r="K97" s="1">
        <f>IFERROR(MAX(0,Customer_Revenue[[#This Row],[Q3 Mean]]-Customer_Revenue[[#This Row],[Q3 Mean Absolute Deviation]]),0)</f>
        <v>32.917037037037034</v>
      </c>
      <c r="L97" s="1">
        <f>IFERROR(MAX(0,Customer_Revenue[[#This Row],[Q3 Mean]]+Customer_Revenue[[#This Row],[Q3 Mean Absolute Deviation]]),0)</f>
        <v>43.242962962962949</v>
      </c>
      <c r="M97" s="2">
        <f>IFERROR(AVERAGEIF(Customer_Revenue[[#This Row],[10/1/2021]:[3/31/2022]], "&gt;0"),0)</f>
        <v>35.033076923076912</v>
      </c>
      <c r="N97" s="1">
        <f>IFERROR(AVEDEV(Customer_Revenue[[#This Row],[10/1/2021]:[3/31/2022]]),0)</f>
        <v>2.6968639053254413</v>
      </c>
      <c r="O97" s="1">
        <f>IFERROR(MAX(0,#REF!-#REF!),0)</f>
        <v>0</v>
      </c>
      <c r="P97" s="1">
        <f>IFERROR(#REF!+#REF!,0)</f>
        <v>0</v>
      </c>
      <c r="Q97">
        <v>6787</v>
      </c>
      <c r="R97">
        <v>34.31</v>
      </c>
      <c r="W97">
        <v>34.31</v>
      </c>
      <c r="AB97">
        <v>34.31</v>
      </c>
      <c r="AG97">
        <v>34.31</v>
      </c>
      <c r="AL97">
        <v>28.46</v>
      </c>
      <c r="AQ97">
        <v>33.659999999999997</v>
      </c>
      <c r="AV97">
        <v>34.31</v>
      </c>
      <c r="BA97">
        <v>36.26</v>
      </c>
      <c r="BF97">
        <v>33.659999999999997</v>
      </c>
      <c r="BK97">
        <v>33.659999999999997</v>
      </c>
      <c r="BP97">
        <v>35.380000000000003</v>
      </c>
      <c r="BU97">
        <v>39.4</v>
      </c>
      <c r="BZ97">
        <v>35.380000000000003</v>
      </c>
      <c r="CE97">
        <v>44.14</v>
      </c>
      <c r="CJ97">
        <v>41.23</v>
      </c>
      <c r="CK97" s="17"/>
      <c r="CO97">
        <v>28.91</v>
      </c>
      <c r="CT97">
        <v>32.26</v>
      </c>
      <c r="CY97">
        <v>34.94</v>
      </c>
      <c r="DD97">
        <v>36.950000000000003</v>
      </c>
      <c r="DI97">
        <v>34.270000000000003</v>
      </c>
      <c r="DN97">
        <v>28.91</v>
      </c>
      <c r="DS97">
        <v>35.61</v>
      </c>
      <c r="DX97">
        <v>32.93</v>
      </c>
      <c r="EC97">
        <v>32.26</v>
      </c>
      <c r="EH97">
        <v>35.61</v>
      </c>
      <c r="EM97">
        <v>45.43</v>
      </c>
      <c r="ER97">
        <v>32.93</v>
      </c>
      <c r="EW97">
        <v>32.26</v>
      </c>
      <c r="FB97">
        <v>34.270000000000003</v>
      </c>
      <c r="FG97">
        <v>35.61</v>
      </c>
      <c r="FL97">
        <v>34.94</v>
      </c>
      <c r="FQ97">
        <v>28.91</v>
      </c>
      <c r="FV97">
        <v>34.94</v>
      </c>
      <c r="GA97">
        <v>34.94</v>
      </c>
      <c r="GF97">
        <v>40.74</v>
      </c>
      <c r="GK97">
        <v>34.94</v>
      </c>
      <c r="GP97">
        <v>38.51</v>
      </c>
      <c r="GU97">
        <v>43.42</v>
      </c>
      <c r="GZ97">
        <v>36.28</v>
      </c>
      <c r="HE97">
        <v>34.94</v>
      </c>
      <c r="HJ97">
        <v>34.270000000000003</v>
      </c>
      <c r="HO97">
        <v>39.18</v>
      </c>
      <c r="HT97">
        <v>32.93</v>
      </c>
      <c r="HY97">
        <v>32.26</v>
      </c>
      <c r="ID97">
        <v>56.14</v>
      </c>
      <c r="II97">
        <v>68.41</v>
      </c>
      <c r="IN97">
        <v>39.18</v>
      </c>
      <c r="IS97">
        <v>34.94</v>
      </c>
      <c r="IX97">
        <v>39.18</v>
      </c>
      <c r="JC97">
        <v>47.66</v>
      </c>
      <c r="JH97">
        <v>34.94</v>
      </c>
      <c r="JM97">
        <v>37.840000000000003</v>
      </c>
      <c r="JR97">
        <v>33.6</v>
      </c>
    </row>
    <row r="98" spans="1:278" x14ac:dyDescent="0.3">
      <c r="A98" s="2">
        <f>IFERROR(AVERAGEIF(Customer_Revenue[[#This Row],[1/3/2022]:[3/31/2022]], "&gt;0"), 0)</f>
        <v>109.09999999999998</v>
      </c>
      <c r="B98" s="1">
        <f>IFERROR(AVEDEV(Customer_Revenue[[#This Row],[1/3/2022]:[3/31/2022]]),0)</f>
        <v>9.0569230769230789</v>
      </c>
      <c r="C98" s="1">
        <f>IFERROR(MAX(0,#REF!-#REF!),0)</f>
        <v>0</v>
      </c>
      <c r="D98" s="1">
        <f>IFERROR(#REF!+#REF!,0)</f>
        <v>0</v>
      </c>
      <c r="E98" s="2">
        <f>IFERROR(AVERAGEIF(Customer_Revenue[[#This Row],[4/1/2022]:[6/30/2022]], "&gt;0"), 0)</f>
        <v>81.696153846153848</v>
      </c>
      <c r="F98" s="1">
        <f>IFERROR(AVEDEV(Customer_Revenue[[#This Row],[4/1/2022]:[6/30/2022]]),0)</f>
        <v>18.424142011834324</v>
      </c>
      <c r="G98" s="1">
        <f>IFERROR(MAX(0,#REF!-#REF!),0)</f>
        <v>0</v>
      </c>
      <c r="H98" s="1">
        <f>IFERROR(#REF!+#REF!,0)</f>
        <v>0</v>
      </c>
      <c r="I98" s="2">
        <f>IFERROR(AVERAGEIF(Customer_Revenue[[#This Row],[4/1/2022]:[9/30/2022]], "&gt;0"),0)</f>
        <v>79.504230769230773</v>
      </c>
      <c r="J98" s="1">
        <f>IFERROR(AVEDEV(Customer_Revenue[[#This Row],[4/1/2022]:[9/30/2022]]),0)</f>
        <v>17.647307692307695</v>
      </c>
      <c r="K98" s="1">
        <f>IFERROR(MAX(0,Customer_Revenue[[#This Row],[Q3 Mean]]-Customer_Revenue[[#This Row],[Q3 Mean Absolute Deviation]]),0)</f>
        <v>61.856923076923081</v>
      </c>
      <c r="L98" s="1">
        <f>IFERROR(MAX(0,Customer_Revenue[[#This Row],[Q3 Mean]]+Customer_Revenue[[#This Row],[Q3 Mean Absolute Deviation]]),0)</f>
        <v>97.151538461538465</v>
      </c>
      <c r="M98" s="2">
        <f>IFERROR(AVERAGEIF(Customer_Revenue[[#This Row],[10/1/2021]:[3/31/2022]], "&gt;0"),0)</f>
        <v>128.54153846153847</v>
      </c>
      <c r="N98" s="1">
        <f>IFERROR(AVEDEV(Customer_Revenue[[#This Row],[10/1/2021]:[3/31/2022]]),0)</f>
        <v>50.444497041420128</v>
      </c>
      <c r="O98" s="1">
        <f>IFERROR(MAX(0,#REF!-#REF!),0)</f>
        <v>0</v>
      </c>
      <c r="P98" s="1">
        <f>IFERROR(#REF!+#REF!,0)</f>
        <v>0</v>
      </c>
      <c r="Q98">
        <v>6788</v>
      </c>
      <c r="V98">
        <v>115.17</v>
      </c>
      <c r="AA98">
        <v>54.34</v>
      </c>
      <c r="AF98">
        <v>115.17</v>
      </c>
      <c r="AK98">
        <v>54.34</v>
      </c>
      <c r="AP98">
        <v>784.32</v>
      </c>
      <c r="AU98">
        <v>94.54</v>
      </c>
      <c r="AZ98">
        <v>94.54</v>
      </c>
      <c r="BE98">
        <v>103.34</v>
      </c>
      <c r="BJ98">
        <v>98.94</v>
      </c>
      <c r="BO98">
        <v>103.14</v>
      </c>
      <c r="BT98">
        <v>97.44</v>
      </c>
      <c r="BY98">
        <v>104.25</v>
      </c>
      <c r="CD98">
        <v>104.25</v>
      </c>
      <c r="CI98">
        <v>104.25</v>
      </c>
      <c r="CK98" s="17"/>
      <c r="CN98">
        <v>119.51</v>
      </c>
      <c r="CS98">
        <v>117.45</v>
      </c>
      <c r="CX98">
        <v>97.44</v>
      </c>
      <c r="DC98">
        <v>97.44</v>
      </c>
      <c r="DH98">
        <v>97.44</v>
      </c>
      <c r="DM98">
        <v>119.72</v>
      </c>
      <c r="DR98">
        <v>111.06</v>
      </c>
      <c r="DW98">
        <v>124.05</v>
      </c>
      <c r="EB98">
        <v>111.06</v>
      </c>
      <c r="EG98">
        <v>119.72</v>
      </c>
      <c r="EL98">
        <v>101.62</v>
      </c>
      <c r="EQ98">
        <v>97.54</v>
      </c>
      <c r="EV98">
        <v>102.04</v>
      </c>
      <c r="FA98">
        <v>63.97</v>
      </c>
      <c r="FF98">
        <v>98.82</v>
      </c>
      <c r="FK98">
        <v>59.95</v>
      </c>
      <c r="FP98">
        <v>96.01</v>
      </c>
      <c r="FU98">
        <v>60.62</v>
      </c>
      <c r="FZ98">
        <v>96.01</v>
      </c>
      <c r="GE98">
        <v>63.97</v>
      </c>
      <c r="GJ98">
        <v>102.04</v>
      </c>
      <c r="GO98">
        <v>57.94</v>
      </c>
      <c r="GT98">
        <v>100.03</v>
      </c>
      <c r="GY98">
        <v>63.97</v>
      </c>
      <c r="HD98">
        <v>96.68</v>
      </c>
      <c r="HI98">
        <v>59.28</v>
      </c>
      <c r="HN98">
        <v>101.37</v>
      </c>
      <c r="HS98">
        <v>63.97</v>
      </c>
      <c r="HX98">
        <v>95.7</v>
      </c>
      <c r="IC98">
        <v>62.63</v>
      </c>
      <c r="IH98">
        <v>95.7</v>
      </c>
      <c r="IM98">
        <v>63.97</v>
      </c>
      <c r="IR98">
        <v>95.7</v>
      </c>
      <c r="IW98">
        <v>57.94</v>
      </c>
      <c r="JB98">
        <v>89.67</v>
      </c>
      <c r="JG98">
        <v>63.3</v>
      </c>
      <c r="JL98">
        <v>93.2</v>
      </c>
      <c r="JQ98">
        <v>62.63</v>
      </c>
    </row>
    <row r="99" spans="1:278" x14ac:dyDescent="0.3">
      <c r="A99" s="2">
        <f>IFERROR(AVERAGEIF(Customer_Revenue[[#This Row],[1/3/2022]:[3/31/2022]], "&gt;0"), 0)</f>
        <v>32.073076923076918</v>
      </c>
      <c r="B99" s="1">
        <f>IFERROR(AVEDEV(Customer_Revenue[[#This Row],[1/3/2022]:[3/31/2022]]),0)</f>
        <v>2.5605917159763294</v>
      </c>
      <c r="C99" s="1">
        <f>IFERROR(MAX(0,#REF!-#REF!),0)</f>
        <v>0</v>
      </c>
      <c r="D99" s="1">
        <f>IFERROR(#REF!+#REF!,0)</f>
        <v>0</v>
      </c>
      <c r="E99" s="2">
        <f>IFERROR(AVERAGEIF(Customer_Revenue[[#This Row],[4/1/2022]:[6/30/2022]], "&gt;0"), 0)</f>
        <v>37.380000000000003</v>
      </c>
      <c r="F99" s="1">
        <f>IFERROR(AVEDEV(Customer_Revenue[[#This Row],[4/1/2022]:[6/30/2022]]),0)</f>
        <v>3.7107692307692304</v>
      </c>
      <c r="G99" s="1">
        <f>IFERROR(MAX(0,#REF!-#REF!),0)</f>
        <v>0</v>
      </c>
      <c r="H99" s="1">
        <f>IFERROR(#REF!+#REF!,0)</f>
        <v>0</v>
      </c>
      <c r="I99" s="2">
        <f>IFERROR(AVERAGEIF(Customer_Revenue[[#This Row],[4/1/2022]:[9/30/2022]], "&gt;0"),0)</f>
        <v>39.183846153846162</v>
      </c>
      <c r="J99" s="1">
        <f>IFERROR(AVEDEV(Customer_Revenue[[#This Row],[4/1/2022]:[9/30/2022]]),0)</f>
        <v>3.2429585798816523</v>
      </c>
      <c r="K99" s="1">
        <f>IFERROR(MAX(0,Customer_Revenue[[#This Row],[Q3 Mean]]-Customer_Revenue[[#This Row],[Q3 Mean Absolute Deviation]]),0)</f>
        <v>35.94088757396451</v>
      </c>
      <c r="L99" s="1">
        <f>IFERROR(MAX(0,Customer_Revenue[[#This Row],[Q3 Mean]]+Customer_Revenue[[#This Row],[Q3 Mean Absolute Deviation]]),0)</f>
        <v>42.426804733727813</v>
      </c>
      <c r="M99" s="2">
        <f>IFERROR(AVERAGEIF(Customer_Revenue[[#This Row],[10/1/2021]:[3/31/2022]], "&gt;0"),0)</f>
        <v>30.954999999999984</v>
      </c>
      <c r="N99" s="1">
        <f>IFERROR(AVEDEV(Customer_Revenue[[#This Row],[10/1/2021]:[3/31/2022]]),0)</f>
        <v>1.4523076923076792</v>
      </c>
      <c r="O99" s="1">
        <f>IFERROR(MAX(0,#REF!-#REF!),0)</f>
        <v>0</v>
      </c>
      <c r="P99" s="1">
        <f>IFERROR(#REF!+#REF!,0)</f>
        <v>0</v>
      </c>
      <c r="Q99">
        <v>6789</v>
      </c>
      <c r="V99">
        <v>29.62</v>
      </c>
      <c r="AA99">
        <v>29.62</v>
      </c>
      <c r="AF99">
        <v>29.62</v>
      </c>
      <c r="AK99">
        <v>29.62</v>
      </c>
      <c r="AP99">
        <v>29.62</v>
      </c>
      <c r="AU99">
        <v>29.62</v>
      </c>
      <c r="AZ99">
        <v>29.62</v>
      </c>
      <c r="BE99">
        <v>29.62</v>
      </c>
      <c r="BJ99">
        <v>29.62</v>
      </c>
      <c r="BO99">
        <v>29.62</v>
      </c>
      <c r="BT99">
        <v>30.56</v>
      </c>
      <c r="BY99">
        <v>30.56</v>
      </c>
      <c r="CD99">
        <v>30.56</v>
      </c>
      <c r="CI99">
        <v>30.56</v>
      </c>
      <c r="CK99" s="17"/>
      <c r="CN99">
        <v>30.56</v>
      </c>
      <c r="CS99">
        <v>30.56</v>
      </c>
      <c r="CX99">
        <v>30.56</v>
      </c>
      <c r="DC99">
        <v>30.56</v>
      </c>
      <c r="DH99">
        <v>30.56</v>
      </c>
      <c r="DM99">
        <v>30.56</v>
      </c>
      <c r="DR99">
        <v>30.56</v>
      </c>
      <c r="DW99">
        <v>30.56</v>
      </c>
      <c r="EB99">
        <v>30.56</v>
      </c>
      <c r="EG99">
        <v>30.56</v>
      </c>
      <c r="EL99">
        <v>41.4</v>
      </c>
      <c r="EQ99">
        <v>39.39</v>
      </c>
      <c r="EV99">
        <v>32.020000000000003</v>
      </c>
      <c r="FA99">
        <v>42.07</v>
      </c>
      <c r="FF99">
        <v>32.020000000000003</v>
      </c>
      <c r="FK99">
        <v>36.04</v>
      </c>
      <c r="FP99">
        <v>35.369999999999997</v>
      </c>
      <c r="FU99">
        <v>33.36</v>
      </c>
      <c r="FZ99">
        <v>36.04</v>
      </c>
      <c r="GE99">
        <v>49.44</v>
      </c>
      <c r="GJ99">
        <v>40.06</v>
      </c>
      <c r="GO99">
        <v>40.729999999999997</v>
      </c>
      <c r="GT99">
        <v>38.049999999999997</v>
      </c>
      <c r="GY99">
        <v>38.049999999999997</v>
      </c>
      <c r="HD99">
        <v>32.69</v>
      </c>
      <c r="HI99">
        <v>36.04</v>
      </c>
      <c r="HN99">
        <v>41.4</v>
      </c>
      <c r="HS99">
        <v>41.4</v>
      </c>
      <c r="HX99">
        <v>40.729999999999997</v>
      </c>
      <c r="IC99">
        <v>41.4</v>
      </c>
      <c r="IH99">
        <v>42.74</v>
      </c>
      <c r="IM99">
        <v>42.07</v>
      </c>
      <c r="IR99">
        <v>42.07</v>
      </c>
      <c r="IW99">
        <v>42.07</v>
      </c>
      <c r="JB99">
        <v>40.729999999999997</v>
      </c>
      <c r="JG99">
        <v>40.729999999999997</v>
      </c>
      <c r="JL99">
        <v>40.729999999999997</v>
      </c>
      <c r="JQ99">
        <v>40.729999999999997</v>
      </c>
    </row>
    <row r="100" spans="1:278" x14ac:dyDescent="0.3">
      <c r="A100" s="2">
        <f>IFERROR(AVERAGEIF(Customer_Revenue[[#This Row],[1/3/2022]:[3/31/2022]], "&gt;0"), 0)</f>
        <v>49.610769230769236</v>
      </c>
      <c r="B100" s="1">
        <f>IFERROR(AVEDEV(Customer_Revenue[[#This Row],[1/3/2022]:[3/31/2022]]),0)</f>
        <v>5.5084023668639057</v>
      </c>
      <c r="C100" s="1">
        <f>IFERROR(MAX(0,#REF!-#REF!),0)</f>
        <v>0</v>
      </c>
      <c r="D100" s="1">
        <f>IFERROR(#REF!+#REF!,0)</f>
        <v>0</v>
      </c>
      <c r="E100" s="2">
        <f>IFERROR(AVERAGEIF(Customer_Revenue[[#This Row],[4/1/2022]:[6/30/2022]], "&gt;0"), 0)</f>
        <v>55.536153846153852</v>
      </c>
      <c r="F100" s="1">
        <f>IFERROR(AVEDEV(Customer_Revenue[[#This Row],[4/1/2022]:[6/30/2022]]),0)</f>
        <v>7.9820118343195272</v>
      </c>
      <c r="G100" s="1">
        <f>IFERROR(MAX(0,#REF!-#REF!),0)</f>
        <v>0</v>
      </c>
      <c r="H100" s="1">
        <f>IFERROR(#REF!+#REF!,0)</f>
        <v>0</v>
      </c>
      <c r="I100" s="2">
        <f>IFERROR(AVERAGEIF(Customer_Revenue[[#This Row],[4/1/2022]:[9/30/2022]], "&gt;0"),0)</f>
        <v>54.22</v>
      </c>
      <c r="J100" s="1">
        <f>IFERROR(AVEDEV(Customer_Revenue[[#This Row],[4/1/2022]:[9/30/2022]]),0)</f>
        <v>5.273076923076923</v>
      </c>
      <c r="K100" s="1">
        <f>IFERROR(MAX(0,Customer_Revenue[[#This Row],[Q3 Mean]]-Customer_Revenue[[#This Row],[Q3 Mean Absolute Deviation]]),0)</f>
        <v>48.946923076923078</v>
      </c>
      <c r="L100" s="1">
        <f>IFERROR(MAX(0,Customer_Revenue[[#This Row],[Q3 Mean]]+Customer_Revenue[[#This Row],[Q3 Mean Absolute Deviation]]),0)</f>
        <v>59.49307692307692</v>
      </c>
      <c r="M100" s="2">
        <f>IFERROR(AVERAGEIF(Customer_Revenue[[#This Row],[10/1/2021]:[3/31/2022]], "&gt;0"),0)</f>
        <v>47.153461538461542</v>
      </c>
      <c r="N100" s="1">
        <f>IFERROR(AVEDEV(Customer_Revenue[[#This Row],[10/1/2021]:[3/31/2022]]),0)</f>
        <v>6.7934615384615418</v>
      </c>
      <c r="O100" s="1">
        <f>IFERROR(MAX(0,#REF!-#REF!),0)</f>
        <v>0</v>
      </c>
      <c r="P100" s="1">
        <f>IFERROR(#REF!+#REF!,0)</f>
        <v>0</v>
      </c>
      <c r="Q100">
        <v>6790</v>
      </c>
      <c r="V100">
        <v>31.05</v>
      </c>
      <c r="AA100">
        <v>43.53</v>
      </c>
      <c r="AF100">
        <v>63.28</v>
      </c>
      <c r="AK100">
        <v>49.83</v>
      </c>
      <c r="AP100">
        <v>39.54</v>
      </c>
      <c r="AU100">
        <v>45.78</v>
      </c>
      <c r="AZ100">
        <v>45.78</v>
      </c>
      <c r="BE100">
        <v>35.1</v>
      </c>
      <c r="BJ100">
        <v>33.299999999999997</v>
      </c>
      <c r="BO100">
        <v>39.54</v>
      </c>
      <c r="BT100">
        <v>53.6</v>
      </c>
      <c r="BY100">
        <v>53.6</v>
      </c>
      <c r="CD100">
        <v>47.12</v>
      </c>
      <c r="CI100">
        <v>49.42</v>
      </c>
      <c r="CK100" s="17"/>
      <c r="CN100">
        <v>35.54</v>
      </c>
      <c r="CS100">
        <v>34.159999999999997</v>
      </c>
      <c r="CX100">
        <v>51.26</v>
      </c>
      <c r="DC100">
        <v>47.12</v>
      </c>
      <c r="DH100">
        <v>47.12</v>
      </c>
      <c r="DM100">
        <v>48.5</v>
      </c>
      <c r="DR100">
        <v>53.6</v>
      </c>
      <c r="DW100">
        <v>57.28</v>
      </c>
      <c r="EB100">
        <v>53.6</v>
      </c>
      <c r="EG100">
        <v>62.38</v>
      </c>
      <c r="EL100">
        <v>52.48</v>
      </c>
      <c r="EQ100">
        <v>52.48</v>
      </c>
      <c r="EV100">
        <v>47.12</v>
      </c>
      <c r="FA100">
        <v>53.61</v>
      </c>
      <c r="FF100">
        <v>60.08</v>
      </c>
      <c r="FK100">
        <v>61.42</v>
      </c>
      <c r="FP100">
        <v>48.5</v>
      </c>
      <c r="FU100">
        <v>62.76</v>
      </c>
      <c r="FZ100">
        <v>68.41</v>
      </c>
      <c r="GE100">
        <v>54.55</v>
      </c>
      <c r="GJ100">
        <v>69.23</v>
      </c>
      <c r="GO100">
        <v>41.97</v>
      </c>
      <c r="GT100">
        <v>52.5</v>
      </c>
      <c r="GY100">
        <v>38.619999999999997</v>
      </c>
      <c r="HD100">
        <v>63.2</v>
      </c>
      <c r="HI100">
        <v>51.58</v>
      </c>
      <c r="HN100">
        <v>55.6</v>
      </c>
      <c r="HS100">
        <v>54.93</v>
      </c>
      <c r="HX100">
        <v>54.93</v>
      </c>
      <c r="IC100">
        <v>54.93</v>
      </c>
      <c r="IH100">
        <v>55.6</v>
      </c>
      <c r="IM100">
        <v>42.64</v>
      </c>
      <c r="IR100">
        <v>55.6</v>
      </c>
      <c r="IW100">
        <v>55.6</v>
      </c>
      <c r="JB100">
        <v>54.26</v>
      </c>
      <c r="JG100">
        <v>54.93</v>
      </c>
      <c r="JL100">
        <v>42.89</v>
      </c>
      <c r="JQ100">
        <v>54.26</v>
      </c>
    </row>
    <row r="101" spans="1:278" x14ac:dyDescent="0.3">
      <c r="A101" s="2">
        <f>IFERROR(AVERAGEIF(Customer_Revenue[[#This Row],[1/3/2022]:[3/31/2022]], "&gt;0"), 0)</f>
        <v>62.843076923076936</v>
      </c>
      <c r="B101" s="1">
        <f>IFERROR(AVEDEV(Customer_Revenue[[#This Row],[1/3/2022]:[3/31/2022]]),0)</f>
        <v>5.1913609467455704</v>
      </c>
      <c r="C101" s="1">
        <f>IFERROR(MAX(0,#REF!-#REF!),0)</f>
        <v>0</v>
      </c>
      <c r="D101" s="1">
        <f>IFERROR(#REF!+#REF!,0)</f>
        <v>0</v>
      </c>
      <c r="E101" s="2">
        <f>IFERROR(AVERAGEIF(Customer_Revenue[[#This Row],[4/1/2022]:[6/30/2022]], "&gt;0"), 0)</f>
        <v>76.529230769230779</v>
      </c>
      <c r="F101" s="1">
        <f>IFERROR(AVEDEV(Customer_Revenue[[#This Row],[4/1/2022]:[6/30/2022]]),0)</f>
        <v>6.7682840236686399</v>
      </c>
      <c r="G101" s="1">
        <f>IFERROR(MAX(0,#REF!-#REF!),0)</f>
        <v>0</v>
      </c>
      <c r="H101" s="1">
        <f>IFERROR(#REF!+#REF!,0)</f>
        <v>0</v>
      </c>
      <c r="I101" s="2">
        <f>IFERROR(AVERAGEIF(Customer_Revenue[[#This Row],[4/1/2022]:[9/30/2022]], "&gt;0"),0)</f>
        <v>79.145384615384643</v>
      </c>
      <c r="J101" s="1">
        <f>IFERROR(AVEDEV(Customer_Revenue[[#This Row],[4/1/2022]:[9/30/2022]]),0)</f>
        <v>6.2576331360946691</v>
      </c>
      <c r="K101" s="1">
        <f>IFERROR(MAX(0,Customer_Revenue[[#This Row],[Q3 Mean]]-Customer_Revenue[[#This Row],[Q3 Mean Absolute Deviation]]),0)</f>
        <v>72.887751479289975</v>
      </c>
      <c r="L101" s="1">
        <f>IFERROR(MAX(0,Customer_Revenue[[#This Row],[Q3 Mean]]+Customer_Revenue[[#This Row],[Q3 Mean Absolute Deviation]]),0)</f>
        <v>85.403017751479311</v>
      </c>
      <c r="M101" s="2">
        <f>IFERROR(AVERAGEIF(Customer_Revenue[[#This Row],[10/1/2021]:[3/31/2022]], "&gt;0"),0)</f>
        <v>59.047307692307712</v>
      </c>
      <c r="N101" s="1">
        <f>IFERROR(AVEDEV(Customer_Revenue[[#This Row],[10/1/2021]:[3/31/2022]]),0)</f>
        <v>4.3628402366863934</v>
      </c>
      <c r="O101" s="1">
        <f>IFERROR(MAX(0,#REF!-#REF!),0)</f>
        <v>0</v>
      </c>
      <c r="P101" s="1">
        <f>IFERROR(#REF!+#REF!,0)</f>
        <v>0</v>
      </c>
      <c r="Q101">
        <v>6791</v>
      </c>
      <c r="V101">
        <v>54.85</v>
      </c>
      <c r="AA101">
        <v>54.85</v>
      </c>
      <c r="AF101">
        <v>54.85</v>
      </c>
      <c r="AK101">
        <v>54.85</v>
      </c>
      <c r="AP101">
        <v>54.85</v>
      </c>
      <c r="AU101">
        <v>54.85</v>
      </c>
      <c r="AZ101">
        <v>54.85</v>
      </c>
      <c r="BE101">
        <v>54.85</v>
      </c>
      <c r="BJ101">
        <v>54.85</v>
      </c>
      <c r="BO101">
        <v>54.85</v>
      </c>
      <c r="BT101">
        <v>56.59</v>
      </c>
      <c r="BY101">
        <v>56.59</v>
      </c>
      <c r="CD101">
        <v>56.59</v>
      </c>
      <c r="CI101">
        <v>56.59</v>
      </c>
      <c r="CK101" s="17"/>
      <c r="CN101">
        <v>56.59</v>
      </c>
      <c r="CS101">
        <v>56.59</v>
      </c>
      <c r="CX101">
        <v>60.97</v>
      </c>
      <c r="DC101">
        <v>60.97</v>
      </c>
      <c r="DH101">
        <v>60.97</v>
      </c>
      <c r="DM101">
        <v>60.97</v>
      </c>
      <c r="DR101">
        <v>60.97</v>
      </c>
      <c r="DW101">
        <v>60.97</v>
      </c>
      <c r="EB101">
        <v>60.97</v>
      </c>
      <c r="EG101">
        <v>60.97</v>
      </c>
      <c r="EL101">
        <v>77.05</v>
      </c>
      <c r="EQ101">
        <v>82.38</v>
      </c>
      <c r="EV101">
        <v>66.97</v>
      </c>
      <c r="FA101">
        <v>89.08</v>
      </c>
      <c r="FF101">
        <v>69.97</v>
      </c>
      <c r="FK101">
        <v>69.650000000000006</v>
      </c>
      <c r="FP101">
        <v>70.989999999999995</v>
      </c>
      <c r="FU101">
        <v>73</v>
      </c>
      <c r="FZ101">
        <v>75.680000000000007</v>
      </c>
      <c r="GE101">
        <v>96.45</v>
      </c>
      <c r="GJ101">
        <v>87.07</v>
      </c>
      <c r="GO101">
        <v>77.02</v>
      </c>
      <c r="GT101">
        <v>77.02</v>
      </c>
      <c r="GY101">
        <v>73</v>
      </c>
      <c r="HD101">
        <v>68.98</v>
      </c>
      <c r="HI101">
        <v>66.97</v>
      </c>
      <c r="HN101">
        <v>83.05</v>
      </c>
      <c r="HS101">
        <v>83.72</v>
      </c>
      <c r="HX101">
        <v>83.72</v>
      </c>
      <c r="IC101">
        <v>83.05</v>
      </c>
      <c r="IH101">
        <v>83.72</v>
      </c>
      <c r="IM101">
        <v>83.72</v>
      </c>
      <c r="IR101">
        <v>83.72</v>
      </c>
      <c r="IW101">
        <v>83.72</v>
      </c>
      <c r="JB101">
        <v>80.37</v>
      </c>
      <c r="JG101">
        <v>82.38</v>
      </c>
      <c r="JL101">
        <v>82.38</v>
      </c>
      <c r="JQ101">
        <v>82.38</v>
      </c>
    </row>
    <row r="102" spans="1:278" x14ac:dyDescent="0.3">
      <c r="A102" s="2">
        <f>IFERROR(AVERAGEIF(Customer_Revenue[[#This Row],[1/3/2022]:[3/31/2022]], "&gt;0"), 0)</f>
        <v>102.54461538461538</v>
      </c>
      <c r="B102" s="1">
        <f>IFERROR(AVEDEV(Customer_Revenue[[#This Row],[1/3/2022]:[3/31/2022]]),0)</f>
        <v>3.6631952662721927</v>
      </c>
      <c r="C102" s="1">
        <f>IFERROR(MAX(0,#REF!-#REF!),0)</f>
        <v>0</v>
      </c>
      <c r="D102" s="1">
        <f>IFERROR(#REF!+#REF!,0)</f>
        <v>0</v>
      </c>
      <c r="E102" s="2">
        <f>IFERROR(AVERAGEIF(Customer_Revenue[[#This Row],[4/1/2022]:[6/30/2022]], "&gt;0"), 0)</f>
        <v>124.44846153846157</v>
      </c>
      <c r="F102" s="1">
        <f>IFERROR(AVEDEV(Customer_Revenue[[#This Row],[4/1/2022]:[6/30/2022]]),0)</f>
        <v>20.54402366863907</v>
      </c>
      <c r="G102" s="1">
        <f>IFERROR(MAX(0,#REF!-#REF!),0)</f>
        <v>0</v>
      </c>
      <c r="H102" s="1">
        <f>IFERROR(#REF!+#REF!,0)</f>
        <v>0</v>
      </c>
      <c r="I102" s="2">
        <f>IFERROR(AVERAGEIF(Customer_Revenue[[#This Row],[4/1/2022]:[9/30/2022]], "&gt;0"),0)</f>
        <v>128.77769230769235</v>
      </c>
      <c r="J102" s="1">
        <f>IFERROR(AVEDEV(Customer_Revenue[[#This Row],[4/1/2022]:[9/30/2022]]),0)</f>
        <v>14.88668639053253</v>
      </c>
      <c r="K102" s="1">
        <f>IFERROR(MAX(0,Customer_Revenue[[#This Row],[Q3 Mean]]-Customer_Revenue[[#This Row],[Q3 Mean Absolute Deviation]]),0)</f>
        <v>113.89100591715982</v>
      </c>
      <c r="L102" s="1">
        <f>IFERROR(MAX(0,Customer_Revenue[[#This Row],[Q3 Mean]]+Customer_Revenue[[#This Row],[Q3 Mean Absolute Deviation]]),0)</f>
        <v>143.66437869822488</v>
      </c>
      <c r="M102" s="2">
        <f>IFERROR(AVERAGEIF(Customer_Revenue[[#This Row],[10/1/2021]:[3/31/2022]], "&gt;0"),0)</f>
        <v>100.2584615384616</v>
      </c>
      <c r="N102" s="1">
        <f>IFERROR(AVEDEV(Customer_Revenue[[#This Row],[10/1/2021]:[3/31/2022]]),0)</f>
        <v>2.3142011834319356</v>
      </c>
      <c r="O102" s="1">
        <f>IFERROR(MAX(0,#REF!-#REF!),0)</f>
        <v>0</v>
      </c>
      <c r="P102" s="1">
        <f>IFERROR(#REF!+#REF!,0)</f>
        <v>0</v>
      </c>
      <c r="Q102">
        <v>6792</v>
      </c>
      <c r="V102">
        <v>97.25</v>
      </c>
      <c r="AA102">
        <v>97.25</v>
      </c>
      <c r="AF102">
        <v>97.25</v>
      </c>
      <c r="AK102">
        <v>97.25</v>
      </c>
      <c r="AP102">
        <v>97.25</v>
      </c>
      <c r="AU102">
        <v>97.25</v>
      </c>
      <c r="AZ102">
        <v>97.25</v>
      </c>
      <c r="BE102">
        <v>97.25</v>
      </c>
      <c r="BJ102">
        <v>97.25</v>
      </c>
      <c r="BO102">
        <v>97.25</v>
      </c>
      <c r="BT102">
        <v>100.38</v>
      </c>
      <c r="BY102">
        <v>100.38</v>
      </c>
      <c r="CD102">
        <v>100.38</v>
      </c>
      <c r="CI102">
        <v>100.38</v>
      </c>
      <c r="CK102" s="17"/>
      <c r="CN102">
        <v>100.38</v>
      </c>
      <c r="CS102">
        <v>100.38</v>
      </c>
      <c r="CX102">
        <v>100.38</v>
      </c>
      <c r="DC102">
        <v>100.38</v>
      </c>
      <c r="DH102">
        <v>100.38</v>
      </c>
      <c r="DM102">
        <v>100.38</v>
      </c>
      <c r="DR102">
        <v>100.38</v>
      </c>
      <c r="DW102">
        <v>100.38</v>
      </c>
      <c r="EB102">
        <v>100.38</v>
      </c>
      <c r="EG102">
        <v>100.38</v>
      </c>
      <c r="EL102">
        <v>108.42</v>
      </c>
      <c r="EQ102">
        <v>120.48</v>
      </c>
      <c r="EV102">
        <v>122.49</v>
      </c>
      <c r="FA102">
        <v>129.86000000000001</v>
      </c>
      <c r="FF102">
        <v>100.38</v>
      </c>
      <c r="FK102">
        <v>106.41</v>
      </c>
      <c r="FP102">
        <v>106.41</v>
      </c>
      <c r="FU102">
        <v>107.75</v>
      </c>
      <c r="FZ102">
        <v>122.49</v>
      </c>
      <c r="GE102">
        <v>166.71</v>
      </c>
      <c r="GJ102">
        <v>167.38</v>
      </c>
      <c r="GO102">
        <v>167.38</v>
      </c>
      <c r="GT102">
        <v>119.81</v>
      </c>
      <c r="GY102">
        <v>100.38</v>
      </c>
      <c r="HD102">
        <v>100.38</v>
      </c>
      <c r="HI102">
        <v>107.75</v>
      </c>
      <c r="HN102">
        <v>135.22</v>
      </c>
      <c r="HS102">
        <v>135.88999999999999</v>
      </c>
      <c r="HX102">
        <v>133.88</v>
      </c>
      <c r="IC102">
        <v>133.21</v>
      </c>
      <c r="IH102">
        <v>137.22999999999999</v>
      </c>
      <c r="IM102">
        <v>137.22999999999999</v>
      </c>
      <c r="IR102">
        <v>135.88999999999999</v>
      </c>
      <c r="IW102">
        <v>135.88999999999999</v>
      </c>
      <c r="JB102">
        <v>133.88</v>
      </c>
      <c r="JG102">
        <v>133.88</v>
      </c>
      <c r="JL102">
        <v>135.88999999999999</v>
      </c>
      <c r="JQ102">
        <v>134.55000000000001</v>
      </c>
    </row>
    <row r="103" spans="1:278" x14ac:dyDescent="0.3">
      <c r="A103" s="2">
        <f>IFERROR(AVERAGEIF(Customer_Revenue[[#This Row],[1/3/2022]:[3/31/2022]], "&gt;0"), 0)</f>
        <v>96.700000000000031</v>
      </c>
      <c r="B103" s="1">
        <f>IFERROR(AVEDEV(Customer_Revenue[[#This Row],[1/3/2022]:[3/31/2022]]),0)</f>
        <v>2.8421709430404007E-14</v>
      </c>
      <c r="C103" s="1">
        <f>IFERROR(MAX(0,#REF!-#REF!),0)</f>
        <v>0</v>
      </c>
      <c r="D103" s="1">
        <f>IFERROR(#REF!+#REF!,0)</f>
        <v>0</v>
      </c>
      <c r="E103" s="2">
        <f>IFERROR(AVERAGEIF(Customer_Revenue[[#This Row],[4/1/2022]:[6/30/2022]], "&gt;0"), 0)</f>
        <v>97.43692307692308</v>
      </c>
      <c r="F103" s="1">
        <f>IFERROR(AVEDEV(Customer_Revenue[[#This Row],[4/1/2022]:[6/30/2022]]),0)</f>
        <v>0.68023668639053247</v>
      </c>
      <c r="G103" s="1">
        <f>IFERROR(MAX(0,#REF!-#REF!),0)</f>
        <v>0</v>
      </c>
      <c r="H103" s="1">
        <f>IFERROR(#REF!+#REF!,0)</f>
        <v>0</v>
      </c>
      <c r="I103" s="2">
        <f>IFERROR(AVERAGEIF(Customer_Revenue[[#This Row],[4/1/2022]:[9/30/2022]], "&gt;0"),0)</f>
        <v>99.020370370370358</v>
      </c>
      <c r="J103" s="1">
        <f>IFERROR(AVEDEV(Customer_Revenue[[#This Row],[4/1/2022]:[9/30/2022]]),0)</f>
        <v>1.7307270233196164</v>
      </c>
      <c r="K103" s="1">
        <f>IFERROR(MAX(0,Customer_Revenue[[#This Row],[Q3 Mean]]-Customer_Revenue[[#This Row],[Q3 Mean Absolute Deviation]]),0)</f>
        <v>97.289643347050742</v>
      </c>
      <c r="L103" s="1">
        <f>IFERROR(MAX(0,Customer_Revenue[[#This Row],[Q3 Mean]]+Customer_Revenue[[#This Row],[Q3 Mean Absolute Deviation]]),0)</f>
        <v>100.75109739368997</v>
      </c>
      <c r="M103" s="2">
        <f>IFERROR(AVERAGEIF(Customer_Revenue[[#This Row],[10/1/2021]:[3/31/2022]], "&gt;0"),0)</f>
        <v>94.957692307692298</v>
      </c>
      <c r="N103" s="1">
        <f>IFERROR(AVEDEV(Customer_Revenue[[#This Row],[10/1/2021]:[3/31/2022]]),0)</f>
        <v>2.2059171597633163</v>
      </c>
      <c r="O103" s="1">
        <f>IFERROR(MAX(0,#REF!-#REF!),0)</f>
        <v>0</v>
      </c>
      <c r="P103" s="1">
        <f>IFERROR(#REF!+#REF!,0)</f>
        <v>0</v>
      </c>
      <c r="Q103">
        <v>6793</v>
      </c>
      <c r="R103">
        <v>92.09</v>
      </c>
      <c r="W103">
        <v>92.09</v>
      </c>
      <c r="AB103">
        <v>92.09</v>
      </c>
      <c r="AG103">
        <v>92.09</v>
      </c>
      <c r="AL103">
        <v>92.09</v>
      </c>
      <c r="AQ103">
        <v>92.09</v>
      </c>
      <c r="AV103">
        <v>92.09</v>
      </c>
      <c r="BA103">
        <v>92.09</v>
      </c>
      <c r="BF103">
        <v>92.09</v>
      </c>
      <c r="BK103">
        <v>92.09</v>
      </c>
      <c r="BP103">
        <v>96.7</v>
      </c>
      <c r="BU103">
        <v>96.7</v>
      </c>
      <c r="BZ103">
        <v>97.5</v>
      </c>
      <c r="CE103">
        <v>96.7</v>
      </c>
      <c r="CJ103">
        <v>96.7</v>
      </c>
      <c r="CK103" s="17"/>
      <c r="CO103">
        <v>96.7</v>
      </c>
      <c r="CT103">
        <v>96.7</v>
      </c>
      <c r="CY103">
        <v>96.7</v>
      </c>
      <c r="DD103">
        <v>96.7</v>
      </c>
      <c r="DI103">
        <v>96.7</v>
      </c>
      <c r="DN103">
        <v>96.7</v>
      </c>
      <c r="DS103">
        <v>96.7</v>
      </c>
      <c r="DX103">
        <v>96.7</v>
      </c>
      <c r="EC103">
        <v>96.7</v>
      </c>
      <c r="EH103">
        <v>96.7</v>
      </c>
      <c r="EM103">
        <v>96.7</v>
      </c>
      <c r="ER103">
        <v>96.7</v>
      </c>
      <c r="EW103">
        <v>96.7</v>
      </c>
      <c r="FB103">
        <v>96.7</v>
      </c>
      <c r="FG103">
        <v>96.7</v>
      </c>
      <c r="FL103">
        <v>97.9</v>
      </c>
      <c r="FQ103">
        <v>97.5</v>
      </c>
      <c r="FV103">
        <v>97.5</v>
      </c>
      <c r="GA103">
        <v>97.5</v>
      </c>
      <c r="GF103">
        <v>97.9</v>
      </c>
      <c r="GK103">
        <v>99.09</v>
      </c>
      <c r="GP103">
        <v>96.7</v>
      </c>
      <c r="GU103">
        <v>99.09</v>
      </c>
      <c r="GZ103">
        <v>96.7</v>
      </c>
      <c r="HE103">
        <v>100.29</v>
      </c>
      <c r="HJ103">
        <v>98.7</v>
      </c>
      <c r="HO103">
        <v>96.7</v>
      </c>
      <c r="HT103">
        <v>100.29</v>
      </c>
      <c r="HY103">
        <v>99.09</v>
      </c>
      <c r="ID103">
        <v>99.89</v>
      </c>
      <c r="II103">
        <v>99.49</v>
      </c>
      <c r="IN103">
        <v>99.49</v>
      </c>
      <c r="IS103">
        <v>100.29</v>
      </c>
      <c r="IX103">
        <v>101.89</v>
      </c>
      <c r="JC103">
        <v>103.88</v>
      </c>
      <c r="JH103">
        <v>102.29</v>
      </c>
      <c r="JM103">
        <v>102.29</v>
      </c>
      <c r="JR103">
        <v>102.29</v>
      </c>
    </row>
    <row r="104" spans="1:278" x14ac:dyDescent="0.3">
      <c r="A104" s="2">
        <f>IFERROR(AVERAGEIF(Customer_Revenue[[#This Row],[1/3/2022]:[3/31/2022]], "&gt;0"), 0)</f>
        <v>36.229999999999997</v>
      </c>
      <c r="B104" s="1">
        <f>IFERROR(AVEDEV(Customer_Revenue[[#This Row],[1/3/2022]:[3/31/2022]]),0)</f>
        <v>0.78666666666666885</v>
      </c>
      <c r="C104" s="1">
        <f>IFERROR(MAX(0,#REF!-#REF!),0)</f>
        <v>0</v>
      </c>
      <c r="D104" s="1">
        <f>IFERROR(#REF!+#REF!,0)</f>
        <v>0</v>
      </c>
      <c r="E104" s="2">
        <f>IFERROR(AVERAGEIF(Customer_Revenue[[#This Row],[4/1/2022]:[6/30/2022]], "&gt;0"), 0)</f>
        <v>39.912500000000001</v>
      </c>
      <c r="F104" s="1">
        <f>IFERROR(AVEDEV(Customer_Revenue[[#This Row],[4/1/2022]:[6/30/2022]]),0)</f>
        <v>1.2637499999999999</v>
      </c>
      <c r="G104" s="1">
        <f>IFERROR(MAX(0,#REF!-#REF!),0)</f>
        <v>0</v>
      </c>
      <c r="H104" s="1">
        <f>IFERROR(#REF!+#REF!,0)</f>
        <v>0</v>
      </c>
      <c r="I104" s="2">
        <f>IFERROR(AVERAGEIF(Customer_Revenue[[#This Row],[4/1/2022]:[9/30/2022]], "&gt;0"),0)</f>
        <v>40.698571428571427</v>
      </c>
      <c r="J104" s="1">
        <f>IFERROR(AVEDEV(Customer_Revenue[[#This Row],[4/1/2022]:[9/30/2022]]),0)</f>
        <v>1.395918367346938</v>
      </c>
      <c r="K104" s="1">
        <f>IFERROR(MAX(0,Customer_Revenue[[#This Row],[Q3 Mean]]-Customer_Revenue[[#This Row],[Q3 Mean Absolute Deviation]]),0)</f>
        <v>39.30265306122449</v>
      </c>
      <c r="L104" s="1">
        <f>IFERROR(MAX(0,Customer_Revenue[[#This Row],[Q3 Mean]]+Customer_Revenue[[#This Row],[Q3 Mean Absolute Deviation]]),0)</f>
        <v>42.094489795918363</v>
      </c>
      <c r="M104" s="2">
        <f>IFERROR(AVERAGEIF(Customer_Revenue[[#This Row],[10/1/2021]:[3/31/2022]], "&gt;0"),0)</f>
        <v>35.639999999999993</v>
      </c>
      <c r="N104" s="1">
        <f>IFERROR(AVEDEV(Customer_Revenue[[#This Row],[10/1/2021]:[3/31/2022]]),0)</f>
        <v>0.78666666666666651</v>
      </c>
      <c r="O104" s="1">
        <f>IFERROR(MAX(0,#REF!-#REF!),0)</f>
        <v>0</v>
      </c>
      <c r="P104" s="1">
        <f>IFERROR(#REF!+#REF!,0)</f>
        <v>0</v>
      </c>
      <c r="Q104">
        <v>6794</v>
      </c>
      <c r="AB104">
        <v>35.049999999999997</v>
      </c>
      <c r="AX104">
        <v>35.049999999999997</v>
      </c>
      <c r="BO104">
        <v>35.049999999999997</v>
      </c>
      <c r="CJ104">
        <v>35.049999999999997</v>
      </c>
      <c r="CK104" s="17"/>
      <c r="DD104">
        <v>36.82</v>
      </c>
      <c r="DX104">
        <v>36.82</v>
      </c>
      <c r="ER104">
        <v>39.07</v>
      </c>
      <c r="FL104">
        <v>39.07</v>
      </c>
      <c r="GF104">
        <v>39.07</v>
      </c>
      <c r="GZ104">
        <v>42.44</v>
      </c>
      <c r="HT104">
        <v>42.44</v>
      </c>
      <c r="IN104">
        <v>41.4</v>
      </c>
      <c r="JH104">
        <v>41.4</v>
      </c>
    </row>
    <row r="105" spans="1:278" x14ac:dyDescent="0.3">
      <c r="A105" s="2">
        <f>IFERROR(AVERAGEIF(Customer_Revenue[[#This Row],[1/3/2022]:[3/31/2022]], "&gt;0"), 0)</f>
        <v>98.166153846153833</v>
      </c>
      <c r="B105" s="1">
        <f>IFERROR(AVEDEV(Customer_Revenue[[#This Row],[1/3/2022]:[3/31/2022]]),0)</f>
        <v>13.022040816326543</v>
      </c>
      <c r="C105" s="1">
        <f>IFERROR(MAX(0,#REF!-#REF!),0)</f>
        <v>0</v>
      </c>
      <c r="D105" s="1">
        <f>IFERROR(#REF!+#REF!,0)</f>
        <v>0</v>
      </c>
      <c r="E105" s="2">
        <f>IFERROR(AVERAGEIF(Customer_Revenue[[#This Row],[4/1/2022]:[6/30/2022]], "&gt;0"), 0)</f>
        <v>102.90692307692305</v>
      </c>
      <c r="F105" s="1">
        <f>IFERROR(AVEDEV(Customer_Revenue[[#This Row],[4/1/2022]:[6/30/2022]]),0)</f>
        <v>19.624852071005918</v>
      </c>
      <c r="G105" s="1">
        <f>IFERROR(MAX(0,#REF!-#REF!),0)</f>
        <v>0</v>
      </c>
      <c r="H105" s="1">
        <f>IFERROR(#REF!+#REF!,0)</f>
        <v>0</v>
      </c>
      <c r="I105" s="2">
        <f>IFERROR(AVERAGEIF(Customer_Revenue[[#This Row],[4/1/2022]:[9/30/2022]], "&gt;0"),0)</f>
        <v>104.69961538461538</v>
      </c>
      <c r="J105" s="1">
        <f>IFERROR(AVEDEV(Customer_Revenue[[#This Row],[4/1/2022]:[9/30/2022]]),0)</f>
        <v>18.796538461538457</v>
      </c>
      <c r="K105" s="1">
        <f>IFERROR(MAX(0,Customer_Revenue[[#This Row],[Q3 Mean]]-Customer_Revenue[[#This Row],[Q3 Mean Absolute Deviation]]),0)</f>
        <v>85.903076923076924</v>
      </c>
      <c r="L105" s="1">
        <f>IFERROR(MAX(0,Customer_Revenue[[#This Row],[Q3 Mean]]+Customer_Revenue[[#This Row],[Q3 Mean Absolute Deviation]]),0)</f>
        <v>123.49615384615385</v>
      </c>
      <c r="M105" s="2">
        <f>IFERROR(AVERAGEIF(Customer_Revenue[[#This Row],[10/1/2021]:[3/31/2022]], "&gt;0"),0)</f>
        <v>95.195000000000007</v>
      </c>
      <c r="N105" s="1">
        <f>IFERROR(AVEDEV(Customer_Revenue[[#This Row],[10/1/2021]:[3/31/2022]]),0)</f>
        <v>9.8494650205761296</v>
      </c>
      <c r="O105" s="1">
        <f>IFERROR(MAX(0,#REF!-#REF!),0)</f>
        <v>0</v>
      </c>
      <c r="P105" s="1">
        <f>IFERROR(#REF!+#REF!,0)</f>
        <v>0</v>
      </c>
      <c r="Q105">
        <v>6795</v>
      </c>
      <c r="T105">
        <v>102.38</v>
      </c>
      <c r="Y105">
        <v>72.37</v>
      </c>
      <c r="AD105">
        <v>102.38</v>
      </c>
      <c r="AI105">
        <v>69.67</v>
      </c>
      <c r="AN105">
        <v>93.82</v>
      </c>
      <c r="AS105">
        <v>92.92</v>
      </c>
      <c r="AX105">
        <v>92.92</v>
      </c>
      <c r="BC105">
        <v>92.92</v>
      </c>
      <c r="BH105">
        <v>92.92</v>
      </c>
      <c r="BM105">
        <v>98.77</v>
      </c>
      <c r="BR105">
        <v>96.28</v>
      </c>
      <c r="BW105">
        <v>95.78</v>
      </c>
      <c r="CB105">
        <v>95.78</v>
      </c>
      <c r="CG105">
        <v>106.94</v>
      </c>
      <c r="CK105" s="17"/>
      <c r="CL105">
        <v>95.78</v>
      </c>
      <c r="CQ105">
        <v>95.78</v>
      </c>
      <c r="CV105">
        <v>96.7</v>
      </c>
      <c r="DA105">
        <v>96.28</v>
      </c>
      <c r="DF105">
        <v>106.04</v>
      </c>
      <c r="DH105">
        <v>0</v>
      </c>
      <c r="DK105">
        <v>95.78</v>
      </c>
      <c r="DP105">
        <v>95.78</v>
      </c>
      <c r="DU105">
        <v>95.78</v>
      </c>
      <c r="DZ105">
        <v>95.78</v>
      </c>
      <c r="EE105">
        <v>95.78</v>
      </c>
      <c r="EJ105">
        <v>99.62</v>
      </c>
      <c r="EO105">
        <v>100.12</v>
      </c>
      <c r="ET105">
        <v>118.37</v>
      </c>
      <c r="EY105">
        <v>77.63</v>
      </c>
      <c r="FD105">
        <v>113.77</v>
      </c>
      <c r="FI105">
        <v>78.13</v>
      </c>
      <c r="FN105">
        <v>113.77</v>
      </c>
      <c r="FS105">
        <v>77.63</v>
      </c>
      <c r="FX105">
        <v>113.77</v>
      </c>
      <c r="GC105">
        <v>101.23</v>
      </c>
      <c r="GH105">
        <v>132.57</v>
      </c>
      <c r="GM105">
        <v>77.63</v>
      </c>
      <c r="GR105">
        <v>131.22999999999999</v>
      </c>
      <c r="GW105">
        <v>77.63</v>
      </c>
      <c r="HB105">
        <v>124.43</v>
      </c>
      <c r="HG105">
        <v>84.01</v>
      </c>
      <c r="HL105">
        <v>128.88999999999999</v>
      </c>
      <c r="HQ105">
        <v>77.63</v>
      </c>
      <c r="HV105">
        <v>113.77</v>
      </c>
      <c r="IA105">
        <v>101.29</v>
      </c>
      <c r="IF105">
        <v>128.88</v>
      </c>
      <c r="IK105">
        <v>97.11</v>
      </c>
      <c r="IP105">
        <v>128.88999999999999</v>
      </c>
      <c r="IU105">
        <v>97.11</v>
      </c>
      <c r="IZ105">
        <v>133.26</v>
      </c>
      <c r="JE105">
        <v>92.08</v>
      </c>
      <c r="JJ105">
        <v>123.85</v>
      </c>
      <c r="JO105">
        <v>77.63</v>
      </c>
    </row>
    <row r="106" spans="1:278" x14ac:dyDescent="0.3">
      <c r="A106" s="2">
        <f>IFERROR(AVERAGEIF(Customer_Revenue[[#This Row],[1/3/2022]:[3/31/2022]], "&gt;0"), 0)</f>
        <v>13.629999999999999</v>
      </c>
      <c r="B106" s="1">
        <f>IFERROR(AVEDEV(Customer_Revenue[[#This Row],[1/3/2022]:[3/31/2022]]),0)</f>
        <v>0.27692307692307566</v>
      </c>
      <c r="C106" s="1">
        <f>IFERROR(MAX(0,#REF!-#REF!),0)</f>
        <v>0</v>
      </c>
      <c r="D106" s="1">
        <f>IFERROR(#REF!+#REF!,0)</f>
        <v>0</v>
      </c>
      <c r="E106" s="2">
        <f>IFERROR(AVERAGEIF(Customer_Revenue[[#This Row],[4/1/2022]:[6/30/2022]], "&gt;0"), 0)</f>
        <v>18.549230769230771</v>
      </c>
      <c r="F106" s="1">
        <f>IFERROR(AVEDEV(Customer_Revenue[[#This Row],[4/1/2022]:[6/30/2022]]),0)</f>
        <v>0.50946745562130225</v>
      </c>
      <c r="G106" s="1">
        <f>IFERROR(MAX(0,#REF!-#REF!),0)</f>
        <v>0</v>
      </c>
      <c r="H106" s="1">
        <f>IFERROR(#REF!+#REF!,0)</f>
        <v>0</v>
      </c>
      <c r="I106" s="2">
        <f>IFERROR(AVERAGEIF(Customer_Revenue[[#This Row],[4/1/2022]:[9/30/2022]], "&gt;0"),0)</f>
        <v>19.828076923076921</v>
      </c>
      <c r="J106" s="1">
        <f>IFERROR(AVEDEV(Customer_Revenue[[#This Row],[4/1/2022]:[9/30/2022]]),0)</f>
        <v>2.0841124260355013</v>
      </c>
      <c r="K106" s="1">
        <f>IFERROR(MAX(0,Customer_Revenue[[#This Row],[Q3 Mean]]-Customer_Revenue[[#This Row],[Q3 Mean Absolute Deviation]]),0)</f>
        <v>17.743964497041418</v>
      </c>
      <c r="L106" s="1">
        <f>IFERROR(MAX(0,Customer_Revenue[[#This Row],[Q3 Mean]]+Customer_Revenue[[#This Row],[Q3 Mean Absolute Deviation]]),0)</f>
        <v>21.912189349112424</v>
      </c>
      <c r="M106" s="2">
        <f>IFERROR(AVERAGEIF(Customer_Revenue[[#This Row],[10/1/2021]:[3/31/2022]], "&gt;0"),0)</f>
        <v>13.889615384615386</v>
      </c>
      <c r="N106" s="1">
        <f>IFERROR(AVEDEV(Customer_Revenue[[#This Row],[10/1/2021]:[3/31/2022]]),0)</f>
        <v>0.86014792899408321</v>
      </c>
      <c r="O106" s="1">
        <f>IFERROR(MAX(0,#REF!-#REF!),0)</f>
        <v>0</v>
      </c>
      <c r="P106" s="1">
        <f>IFERROR(#REF!+#REF!,0)</f>
        <v>0</v>
      </c>
      <c r="Q106">
        <v>6796</v>
      </c>
      <c r="V106">
        <v>16.3</v>
      </c>
      <c r="AA106">
        <v>16.3</v>
      </c>
      <c r="AF106">
        <v>16.3</v>
      </c>
      <c r="AK106">
        <v>13.05</v>
      </c>
      <c r="AO106">
        <v>16.3</v>
      </c>
      <c r="AT106">
        <v>13.05</v>
      </c>
      <c r="AY106">
        <v>13.05</v>
      </c>
      <c r="BD106">
        <v>13.05</v>
      </c>
      <c r="BI106">
        <v>13.05</v>
      </c>
      <c r="BN106">
        <v>13.05</v>
      </c>
      <c r="BS106">
        <v>13.48</v>
      </c>
      <c r="BX106">
        <v>13.48</v>
      </c>
      <c r="CC106">
        <v>13.48</v>
      </c>
      <c r="CH106">
        <v>13.48</v>
      </c>
      <c r="CK106" s="17"/>
      <c r="CM106">
        <v>13.48</v>
      </c>
      <c r="CR106">
        <v>13.48</v>
      </c>
      <c r="CW106">
        <v>13.48</v>
      </c>
      <c r="DB106">
        <v>13.48</v>
      </c>
      <c r="DG106">
        <v>13.48</v>
      </c>
      <c r="DL106">
        <v>13.48</v>
      </c>
      <c r="DQ106">
        <v>13.48</v>
      </c>
      <c r="DV106">
        <v>13.48</v>
      </c>
      <c r="EA106">
        <v>13.48</v>
      </c>
      <c r="EF106">
        <v>13.48</v>
      </c>
      <c r="EK106">
        <v>13.48</v>
      </c>
      <c r="EP106">
        <v>15.43</v>
      </c>
      <c r="EU106">
        <v>15.43</v>
      </c>
      <c r="EZ106">
        <v>18.53</v>
      </c>
      <c r="FE106">
        <v>18.53</v>
      </c>
      <c r="FJ106">
        <v>19.2</v>
      </c>
      <c r="FO106">
        <v>18.53</v>
      </c>
      <c r="FT106">
        <v>21.21</v>
      </c>
      <c r="FY106">
        <v>18.53</v>
      </c>
      <c r="GD106">
        <v>18.53</v>
      </c>
      <c r="GI106">
        <v>18.53</v>
      </c>
      <c r="GN106">
        <v>18.53</v>
      </c>
      <c r="GS106">
        <v>18.53</v>
      </c>
      <c r="GX106">
        <v>18.53</v>
      </c>
      <c r="HC106">
        <v>18.53</v>
      </c>
      <c r="HH106">
        <v>18.53</v>
      </c>
      <c r="HM106">
        <v>20.54</v>
      </c>
      <c r="HR106">
        <v>18.53</v>
      </c>
      <c r="HW106">
        <v>18.53</v>
      </c>
      <c r="IB106">
        <v>20.54</v>
      </c>
      <c r="IG106">
        <v>19.87</v>
      </c>
      <c r="IL106">
        <v>18.53</v>
      </c>
      <c r="IQ106">
        <v>18.53</v>
      </c>
      <c r="IV106">
        <v>25.23</v>
      </c>
      <c r="JA106">
        <v>27.24</v>
      </c>
      <c r="JF106">
        <v>18.53</v>
      </c>
      <c r="JK106">
        <v>31.26</v>
      </c>
      <c r="JP106">
        <v>18.53</v>
      </c>
    </row>
    <row r="107" spans="1:278" x14ac:dyDescent="0.3">
      <c r="A107" s="2">
        <f>IFERROR(AVERAGEIF(Customer_Revenue[[#This Row],[1/3/2022]:[3/31/2022]], "&gt;0"), 0)</f>
        <v>9.6838461538461544</v>
      </c>
      <c r="B107" s="1">
        <f>IFERROR(AVEDEV(Customer_Revenue[[#This Row],[1/3/2022]:[3/31/2022]]),0)</f>
        <v>0.55857988165680461</v>
      </c>
      <c r="C107" s="1">
        <f>IFERROR(MAX(0,#REF!-#REF!),0)</f>
        <v>0</v>
      </c>
      <c r="D107" s="1">
        <f>IFERROR(#REF!+#REF!,0)</f>
        <v>0</v>
      </c>
      <c r="E107" s="2">
        <f>IFERROR(AVERAGEIF(Customer_Revenue[[#This Row],[4/1/2022]:[6/30/2022]], "&gt;0"), 0)</f>
        <v>11.268461538461539</v>
      </c>
      <c r="F107" s="1">
        <f>IFERROR(AVEDEV(Customer_Revenue[[#This Row],[4/1/2022]:[6/30/2022]]),0)</f>
        <v>8.250887573964496</v>
      </c>
      <c r="G107" s="1">
        <f>IFERROR(MAX(0,#REF!-#REF!),0)</f>
        <v>0</v>
      </c>
      <c r="H107" s="1">
        <f>IFERROR(#REF!+#REF!,0)</f>
        <v>0</v>
      </c>
      <c r="I107" s="2">
        <f>IFERROR(AVERAGEIF(Customer_Revenue[[#This Row],[4/1/2022]:[9/30/2022]], "&gt;0"),0)</f>
        <v>11.364230769230769</v>
      </c>
      <c r="J107" s="1">
        <f>IFERROR(AVEDEV(Customer_Revenue[[#This Row],[4/1/2022]:[9/30/2022]]),0)</f>
        <v>7.6426923076923057</v>
      </c>
      <c r="K107" s="1">
        <f>IFERROR(MAX(0,Customer_Revenue[[#This Row],[Q3 Mean]]-Customer_Revenue[[#This Row],[Q3 Mean Absolute Deviation]]),0)</f>
        <v>3.7215384615384632</v>
      </c>
      <c r="L107" s="1">
        <f>IFERROR(MAX(0,Customer_Revenue[[#This Row],[Q3 Mean]]+Customer_Revenue[[#This Row],[Q3 Mean Absolute Deviation]]),0)</f>
        <v>19.006923076923073</v>
      </c>
      <c r="M107" s="2">
        <f>IFERROR(AVERAGEIF(Customer_Revenue[[#This Row],[10/1/2021]:[3/31/2022]], "&gt;0"),0)</f>
        <v>10.915769230769229</v>
      </c>
      <c r="N107" s="1">
        <f>IFERROR(AVEDEV(Customer_Revenue[[#This Row],[10/1/2021]:[3/31/2022]]),0)</f>
        <v>2.8541420118343175</v>
      </c>
      <c r="O107" s="1">
        <f>IFERROR(MAX(0,#REF!-#REF!),0)</f>
        <v>0</v>
      </c>
      <c r="P107" s="1">
        <f>IFERROR(#REF!+#REF!,0)</f>
        <v>0</v>
      </c>
      <c r="Q107">
        <v>6797</v>
      </c>
      <c r="V107">
        <v>16.239999999999998</v>
      </c>
      <c r="AA107">
        <v>3.55</v>
      </c>
      <c r="AF107">
        <v>12.99</v>
      </c>
      <c r="AK107">
        <v>2.25</v>
      </c>
      <c r="AO107">
        <v>16.95</v>
      </c>
      <c r="AT107">
        <v>15.65</v>
      </c>
      <c r="AY107">
        <v>15.65</v>
      </c>
      <c r="BD107">
        <v>15.65</v>
      </c>
      <c r="BI107">
        <v>15.65</v>
      </c>
      <c r="BN107">
        <v>15.65</v>
      </c>
      <c r="BS107">
        <v>9.23</v>
      </c>
      <c r="BX107">
        <v>9.23</v>
      </c>
      <c r="CC107">
        <v>9.23</v>
      </c>
      <c r="CH107">
        <v>9.23</v>
      </c>
      <c r="CK107" s="17"/>
      <c r="CM107">
        <v>9.23</v>
      </c>
      <c r="CR107">
        <v>9.23</v>
      </c>
      <c r="CW107">
        <v>9.23</v>
      </c>
      <c r="DB107">
        <v>9.23</v>
      </c>
      <c r="DG107">
        <v>9.23</v>
      </c>
      <c r="DL107">
        <v>9.23</v>
      </c>
      <c r="DQ107">
        <v>9.23</v>
      </c>
      <c r="DV107">
        <v>10.41</v>
      </c>
      <c r="EA107">
        <v>10.41</v>
      </c>
      <c r="EF107">
        <v>10.41</v>
      </c>
      <c r="EK107">
        <v>10.41</v>
      </c>
      <c r="EP107">
        <v>10.41</v>
      </c>
      <c r="EU107">
        <v>15.39</v>
      </c>
      <c r="EZ107">
        <v>2.33</v>
      </c>
      <c r="FE107">
        <v>13.4</v>
      </c>
      <c r="FJ107">
        <v>2.33</v>
      </c>
      <c r="FO107">
        <v>24.45</v>
      </c>
      <c r="FT107">
        <v>2.33</v>
      </c>
      <c r="FY107">
        <v>20.46</v>
      </c>
      <c r="GD107">
        <v>2.33</v>
      </c>
      <c r="GI107">
        <v>30</v>
      </c>
      <c r="GN107">
        <v>2.33</v>
      </c>
      <c r="GS107">
        <v>13.4</v>
      </c>
      <c r="GX107">
        <v>2.33</v>
      </c>
      <c r="HC107">
        <v>15.41</v>
      </c>
      <c r="HH107">
        <v>2.33</v>
      </c>
      <c r="HM107">
        <v>28.46</v>
      </c>
      <c r="HR107">
        <v>3.67</v>
      </c>
      <c r="HW107">
        <v>15.41</v>
      </c>
      <c r="IB107">
        <v>3.67</v>
      </c>
      <c r="IG107">
        <v>15.41</v>
      </c>
      <c r="IL107">
        <v>5.68</v>
      </c>
      <c r="IQ107">
        <v>16.75</v>
      </c>
      <c r="IV107">
        <v>8.36</v>
      </c>
      <c r="JA107">
        <v>25.15</v>
      </c>
      <c r="JF107">
        <v>8.36</v>
      </c>
      <c r="JK107">
        <v>13.4</v>
      </c>
      <c r="JP107">
        <v>2.33</v>
      </c>
    </row>
    <row r="108" spans="1:278" x14ac:dyDescent="0.3">
      <c r="A108" s="2">
        <f>IFERROR(AVERAGEIF(Customer_Revenue[[#This Row],[1/3/2022]:[3/31/2022]], "&gt;0"), 0)</f>
        <v>19.323076923076922</v>
      </c>
      <c r="B108" s="1">
        <f>IFERROR(AVEDEV(Customer_Revenue[[#This Row],[1/3/2022]:[3/31/2022]]),0)</f>
        <v>5.6828402366863928</v>
      </c>
      <c r="C108" s="1">
        <f>IFERROR(MAX(0,#REF!-#REF!),0)</f>
        <v>0</v>
      </c>
      <c r="D108" s="1">
        <f>IFERROR(#REF!+#REF!,0)</f>
        <v>0</v>
      </c>
      <c r="E108" s="2">
        <f>IFERROR(AVERAGEIF(Customer_Revenue[[#This Row],[4/1/2022]:[6/30/2022]], "&gt;0"), 0)</f>
        <v>15.226923076923075</v>
      </c>
      <c r="F108" s="1">
        <f>IFERROR(AVEDEV(Customer_Revenue[[#This Row],[4/1/2022]:[6/30/2022]]),0)</f>
        <v>1.5808284023668635</v>
      </c>
      <c r="G108" s="1">
        <f>IFERROR(MAX(0,#REF!-#REF!),0)</f>
        <v>0</v>
      </c>
      <c r="H108" s="1">
        <f>IFERROR(#REF!+#REF!,0)</f>
        <v>0</v>
      </c>
      <c r="I108" s="2">
        <f>IFERROR(AVERAGEIF(Customer_Revenue[[#This Row],[4/1/2022]:[9/30/2022]], "&gt;0"),0)</f>
        <v>17.568846153846152</v>
      </c>
      <c r="J108" s="1">
        <f>IFERROR(AVEDEV(Customer_Revenue[[#This Row],[4/1/2022]:[9/30/2022]]),0)</f>
        <v>3.7152366863905324</v>
      </c>
      <c r="K108" s="1">
        <f>IFERROR(MAX(0,Customer_Revenue[[#This Row],[Q3 Mean]]-Customer_Revenue[[#This Row],[Q3 Mean Absolute Deviation]]),0)</f>
        <v>13.85360946745562</v>
      </c>
      <c r="L108" s="1">
        <f>IFERROR(MAX(0,Customer_Revenue[[#This Row],[Q3 Mean]]+Customer_Revenue[[#This Row],[Q3 Mean Absolute Deviation]]),0)</f>
        <v>21.284082840236685</v>
      </c>
      <c r="M108" s="2">
        <f>IFERROR(AVERAGEIF(Customer_Revenue[[#This Row],[10/1/2021]:[3/31/2022]], "&gt;0"),0)</f>
        <v>21.763461538461545</v>
      </c>
      <c r="N108" s="1">
        <f>IFERROR(AVEDEV(Customer_Revenue[[#This Row],[10/1/2021]:[3/31/2022]]),0)</f>
        <v>7.2965088757396455</v>
      </c>
      <c r="O108" s="1">
        <f>IFERROR(MAX(0,#REF!-#REF!),0)</f>
        <v>0</v>
      </c>
      <c r="P108" s="1">
        <f>IFERROR(#REF!+#REF!,0)</f>
        <v>0</v>
      </c>
      <c r="Q108">
        <v>6798</v>
      </c>
      <c r="V108">
        <v>26.5</v>
      </c>
      <c r="AA108">
        <v>23.25</v>
      </c>
      <c r="AF108">
        <v>23.25</v>
      </c>
      <c r="AK108">
        <v>23.25</v>
      </c>
      <c r="AO108">
        <v>26.5</v>
      </c>
      <c r="AT108">
        <v>23.25</v>
      </c>
      <c r="AY108">
        <v>10.25</v>
      </c>
      <c r="BD108">
        <v>10.25</v>
      </c>
      <c r="BI108">
        <v>45.01</v>
      </c>
      <c r="BN108">
        <v>55.26</v>
      </c>
      <c r="BS108">
        <v>11.64</v>
      </c>
      <c r="BX108">
        <v>11.64</v>
      </c>
      <c r="CC108">
        <v>24.6</v>
      </c>
      <c r="CH108">
        <v>24.6</v>
      </c>
      <c r="CK108" s="17"/>
      <c r="CM108">
        <v>24.6</v>
      </c>
      <c r="CR108">
        <v>24.6</v>
      </c>
      <c r="CW108">
        <v>24.6</v>
      </c>
      <c r="DB108">
        <v>24.6</v>
      </c>
      <c r="DG108">
        <v>24.6</v>
      </c>
      <c r="DL108">
        <v>24.6</v>
      </c>
      <c r="DQ108">
        <v>11.64</v>
      </c>
      <c r="DV108">
        <v>18.64</v>
      </c>
      <c r="EA108">
        <v>11.64</v>
      </c>
      <c r="EF108">
        <v>12.36</v>
      </c>
      <c r="EK108">
        <v>12.36</v>
      </c>
      <c r="EP108">
        <v>12.36</v>
      </c>
      <c r="EU108">
        <v>23.94</v>
      </c>
      <c r="EZ108">
        <v>13.44</v>
      </c>
      <c r="FE108">
        <v>13.44</v>
      </c>
      <c r="FJ108">
        <v>14.78</v>
      </c>
      <c r="FO108">
        <v>14.78</v>
      </c>
      <c r="FT108">
        <v>16.12</v>
      </c>
      <c r="FY108">
        <v>13.44</v>
      </c>
      <c r="GD108">
        <v>15.45</v>
      </c>
      <c r="GI108">
        <v>13.44</v>
      </c>
      <c r="GN108">
        <v>13.44</v>
      </c>
      <c r="GS108">
        <v>15.45</v>
      </c>
      <c r="GX108">
        <v>14.78</v>
      </c>
      <c r="HC108">
        <v>15.45</v>
      </c>
      <c r="HH108">
        <v>13.44</v>
      </c>
      <c r="HM108">
        <v>15.45</v>
      </c>
      <c r="HR108">
        <v>16.79</v>
      </c>
      <c r="HW108">
        <v>16.79</v>
      </c>
      <c r="IB108">
        <v>16.79</v>
      </c>
      <c r="IG108">
        <v>15.45</v>
      </c>
      <c r="IL108">
        <v>16.79</v>
      </c>
      <c r="IQ108">
        <v>24.87</v>
      </c>
      <c r="IV108">
        <v>19.47</v>
      </c>
      <c r="JA108">
        <v>20.14</v>
      </c>
      <c r="JF108">
        <v>21.48</v>
      </c>
      <c r="JK108">
        <v>34.979999999999997</v>
      </c>
      <c r="JP108">
        <v>26.4</v>
      </c>
    </row>
    <row r="109" spans="1:278" x14ac:dyDescent="0.3">
      <c r="A109" s="2">
        <f>IFERROR(AVERAGEIF(Customer_Revenue[[#This Row],[1/3/2022]:[3/31/2022]], "&gt;0"), 0)</f>
        <v>12.23</v>
      </c>
      <c r="B109" s="1">
        <f>IFERROR(AVEDEV(Customer_Revenue[[#This Row],[1/3/2022]:[3/31/2022]]),0)</f>
        <v>0</v>
      </c>
      <c r="C109" s="1">
        <f>IFERROR(MAX(0,#REF!-#REF!),0)</f>
        <v>0</v>
      </c>
      <c r="D109" s="1">
        <f>IFERROR(#REF!+#REF!,0)</f>
        <v>0</v>
      </c>
      <c r="E109" s="2">
        <f>IFERROR(AVERAGEIF(Customer_Revenue[[#This Row],[4/1/2022]:[6/30/2022]], "&gt;0"), 0)</f>
        <v>14.860000000000001</v>
      </c>
      <c r="F109" s="1">
        <f>IFERROR(AVEDEV(Customer_Revenue[[#This Row],[4/1/2022]:[6/30/2022]]),0)</f>
        <v>1.5953846153846152</v>
      </c>
      <c r="G109" s="1">
        <f>IFERROR(MAX(0,#REF!-#REF!),0)</f>
        <v>0</v>
      </c>
      <c r="H109" s="1">
        <f>IFERROR(#REF!+#REF!,0)</f>
        <v>0</v>
      </c>
      <c r="I109" s="2">
        <f>IFERROR(AVERAGEIF(Customer_Revenue[[#This Row],[4/1/2022]:[9/30/2022]], "&gt;0"),0)</f>
        <v>16.096153846153847</v>
      </c>
      <c r="J109" s="1">
        <f>IFERROR(AVEDEV(Customer_Revenue[[#This Row],[4/1/2022]:[9/30/2022]]),0)</f>
        <v>2.6613017751479302</v>
      </c>
      <c r="K109" s="1">
        <f>IFERROR(MAX(0,Customer_Revenue[[#This Row],[Q3 Mean]]-Customer_Revenue[[#This Row],[Q3 Mean Absolute Deviation]]),0)</f>
        <v>13.434852071005917</v>
      </c>
      <c r="L109" s="1">
        <f>IFERROR(MAX(0,Customer_Revenue[[#This Row],[Q3 Mean]]+Customer_Revenue[[#This Row],[Q3 Mean Absolute Deviation]]),0)</f>
        <v>18.757455621301776</v>
      </c>
      <c r="M109" s="2">
        <f>IFERROR(AVERAGEIF(Customer_Revenue[[#This Row],[10/1/2021]:[3/31/2022]], "&gt;0"),0)</f>
        <v>12.683846153846153</v>
      </c>
      <c r="N109" s="1">
        <f>IFERROR(AVEDEV(Customer_Revenue[[#This Row],[10/1/2021]:[3/31/2022]]),0)</f>
        <v>0.94343195266271984</v>
      </c>
      <c r="O109" s="1">
        <f>IFERROR(MAX(0,#REF!-#REF!),0)</f>
        <v>0</v>
      </c>
      <c r="P109" s="1">
        <f>IFERROR(#REF!+#REF!,0)</f>
        <v>0</v>
      </c>
      <c r="Q109">
        <v>6799</v>
      </c>
      <c r="V109">
        <v>15.1</v>
      </c>
      <c r="AA109">
        <v>17.05</v>
      </c>
      <c r="AF109">
        <v>15.75</v>
      </c>
      <c r="AK109">
        <v>11.85</v>
      </c>
      <c r="AO109">
        <v>15.1</v>
      </c>
      <c r="AT109">
        <v>11.85</v>
      </c>
      <c r="AY109">
        <v>11.85</v>
      </c>
      <c r="BD109">
        <v>11.85</v>
      </c>
      <c r="BI109">
        <v>11.85</v>
      </c>
      <c r="BN109">
        <v>11.85</v>
      </c>
      <c r="BS109">
        <v>12.23</v>
      </c>
      <c r="BX109">
        <v>12.23</v>
      </c>
      <c r="CC109">
        <v>12.23</v>
      </c>
      <c r="CH109">
        <v>12.23</v>
      </c>
      <c r="CK109" s="17"/>
      <c r="CM109">
        <v>12.23</v>
      </c>
      <c r="CR109">
        <v>12.23</v>
      </c>
      <c r="CW109">
        <v>12.23</v>
      </c>
      <c r="DB109">
        <v>12.23</v>
      </c>
      <c r="DG109">
        <v>12.23</v>
      </c>
      <c r="DL109">
        <v>12.23</v>
      </c>
      <c r="DQ109">
        <v>12.23</v>
      </c>
      <c r="DV109">
        <v>12.23</v>
      </c>
      <c r="EA109">
        <v>12.23</v>
      </c>
      <c r="EF109">
        <v>12.23</v>
      </c>
      <c r="EK109">
        <v>12.23</v>
      </c>
      <c r="EP109">
        <v>12.23</v>
      </c>
      <c r="EU109">
        <v>12.23</v>
      </c>
      <c r="EZ109">
        <v>12.23</v>
      </c>
      <c r="FE109">
        <v>12.23</v>
      </c>
      <c r="FJ109">
        <v>14.91</v>
      </c>
      <c r="FO109">
        <v>14.91</v>
      </c>
      <c r="FT109">
        <v>14.91</v>
      </c>
      <c r="FY109">
        <v>14.91</v>
      </c>
      <c r="GD109">
        <v>14.24</v>
      </c>
      <c r="GI109">
        <v>15.58</v>
      </c>
      <c r="GN109">
        <v>14.24</v>
      </c>
      <c r="GS109">
        <v>24.31</v>
      </c>
      <c r="GX109">
        <v>14.24</v>
      </c>
      <c r="HC109">
        <v>14.24</v>
      </c>
      <c r="HH109">
        <v>14.91</v>
      </c>
      <c r="HM109">
        <v>14.24</v>
      </c>
      <c r="HR109">
        <v>15.58</v>
      </c>
      <c r="HW109">
        <v>15.58</v>
      </c>
      <c r="IB109">
        <v>14.24</v>
      </c>
      <c r="IG109">
        <v>15.58</v>
      </c>
      <c r="IL109">
        <v>18.260000000000002</v>
      </c>
      <c r="IQ109">
        <v>18.260000000000002</v>
      </c>
      <c r="IV109">
        <v>18.260000000000002</v>
      </c>
      <c r="JA109">
        <v>20.27</v>
      </c>
      <c r="JF109">
        <v>25.63</v>
      </c>
      <c r="JK109">
        <v>22.28</v>
      </c>
      <c r="JP109">
        <v>12.23</v>
      </c>
    </row>
    <row r="110" spans="1:278" x14ac:dyDescent="0.3">
      <c r="A110" s="2">
        <f>IFERROR(AVERAGEIF(Customer_Revenue[[#This Row],[1/3/2022]:[3/31/2022]], "&gt;0"), 0)</f>
        <v>10.639999999999999</v>
      </c>
      <c r="B110" s="1">
        <f>IFERROR(AVEDEV(Customer_Revenue[[#This Row],[1/3/2022]:[3/31/2022]]),0)</f>
        <v>1.7763568394002505E-15</v>
      </c>
      <c r="C110" s="1">
        <f>IFERROR(MAX(0,#REF!-#REF!),0)</f>
        <v>0</v>
      </c>
      <c r="D110" s="1">
        <f>IFERROR(#REF!+#REF!,0)</f>
        <v>0</v>
      </c>
      <c r="E110" s="2">
        <f>IFERROR(AVERAGEIF(Customer_Revenue[[#This Row],[4/1/2022]:[6/30/2022]], "&gt;0"), 0)</f>
        <v>12.392307692307694</v>
      </c>
      <c r="F110" s="1">
        <f>IFERROR(AVEDEV(Customer_Revenue[[#This Row],[4/1/2022]:[6/30/2022]]),0)</f>
        <v>0.93562130177514746</v>
      </c>
      <c r="G110" s="1">
        <f>IFERROR(MAX(0,#REF!-#REF!),0)</f>
        <v>0</v>
      </c>
      <c r="H110" s="1">
        <f>IFERROR(#REF!+#REF!,0)</f>
        <v>0</v>
      </c>
      <c r="I110" s="2">
        <f>IFERROR(AVERAGEIF(Customer_Revenue[[#This Row],[4/1/2022]:[9/30/2022]], "&gt;0"),0)</f>
        <v>13.912692307692311</v>
      </c>
      <c r="J110" s="1">
        <f>IFERROR(AVEDEV(Customer_Revenue[[#This Row],[4/1/2022]:[9/30/2022]]),0)</f>
        <v>2.0754142011834329</v>
      </c>
      <c r="K110" s="1">
        <f>IFERROR(MAX(0,Customer_Revenue[[#This Row],[Q3 Mean]]-Customer_Revenue[[#This Row],[Q3 Mean Absolute Deviation]]),0)</f>
        <v>11.837278106508878</v>
      </c>
      <c r="L110" s="1">
        <f>IFERROR(MAX(0,Customer_Revenue[[#This Row],[Q3 Mean]]+Customer_Revenue[[#This Row],[Q3 Mean Absolute Deviation]]),0)</f>
        <v>15.988106508875743</v>
      </c>
      <c r="M110" s="2">
        <f>IFERROR(AVERAGEIF(Customer_Revenue[[#This Row],[10/1/2021]:[3/31/2022]], "&gt;0"),0)</f>
        <v>11.091923076923068</v>
      </c>
      <c r="N110" s="1">
        <f>IFERROR(AVEDEV(Customer_Revenue[[#This Row],[10/1/2021]:[3/31/2022]]),0)</f>
        <v>0.91248520710058423</v>
      </c>
      <c r="O110" s="1">
        <f>IFERROR(MAX(0,#REF!-#REF!),0)</f>
        <v>0</v>
      </c>
      <c r="P110" s="1">
        <f>IFERROR(#REF!+#REF!,0)</f>
        <v>0</v>
      </c>
      <c r="Q110">
        <v>6800</v>
      </c>
      <c r="V110">
        <v>13.57</v>
      </c>
      <c r="AA110">
        <v>15.52</v>
      </c>
      <c r="AF110">
        <v>13.57</v>
      </c>
      <c r="AK110">
        <v>10.32</v>
      </c>
      <c r="AO110">
        <v>13.57</v>
      </c>
      <c r="AT110">
        <v>10.32</v>
      </c>
      <c r="AY110">
        <v>10.32</v>
      </c>
      <c r="BD110">
        <v>10.32</v>
      </c>
      <c r="BI110">
        <v>10.32</v>
      </c>
      <c r="BN110">
        <v>10.32</v>
      </c>
      <c r="BS110">
        <v>10.64</v>
      </c>
      <c r="BX110">
        <v>10.64</v>
      </c>
      <c r="CC110">
        <v>10.64</v>
      </c>
      <c r="CH110">
        <v>10.64</v>
      </c>
      <c r="CK110" s="17"/>
      <c r="CM110">
        <v>10.64</v>
      </c>
      <c r="CR110">
        <v>10.64</v>
      </c>
      <c r="CW110">
        <v>10.64</v>
      </c>
      <c r="DB110">
        <v>10.64</v>
      </c>
      <c r="DG110">
        <v>10.64</v>
      </c>
      <c r="DL110">
        <v>10.64</v>
      </c>
      <c r="DQ110">
        <v>10.64</v>
      </c>
      <c r="DV110">
        <v>10.64</v>
      </c>
      <c r="EA110">
        <v>10.64</v>
      </c>
      <c r="EF110">
        <v>10.64</v>
      </c>
      <c r="EK110">
        <v>10.64</v>
      </c>
      <c r="EP110">
        <v>10.64</v>
      </c>
      <c r="EU110">
        <v>10.64</v>
      </c>
      <c r="EZ110">
        <v>10.64</v>
      </c>
      <c r="FE110">
        <v>10.64</v>
      </c>
      <c r="FJ110">
        <v>12.65</v>
      </c>
      <c r="FO110">
        <v>11.98</v>
      </c>
      <c r="FT110">
        <v>13.32</v>
      </c>
      <c r="FY110">
        <v>12.65</v>
      </c>
      <c r="GD110">
        <v>12.65</v>
      </c>
      <c r="GI110">
        <v>13.99</v>
      </c>
      <c r="GN110">
        <v>11.98</v>
      </c>
      <c r="GS110">
        <v>13.99</v>
      </c>
      <c r="GX110">
        <v>12.65</v>
      </c>
      <c r="HC110">
        <v>13.32</v>
      </c>
      <c r="HH110">
        <v>12.65</v>
      </c>
      <c r="HM110">
        <v>12.65</v>
      </c>
      <c r="HR110">
        <v>12.65</v>
      </c>
      <c r="HW110">
        <v>13.99</v>
      </c>
      <c r="IB110">
        <v>13.99</v>
      </c>
      <c r="IG110">
        <v>13.99</v>
      </c>
      <c r="IL110">
        <v>17.34</v>
      </c>
      <c r="IQ110">
        <v>16.670000000000002</v>
      </c>
      <c r="IV110">
        <v>16.670000000000002</v>
      </c>
      <c r="JA110">
        <v>17.34</v>
      </c>
      <c r="JF110">
        <v>21.36</v>
      </c>
      <c r="JK110">
        <v>20.69</v>
      </c>
      <c r="JP110">
        <v>10.64</v>
      </c>
    </row>
    <row r="111" spans="1:278" x14ac:dyDescent="0.3">
      <c r="A111" s="2">
        <f>IFERROR(AVERAGEIF(Customer_Revenue[[#This Row],[1/3/2022]:[3/31/2022]], "&gt;0"), 0)</f>
        <v>96.059230769230766</v>
      </c>
      <c r="B111" s="1">
        <f>IFERROR(AVEDEV(Customer_Revenue[[#This Row],[1/3/2022]:[3/31/2022]]),0)</f>
        <v>3.7562130177514805</v>
      </c>
      <c r="C111" s="1">
        <f>IFERROR(MAX(0,#REF!-#REF!),0)</f>
        <v>0</v>
      </c>
      <c r="D111" s="1">
        <f>IFERROR(#REF!+#REF!,0)</f>
        <v>0</v>
      </c>
      <c r="E111" s="2">
        <f>IFERROR(AVERAGEIF(Customer_Revenue[[#This Row],[4/1/2022]:[6/30/2022]], "&gt;0"), 0)</f>
        <v>116.71285714285715</v>
      </c>
      <c r="F111" s="1">
        <f>IFERROR(AVEDEV(Customer_Revenue[[#This Row],[4/1/2022]:[6/30/2022]]),0)</f>
        <v>12.506122448979591</v>
      </c>
      <c r="G111" s="1">
        <f>IFERROR(MAX(0,#REF!-#REF!),0)</f>
        <v>0</v>
      </c>
      <c r="H111" s="1">
        <f>IFERROR(#REF!+#REF!,0)</f>
        <v>0</v>
      </c>
      <c r="I111" s="2">
        <f>IFERROR(AVERAGEIF(Customer_Revenue[[#This Row],[4/1/2022]:[9/30/2022]], "&gt;0"),0)</f>
        <v>118.86555555555555</v>
      </c>
      <c r="J111" s="1">
        <f>IFERROR(AVEDEV(Customer_Revenue[[#This Row],[4/1/2022]:[9/30/2022]]),0)</f>
        <v>13.873909465020574</v>
      </c>
      <c r="K111" s="1">
        <f>IFERROR(MAX(0,Customer_Revenue[[#This Row],[Q3 Mean]]-Customer_Revenue[[#This Row],[Q3 Mean Absolute Deviation]]),0)</f>
        <v>104.99164609053497</v>
      </c>
      <c r="L111" s="1">
        <f>IFERROR(MAX(0,Customer_Revenue[[#This Row],[Q3 Mean]]+Customer_Revenue[[#This Row],[Q3 Mean Absolute Deviation]]),0)</f>
        <v>132.73946502057612</v>
      </c>
      <c r="M111" s="2">
        <f>IFERROR(AVERAGEIF(Customer_Revenue[[#This Row],[10/1/2021]:[3/31/2022]], "&gt;0"),0)</f>
        <v>96.000384615384647</v>
      </c>
      <c r="N111" s="1">
        <f>IFERROR(AVEDEV(Customer_Revenue[[#This Row],[10/1/2021]:[3/31/2022]]),0)</f>
        <v>8.0150887573964589</v>
      </c>
      <c r="O111" s="1">
        <f>IFERROR(MAX(0,#REF!-#REF!),0)</f>
        <v>0</v>
      </c>
      <c r="P111" s="1">
        <f>IFERROR(#REF!+#REF!,0)</f>
        <v>0</v>
      </c>
      <c r="Q111">
        <v>6801</v>
      </c>
      <c r="T111">
        <v>89.82</v>
      </c>
      <c r="Y111">
        <v>80.09</v>
      </c>
      <c r="AD111">
        <v>89.82</v>
      </c>
      <c r="AI111">
        <v>76.94</v>
      </c>
      <c r="AN111">
        <v>90.38</v>
      </c>
      <c r="AS111">
        <v>90.38</v>
      </c>
      <c r="AX111">
        <v>89.23</v>
      </c>
      <c r="BC111">
        <v>89.23</v>
      </c>
      <c r="BH111">
        <v>134.22999999999999</v>
      </c>
      <c r="BM111">
        <v>115.23</v>
      </c>
      <c r="BR111">
        <v>117.91</v>
      </c>
      <c r="BW111">
        <v>91.99</v>
      </c>
      <c r="CB111">
        <v>91.99</v>
      </c>
      <c r="CG111">
        <v>96.13</v>
      </c>
      <c r="CK111" s="17"/>
      <c r="CL111">
        <v>91.99</v>
      </c>
      <c r="CQ111">
        <v>96.13</v>
      </c>
      <c r="CV111">
        <v>91.99</v>
      </c>
      <c r="DA111">
        <v>91.99</v>
      </c>
      <c r="DF111">
        <v>91.99</v>
      </c>
      <c r="DK111">
        <v>91.99</v>
      </c>
      <c r="DP111">
        <v>91.99</v>
      </c>
      <c r="DU111">
        <v>97.77</v>
      </c>
      <c r="DZ111">
        <v>100.27</v>
      </c>
      <c r="EE111">
        <v>96.59</v>
      </c>
      <c r="EJ111">
        <v>104.27</v>
      </c>
      <c r="EO111">
        <v>105.67</v>
      </c>
      <c r="ET111">
        <v>113.23</v>
      </c>
      <c r="EY111">
        <v>99.6</v>
      </c>
      <c r="FD111">
        <v>115.23</v>
      </c>
      <c r="FI111">
        <v>99.6</v>
      </c>
      <c r="FN111">
        <v>126.86</v>
      </c>
      <c r="FS111">
        <v>103.62</v>
      </c>
      <c r="FX111">
        <v>122.3</v>
      </c>
      <c r="GC111">
        <v>105.63</v>
      </c>
      <c r="GF111">
        <v>137.94</v>
      </c>
      <c r="GH111">
        <v>133.79</v>
      </c>
      <c r="GM111">
        <v>102.95</v>
      </c>
      <c r="GR111">
        <v>143.66</v>
      </c>
      <c r="GW111">
        <v>106.3</v>
      </c>
      <c r="HB111">
        <v>123.27</v>
      </c>
      <c r="HG111">
        <v>106.3</v>
      </c>
      <c r="HL111">
        <v>127.74</v>
      </c>
      <c r="HQ111">
        <v>99.6</v>
      </c>
      <c r="HV111">
        <v>113.23</v>
      </c>
      <c r="IA111">
        <v>99.6</v>
      </c>
      <c r="IF111">
        <v>119.93</v>
      </c>
      <c r="IK111">
        <v>112.33</v>
      </c>
      <c r="IP111">
        <v>125.96</v>
      </c>
      <c r="IU111">
        <v>138.88</v>
      </c>
      <c r="IZ111">
        <v>144.82</v>
      </c>
      <c r="JE111">
        <v>99.6</v>
      </c>
      <c r="JJ111">
        <v>161</v>
      </c>
      <c r="JO111">
        <v>126.4</v>
      </c>
    </row>
    <row r="112" spans="1:278" x14ac:dyDescent="0.3">
      <c r="A112" s="2">
        <f>IFERROR(AVERAGEIF(Customer_Revenue[[#This Row],[1/3/2022]:[3/31/2022]], "&gt;0"), 0)</f>
        <v>67.636153846153846</v>
      </c>
      <c r="B112" s="1">
        <f>IFERROR(AVEDEV(Customer_Revenue[[#This Row],[1/3/2022]:[3/31/2022]]),0)</f>
        <v>4.5700591715976326</v>
      </c>
      <c r="C112" s="1">
        <f>IFERROR(MAX(0,#REF!-#REF!),0)</f>
        <v>0</v>
      </c>
      <c r="D112" s="1">
        <f>IFERROR(#REF!+#REF!,0)</f>
        <v>0</v>
      </c>
      <c r="E112" s="2">
        <f>IFERROR(AVERAGEIF(Customer_Revenue[[#This Row],[4/1/2022]:[6/30/2022]], "&gt;0"), 0)</f>
        <v>60.853076923076905</v>
      </c>
      <c r="F112" s="1">
        <f>IFERROR(AVEDEV(Customer_Revenue[[#This Row],[4/1/2022]:[6/30/2022]]),0)</f>
        <v>16.822840236686393</v>
      </c>
      <c r="G112" s="1">
        <f>IFERROR(MAX(0,#REF!-#REF!),0)</f>
        <v>0</v>
      </c>
      <c r="H112" s="1">
        <f>IFERROR(#REF!+#REF!,0)</f>
        <v>0</v>
      </c>
      <c r="I112" s="2">
        <f>IFERROR(AVERAGEIF(Customer_Revenue[[#This Row],[4/1/2022]:[9/30/2022]], "&gt;0"),0)</f>
        <v>61.818461538461527</v>
      </c>
      <c r="J112" s="1">
        <f>IFERROR(AVEDEV(Customer_Revenue[[#This Row],[4/1/2022]:[9/30/2022]]),0)</f>
        <v>19.026923076923076</v>
      </c>
      <c r="K112" s="1">
        <f>IFERROR(MAX(0,Customer_Revenue[[#This Row],[Q3 Mean]]-Customer_Revenue[[#This Row],[Q3 Mean Absolute Deviation]]),0)</f>
        <v>42.791538461538451</v>
      </c>
      <c r="L112" s="1">
        <f>IFERROR(MAX(0,Customer_Revenue[[#This Row],[Q3 Mean]]+Customer_Revenue[[#This Row],[Q3 Mean Absolute Deviation]]),0)</f>
        <v>80.845384615384603</v>
      </c>
      <c r="M112" s="2">
        <f>IFERROR(AVERAGEIF(Customer_Revenue[[#This Row],[10/1/2021]:[3/31/2022]], "&gt;0"),0)</f>
        <v>59.251153846153834</v>
      </c>
      <c r="N112" s="1">
        <f>IFERROR(AVEDEV(Customer_Revenue[[#This Row],[10/1/2021]:[3/31/2022]]),0)</f>
        <v>8.805769230769231</v>
      </c>
      <c r="O112" s="1">
        <f>IFERROR(MAX(0,#REF!-#REF!),0)</f>
        <v>0</v>
      </c>
      <c r="P112" s="1">
        <f>IFERROR(#REF!+#REF!,0)</f>
        <v>0</v>
      </c>
      <c r="Q112">
        <v>6809</v>
      </c>
      <c r="T112">
        <v>58.58</v>
      </c>
      <c r="Y112">
        <v>32.369999999999997</v>
      </c>
      <c r="AD112">
        <v>63.78</v>
      </c>
      <c r="AI112">
        <v>27.17</v>
      </c>
      <c r="AN112">
        <v>56.52</v>
      </c>
      <c r="AS112">
        <v>51.32</v>
      </c>
      <c r="AX112">
        <v>56.52</v>
      </c>
      <c r="BC112">
        <v>47.12</v>
      </c>
      <c r="BH112">
        <v>51.32</v>
      </c>
      <c r="BM112">
        <v>51.32</v>
      </c>
      <c r="BR112">
        <v>48.62</v>
      </c>
      <c r="BW112">
        <v>58.31</v>
      </c>
      <c r="CB112">
        <v>58.31</v>
      </c>
      <c r="CG112">
        <v>58.31</v>
      </c>
      <c r="CK112" s="17"/>
      <c r="CL112">
        <v>62.64</v>
      </c>
      <c r="CQ112">
        <v>66.97</v>
      </c>
      <c r="CV112">
        <v>66.97</v>
      </c>
      <c r="DA112">
        <v>61.61</v>
      </c>
      <c r="DF112">
        <v>61.61</v>
      </c>
      <c r="DK112">
        <v>66.97</v>
      </c>
      <c r="DP112">
        <v>66.97</v>
      </c>
      <c r="DU112">
        <v>66.97</v>
      </c>
      <c r="DZ112">
        <v>75.63</v>
      </c>
      <c r="EE112">
        <v>71.3</v>
      </c>
      <c r="EJ112">
        <v>71.3</v>
      </c>
      <c r="EO112">
        <v>82.02</v>
      </c>
      <c r="ET112">
        <v>80.59</v>
      </c>
      <c r="EY112">
        <v>37.380000000000003</v>
      </c>
      <c r="FD112">
        <v>72.55</v>
      </c>
      <c r="FI112">
        <v>37.380000000000003</v>
      </c>
      <c r="FN112">
        <v>74.56</v>
      </c>
      <c r="FS112">
        <v>38.049999999999997</v>
      </c>
      <c r="FX112">
        <v>79.25</v>
      </c>
      <c r="GC112">
        <v>42.74</v>
      </c>
      <c r="GH112">
        <v>87.29</v>
      </c>
      <c r="GM112">
        <v>52.79</v>
      </c>
      <c r="GR112">
        <v>70.540000000000006</v>
      </c>
      <c r="GW112">
        <v>47.43</v>
      </c>
      <c r="HB112">
        <v>70.540000000000006</v>
      </c>
      <c r="HG112">
        <v>41.4</v>
      </c>
      <c r="HL112">
        <v>78.58</v>
      </c>
      <c r="HQ112">
        <v>44.75</v>
      </c>
      <c r="HV112">
        <v>81.260000000000005</v>
      </c>
      <c r="IA112">
        <v>45.42</v>
      </c>
      <c r="IF112">
        <v>80.59</v>
      </c>
      <c r="IK112">
        <v>46.76</v>
      </c>
      <c r="IP112">
        <v>100.34</v>
      </c>
      <c r="IU112">
        <v>41.4</v>
      </c>
      <c r="IZ112">
        <v>74.56</v>
      </c>
      <c r="JE112">
        <v>40.729999999999997</v>
      </c>
      <c r="JJ112">
        <v>100.34</v>
      </c>
      <c r="JO112">
        <v>40.06</v>
      </c>
    </row>
    <row r="113" spans="1:278" x14ac:dyDescent="0.3">
      <c r="A113" s="2">
        <f>IFERROR(AVERAGEIF(Customer_Revenue[[#This Row],[1/3/2022]:[3/31/2022]], "&gt;0"), 0)</f>
        <v>22.656923076923075</v>
      </c>
      <c r="B113" s="1">
        <f>IFERROR(AVEDEV(Customer_Revenue[[#This Row],[1/3/2022]:[3/31/2022]]),0)</f>
        <v>7.0603550295857973</v>
      </c>
      <c r="C113" s="1">
        <f>IFERROR(MAX(0,#REF!-#REF!),0)</f>
        <v>0</v>
      </c>
      <c r="D113" s="1">
        <f>IFERROR(#REF!+#REF!,0)</f>
        <v>0</v>
      </c>
      <c r="E113" s="2">
        <f>IFERROR(AVERAGEIF(Customer_Revenue[[#This Row],[4/1/2022]:[6/30/2022]], "&gt;0"), 0)</f>
        <v>26.936153846153843</v>
      </c>
      <c r="F113" s="1">
        <f>IFERROR(AVEDEV(Customer_Revenue[[#This Row],[4/1/2022]:[6/30/2022]]),0)</f>
        <v>8.0041420118343201</v>
      </c>
      <c r="G113" s="1">
        <f>IFERROR(MAX(0,#REF!-#REF!),0)</f>
        <v>0</v>
      </c>
      <c r="H113" s="1">
        <f>IFERROR(#REF!+#REF!,0)</f>
        <v>0</v>
      </c>
      <c r="I113" s="2">
        <f>IFERROR(AVERAGEIF(Customer_Revenue[[#This Row],[4/1/2022]:[9/30/2022]], "&gt;0"),0)</f>
        <v>29.184615384615384</v>
      </c>
      <c r="J113" s="1">
        <f>IFERROR(AVEDEV(Customer_Revenue[[#This Row],[4/1/2022]:[9/30/2022]]),0)</f>
        <v>7.8904733727810639</v>
      </c>
      <c r="K113" s="1">
        <f>IFERROR(MAX(0,Customer_Revenue[[#This Row],[Q3 Mean]]-Customer_Revenue[[#This Row],[Q3 Mean Absolute Deviation]]),0)</f>
        <v>21.294142011834321</v>
      </c>
      <c r="L113" s="1">
        <f>IFERROR(MAX(0,Customer_Revenue[[#This Row],[Q3 Mean]]+Customer_Revenue[[#This Row],[Q3 Mean Absolute Deviation]]),0)</f>
        <v>37.07508875739645</v>
      </c>
      <c r="M113" s="2">
        <f>IFERROR(AVERAGEIF(Customer_Revenue[[#This Row],[10/1/2021]:[3/31/2022]], "&gt;0"),0)</f>
        <v>23.307307692307688</v>
      </c>
      <c r="N113" s="1">
        <f>IFERROR(AVEDEV(Customer_Revenue[[#This Row],[10/1/2021]:[3/31/2022]]),0)</f>
        <v>6.4501183431952631</v>
      </c>
      <c r="O113" s="1">
        <f>IFERROR(MAX(0,#REF!-#REF!),0)</f>
        <v>0</v>
      </c>
      <c r="P113" s="1">
        <f>IFERROR(#REF!+#REF!,0)</f>
        <v>0</v>
      </c>
      <c r="Q113">
        <v>6810</v>
      </c>
      <c r="T113">
        <v>23.06</v>
      </c>
      <c r="Y113">
        <v>35.54</v>
      </c>
      <c r="AD113">
        <v>29.3</v>
      </c>
      <c r="AI113">
        <v>35.54</v>
      </c>
      <c r="AN113">
        <v>23.06</v>
      </c>
      <c r="AS113">
        <v>23.06</v>
      </c>
      <c r="AX113">
        <v>33.409999999999997</v>
      </c>
      <c r="BC113">
        <v>23.06</v>
      </c>
      <c r="BH113">
        <v>16.82</v>
      </c>
      <c r="BM113">
        <v>16.82</v>
      </c>
      <c r="BR113">
        <v>17.260000000000002</v>
      </c>
      <c r="BW113">
        <v>17.260000000000002</v>
      </c>
      <c r="CB113">
        <v>17.260000000000002</v>
      </c>
      <c r="CG113">
        <v>30.22</v>
      </c>
      <c r="CK113" s="17"/>
      <c r="CL113">
        <v>17.260000000000002</v>
      </c>
      <c r="CQ113">
        <v>17.260000000000002</v>
      </c>
      <c r="CV113">
        <v>17.260000000000002</v>
      </c>
      <c r="DA113">
        <v>17.260000000000002</v>
      </c>
      <c r="DF113">
        <v>17.260000000000002</v>
      </c>
      <c r="DK113">
        <v>17.260000000000002</v>
      </c>
      <c r="DP113">
        <v>36.700000000000003</v>
      </c>
      <c r="DU113">
        <v>36.700000000000003</v>
      </c>
      <c r="DZ113">
        <v>17.260000000000002</v>
      </c>
      <c r="EE113">
        <v>17.260000000000002</v>
      </c>
      <c r="EJ113">
        <v>19.940000000000001</v>
      </c>
      <c r="EO113">
        <v>32.9</v>
      </c>
      <c r="ET113">
        <v>32.9</v>
      </c>
      <c r="EY113">
        <v>20.61</v>
      </c>
      <c r="FD113">
        <v>17.260000000000002</v>
      </c>
      <c r="FI113">
        <v>18.600000000000001</v>
      </c>
      <c r="FN113">
        <v>18.600000000000001</v>
      </c>
      <c r="FS113">
        <v>31.56</v>
      </c>
      <c r="FX113">
        <v>17.260000000000002</v>
      </c>
      <c r="GC113">
        <v>30.22</v>
      </c>
      <c r="GH113">
        <v>47.2</v>
      </c>
      <c r="GM113">
        <v>34.24</v>
      </c>
      <c r="GR113">
        <v>34.24</v>
      </c>
      <c r="GW113">
        <v>30.22</v>
      </c>
      <c r="HB113">
        <v>17.260000000000002</v>
      </c>
      <c r="HG113">
        <v>17.93</v>
      </c>
      <c r="HL113">
        <v>18.600000000000001</v>
      </c>
      <c r="HQ113">
        <v>45.86</v>
      </c>
      <c r="HV113">
        <v>45.19</v>
      </c>
      <c r="IA113">
        <v>32.9</v>
      </c>
      <c r="IF113">
        <v>36.46</v>
      </c>
      <c r="IK113">
        <v>23.52</v>
      </c>
      <c r="IP113">
        <v>42.87</v>
      </c>
      <c r="IU113">
        <v>33.26</v>
      </c>
      <c r="IZ113">
        <v>29.91</v>
      </c>
      <c r="JE113">
        <v>19.63</v>
      </c>
      <c r="JJ113">
        <v>29.91</v>
      </c>
      <c r="JO113">
        <v>32.590000000000003</v>
      </c>
    </row>
    <row r="114" spans="1:278" x14ac:dyDescent="0.3">
      <c r="A114" s="2">
        <f>IFERROR(AVERAGEIF(Customer_Revenue[[#This Row],[1/3/2022]:[3/31/2022]], "&gt;0"), 0)</f>
        <v>33.136923076923082</v>
      </c>
      <c r="B114" s="1">
        <f>IFERROR(AVEDEV(Customer_Revenue[[#This Row],[1/3/2022]:[3/31/2022]]),0)</f>
        <v>2.7871005917159812</v>
      </c>
      <c r="C114" s="1">
        <f>IFERROR(MAX(0,#REF!-#REF!),0)</f>
        <v>0</v>
      </c>
      <c r="D114" s="1">
        <f>IFERROR(#REF!+#REF!,0)</f>
        <v>0</v>
      </c>
      <c r="E114" s="2">
        <f>IFERROR(AVERAGEIF(Customer_Revenue[[#This Row],[4/1/2022]:[6/30/2022]], "&gt;0"), 0)</f>
        <v>43.571538461538459</v>
      </c>
      <c r="F114" s="1">
        <f>IFERROR(AVEDEV(Customer_Revenue[[#This Row],[4/1/2022]:[6/30/2022]]),0)</f>
        <v>3.2508875739644956</v>
      </c>
      <c r="G114" s="1">
        <f>IFERROR(MAX(0,#REF!-#REF!),0)</f>
        <v>0</v>
      </c>
      <c r="H114" s="1">
        <f>IFERROR(#REF!+#REF!,0)</f>
        <v>0</v>
      </c>
      <c r="I114" s="2">
        <f>IFERROR(AVERAGEIF(Customer_Revenue[[#This Row],[4/1/2022]:[9/30/2022]], "&gt;0"),0)</f>
        <v>43.597307692307695</v>
      </c>
      <c r="J114" s="1">
        <f>IFERROR(AVEDEV(Customer_Revenue[[#This Row],[4/1/2022]:[9/30/2022]]),0)</f>
        <v>2.9575147928994072</v>
      </c>
      <c r="K114" s="1">
        <f>IFERROR(MAX(0,Customer_Revenue[[#This Row],[Q3 Mean]]-Customer_Revenue[[#This Row],[Q3 Mean Absolute Deviation]]),0)</f>
        <v>40.639792899408285</v>
      </c>
      <c r="L114" s="1">
        <f>IFERROR(MAX(0,Customer_Revenue[[#This Row],[Q3 Mean]]+Customer_Revenue[[#This Row],[Q3 Mean Absolute Deviation]]),0)</f>
        <v>46.554822485207104</v>
      </c>
      <c r="M114" s="2">
        <f>IFERROR(AVERAGEIF(Customer_Revenue[[#This Row],[10/1/2021]:[3/31/2022]], "&gt;0"),0)</f>
        <v>31.944230769230771</v>
      </c>
      <c r="N114" s="1">
        <f>IFERROR(AVEDEV(Customer_Revenue[[#This Row],[10/1/2021]:[3/31/2022]]),0)</f>
        <v>1.5770414201183449</v>
      </c>
      <c r="O114" s="1">
        <f>IFERROR(MAX(0,#REF!-#REF!),0)</f>
        <v>0</v>
      </c>
      <c r="P114" s="1">
        <f>IFERROR(#REF!+#REF!,0)</f>
        <v>0</v>
      </c>
      <c r="Q114">
        <v>6811</v>
      </c>
      <c r="T114">
        <v>30.53</v>
      </c>
      <c r="Y114">
        <v>30.53</v>
      </c>
      <c r="AD114">
        <v>30.53</v>
      </c>
      <c r="AI114">
        <v>30.53</v>
      </c>
      <c r="AN114">
        <v>30.53</v>
      </c>
      <c r="AS114">
        <v>30.53</v>
      </c>
      <c r="AX114">
        <v>30.53</v>
      </c>
      <c r="BC114">
        <v>30.53</v>
      </c>
      <c r="BH114">
        <v>30.53</v>
      </c>
      <c r="BM114">
        <v>30.53</v>
      </c>
      <c r="BR114">
        <v>31.49</v>
      </c>
      <c r="BW114">
        <v>31.49</v>
      </c>
      <c r="CB114">
        <v>31.49</v>
      </c>
      <c r="CG114">
        <v>31.49</v>
      </c>
      <c r="CK114" s="17"/>
      <c r="CL114">
        <v>31.49</v>
      </c>
      <c r="CQ114">
        <v>31.49</v>
      </c>
      <c r="CV114">
        <v>31.49</v>
      </c>
      <c r="DA114">
        <v>31.49</v>
      </c>
      <c r="DF114">
        <v>31.49</v>
      </c>
      <c r="DK114">
        <v>31.49</v>
      </c>
      <c r="DP114">
        <v>31.49</v>
      </c>
      <c r="DU114">
        <v>31.49</v>
      </c>
      <c r="DZ114">
        <v>31.49</v>
      </c>
      <c r="EE114">
        <v>31.49</v>
      </c>
      <c r="EJ114">
        <v>39.53</v>
      </c>
      <c r="EO114">
        <v>44.86</v>
      </c>
      <c r="ET114">
        <v>44.19</v>
      </c>
      <c r="EY114">
        <v>52.23</v>
      </c>
      <c r="FD114">
        <v>40.17</v>
      </c>
      <c r="FI114">
        <v>40.840000000000003</v>
      </c>
      <c r="FN114">
        <v>39.5</v>
      </c>
      <c r="FS114">
        <v>39.5</v>
      </c>
      <c r="FX114">
        <v>42.85</v>
      </c>
      <c r="GC114">
        <v>43.52</v>
      </c>
      <c r="GH114">
        <v>45.53</v>
      </c>
      <c r="GM114">
        <v>50.22</v>
      </c>
      <c r="GR114">
        <v>45.53</v>
      </c>
      <c r="GW114">
        <v>44.86</v>
      </c>
      <c r="HB114">
        <v>37.49</v>
      </c>
      <c r="HG114">
        <v>40.840000000000003</v>
      </c>
      <c r="HL114">
        <v>41.51</v>
      </c>
      <c r="HQ114">
        <v>45.53</v>
      </c>
      <c r="HV114">
        <v>44.86</v>
      </c>
      <c r="IA114">
        <v>45.53</v>
      </c>
      <c r="IF114">
        <v>44.86</v>
      </c>
      <c r="IK114">
        <v>46.2</v>
      </c>
      <c r="IP114">
        <v>37.49</v>
      </c>
      <c r="IU114">
        <v>46.2</v>
      </c>
      <c r="IZ114">
        <v>43.52</v>
      </c>
      <c r="JE114">
        <v>45.53</v>
      </c>
      <c r="JJ114">
        <v>37.49</v>
      </c>
      <c r="JO114">
        <v>47.54</v>
      </c>
    </row>
    <row r="115" spans="1:278" x14ac:dyDescent="0.3">
      <c r="A115" s="2">
        <f>IFERROR(AVERAGEIF(Customer_Revenue[[#This Row],[1/3/2022]:[3/31/2022]], "&gt;0"), 0)</f>
        <v>33.189230769230768</v>
      </c>
      <c r="B115" s="1">
        <f>IFERROR(AVEDEV(Customer_Revenue[[#This Row],[1/3/2022]:[3/31/2022]]),0)</f>
        <v>2.791005917159763</v>
      </c>
      <c r="C115" s="1">
        <f>IFERROR(MAX(0,#REF!-#REF!),0)</f>
        <v>0</v>
      </c>
      <c r="D115" s="1">
        <f>IFERROR(#REF!+#REF!,0)</f>
        <v>0</v>
      </c>
      <c r="E115" s="2">
        <f>IFERROR(AVERAGEIF(Customer_Revenue[[#This Row],[4/1/2022]:[6/30/2022]], "&gt;0"), 0)</f>
        <v>43.445384615384611</v>
      </c>
      <c r="F115" s="1">
        <f>IFERROR(AVEDEV(Customer_Revenue[[#This Row],[4/1/2022]:[6/30/2022]]),0)</f>
        <v>9.5544378698224861</v>
      </c>
      <c r="G115" s="1">
        <f>IFERROR(MAX(0,#REF!-#REF!),0)</f>
        <v>0</v>
      </c>
      <c r="H115" s="1">
        <f>IFERROR(#REF!+#REF!,0)</f>
        <v>0</v>
      </c>
      <c r="I115" s="2">
        <f>IFERROR(AVERAGEIF(Customer_Revenue[[#This Row],[4/1/2022]:[9/30/2022]], "&gt;0"),0)</f>
        <v>41.615769230769224</v>
      </c>
      <c r="J115" s="1">
        <f>IFERROR(AVEDEV(Customer_Revenue[[#This Row],[4/1/2022]:[9/30/2022]]),0)</f>
        <v>5.7505029585798804</v>
      </c>
      <c r="K115" s="1">
        <f>IFERROR(MAX(0,Customer_Revenue[[#This Row],[Q3 Mean]]-Customer_Revenue[[#This Row],[Q3 Mean Absolute Deviation]]),0)</f>
        <v>35.865266272189345</v>
      </c>
      <c r="L115" s="1">
        <f>IFERROR(MAX(0,Customer_Revenue[[#This Row],[Q3 Mean]]+Customer_Revenue[[#This Row],[Q3 Mean Absolute Deviation]]),0)</f>
        <v>47.366272189349104</v>
      </c>
      <c r="M115" s="2">
        <f>IFERROR(AVERAGEIF(Customer_Revenue[[#This Row],[10/1/2021]:[3/31/2022]], "&gt;0"),0)</f>
        <v>31.987692307692303</v>
      </c>
      <c r="N115" s="1">
        <f>IFERROR(AVEDEV(Customer_Revenue[[#This Row],[10/1/2021]:[3/31/2022]]),0)</f>
        <v>1.5803550295857955</v>
      </c>
      <c r="O115" s="1">
        <f>IFERROR(MAX(0,#REF!-#REF!),0)</f>
        <v>0</v>
      </c>
      <c r="P115" s="1">
        <f>IFERROR(#REF!+#REF!,0)</f>
        <v>0</v>
      </c>
      <c r="Q115">
        <v>6812</v>
      </c>
      <c r="T115">
        <v>30.56</v>
      </c>
      <c r="Y115">
        <v>30.56</v>
      </c>
      <c r="AD115">
        <v>30.56</v>
      </c>
      <c r="AI115">
        <v>30.56</v>
      </c>
      <c r="AN115">
        <v>30.56</v>
      </c>
      <c r="AS115">
        <v>30.56</v>
      </c>
      <c r="AX115">
        <v>30.56</v>
      </c>
      <c r="BC115">
        <v>30.56</v>
      </c>
      <c r="BH115">
        <v>30.56</v>
      </c>
      <c r="BM115">
        <v>30.56</v>
      </c>
      <c r="BR115">
        <v>31.54</v>
      </c>
      <c r="BW115">
        <v>31.54</v>
      </c>
      <c r="CB115">
        <v>31.54</v>
      </c>
      <c r="CG115">
        <v>31.54</v>
      </c>
      <c r="CK115" s="17"/>
      <c r="CL115">
        <v>31.54</v>
      </c>
      <c r="CQ115">
        <v>31.54</v>
      </c>
      <c r="CV115">
        <v>31.54</v>
      </c>
      <c r="DA115">
        <v>31.54</v>
      </c>
      <c r="DF115">
        <v>31.54</v>
      </c>
      <c r="DK115">
        <v>31.54</v>
      </c>
      <c r="DP115">
        <v>31.54</v>
      </c>
      <c r="DU115">
        <v>31.54</v>
      </c>
      <c r="DZ115">
        <v>31.54</v>
      </c>
      <c r="EE115">
        <v>31.54</v>
      </c>
      <c r="EJ115">
        <v>42.26</v>
      </c>
      <c r="EO115">
        <v>42.26</v>
      </c>
      <c r="ET115">
        <v>39.58</v>
      </c>
      <c r="EY115">
        <v>97.87</v>
      </c>
      <c r="FD115">
        <v>31.54</v>
      </c>
      <c r="FI115">
        <v>33.549999999999997</v>
      </c>
      <c r="FN115">
        <v>36.9</v>
      </c>
      <c r="FS115">
        <v>33.549999999999997</v>
      </c>
      <c r="FX115">
        <v>40.92</v>
      </c>
      <c r="GC115">
        <v>42.26</v>
      </c>
      <c r="GH115">
        <v>48.29</v>
      </c>
      <c r="GM115">
        <v>46.28</v>
      </c>
      <c r="GR115">
        <v>42.26</v>
      </c>
      <c r="GW115">
        <v>40.25</v>
      </c>
      <c r="HB115">
        <v>31.54</v>
      </c>
      <c r="HG115">
        <v>36.9</v>
      </c>
      <c r="HL115">
        <v>37.57</v>
      </c>
      <c r="HQ115">
        <v>42.26</v>
      </c>
      <c r="HV115">
        <v>42.93</v>
      </c>
      <c r="IA115">
        <v>41.59</v>
      </c>
      <c r="IF115">
        <v>41.59</v>
      </c>
      <c r="IK115">
        <v>42.93</v>
      </c>
      <c r="IP115">
        <v>31.54</v>
      </c>
      <c r="IU115">
        <v>42.93</v>
      </c>
      <c r="IZ115">
        <v>40.92</v>
      </c>
      <c r="JE115">
        <v>42.26</v>
      </c>
      <c r="JJ115">
        <v>31.54</v>
      </c>
      <c r="JO115">
        <v>42.26</v>
      </c>
    </row>
    <row r="116" spans="1:278" x14ac:dyDescent="0.3">
      <c r="A116" s="2">
        <f>IFERROR(AVERAGEIF(Customer_Revenue[[#This Row],[1/3/2022]:[3/31/2022]], "&gt;0"), 0)</f>
        <v>14.256153846153845</v>
      </c>
      <c r="B116" s="1">
        <f>IFERROR(AVEDEV(Customer_Revenue[[#This Row],[1/3/2022]:[3/31/2022]]),0)</f>
        <v>1.4827218934911228</v>
      </c>
      <c r="C116" s="1">
        <f>IFERROR(MAX(0,#REF!-#REF!),0)</f>
        <v>0</v>
      </c>
      <c r="D116" s="1">
        <f>IFERROR(#REF!+#REF!,0)</f>
        <v>0</v>
      </c>
      <c r="E116" s="2">
        <f>IFERROR(AVERAGEIF(Customer_Revenue[[#This Row],[4/1/2022]:[6/30/2022]], "&gt;0"), 0)</f>
        <v>16.575384615384618</v>
      </c>
      <c r="F116" s="1">
        <f>IFERROR(AVEDEV(Customer_Revenue[[#This Row],[4/1/2022]:[6/30/2022]]),0)</f>
        <v>1.6650887573964501</v>
      </c>
      <c r="G116" s="1">
        <f>IFERROR(MAX(0,#REF!-#REF!),0)</f>
        <v>0</v>
      </c>
      <c r="H116" s="1">
        <f>IFERROR(#REF!+#REF!,0)</f>
        <v>0</v>
      </c>
      <c r="I116" s="2">
        <f>IFERROR(AVERAGEIF(Customer_Revenue[[#This Row],[4/1/2022]:[9/30/2022]], "&gt;0"),0)</f>
        <v>17.065000000000005</v>
      </c>
      <c r="J116" s="1">
        <f>IFERROR(AVEDEV(Customer_Revenue[[#This Row],[4/1/2022]:[9/30/2022]]),0)</f>
        <v>1.9069230769230769</v>
      </c>
      <c r="K116" s="1">
        <f>IFERROR(MAX(0,Customer_Revenue[[#This Row],[Q3 Mean]]-Customer_Revenue[[#This Row],[Q3 Mean Absolute Deviation]]),0)</f>
        <v>15.158076923076928</v>
      </c>
      <c r="L116" s="1">
        <f>IFERROR(MAX(0,Customer_Revenue[[#This Row],[Q3 Mean]]+Customer_Revenue[[#This Row],[Q3 Mean Absolute Deviation]]),0)</f>
        <v>18.971923076923083</v>
      </c>
      <c r="M116" s="2">
        <f>IFERROR(AVERAGEIF(Customer_Revenue[[#This Row],[10/1/2021]:[3/31/2022]], "&gt;0"),0)</f>
        <v>13.914230769230768</v>
      </c>
      <c r="N116" s="1">
        <f>IFERROR(AVEDEV(Customer_Revenue[[#This Row],[10/1/2021]:[3/31/2022]]),0)</f>
        <v>1.2428698224852057</v>
      </c>
      <c r="O116" s="1">
        <f>IFERROR(MAX(0,#REF!-#REF!),0)</f>
        <v>0</v>
      </c>
      <c r="P116" s="1">
        <f>IFERROR(#REF!+#REF!,0)</f>
        <v>0</v>
      </c>
      <c r="Q116">
        <v>6813</v>
      </c>
      <c r="T116">
        <v>12.95</v>
      </c>
      <c r="Y116">
        <v>12.95</v>
      </c>
      <c r="AD116">
        <v>12.95</v>
      </c>
      <c r="AI116">
        <v>19.75</v>
      </c>
      <c r="AN116">
        <v>12.95</v>
      </c>
      <c r="AS116">
        <v>12.95</v>
      </c>
      <c r="AX116">
        <v>12.95</v>
      </c>
      <c r="BC116">
        <v>12.95</v>
      </c>
      <c r="BH116">
        <v>12.95</v>
      </c>
      <c r="BM116">
        <v>12.95</v>
      </c>
      <c r="BR116">
        <v>13.38</v>
      </c>
      <c r="BW116">
        <v>13.38</v>
      </c>
      <c r="CB116">
        <v>13.38</v>
      </c>
      <c r="CG116">
        <v>13.38</v>
      </c>
      <c r="CK116" s="17"/>
      <c r="CL116">
        <v>13.38</v>
      </c>
      <c r="CQ116">
        <v>13.38</v>
      </c>
      <c r="CV116">
        <v>13.38</v>
      </c>
      <c r="DA116">
        <v>13.38</v>
      </c>
      <c r="DF116">
        <v>13.38</v>
      </c>
      <c r="DK116">
        <v>13.38</v>
      </c>
      <c r="DP116">
        <v>13.38</v>
      </c>
      <c r="DU116">
        <v>13.38</v>
      </c>
      <c r="DZ116">
        <v>13.38</v>
      </c>
      <c r="EE116">
        <v>13.38</v>
      </c>
      <c r="EJ116">
        <v>18.739999999999998</v>
      </c>
      <c r="EO116">
        <v>19.41</v>
      </c>
      <c r="ET116">
        <v>15.39</v>
      </c>
      <c r="EY116">
        <v>19.41</v>
      </c>
      <c r="FD116">
        <v>13.38</v>
      </c>
      <c r="FI116">
        <v>15.39</v>
      </c>
      <c r="FN116">
        <v>16.059999999999999</v>
      </c>
      <c r="FS116">
        <v>16.059999999999999</v>
      </c>
      <c r="FX116">
        <v>16.059999999999999</v>
      </c>
      <c r="GC116">
        <v>16.059999999999999</v>
      </c>
      <c r="GH116">
        <v>18.739999999999998</v>
      </c>
      <c r="GM116">
        <v>19.41</v>
      </c>
      <c r="GR116">
        <v>18.739999999999998</v>
      </c>
      <c r="GW116">
        <v>17.399999999999999</v>
      </c>
      <c r="HB116">
        <v>13.38</v>
      </c>
      <c r="HG116">
        <v>15.39</v>
      </c>
      <c r="HL116">
        <v>16.059999999999999</v>
      </c>
      <c r="HQ116">
        <v>18.739999999999998</v>
      </c>
      <c r="HV116">
        <v>19.41</v>
      </c>
      <c r="IA116">
        <v>18.739999999999998</v>
      </c>
      <c r="IF116">
        <v>18.07</v>
      </c>
      <c r="IK116">
        <v>19.41</v>
      </c>
      <c r="IP116">
        <v>13.38</v>
      </c>
      <c r="IU116">
        <v>19.41</v>
      </c>
      <c r="IZ116">
        <v>18.739999999999998</v>
      </c>
      <c r="JE116">
        <v>18.739999999999998</v>
      </c>
      <c r="JJ116">
        <v>13.38</v>
      </c>
      <c r="JO116">
        <v>18.739999999999998</v>
      </c>
    </row>
    <row r="117" spans="1:278" x14ac:dyDescent="0.3">
      <c r="A117" s="2">
        <f>IFERROR(AVERAGEIF(Customer_Revenue[[#This Row],[1/3/2022]:[3/31/2022]], "&gt;0"), 0)</f>
        <v>121.04307692307692</v>
      </c>
      <c r="B117" s="1">
        <f>IFERROR(AVEDEV(Customer_Revenue[[#This Row],[1/3/2022]:[3/31/2022]]),0)</f>
        <v>5.1654437869822436</v>
      </c>
      <c r="C117" s="1">
        <f>IFERROR(MAX(0,#REF!-#REF!),0)</f>
        <v>0</v>
      </c>
      <c r="D117" s="1">
        <f>IFERROR(#REF!+#REF!,0)</f>
        <v>0</v>
      </c>
      <c r="E117" s="2">
        <f>IFERROR(AVERAGEIF(Customer_Revenue[[#This Row],[4/1/2022]:[6/30/2022]], "&gt;0"), 0)</f>
        <v>129.38999999999999</v>
      </c>
      <c r="F117" s="1">
        <f>IFERROR(AVEDEV(Customer_Revenue[[#This Row],[4/1/2022]:[6/30/2022]]),0)</f>
        <v>10.241538461538461</v>
      </c>
      <c r="G117" s="1">
        <f>IFERROR(MAX(0,#REF!-#REF!),0)</f>
        <v>0</v>
      </c>
      <c r="H117" s="1">
        <f>IFERROR(#REF!+#REF!,0)</f>
        <v>0</v>
      </c>
      <c r="I117" s="2">
        <f>IFERROR(AVERAGEIF(Customer_Revenue[[#This Row],[4/1/2022]:[9/30/2022]], "&gt;0"),0)</f>
        <v>135.97153846153844</v>
      </c>
      <c r="J117" s="1">
        <f>IFERROR(AVEDEV(Customer_Revenue[[#This Row],[4/1/2022]:[9/30/2022]]),0)</f>
        <v>11.417159763313608</v>
      </c>
      <c r="K117" s="1">
        <f>IFERROR(MAX(0,Customer_Revenue[[#This Row],[Q3 Mean]]-Customer_Revenue[[#This Row],[Q3 Mean Absolute Deviation]]),0)</f>
        <v>124.55437869822484</v>
      </c>
      <c r="L117" s="1">
        <f>IFERROR(MAX(0,Customer_Revenue[[#This Row],[Q3 Mean]]+Customer_Revenue[[#This Row],[Q3 Mean Absolute Deviation]]),0)</f>
        <v>147.38869822485205</v>
      </c>
      <c r="M117" s="2">
        <f>IFERROR(AVERAGEIF(Customer_Revenue[[#This Row],[10/1/2021]:[3/31/2022]], "&gt;0"),0)</f>
        <v>120.7476923076923</v>
      </c>
      <c r="N117" s="1">
        <f>IFERROR(AVEDEV(Customer_Revenue[[#This Row],[10/1/2021]:[3/31/2022]]),0)</f>
        <v>5.2364497041420091</v>
      </c>
      <c r="O117" s="1">
        <f>IFERROR(MAX(0,#REF!-#REF!),0)</f>
        <v>0</v>
      </c>
      <c r="P117" s="1">
        <f>IFERROR(#REF!+#REF!,0)</f>
        <v>0</v>
      </c>
      <c r="Q117">
        <v>6816</v>
      </c>
      <c r="T117">
        <v>127.7</v>
      </c>
      <c r="Y117">
        <v>96.52</v>
      </c>
      <c r="AD117">
        <v>128.6</v>
      </c>
      <c r="AI117">
        <v>109</v>
      </c>
      <c r="AN117">
        <v>121.39</v>
      </c>
      <c r="AS117">
        <v>121.39</v>
      </c>
      <c r="AX117">
        <v>121.39</v>
      </c>
      <c r="BC117">
        <v>121.39</v>
      </c>
      <c r="BH117">
        <v>121.39</v>
      </c>
      <c r="BM117">
        <v>121.39</v>
      </c>
      <c r="BR117">
        <v>125.24</v>
      </c>
      <c r="BW117">
        <v>125.24</v>
      </c>
      <c r="CB117">
        <v>125.24</v>
      </c>
      <c r="CG117">
        <v>125.24</v>
      </c>
      <c r="CK117" s="17"/>
      <c r="CL117">
        <v>125.24</v>
      </c>
      <c r="CQ117">
        <v>125.24</v>
      </c>
      <c r="CV117">
        <v>125.24</v>
      </c>
      <c r="DA117">
        <v>125.24</v>
      </c>
      <c r="DF117">
        <v>112.28</v>
      </c>
      <c r="DK117">
        <v>112.28</v>
      </c>
      <c r="DP117">
        <v>112.28</v>
      </c>
      <c r="DU117">
        <v>125.24</v>
      </c>
      <c r="DZ117">
        <v>125.24</v>
      </c>
      <c r="EE117">
        <v>125.24</v>
      </c>
      <c r="EJ117">
        <v>117.4</v>
      </c>
      <c r="EO117">
        <v>117.4</v>
      </c>
      <c r="ET117">
        <v>141.19</v>
      </c>
      <c r="EY117">
        <v>106.61</v>
      </c>
      <c r="FD117">
        <v>128.22999999999999</v>
      </c>
      <c r="FI117">
        <v>119.57</v>
      </c>
      <c r="FN117">
        <v>146.13</v>
      </c>
      <c r="FS117">
        <v>119.57</v>
      </c>
      <c r="FX117">
        <v>141.19</v>
      </c>
      <c r="GC117">
        <v>124.26</v>
      </c>
      <c r="GH117">
        <v>133.59</v>
      </c>
      <c r="GM117">
        <v>127.61</v>
      </c>
      <c r="GR117">
        <v>133.59</v>
      </c>
      <c r="GW117">
        <v>113.31</v>
      </c>
      <c r="HB117">
        <v>147.22</v>
      </c>
      <c r="HG117">
        <v>119.57</v>
      </c>
      <c r="HL117">
        <v>151.24</v>
      </c>
      <c r="HQ117">
        <v>125.6</v>
      </c>
      <c r="HV117">
        <v>142.44999999999999</v>
      </c>
      <c r="IA117">
        <v>136.03</v>
      </c>
      <c r="IF117">
        <v>169.08</v>
      </c>
      <c r="IK117">
        <v>135.80000000000001</v>
      </c>
      <c r="IP117">
        <v>155.41</v>
      </c>
      <c r="IU117">
        <v>135.59</v>
      </c>
      <c r="IZ117">
        <v>156.08000000000001</v>
      </c>
      <c r="JE117">
        <v>135.13</v>
      </c>
      <c r="JJ117">
        <v>158.09</v>
      </c>
      <c r="JO117">
        <v>133.12</v>
      </c>
    </row>
    <row r="118" spans="1:278" x14ac:dyDescent="0.3">
      <c r="A118" s="2">
        <f>IFERROR(AVERAGEIF(Customer_Revenue[[#This Row],[1/3/2022]:[3/31/2022]], "&gt;0"), 0)</f>
        <v>216.42000000000002</v>
      </c>
      <c r="B118" s="1">
        <f>IFERROR(AVEDEV(Customer_Revenue[[#This Row],[1/3/2022]:[3/31/2022]]),0)</f>
        <v>36.486153846153861</v>
      </c>
      <c r="C118" s="1">
        <f>IFERROR(MAX(0,#REF!-#REF!),0)</f>
        <v>0</v>
      </c>
      <c r="D118" s="1">
        <f>IFERROR(#REF!+#REF!,0)</f>
        <v>0</v>
      </c>
      <c r="E118" s="2">
        <f>IFERROR(AVERAGEIF(Customer_Revenue[[#This Row],[4/1/2022]:[6/30/2022]], "&gt;0"), 0)</f>
        <v>211.52461538461537</v>
      </c>
      <c r="F118" s="1">
        <f>IFERROR(AVEDEV(Customer_Revenue[[#This Row],[4/1/2022]:[6/30/2022]]),0)</f>
        <v>13.859526627218933</v>
      </c>
      <c r="G118" s="1">
        <f>IFERROR(MAX(0,#REF!-#REF!),0)</f>
        <v>0</v>
      </c>
      <c r="H118" s="1">
        <f>IFERROR(#REF!+#REF!,0)</f>
        <v>0</v>
      </c>
      <c r="I118" s="2">
        <f>IFERROR(AVERAGEIF(Customer_Revenue[[#This Row],[4/1/2022]:[9/30/2022]], "&gt;0"),0)</f>
        <v>235.1019230769231</v>
      </c>
      <c r="J118" s="1">
        <f>IFERROR(AVEDEV(Customer_Revenue[[#This Row],[4/1/2022]:[9/30/2022]]),0)</f>
        <v>34.284674556213027</v>
      </c>
      <c r="K118" s="1">
        <f>IFERROR(MAX(0,Customer_Revenue[[#This Row],[Q3 Mean]]-Customer_Revenue[[#This Row],[Q3 Mean Absolute Deviation]]),0)</f>
        <v>200.81724852071008</v>
      </c>
      <c r="L118" s="1">
        <f>IFERROR(MAX(0,Customer_Revenue[[#This Row],[Q3 Mean]]+Customer_Revenue[[#This Row],[Q3 Mean Absolute Deviation]]),0)</f>
        <v>269.38659763313615</v>
      </c>
      <c r="M118" s="2">
        <f>IFERROR(AVERAGEIF(Customer_Revenue[[#This Row],[10/1/2021]:[3/31/2022]], "&gt;0"),0)</f>
        <v>205.67230769230767</v>
      </c>
      <c r="N118" s="1">
        <f>IFERROR(AVEDEV(Customer_Revenue[[#This Row],[10/1/2021]:[3/31/2022]]),0)</f>
        <v>20.110650887573954</v>
      </c>
      <c r="O118" s="1">
        <f>IFERROR(MAX(0,#REF!-#REF!),0)</f>
        <v>0</v>
      </c>
      <c r="P118" s="1">
        <f>IFERROR(#REF!+#REF!,0)</f>
        <v>0</v>
      </c>
      <c r="Q118">
        <v>6822</v>
      </c>
      <c r="U118">
        <v>202.53</v>
      </c>
      <c r="Z118">
        <v>186.46</v>
      </c>
      <c r="AE118">
        <v>204.48</v>
      </c>
      <c r="AJ118">
        <v>170.21</v>
      </c>
      <c r="AN118">
        <v>186.88</v>
      </c>
      <c r="AS118">
        <v>181.93</v>
      </c>
      <c r="AX118">
        <v>207.93</v>
      </c>
      <c r="BC118">
        <v>207.93</v>
      </c>
      <c r="BH118">
        <v>208.83</v>
      </c>
      <c r="BM118">
        <v>211.53</v>
      </c>
      <c r="BR118">
        <v>187.67</v>
      </c>
      <c r="BW118">
        <v>189.97</v>
      </c>
      <c r="CB118">
        <v>187.67</v>
      </c>
      <c r="CG118">
        <v>190.89</v>
      </c>
      <c r="CK118" s="17"/>
      <c r="CL118">
        <v>187.67</v>
      </c>
      <c r="CQ118">
        <v>201.21</v>
      </c>
      <c r="CV118">
        <v>192.47</v>
      </c>
      <c r="DA118">
        <v>197.07</v>
      </c>
      <c r="DF118">
        <v>197.27</v>
      </c>
      <c r="DK118">
        <v>197.27</v>
      </c>
      <c r="DP118">
        <v>199.57</v>
      </c>
      <c r="DU118">
        <v>197.73</v>
      </c>
      <c r="DZ118">
        <v>198.19</v>
      </c>
      <c r="EE118">
        <v>197.27</v>
      </c>
      <c r="EJ118">
        <v>453.58000000000004</v>
      </c>
      <c r="EO118">
        <v>203.27</v>
      </c>
      <c r="ET118">
        <v>210.95</v>
      </c>
      <c r="EY118">
        <v>185.84</v>
      </c>
      <c r="FD118">
        <v>210.95</v>
      </c>
      <c r="FI118">
        <v>186.3</v>
      </c>
      <c r="FN118">
        <v>214.3</v>
      </c>
      <c r="FS118">
        <v>194.22</v>
      </c>
      <c r="FX118">
        <v>227.44</v>
      </c>
      <c r="GC118">
        <v>203.75</v>
      </c>
      <c r="GH118">
        <v>256.68</v>
      </c>
      <c r="GM118">
        <v>209.73</v>
      </c>
      <c r="GR118">
        <v>223.85</v>
      </c>
      <c r="GW118">
        <v>200.37</v>
      </c>
      <c r="HB118">
        <v>225.44</v>
      </c>
      <c r="HG118">
        <v>189.74</v>
      </c>
      <c r="HL118">
        <v>223.18</v>
      </c>
      <c r="HQ118">
        <v>196.44</v>
      </c>
      <c r="HV118">
        <v>270.87</v>
      </c>
      <c r="IA118">
        <v>276.67</v>
      </c>
      <c r="IF118">
        <v>316.38</v>
      </c>
      <c r="IK118">
        <v>213.43</v>
      </c>
      <c r="IP118">
        <v>278.13</v>
      </c>
      <c r="IU118">
        <v>286.31</v>
      </c>
      <c r="IZ118">
        <v>311.04000000000002</v>
      </c>
      <c r="JE118">
        <v>268.95</v>
      </c>
      <c r="JJ118">
        <v>258.93</v>
      </c>
      <c r="JO118">
        <v>272.76</v>
      </c>
    </row>
    <row r="119" spans="1:278" x14ac:dyDescent="0.3">
      <c r="A119" s="2">
        <f>IFERROR(AVERAGEIF(Customer_Revenue[[#This Row],[1/3/2022]:[3/31/2022]], "&gt;0"), 0)</f>
        <v>0</v>
      </c>
      <c r="B119" s="1">
        <f>IFERROR(AVEDEV(Customer_Revenue[[#This Row],[1/3/2022]:[3/31/2022]]),0)</f>
        <v>0</v>
      </c>
      <c r="C119" s="1">
        <f>IFERROR(MAX(0,#REF!-#REF!),0)</f>
        <v>0</v>
      </c>
      <c r="D119" s="1">
        <f>IFERROR(#REF!+#REF!,0)</f>
        <v>0</v>
      </c>
      <c r="E119" s="2">
        <f>IFERROR(AVERAGEIF(Customer_Revenue[[#This Row],[4/1/2022]:[6/30/2022]], "&gt;0"), 0)</f>
        <v>389.43363636363642</v>
      </c>
      <c r="F119" s="1">
        <f>IFERROR(AVEDEV(Customer_Revenue[[#This Row],[4/1/2022]:[6/30/2022]]),0)</f>
        <v>193.26753086419754</v>
      </c>
      <c r="G119" s="1">
        <f>IFERROR(MAX(0,#REF!-#REF!),0)</f>
        <v>0</v>
      </c>
      <c r="H119" s="1">
        <f>IFERROR(#REF!+#REF!,0)</f>
        <v>0</v>
      </c>
      <c r="I119" s="2">
        <f>IFERROR(AVERAGEIF(Customer_Revenue[[#This Row],[4/1/2022]:[9/30/2022]], "&gt;0"),0)</f>
        <v>368.05799999999988</v>
      </c>
      <c r="J119" s="1">
        <f>IFERROR(AVEDEV(Customer_Revenue[[#This Row],[4/1/2022]:[9/30/2022]]),0)</f>
        <v>171.66903790087454</v>
      </c>
      <c r="K119" s="1">
        <f>IFERROR(MAX(0,Customer_Revenue[[#This Row],[Q3 Mean]]-Customer_Revenue[[#This Row],[Q3 Mean Absolute Deviation]]),0)</f>
        <v>196.38896209912534</v>
      </c>
      <c r="L119" s="1">
        <f>IFERROR(MAX(0,Customer_Revenue[[#This Row],[Q3 Mean]]+Customer_Revenue[[#This Row],[Q3 Mean Absolute Deviation]]),0)</f>
        <v>539.72703790087439</v>
      </c>
      <c r="M119" s="2">
        <f>IFERROR(AVERAGEIF(Customer_Revenue[[#This Row],[10/1/2021]:[3/31/2022]], "&gt;0"),0)</f>
        <v>0</v>
      </c>
      <c r="N119" s="1">
        <f>IFERROR(AVEDEV(Customer_Revenue[[#This Row],[10/1/2021]:[3/31/2022]]),0)</f>
        <v>0</v>
      </c>
      <c r="O119" s="1">
        <f>IFERROR(MAX(0,#REF!-#REF!),0)</f>
        <v>0</v>
      </c>
      <c r="P119" s="1">
        <f>IFERROR(#REF!+#REF!,0)</f>
        <v>0</v>
      </c>
      <c r="Q119">
        <v>6827</v>
      </c>
      <c r="CK119" s="17"/>
      <c r="GA119">
        <v>0</v>
      </c>
      <c r="GB119">
        <v>0</v>
      </c>
      <c r="GD119">
        <v>0</v>
      </c>
      <c r="GF119">
        <v>740.21</v>
      </c>
      <c r="GG119">
        <v>246.74</v>
      </c>
      <c r="GI119">
        <v>0</v>
      </c>
      <c r="GK119">
        <v>493.48</v>
      </c>
      <c r="GL119">
        <v>246.74</v>
      </c>
      <c r="GN119">
        <v>246.74</v>
      </c>
      <c r="GP119">
        <v>164.49</v>
      </c>
      <c r="GQ119">
        <v>0</v>
      </c>
      <c r="GS119">
        <v>0</v>
      </c>
      <c r="GU119">
        <v>0</v>
      </c>
      <c r="GV119">
        <v>246.74</v>
      </c>
      <c r="GX119">
        <v>418.2</v>
      </c>
      <c r="GZ119">
        <v>493.48</v>
      </c>
      <c r="HA119">
        <v>740.21</v>
      </c>
      <c r="HC119">
        <v>246.74</v>
      </c>
      <c r="HE119">
        <v>575.73</v>
      </c>
      <c r="HF119">
        <v>246.74</v>
      </c>
      <c r="HH119">
        <v>740.22</v>
      </c>
      <c r="HJ119">
        <v>164.49</v>
      </c>
      <c r="HK119">
        <v>493.48</v>
      </c>
      <c r="HM119">
        <v>493.48</v>
      </c>
      <c r="HO119">
        <v>493.48</v>
      </c>
      <c r="HP119">
        <v>493.48</v>
      </c>
      <c r="HR119">
        <v>246.74</v>
      </c>
      <c r="HT119">
        <v>493.48</v>
      </c>
      <c r="HU119">
        <v>246.74</v>
      </c>
      <c r="HW119">
        <v>246.74</v>
      </c>
      <c r="HX119">
        <v>493.48</v>
      </c>
      <c r="HY119">
        <v>0</v>
      </c>
      <c r="HZ119">
        <v>246.74</v>
      </c>
      <c r="IB119">
        <v>246.74</v>
      </c>
      <c r="ID119">
        <v>0</v>
      </c>
      <c r="IE119">
        <v>246.74</v>
      </c>
      <c r="IG119">
        <v>0</v>
      </c>
      <c r="II119">
        <v>493.48</v>
      </c>
      <c r="IJ119">
        <v>246.74</v>
      </c>
      <c r="IL119">
        <v>246.74</v>
      </c>
      <c r="IN119">
        <v>493.48</v>
      </c>
      <c r="IO119">
        <v>246.74</v>
      </c>
      <c r="IQ119">
        <v>246.74</v>
      </c>
      <c r="IS119">
        <v>246.74</v>
      </c>
      <c r="IT119">
        <v>0</v>
      </c>
      <c r="IV119">
        <v>0</v>
      </c>
      <c r="IX119">
        <v>209.1</v>
      </c>
      <c r="IY119">
        <v>0</v>
      </c>
      <c r="JA119">
        <v>0</v>
      </c>
    </row>
    <row r="120" spans="1:278" x14ac:dyDescent="0.3">
      <c r="A120" s="2">
        <f>IFERROR(AVERAGEIF(Customer_Revenue[[#This Row],[1/3/2022]:[3/31/2022]], "&gt;0"), 0)</f>
        <v>284.83272727272731</v>
      </c>
      <c r="B120" s="1">
        <f>IFERROR(AVEDEV(Customer_Revenue[[#This Row],[1/3/2022]:[3/31/2022]]),0)</f>
        <v>57.773553719008298</v>
      </c>
      <c r="C120" s="1">
        <f>IFERROR(MAX(0,#REF!-#REF!),0)</f>
        <v>0</v>
      </c>
      <c r="D120" s="1">
        <f>IFERROR(#REF!+#REF!,0)</f>
        <v>0</v>
      </c>
      <c r="E120" s="2">
        <f>IFERROR(AVERAGEIF(Customer_Revenue[[#This Row],[4/1/2022]:[6/30/2022]], "&gt;0"), 0)</f>
        <v>720.98733333333325</v>
      </c>
      <c r="F120" s="1">
        <f>IFERROR(AVEDEV(Customer_Revenue[[#This Row],[4/1/2022]:[6/30/2022]]),0)</f>
        <v>439.62044444444444</v>
      </c>
      <c r="G120" s="1">
        <f>IFERROR(MAX(0,#REF!-#REF!),0)</f>
        <v>0</v>
      </c>
      <c r="H120" s="1">
        <f>IFERROR(#REF!+#REF!,0)</f>
        <v>0</v>
      </c>
      <c r="I120" s="2">
        <f>IFERROR(AVERAGEIF(Customer_Revenue[[#This Row],[4/1/2022]:[9/30/2022]], "&gt;0"),0)</f>
        <v>759.71689655172429</v>
      </c>
      <c r="J120" s="1">
        <f>IFERROR(AVEDEV(Customer_Revenue[[#This Row],[4/1/2022]:[9/30/2022]]),0)</f>
        <v>366.10253333333338</v>
      </c>
      <c r="K120" s="1">
        <f>IFERROR(MAX(0,Customer_Revenue[[#This Row],[Q3 Mean]]-Customer_Revenue[[#This Row],[Q3 Mean Absolute Deviation]]),0)</f>
        <v>393.61436321839091</v>
      </c>
      <c r="L120" s="1">
        <f>IFERROR(MAX(0,Customer_Revenue[[#This Row],[Q3 Mean]]+Customer_Revenue[[#This Row],[Q3 Mean Absolute Deviation]]),0)</f>
        <v>1125.8194298850576</v>
      </c>
      <c r="M120" s="2">
        <f>IFERROR(AVERAGEIF(Customer_Revenue[[#This Row],[10/1/2021]:[3/31/2022]], "&gt;0"),0)</f>
        <v>370.16000000000008</v>
      </c>
      <c r="N120" s="1">
        <f>IFERROR(AVEDEV(Customer_Revenue[[#This Row],[10/1/2021]:[3/31/2022]]),0)</f>
        <v>157.82076923076923</v>
      </c>
      <c r="O120" s="1">
        <f>IFERROR(MAX(0,#REF!-#REF!),0)</f>
        <v>0</v>
      </c>
      <c r="P120" s="1">
        <f>IFERROR(#REF!+#REF!,0)</f>
        <v>0</v>
      </c>
      <c r="Q120">
        <v>6828</v>
      </c>
      <c r="R120">
        <v>385.6</v>
      </c>
      <c r="T120">
        <v>107.97</v>
      </c>
      <c r="W120">
        <v>1623.81</v>
      </c>
      <c r="AB120">
        <v>402.75</v>
      </c>
      <c r="AG120">
        <v>402.75</v>
      </c>
      <c r="AL120">
        <v>402.75</v>
      </c>
      <c r="AQ120">
        <v>566.06000000000006</v>
      </c>
      <c r="AV120">
        <v>547.41999999999996</v>
      </c>
      <c r="BA120">
        <v>380.93</v>
      </c>
      <c r="BF120">
        <v>243.82</v>
      </c>
      <c r="BK120">
        <v>236.47</v>
      </c>
      <c r="BP120">
        <v>481.26</v>
      </c>
      <c r="BU120">
        <v>236.47</v>
      </c>
      <c r="BZ120">
        <v>236.47</v>
      </c>
      <c r="CE120">
        <v>236.47</v>
      </c>
      <c r="CJ120">
        <v>269.41000000000003</v>
      </c>
      <c r="CK120" s="17"/>
      <c r="CO120">
        <v>246.76</v>
      </c>
      <c r="CT120">
        <v>246.76</v>
      </c>
      <c r="CY120">
        <v>559.94000000000005</v>
      </c>
      <c r="DD120">
        <v>246.76</v>
      </c>
      <c r="DI120">
        <v>246.76</v>
      </c>
      <c r="DN120">
        <v>246.76</v>
      </c>
      <c r="DS120">
        <v>246.76</v>
      </c>
      <c r="DX120">
        <v>246.76</v>
      </c>
      <c r="EH120">
        <v>249.01</v>
      </c>
      <c r="EM120">
        <v>327.48</v>
      </c>
      <c r="ER120">
        <v>271.57</v>
      </c>
      <c r="EW120">
        <v>271.57</v>
      </c>
      <c r="FB120">
        <v>271.57</v>
      </c>
      <c r="FG120">
        <v>353.39</v>
      </c>
      <c r="FL120">
        <v>746.11</v>
      </c>
      <c r="FQ120">
        <v>489.57</v>
      </c>
      <c r="FV120">
        <v>489.57</v>
      </c>
      <c r="GA120">
        <v>649.27</v>
      </c>
      <c r="GB120">
        <v>229.84</v>
      </c>
      <c r="GF120">
        <v>1303.3699999999999</v>
      </c>
      <c r="GK120">
        <v>1931.15</v>
      </c>
      <c r="GP120">
        <v>849.2</v>
      </c>
      <c r="GQ120">
        <v>232.69</v>
      </c>
      <c r="GU120">
        <v>2072.2599999999998</v>
      </c>
      <c r="GZ120">
        <v>653.68000000000006</v>
      </c>
      <c r="HE120">
        <v>683.77</v>
      </c>
      <c r="HJ120">
        <v>792.77</v>
      </c>
      <c r="HO120">
        <v>795.97</v>
      </c>
      <c r="HT120">
        <v>1398.93</v>
      </c>
      <c r="HY120">
        <v>530.13</v>
      </c>
      <c r="ID120">
        <v>1011.33</v>
      </c>
      <c r="II120">
        <v>793.33</v>
      </c>
      <c r="IN120">
        <v>901.45</v>
      </c>
      <c r="IS120">
        <v>815.9</v>
      </c>
      <c r="IX120">
        <v>1557.79</v>
      </c>
      <c r="JA120">
        <v>0</v>
      </c>
      <c r="JC120">
        <v>440.66999999999996</v>
      </c>
      <c r="JH120">
        <v>427.47</v>
      </c>
      <c r="JM120">
        <v>263.99</v>
      </c>
      <c r="JR120">
        <v>803.48</v>
      </c>
    </row>
    <row r="121" spans="1:278" x14ac:dyDescent="0.3">
      <c r="A121" s="2">
        <f>IFERROR(AVERAGEIF(Customer_Revenue[[#This Row],[1/3/2022]:[3/31/2022]], "&gt;0"), 0)</f>
        <v>378.57</v>
      </c>
      <c r="B121" s="1">
        <f>IFERROR(AVEDEV(Customer_Revenue[[#This Row],[1/3/2022]:[3/31/2022]]),0)</f>
        <v>131.38</v>
      </c>
      <c r="C121" s="1">
        <f>IFERROR(MAX(0,#REF!-#REF!),0)</f>
        <v>0</v>
      </c>
      <c r="D121" s="1">
        <f>IFERROR(#REF!+#REF!,0)</f>
        <v>0</v>
      </c>
      <c r="E121" s="2">
        <f>IFERROR(AVERAGEIF(Customer_Revenue[[#This Row],[4/1/2022]:[6/30/2022]], "&gt;0"), 0)</f>
        <v>227.57</v>
      </c>
      <c r="F121" s="1">
        <f>IFERROR(AVEDEV(Customer_Revenue[[#This Row],[4/1/2022]:[6/30/2022]]),0)</f>
        <v>51.019999999999982</v>
      </c>
      <c r="G121" s="1">
        <f>IFERROR(MAX(0,#REF!-#REF!),0)</f>
        <v>0</v>
      </c>
      <c r="H121" s="1">
        <f>IFERROR(#REF!+#REF!,0)</f>
        <v>0</v>
      </c>
      <c r="I121" s="2">
        <f>IFERROR(AVERAGEIF(Customer_Revenue[[#This Row],[4/1/2022]:[9/30/2022]], "&gt;0"),0)</f>
        <v>185.49222222222221</v>
      </c>
      <c r="J121" s="1">
        <f>IFERROR(AVEDEV(Customer_Revenue[[#This Row],[4/1/2022]:[9/30/2022]]),0)</f>
        <v>55.320246913580235</v>
      </c>
      <c r="K121" s="1">
        <f>IFERROR(MAX(0,Customer_Revenue[[#This Row],[Q3 Mean]]-Customer_Revenue[[#This Row],[Q3 Mean Absolute Deviation]]),0)</f>
        <v>130.17197530864198</v>
      </c>
      <c r="L121" s="1">
        <f>IFERROR(MAX(0,Customer_Revenue[[#This Row],[Q3 Mean]]+Customer_Revenue[[#This Row],[Q3 Mean Absolute Deviation]]),0)</f>
        <v>240.81246913580244</v>
      </c>
      <c r="M121" s="2">
        <f>IFERROR(AVERAGEIF(Customer_Revenue[[#This Row],[10/1/2021]:[3/31/2022]], "&gt;0"),0)</f>
        <v>333.25749999999999</v>
      </c>
      <c r="N121" s="1">
        <f>IFERROR(AVEDEV(Customer_Revenue[[#This Row],[10/1/2021]:[3/31/2022]]),0)</f>
        <v>148.11444444444444</v>
      </c>
      <c r="O121" s="1">
        <f>IFERROR(MAX(0,#REF!-#REF!),0)</f>
        <v>0</v>
      </c>
      <c r="P121" s="1">
        <f>IFERROR(#REF!+#REF!,0)</f>
        <v>0</v>
      </c>
      <c r="Q121">
        <v>6832</v>
      </c>
      <c r="U121">
        <v>0</v>
      </c>
      <c r="X121">
        <v>231.49</v>
      </c>
      <c r="AO121">
        <v>344.4</v>
      </c>
      <c r="AP121">
        <v>0</v>
      </c>
      <c r="CK121" s="17"/>
      <c r="DG121">
        <v>247.19</v>
      </c>
      <c r="EF121">
        <v>509.95</v>
      </c>
      <c r="FE121">
        <v>176.55</v>
      </c>
      <c r="GD121">
        <v>278.58999999999997</v>
      </c>
      <c r="HM121">
        <v>118.44</v>
      </c>
      <c r="HW121">
        <v>188.83</v>
      </c>
      <c r="IG121">
        <v>318.95</v>
      </c>
      <c r="IQ121">
        <v>170.63</v>
      </c>
      <c r="IV121">
        <v>204.54</v>
      </c>
      <c r="JH121">
        <v>97.21</v>
      </c>
      <c r="JP121">
        <v>115.69</v>
      </c>
    </row>
    <row r="122" spans="1:278" x14ac:dyDescent="0.3">
      <c r="A122" s="2">
        <f>IFERROR(AVERAGEIF(Customer_Revenue[[#This Row],[1/3/2022]:[3/31/2022]], "&gt;0"), 0)</f>
        <v>132.02538461538461</v>
      </c>
      <c r="B122" s="1">
        <f>IFERROR(AVEDEV(Customer_Revenue[[#This Row],[1/3/2022]:[3/31/2022]]),0)</f>
        <v>2.6680473372781184</v>
      </c>
      <c r="C122" s="1">
        <f>IFERROR(MAX(0,#REF!-#REF!),0)</f>
        <v>0</v>
      </c>
      <c r="D122" s="1">
        <f>IFERROR(#REF!+#REF!,0)</f>
        <v>0</v>
      </c>
      <c r="E122" s="2">
        <f>IFERROR(AVERAGEIF(Customer_Revenue[[#This Row],[4/1/2022]:[6/30/2022]], "&gt;0"), 0)</f>
        <v>145.07384615384618</v>
      </c>
      <c r="F122" s="1">
        <f>IFERROR(AVEDEV(Customer_Revenue[[#This Row],[4/1/2022]:[6/30/2022]]),0)</f>
        <v>2.7656804733727758</v>
      </c>
      <c r="G122" s="1">
        <f>IFERROR(MAX(0,#REF!-#REF!),0)</f>
        <v>0</v>
      </c>
      <c r="H122" s="1">
        <f>IFERROR(#REF!+#REF!,0)</f>
        <v>0</v>
      </c>
      <c r="I122" s="2">
        <f>IFERROR(AVERAGEIF(Customer_Revenue[[#This Row],[4/1/2022]:[9/30/2022]], "&gt;0"),0)</f>
        <v>146.22884615384618</v>
      </c>
      <c r="J122" s="1">
        <f>IFERROR(AVEDEV(Customer_Revenue[[#This Row],[4/1/2022]:[9/30/2022]]),0)</f>
        <v>2.8326923076923056</v>
      </c>
      <c r="K122" s="1">
        <f>IFERROR(MAX(0,Customer_Revenue[[#This Row],[Q3 Mean]]-Customer_Revenue[[#This Row],[Q3 Mean Absolute Deviation]]),0)</f>
        <v>143.39615384615388</v>
      </c>
      <c r="L122" s="1">
        <f>IFERROR(MAX(0,Customer_Revenue[[#This Row],[Q3 Mean]]+Customer_Revenue[[#This Row],[Q3 Mean Absolute Deviation]]),0)</f>
        <v>149.06153846153848</v>
      </c>
      <c r="M122" s="2">
        <f>IFERROR(AVERAGEIF(Customer_Revenue[[#This Row],[10/1/2021]:[3/31/2022]], "&gt;0"),0)</f>
        <v>131.76439999999997</v>
      </c>
      <c r="N122" s="1">
        <f>IFERROR(AVEDEV(Customer_Revenue[[#This Row],[10/1/2021]:[3/31/2022]]),0)</f>
        <v>9.7458875739645201</v>
      </c>
      <c r="O122" s="1">
        <f>IFERROR(MAX(0,#REF!-#REF!),0)</f>
        <v>0</v>
      </c>
      <c r="P122" s="1">
        <f>IFERROR(#REF!+#REF!,0)</f>
        <v>0</v>
      </c>
      <c r="Q122">
        <v>6833</v>
      </c>
      <c r="S122">
        <v>128.76</v>
      </c>
      <c r="X122">
        <v>134.88999999999999</v>
      </c>
      <c r="AC122">
        <v>128.76</v>
      </c>
      <c r="AH122">
        <v>134.88999999999999</v>
      </c>
      <c r="AM122">
        <v>128.76</v>
      </c>
      <c r="AR122">
        <v>133.86000000000001</v>
      </c>
      <c r="AW122">
        <v>128.76</v>
      </c>
      <c r="BB122">
        <v>133.86000000000001</v>
      </c>
      <c r="BG122">
        <v>128.76</v>
      </c>
      <c r="BL122">
        <v>133.86000000000001</v>
      </c>
      <c r="BQ122">
        <v>128.76</v>
      </c>
      <c r="BV122">
        <v>133.86000000000001</v>
      </c>
      <c r="CA122">
        <v>0</v>
      </c>
      <c r="CF122">
        <v>133.86000000000001</v>
      </c>
      <c r="CK122" s="17">
        <v>128.76</v>
      </c>
      <c r="CP122">
        <v>133.86000000000001</v>
      </c>
      <c r="CU122">
        <v>128.76</v>
      </c>
      <c r="CZ122">
        <v>133.86000000000001</v>
      </c>
      <c r="DE122">
        <v>128.76</v>
      </c>
      <c r="DJ122">
        <v>133.86000000000001</v>
      </c>
      <c r="DO122">
        <v>128.76</v>
      </c>
      <c r="DT122">
        <v>133.86000000000001</v>
      </c>
      <c r="DY122">
        <v>128.76</v>
      </c>
      <c r="ED122">
        <v>136.11000000000001</v>
      </c>
      <c r="EI122">
        <v>131.01</v>
      </c>
      <c r="EN122">
        <v>136.11000000000001</v>
      </c>
      <c r="ES122">
        <v>141.52000000000001</v>
      </c>
      <c r="EX122">
        <v>146.91999999999999</v>
      </c>
      <c r="FC122">
        <v>141.52000000000001</v>
      </c>
      <c r="FH122">
        <v>146.91999999999999</v>
      </c>
      <c r="FM122">
        <v>141.52000000000001</v>
      </c>
      <c r="FR122">
        <v>146.91999999999999</v>
      </c>
      <c r="FW122">
        <v>141.52000000000001</v>
      </c>
      <c r="GB122">
        <v>146.91999999999999</v>
      </c>
      <c r="GG122">
        <v>141.52000000000001</v>
      </c>
      <c r="GL122">
        <v>150.37</v>
      </c>
      <c r="GQ122">
        <v>144.97</v>
      </c>
      <c r="GV122">
        <v>150.37</v>
      </c>
      <c r="HA122">
        <v>144.97</v>
      </c>
      <c r="HF122">
        <v>150.37</v>
      </c>
      <c r="HK122">
        <v>144.97</v>
      </c>
      <c r="HP122">
        <v>150.37</v>
      </c>
      <c r="HU122">
        <v>144.97</v>
      </c>
      <c r="HZ122">
        <v>150.37</v>
      </c>
      <c r="IE122">
        <v>144.97</v>
      </c>
      <c r="IJ122">
        <v>150.37</v>
      </c>
      <c r="IO122">
        <v>143.9</v>
      </c>
      <c r="IT122">
        <v>149.30000000000001</v>
      </c>
      <c r="IY122">
        <v>143.9</v>
      </c>
      <c r="JD122">
        <v>149.30000000000001</v>
      </c>
      <c r="JI122">
        <v>143.9</v>
      </c>
      <c r="JN122">
        <v>149.30000000000001</v>
      </c>
    </row>
    <row r="123" spans="1:278" x14ac:dyDescent="0.3">
      <c r="A123" s="2">
        <f>IFERROR(AVERAGEIF(Customer_Revenue[[#This Row],[1/3/2022]:[3/31/2022]], "&gt;0"), 0)</f>
        <v>48.740769230769224</v>
      </c>
      <c r="B123" s="1">
        <f>IFERROR(AVEDEV(Customer_Revenue[[#This Row],[1/3/2022]:[3/31/2022]]),0)</f>
        <v>3.3053254437869857</v>
      </c>
      <c r="C123" s="1">
        <f>IFERROR(MAX(0,#REF!-#REF!),0)</f>
        <v>0</v>
      </c>
      <c r="D123" s="1">
        <f>IFERROR(#REF!+#REF!,0)</f>
        <v>0</v>
      </c>
      <c r="E123" s="2">
        <f>IFERROR(AVERAGEIF(Customer_Revenue[[#This Row],[4/1/2022]:[6/30/2022]], "&gt;0"), 0)</f>
        <v>52.352307692307704</v>
      </c>
      <c r="F123" s="1">
        <f>IFERROR(AVEDEV(Customer_Revenue[[#This Row],[4/1/2022]:[6/30/2022]]),0)</f>
        <v>0.66745562130177605</v>
      </c>
      <c r="G123" s="1">
        <f>IFERROR(MAX(0,#REF!-#REF!),0)</f>
        <v>0</v>
      </c>
      <c r="H123" s="1">
        <f>IFERROR(#REF!+#REF!,0)</f>
        <v>0</v>
      </c>
      <c r="I123" s="2">
        <f>IFERROR(AVERAGEIF(Customer_Revenue[[#This Row],[4/1/2022]:[9/30/2022]], "&gt;0"),0)</f>
        <v>52.667692307692313</v>
      </c>
      <c r="J123" s="1">
        <f>IFERROR(AVEDEV(Customer_Revenue[[#This Row],[4/1/2022]:[9/30/2022]]),0)</f>
        <v>0.52781065088757095</v>
      </c>
      <c r="K123" s="1">
        <f>IFERROR(MAX(0,Customer_Revenue[[#This Row],[Q3 Mean]]-Customer_Revenue[[#This Row],[Q3 Mean Absolute Deviation]]),0)</f>
        <v>52.139881656804739</v>
      </c>
      <c r="L123" s="1">
        <f>IFERROR(MAX(0,Customer_Revenue[[#This Row],[Q3 Mean]]+Customer_Revenue[[#This Row],[Q3 Mean Absolute Deviation]]),0)</f>
        <v>53.195502958579887</v>
      </c>
      <c r="M123" s="2">
        <f>IFERROR(AVERAGEIF(Customer_Revenue[[#This Row],[10/1/2021]:[3/31/2022]], "&gt;0"),0)</f>
        <v>46.15423076923075</v>
      </c>
      <c r="N123" s="1">
        <f>IFERROR(AVEDEV(Customer_Revenue[[#This Row],[10/1/2021]:[3/31/2022]]),0)</f>
        <v>3.0454142011834238</v>
      </c>
      <c r="O123" s="1">
        <f>IFERROR(MAX(0,#REF!-#REF!),0)</f>
        <v>0</v>
      </c>
      <c r="P123" s="1">
        <f>IFERROR(#REF!+#REF!,0)</f>
        <v>0</v>
      </c>
      <c r="Q123">
        <v>6834</v>
      </c>
      <c r="V123">
        <v>43.09</v>
      </c>
      <c r="AA123">
        <v>43.09</v>
      </c>
      <c r="AF123">
        <v>43.09</v>
      </c>
      <c r="AK123">
        <v>43.09</v>
      </c>
      <c r="AP123">
        <v>43.09</v>
      </c>
      <c r="AU123">
        <v>43.09</v>
      </c>
      <c r="AZ123">
        <v>43.09</v>
      </c>
      <c r="BE123">
        <v>43.09</v>
      </c>
      <c r="BJ123">
        <v>43.09</v>
      </c>
      <c r="BO123">
        <v>43.09</v>
      </c>
      <c r="BT123">
        <v>45.16</v>
      </c>
      <c r="BY123">
        <v>45.16</v>
      </c>
      <c r="CD123">
        <v>45.16</v>
      </c>
      <c r="CI123">
        <v>45.16</v>
      </c>
      <c r="CK123" s="17"/>
      <c r="CN123">
        <v>45.16</v>
      </c>
      <c r="CS123">
        <v>45.16</v>
      </c>
      <c r="CX123">
        <v>45.16</v>
      </c>
      <c r="DC123">
        <v>45.16</v>
      </c>
      <c r="DH123">
        <v>45.16</v>
      </c>
      <c r="DM123">
        <v>51.81</v>
      </c>
      <c r="DR123">
        <v>51.81</v>
      </c>
      <c r="DW123">
        <v>51.81</v>
      </c>
      <c r="EB123">
        <v>51.81</v>
      </c>
      <c r="EG123">
        <v>51.81</v>
      </c>
      <c r="EL123">
        <v>51.81</v>
      </c>
      <c r="EQ123">
        <v>51.81</v>
      </c>
      <c r="EV123">
        <v>51.81</v>
      </c>
      <c r="FA123">
        <v>51.81</v>
      </c>
      <c r="FF123">
        <v>51.81</v>
      </c>
      <c r="FK123">
        <v>51.81</v>
      </c>
      <c r="FP123">
        <v>51.81</v>
      </c>
      <c r="FU123">
        <v>51.81</v>
      </c>
      <c r="FZ123">
        <v>51.81</v>
      </c>
      <c r="GE123">
        <v>51.81</v>
      </c>
      <c r="GJ123">
        <v>53.22</v>
      </c>
      <c r="GO123">
        <v>53.22</v>
      </c>
      <c r="GT123">
        <v>53.22</v>
      </c>
      <c r="GY123">
        <v>53.22</v>
      </c>
      <c r="HD123">
        <v>53.22</v>
      </c>
      <c r="HI123">
        <v>53.22</v>
      </c>
      <c r="HN123">
        <v>53.22</v>
      </c>
      <c r="HS123">
        <v>53.22</v>
      </c>
      <c r="HX123">
        <v>53.22</v>
      </c>
      <c r="IC123">
        <v>53.22</v>
      </c>
      <c r="IH123">
        <v>53.22</v>
      </c>
      <c r="IM123">
        <v>52.78</v>
      </c>
      <c r="IR123">
        <v>52.78</v>
      </c>
      <c r="IW123">
        <v>52.78</v>
      </c>
      <c r="JB123">
        <v>52.78</v>
      </c>
      <c r="JG123">
        <v>52.78</v>
      </c>
      <c r="JL123">
        <v>52.78</v>
      </c>
      <c r="JQ123">
        <v>52.78</v>
      </c>
    </row>
    <row r="124" spans="1:278" x14ac:dyDescent="0.3">
      <c r="A124" s="2">
        <f>IFERROR(AVERAGEIF(Customer_Revenue[[#This Row],[1/3/2022]:[3/31/2022]], "&gt;0"), 0)</f>
        <v>67.239999999999995</v>
      </c>
      <c r="B124" s="1">
        <f>IFERROR(AVEDEV(Customer_Revenue[[#This Row],[1/3/2022]:[3/31/2022]]),0)</f>
        <v>15.029230769230768</v>
      </c>
      <c r="C124" s="1">
        <f>IFERROR(MAX(0,#REF!-#REF!),0)</f>
        <v>0</v>
      </c>
      <c r="D124" s="1">
        <f>IFERROR(#REF!+#REF!,0)</f>
        <v>0</v>
      </c>
      <c r="E124" s="2">
        <f>IFERROR(AVERAGEIF(Customer_Revenue[[#This Row],[4/1/2022]:[6/30/2022]], "&gt;0"), 0)</f>
        <v>58.91</v>
      </c>
      <c r="F124" s="1">
        <f>IFERROR(AVEDEV(Customer_Revenue[[#This Row],[4/1/2022]:[6/30/2022]]),0)</f>
        <v>4.7815384615384584</v>
      </c>
      <c r="G124" s="1">
        <f>IFERROR(MAX(0,#REF!-#REF!),0)</f>
        <v>0</v>
      </c>
      <c r="H124" s="1">
        <f>IFERROR(#REF!+#REF!,0)</f>
        <v>0</v>
      </c>
      <c r="I124" s="2">
        <f>IFERROR(AVERAGEIF(Customer_Revenue[[#This Row],[4/1/2022]:[9/30/2022]], "&gt;0"),0)</f>
        <v>58.300769230769255</v>
      </c>
      <c r="J124" s="1">
        <f>IFERROR(AVEDEV(Customer_Revenue[[#This Row],[4/1/2022]:[9/30/2022]]),0)</f>
        <v>3.5627810650887701</v>
      </c>
      <c r="K124" s="1">
        <f>IFERROR(MAX(0,Customer_Revenue[[#This Row],[Q3 Mean]]-Customer_Revenue[[#This Row],[Q3 Mean Absolute Deviation]]),0)</f>
        <v>54.737988165680484</v>
      </c>
      <c r="L124" s="1">
        <f>IFERROR(MAX(0,Customer_Revenue[[#This Row],[Q3 Mean]]+Customer_Revenue[[#This Row],[Q3 Mean Absolute Deviation]]),0)</f>
        <v>61.863550295858026</v>
      </c>
      <c r="M124" s="2">
        <f>IFERROR(AVERAGEIF(Customer_Revenue[[#This Row],[10/1/2021]:[3/31/2022]], "&gt;0"),0)</f>
        <v>83.614230769230758</v>
      </c>
      <c r="N124" s="1">
        <f>IFERROR(AVEDEV(Customer_Revenue[[#This Row],[10/1/2021]:[3/31/2022]]),0)</f>
        <v>21.205207100591714</v>
      </c>
      <c r="O124" s="1">
        <f>IFERROR(MAX(0,#REF!-#REF!),0)</f>
        <v>0</v>
      </c>
      <c r="P124" s="1">
        <f>IFERROR(#REF!+#REF!,0)</f>
        <v>0</v>
      </c>
      <c r="Q124">
        <v>6835</v>
      </c>
      <c r="V124">
        <v>81.28</v>
      </c>
      <c r="AA124">
        <v>77.510000000000005</v>
      </c>
      <c r="AF124">
        <v>92.58</v>
      </c>
      <c r="AK124">
        <v>81.28</v>
      </c>
      <c r="AP124">
        <v>98.7</v>
      </c>
      <c r="AU124">
        <v>125.08</v>
      </c>
      <c r="AZ124">
        <v>94.93</v>
      </c>
      <c r="BE124">
        <v>102.47</v>
      </c>
      <c r="BJ124">
        <v>94.93</v>
      </c>
      <c r="BO124">
        <v>152.58000000000001</v>
      </c>
      <c r="BT124">
        <v>82.85</v>
      </c>
      <c r="BY124">
        <v>139.41999999999999</v>
      </c>
      <c r="CD124">
        <v>76.239999999999995</v>
      </c>
      <c r="CI124">
        <v>61.74</v>
      </c>
      <c r="CK124" s="17"/>
      <c r="CN124">
        <v>61.74</v>
      </c>
      <c r="CS124">
        <v>97.36</v>
      </c>
      <c r="CX124">
        <v>77.569999999999993</v>
      </c>
      <c r="DC124">
        <v>60.41</v>
      </c>
      <c r="DH124">
        <v>70.569999999999993</v>
      </c>
      <c r="DM124">
        <v>70.569999999999993</v>
      </c>
      <c r="DR124">
        <v>40.619999999999997</v>
      </c>
      <c r="DW124">
        <v>40.619999999999997</v>
      </c>
      <c r="EB124">
        <v>40.619999999999997</v>
      </c>
      <c r="EG124">
        <v>69.27</v>
      </c>
      <c r="EL124">
        <v>113.76</v>
      </c>
      <c r="EQ124">
        <v>69.27</v>
      </c>
      <c r="EV124">
        <v>69.27</v>
      </c>
      <c r="FA124">
        <v>69.27</v>
      </c>
      <c r="FF124">
        <v>56.07</v>
      </c>
      <c r="FK124">
        <v>56.07</v>
      </c>
      <c r="FP124">
        <v>69.27</v>
      </c>
      <c r="FU124">
        <v>42.87</v>
      </c>
      <c r="FZ124">
        <v>56.07</v>
      </c>
      <c r="GE124">
        <v>56.07</v>
      </c>
      <c r="GJ124">
        <v>58.02</v>
      </c>
      <c r="GO124">
        <v>58.02</v>
      </c>
      <c r="GT124">
        <v>58.79</v>
      </c>
      <c r="GY124">
        <v>58.02</v>
      </c>
      <c r="HD124">
        <v>58.02</v>
      </c>
      <c r="HI124">
        <v>58.02</v>
      </c>
      <c r="HN124">
        <v>44.82</v>
      </c>
      <c r="HS124">
        <v>58.02</v>
      </c>
      <c r="HX124">
        <v>58.02</v>
      </c>
      <c r="IC124">
        <v>58.02</v>
      </c>
      <c r="IH124">
        <v>71.22</v>
      </c>
      <c r="IM124">
        <v>57.41</v>
      </c>
      <c r="IR124">
        <v>57.41</v>
      </c>
      <c r="IW124">
        <v>57.41</v>
      </c>
      <c r="JB124">
        <v>57.41</v>
      </c>
      <c r="JG124">
        <v>57.41</v>
      </c>
      <c r="JL124">
        <v>57.41</v>
      </c>
      <c r="JQ124">
        <v>57.41</v>
      </c>
    </row>
    <row r="125" spans="1:278" x14ac:dyDescent="0.3">
      <c r="A125" s="2">
        <f>IFERROR(AVERAGEIF(Customer_Revenue[[#This Row],[1/3/2022]:[3/31/2022]], "&gt;0"), 0)</f>
        <v>64.289999999999992</v>
      </c>
      <c r="B125" s="1">
        <f>IFERROR(AVEDEV(Customer_Revenue[[#This Row],[1/3/2022]:[3/31/2022]]),0)</f>
        <v>1.4210854715202004E-14</v>
      </c>
      <c r="C125" s="1">
        <f>IFERROR(MAX(0,#REF!-#REF!),0)</f>
        <v>0</v>
      </c>
      <c r="D125" s="1">
        <f>IFERROR(#REF!+#REF!,0)</f>
        <v>0</v>
      </c>
      <c r="E125" s="2">
        <f>IFERROR(AVERAGEIF(Customer_Revenue[[#This Row],[4/1/2022]:[6/30/2022]], "&gt;0"), 0)</f>
        <v>64.832307692307708</v>
      </c>
      <c r="F125" s="1">
        <f>IFERROR(AVEDEV(Customer_Revenue[[#This Row],[4/1/2022]:[6/30/2022]]),0)</f>
        <v>0.66745562130177605</v>
      </c>
      <c r="G125" s="1">
        <f>IFERROR(MAX(0,#REF!-#REF!),0)</f>
        <v>0</v>
      </c>
      <c r="H125" s="1">
        <f>IFERROR(#REF!+#REF!,0)</f>
        <v>0</v>
      </c>
      <c r="I125" s="2">
        <f>IFERROR(AVERAGEIF(Customer_Revenue[[#This Row],[4/1/2022]:[9/30/2022]], "&gt;0"),0)</f>
        <v>65.147692307692324</v>
      </c>
      <c r="J125" s="1">
        <f>IFERROR(AVEDEV(Customer_Revenue[[#This Row],[4/1/2022]:[9/30/2022]]),0)</f>
        <v>0.52781065088756829</v>
      </c>
      <c r="K125" s="1">
        <f>IFERROR(MAX(0,Customer_Revenue[[#This Row],[Q3 Mean]]-Customer_Revenue[[#This Row],[Q3 Mean Absolute Deviation]]),0)</f>
        <v>64.61988165680475</v>
      </c>
      <c r="L125" s="1">
        <f>IFERROR(MAX(0,Customer_Revenue[[#This Row],[Q3 Mean]]+Customer_Revenue[[#This Row],[Q3 Mean Absolute Deviation]]),0)</f>
        <v>65.675502958579898</v>
      </c>
      <c r="M125" s="2">
        <f>IFERROR(AVERAGEIF(Customer_Revenue[[#This Row],[10/1/2021]:[3/31/2022]], "&gt;0"),0)</f>
        <v>63.143846153846127</v>
      </c>
      <c r="N125" s="1">
        <f>IFERROR(AVEDEV(Customer_Revenue[[#This Row],[10/1/2021]:[3/31/2022]]),0)</f>
        <v>1.4106508875739736</v>
      </c>
      <c r="O125" s="1">
        <f>IFERROR(MAX(0,#REF!-#REF!),0)</f>
        <v>0</v>
      </c>
      <c r="P125" s="1">
        <f>IFERROR(#REF!+#REF!,0)</f>
        <v>0</v>
      </c>
      <c r="Q125">
        <v>6836</v>
      </c>
      <c r="V125">
        <v>61.31</v>
      </c>
      <c r="AA125">
        <v>61.31</v>
      </c>
      <c r="AF125">
        <v>61.31</v>
      </c>
      <c r="AK125">
        <v>61.31</v>
      </c>
      <c r="AP125">
        <v>61.31</v>
      </c>
      <c r="AU125">
        <v>61.31</v>
      </c>
      <c r="AZ125">
        <v>61.31</v>
      </c>
      <c r="BE125">
        <v>61.31</v>
      </c>
      <c r="BJ125">
        <v>61.31</v>
      </c>
      <c r="BO125">
        <v>61.31</v>
      </c>
      <c r="BT125">
        <v>64.290000000000006</v>
      </c>
      <c r="BY125">
        <v>64.290000000000006</v>
      </c>
      <c r="CD125">
        <v>64.290000000000006</v>
      </c>
      <c r="CI125">
        <v>64.290000000000006</v>
      </c>
      <c r="CK125" s="17"/>
      <c r="CN125">
        <v>64.290000000000006</v>
      </c>
      <c r="CS125">
        <v>64.290000000000006</v>
      </c>
      <c r="CX125">
        <v>64.290000000000006</v>
      </c>
      <c r="DC125">
        <v>64.290000000000006</v>
      </c>
      <c r="DH125">
        <v>64.290000000000006</v>
      </c>
      <c r="DM125">
        <v>64.290000000000006</v>
      </c>
      <c r="DR125">
        <v>64.290000000000006</v>
      </c>
      <c r="DW125">
        <v>64.290000000000006</v>
      </c>
      <c r="EB125">
        <v>64.290000000000006</v>
      </c>
      <c r="EG125">
        <v>64.290000000000006</v>
      </c>
      <c r="EL125">
        <v>64.290000000000006</v>
      </c>
      <c r="EQ125">
        <v>64.290000000000006</v>
      </c>
      <c r="EV125">
        <v>64.290000000000006</v>
      </c>
      <c r="FA125">
        <v>64.290000000000006</v>
      </c>
      <c r="FF125">
        <v>64.290000000000006</v>
      </c>
      <c r="FK125">
        <v>64.290000000000006</v>
      </c>
      <c r="FP125">
        <v>64.290000000000006</v>
      </c>
      <c r="FU125">
        <v>64.290000000000006</v>
      </c>
      <c r="FZ125">
        <v>64.290000000000006</v>
      </c>
      <c r="GE125">
        <v>64.290000000000006</v>
      </c>
      <c r="GJ125">
        <v>65.7</v>
      </c>
      <c r="GO125">
        <v>65.7</v>
      </c>
      <c r="GT125">
        <v>65.7</v>
      </c>
      <c r="GY125">
        <v>65.7</v>
      </c>
      <c r="HD125">
        <v>65.7</v>
      </c>
      <c r="HI125">
        <v>65.7</v>
      </c>
      <c r="HN125">
        <v>65.7</v>
      </c>
      <c r="HS125">
        <v>65.7</v>
      </c>
      <c r="HX125">
        <v>65.7</v>
      </c>
      <c r="IC125">
        <v>65.7</v>
      </c>
      <c r="IH125">
        <v>65.7</v>
      </c>
      <c r="IM125">
        <v>65.260000000000005</v>
      </c>
      <c r="IR125">
        <v>65.260000000000005</v>
      </c>
      <c r="IW125">
        <v>65.260000000000005</v>
      </c>
      <c r="JB125">
        <v>65.260000000000005</v>
      </c>
      <c r="JG125">
        <v>65.260000000000005</v>
      </c>
      <c r="JL125">
        <v>65.260000000000005</v>
      </c>
      <c r="JQ125">
        <v>65.260000000000005</v>
      </c>
    </row>
    <row r="126" spans="1:278" x14ac:dyDescent="0.3">
      <c r="A126" s="2">
        <f>IFERROR(AVERAGEIF(Customer_Revenue[[#This Row],[1/3/2022]:[3/31/2022]], "&gt;0"), 0)</f>
        <v>35</v>
      </c>
      <c r="B126" s="1">
        <f>IFERROR(AVEDEV(Customer_Revenue[[#This Row],[1/3/2022]:[3/31/2022]]),0)</f>
        <v>0</v>
      </c>
      <c r="C126" s="1">
        <f>IFERROR(MAX(0,#REF!-#REF!),0)</f>
        <v>0</v>
      </c>
      <c r="D126" s="1">
        <f>IFERROR(#REF!+#REF!,0)</f>
        <v>0</v>
      </c>
      <c r="E126" s="2">
        <f>IFERROR(AVERAGEIF(Customer_Revenue[[#This Row],[4/1/2022]:[6/30/2022]], "&gt;0"), 0)</f>
        <v>38.014615384615382</v>
      </c>
      <c r="F126" s="1">
        <f>IFERROR(AVEDEV(Customer_Revenue[[#This Row],[4/1/2022]:[6/30/2022]]),0)</f>
        <v>1.7656804733727824</v>
      </c>
      <c r="G126" s="1">
        <f>IFERROR(MAX(0,#REF!-#REF!),0)</f>
        <v>0</v>
      </c>
      <c r="H126" s="1">
        <f>IFERROR(#REF!+#REF!,0)</f>
        <v>0</v>
      </c>
      <c r="I126" s="2">
        <f>IFERROR(AVERAGEIF(Customer_Revenue[[#This Row],[4/1/2022]:[9/30/2022]], "&gt;0"),0)</f>
        <v>38.852692307692287</v>
      </c>
      <c r="J126" s="1">
        <f>IFERROR(AVEDEV(Customer_Revenue[[#This Row],[4/1/2022]:[9/30/2022]]),0)</f>
        <v>1.3985798816568134</v>
      </c>
      <c r="K126" s="1">
        <f>IFERROR(MAX(0,Customer_Revenue[[#This Row],[Q3 Mean]]-Customer_Revenue[[#This Row],[Q3 Mean Absolute Deviation]]),0)</f>
        <v>37.454112426035472</v>
      </c>
      <c r="L126" s="1">
        <f>IFERROR(MAX(0,Customer_Revenue[[#This Row],[Q3 Mean]]+Customer_Revenue[[#This Row],[Q3 Mean Absolute Deviation]]),0)</f>
        <v>40.251272189349102</v>
      </c>
      <c r="M126" s="2">
        <f>IFERROR(AVERAGEIF(Customer_Revenue[[#This Row],[10/1/2021]:[3/31/2022]], "&gt;0"),0)</f>
        <v>41.84269230769231</v>
      </c>
      <c r="N126" s="1">
        <f>IFERROR(AVEDEV(Customer_Revenue[[#This Row],[10/1/2021]:[3/31/2022]]),0)</f>
        <v>11.822962962962979</v>
      </c>
      <c r="O126" s="1">
        <f>IFERROR(MAX(0,#REF!-#REF!),0)</f>
        <v>0</v>
      </c>
      <c r="P126" s="1">
        <f>IFERROR(#REF!+#REF!,0)</f>
        <v>0</v>
      </c>
      <c r="Q126">
        <v>6837</v>
      </c>
      <c r="U126">
        <v>82.04</v>
      </c>
      <c r="Z126">
        <v>47.87</v>
      </c>
      <c r="AE126">
        <v>47.87</v>
      </c>
      <c r="AJ126">
        <v>47.87</v>
      </c>
      <c r="AO126">
        <v>127.26</v>
      </c>
      <c r="AT126">
        <v>35</v>
      </c>
      <c r="AY126">
        <v>35</v>
      </c>
      <c r="BD126">
        <v>35</v>
      </c>
      <c r="BE126">
        <v>-44.09</v>
      </c>
      <c r="BI126">
        <v>35</v>
      </c>
      <c r="BN126">
        <v>35</v>
      </c>
      <c r="BS126">
        <v>35</v>
      </c>
      <c r="BX126">
        <v>35</v>
      </c>
      <c r="CC126">
        <v>35</v>
      </c>
      <c r="CH126">
        <v>35</v>
      </c>
      <c r="CK126" s="17"/>
      <c r="CM126">
        <v>35</v>
      </c>
      <c r="CR126">
        <v>35</v>
      </c>
      <c r="CW126">
        <v>35</v>
      </c>
      <c r="DB126">
        <v>35</v>
      </c>
      <c r="DG126">
        <v>35</v>
      </c>
      <c r="DL126">
        <v>35</v>
      </c>
      <c r="DQ126">
        <v>35</v>
      </c>
      <c r="DV126">
        <v>35</v>
      </c>
      <c r="EA126">
        <v>35</v>
      </c>
      <c r="EF126">
        <v>35</v>
      </c>
      <c r="EK126">
        <v>35</v>
      </c>
      <c r="EP126">
        <v>35</v>
      </c>
      <c r="EU126">
        <v>36.58</v>
      </c>
      <c r="EZ126">
        <v>36.58</v>
      </c>
      <c r="FE126">
        <v>36.58</v>
      </c>
      <c r="FJ126">
        <v>36.58</v>
      </c>
      <c r="FO126">
        <v>36.58</v>
      </c>
      <c r="FT126">
        <v>36.58</v>
      </c>
      <c r="FY126">
        <v>36.58</v>
      </c>
      <c r="GD126">
        <v>36.58</v>
      </c>
      <c r="GI126">
        <v>40.31</v>
      </c>
      <c r="GN126">
        <v>40.31</v>
      </c>
      <c r="GS126">
        <v>40.31</v>
      </c>
      <c r="GX126">
        <v>40.31</v>
      </c>
      <c r="HC126">
        <v>40.31</v>
      </c>
      <c r="HH126">
        <v>40.31</v>
      </c>
      <c r="HM126">
        <v>40.31</v>
      </c>
      <c r="HR126">
        <v>40.31</v>
      </c>
      <c r="HW126">
        <v>40.31</v>
      </c>
      <c r="IB126">
        <v>40.31</v>
      </c>
      <c r="IG126">
        <v>40.31</v>
      </c>
      <c r="IL126">
        <v>39.159999999999997</v>
      </c>
      <c r="IQ126">
        <v>39.159999999999997</v>
      </c>
      <c r="IV126">
        <v>39.159999999999997</v>
      </c>
      <c r="JA126">
        <v>39.159999999999997</v>
      </c>
      <c r="JF126">
        <v>39.159999999999997</v>
      </c>
      <c r="JK126">
        <v>39.159999999999997</v>
      </c>
      <c r="JP126">
        <v>39.159999999999997</v>
      </c>
    </row>
    <row r="127" spans="1:278" x14ac:dyDescent="0.3">
      <c r="A127" s="2">
        <f>IFERROR(AVERAGEIF(Customer_Revenue[[#This Row],[1/3/2022]:[3/31/2022]], "&gt;0"), 0)</f>
        <v>63.439230769230761</v>
      </c>
      <c r="B127" s="1">
        <f>IFERROR(AVEDEV(Customer_Revenue[[#This Row],[1/3/2022]:[3/31/2022]]),0)</f>
        <v>17.31621301775148</v>
      </c>
      <c r="C127" s="1">
        <f>IFERROR(MAX(0,#REF!-#REF!),0)</f>
        <v>0</v>
      </c>
      <c r="D127" s="1">
        <f>IFERROR(#REF!+#REF!,0)</f>
        <v>0</v>
      </c>
      <c r="E127" s="2">
        <f>IFERROR(AVERAGEIF(Customer_Revenue[[#This Row],[4/1/2022]:[6/30/2022]], "&gt;0"), 0)</f>
        <v>64.590000000000018</v>
      </c>
      <c r="F127" s="1">
        <f>IFERROR(AVEDEV(Customer_Revenue[[#This Row],[4/1/2022]:[6/30/2022]]),0)</f>
        <v>16.963076923076922</v>
      </c>
      <c r="G127" s="1">
        <f>IFERROR(MAX(0,#REF!-#REF!),0)</f>
        <v>0</v>
      </c>
      <c r="H127" s="1">
        <f>IFERROR(#REF!+#REF!,0)</f>
        <v>0</v>
      </c>
      <c r="I127" s="2">
        <f>IFERROR(AVERAGEIF(Customer_Revenue[[#This Row],[4/1/2022]:[9/30/2022]], "&gt;0"),0)</f>
        <v>68.123076923076937</v>
      </c>
      <c r="J127" s="1">
        <f>IFERROR(AVEDEV(Customer_Revenue[[#This Row],[4/1/2022]:[9/30/2022]]),0)</f>
        <v>17.370769230769227</v>
      </c>
      <c r="K127" s="1">
        <f>IFERROR(MAX(0,Customer_Revenue[[#This Row],[Q3 Mean]]-Customer_Revenue[[#This Row],[Q3 Mean Absolute Deviation]]),0)</f>
        <v>50.75230769230771</v>
      </c>
      <c r="L127" s="1">
        <f>IFERROR(MAX(0,Customer_Revenue[[#This Row],[Q3 Mean]]+Customer_Revenue[[#This Row],[Q3 Mean Absolute Deviation]]),0)</f>
        <v>85.493846153846164</v>
      </c>
      <c r="M127" s="2">
        <f>IFERROR(AVERAGEIF(Customer_Revenue[[#This Row],[10/1/2021]:[3/31/2022]], "&gt;0"),0)</f>
        <v>60.238076923076918</v>
      </c>
      <c r="N127" s="1">
        <f>IFERROR(AVEDEV(Customer_Revenue[[#This Row],[10/1/2021]:[3/31/2022]]),0)</f>
        <v>17.03346153846153</v>
      </c>
      <c r="O127" s="1">
        <f>IFERROR(MAX(0,#REF!-#REF!),0)</f>
        <v>0</v>
      </c>
      <c r="P127" s="1">
        <f>IFERROR(#REF!+#REF!,0)</f>
        <v>0</v>
      </c>
      <c r="Q127">
        <v>6842</v>
      </c>
      <c r="S127">
        <v>41.94</v>
      </c>
      <c r="X127">
        <v>74.650000000000006</v>
      </c>
      <c r="AC127">
        <v>41.94</v>
      </c>
      <c r="AH127">
        <v>74.650000000000006</v>
      </c>
      <c r="AM127">
        <v>41.94</v>
      </c>
      <c r="AR127">
        <v>74.650000000000006</v>
      </c>
      <c r="AW127">
        <v>41.94</v>
      </c>
      <c r="BB127">
        <v>74.650000000000006</v>
      </c>
      <c r="BG127">
        <v>41.94</v>
      </c>
      <c r="BL127">
        <v>74.650000000000006</v>
      </c>
      <c r="BQ127">
        <v>41.94</v>
      </c>
      <c r="BV127">
        <v>74.650000000000006</v>
      </c>
      <c r="CA127">
        <v>41.94</v>
      </c>
      <c r="CF127">
        <v>79.09</v>
      </c>
      <c r="CK127" s="17">
        <v>44.43</v>
      </c>
      <c r="CP127">
        <v>79.09</v>
      </c>
      <c r="CU127">
        <v>44.43</v>
      </c>
      <c r="CZ127">
        <v>79.09</v>
      </c>
      <c r="DE127">
        <v>44.43</v>
      </c>
      <c r="DJ127">
        <v>79.09</v>
      </c>
      <c r="DO127">
        <v>44.43</v>
      </c>
      <c r="DT127">
        <v>79.09</v>
      </c>
      <c r="DY127">
        <v>44.43</v>
      </c>
      <c r="ED127">
        <v>80.59</v>
      </c>
      <c r="EI127">
        <v>45.93</v>
      </c>
      <c r="EN127">
        <v>80.59</v>
      </c>
      <c r="ES127">
        <v>45.93</v>
      </c>
      <c r="EX127">
        <v>80.59</v>
      </c>
      <c r="FC127">
        <v>45.93</v>
      </c>
      <c r="FH127">
        <v>80.59</v>
      </c>
      <c r="FM127">
        <v>45.93</v>
      </c>
      <c r="FR127">
        <v>80.59</v>
      </c>
      <c r="FW127">
        <v>48.88</v>
      </c>
      <c r="GB127">
        <v>83.54</v>
      </c>
      <c r="GG127">
        <v>48.88</v>
      </c>
      <c r="GL127">
        <v>84.68</v>
      </c>
      <c r="GQ127">
        <v>53.16</v>
      </c>
      <c r="GV127">
        <v>87.81</v>
      </c>
      <c r="HA127">
        <v>53.16</v>
      </c>
      <c r="HF127">
        <v>87.81</v>
      </c>
      <c r="HK127">
        <v>53.16</v>
      </c>
      <c r="HP127">
        <v>87.81</v>
      </c>
      <c r="HU127">
        <v>53.16</v>
      </c>
      <c r="HZ127">
        <v>87.81</v>
      </c>
      <c r="IE127">
        <v>53.16</v>
      </c>
      <c r="IJ127">
        <v>87.81</v>
      </c>
      <c r="IO127">
        <v>52.81</v>
      </c>
      <c r="IT127">
        <v>87.46</v>
      </c>
      <c r="IY127">
        <v>52.81</v>
      </c>
      <c r="JD127">
        <v>87.46</v>
      </c>
      <c r="JI127">
        <v>52.81</v>
      </c>
      <c r="JN127">
        <v>87.46</v>
      </c>
    </row>
    <row r="128" spans="1:278" x14ac:dyDescent="0.3">
      <c r="A128" s="2">
        <f>IFERROR(AVERAGEIF(Customer_Revenue[[#This Row],[1/3/2022]:[3/31/2022]], "&gt;0"), 0)</f>
        <v>92.793333333333337</v>
      </c>
      <c r="B128" s="1">
        <f>IFERROR(AVEDEV(Customer_Revenue[[#This Row],[1/3/2022]:[3/31/2022]]),0)</f>
        <v>1.4711111111111137</v>
      </c>
      <c r="C128" s="1">
        <f>IFERROR(MAX(0,#REF!-#REF!),0)</f>
        <v>0</v>
      </c>
      <c r="D128" s="1">
        <f>IFERROR(#REF!+#REF!,0)</f>
        <v>0</v>
      </c>
      <c r="E128" s="2">
        <f>IFERROR(AVERAGEIF(Customer_Revenue[[#This Row],[4/1/2022]:[6/30/2022]], "&gt;0"), 0)</f>
        <v>81.929999999999993</v>
      </c>
      <c r="F128" s="1">
        <f>IFERROR(AVEDEV(Customer_Revenue[[#This Row],[4/1/2022]:[6/30/2022]]),0)</f>
        <v>17.426666666666669</v>
      </c>
      <c r="G128" s="1">
        <f>IFERROR(MAX(0,#REF!-#REF!),0)</f>
        <v>0</v>
      </c>
      <c r="H128" s="1">
        <f>IFERROR(#REF!+#REF!,0)</f>
        <v>0</v>
      </c>
      <c r="I128" s="2">
        <f>IFERROR(AVERAGEIF(Customer_Revenue[[#This Row],[4/1/2022]:[9/30/2022]], "&gt;0"),0)</f>
        <v>91.701666666666668</v>
      </c>
      <c r="J128" s="1">
        <f>IFERROR(AVEDEV(Customer_Revenue[[#This Row],[4/1/2022]:[9/30/2022]]),0)</f>
        <v>23.941111111111109</v>
      </c>
      <c r="K128" s="1">
        <f>IFERROR(MAX(0,Customer_Revenue[[#This Row],[Q3 Mean]]-Customer_Revenue[[#This Row],[Q3 Mean Absolute Deviation]]),0)</f>
        <v>67.760555555555555</v>
      </c>
      <c r="L128" s="1">
        <f>IFERROR(MAX(0,Customer_Revenue[[#This Row],[Q3 Mean]]+Customer_Revenue[[#This Row],[Q3 Mean Absolute Deviation]]),0)</f>
        <v>115.64277777777778</v>
      </c>
      <c r="M128" s="2">
        <f>IFERROR(AVERAGEIF(Customer_Revenue[[#This Row],[10/1/2021]:[3/31/2022]], "&gt;0"),0)</f>
        <v>92.617142857142852</v>
      </c>
      <c r="N128" s="1">
        <f>IFERROR(AVEDEV(Customer_Revenue[[#This Row],[10/1/2021]:[3/31/2022]]),0)</f>
        <v>27.667500000000004</v>
      </c>
      <c r="O128" s="1">
        <f>IFERROR(MAX(0,#REF!-#REF!),0)</f>
        <v>0</v>
      </c>
      <c r="P128" s="1">
        <f>IFERROR(#REF!+#REF!,0)</f>
        <v>0</v>
      </c>
      <c r="Q128">
        <v>6844</v>
      </c>
      <c r="S128">
        <v>92.75</v>
      </c>
      <c r="AQ128">
        <v>133.03</v>
      </c>
      <c r="BK128">
        <v>51.41</v>
      </c>
      <c r="BN128">
        <v>0</v>
      </c>
      <c r="CE128">
        <v>92.75</v>
      </c>
      <c r="CK128" s="17"/>
      <c r="CY128">
        <v>91.69</v>
      </c>
      <c r="DS128">
        <v>91.69</v>
      </c>
      <c r="EM128">
        <v>95</v>
      </c>
      <c r="FG128">
        <v>95</v>
      </c>
      <c r="GA128">
        <v>95</v>
      </c>
      <c r="GU128">
        <v>55.79</v>
      </c>
      <c r="HO128">
        <v>147.19999999999999</v>
      </c>
      <c r="II128">
        <v>55.79</v>
      </c>
      <c r="JC128">
        <v>101.43</v>
      </c>
    </row>
    <row r="129" spans="1:277" x14ac:dyDescent="0.3">
      <c r="A129" s="2">
        <f>IFERROR(AVERAGEIF(Customer_Revenue[[#This Row],[1/3/2022]:[3/31/2022]], "&gt;0"), 0)</f>
        <v>0</v>
      </c>
      <c r="B129" s="1">
        <f>IFERROR(AVEDEV(Customer_Revenue[[#This Row],[1/3/2022]:[3/31/2022]]),0)</f>
        <v>0</v>
      </c>
      <c r="C129" s="1">
        <f>IFERROR(MAX(0,#REF!-#REF!),0)</f>
        <v>0</v>
      </c>
      <c r="D129" s="1">
        <f>IFERROR(#REF!+#REF!,0)</f>
        <v>0</v>
      </c>
      <c r="E129" s="2">
        <f>IFERROR(AVERAGEIF(Customer_Revenue[[#This Row],[4/1/2022]:[6/30/2022]], "&gt;0"), 0)</f>
        <v>40.274999999999999</v>
      </c>
      <c r="F129" s="1">
        <f>IFERROR(AVEDEV(Customer_Revenue[[#This Row],[4/1/2022]:[6/30/2022]]),0)</f>
        <v>5.8350000000000009</v>
      </c>
      <c r="G129" s="1">
        <f>IFERROR(MAX(0,#REF!-#REF!),0)</f>
        <v>0</v>
      </c>
      <c r="H129" s="1">
        <f>IFERROR(#REF!+#REF!,0)</f>
        <v>0</v>
      </c>
      <c r="I129" s="2">
        <f>IFERROR(AVERAGEIF(Customer_Revenue[[#This Row],[4/1/2022]:[9/30/2022]], "&gt;0"),0)</f>
        <v>40.169999999999995</v>
      </c>
      <c r="J129" s="1">
        <f>IFERROR(AVEDEV(Customer_Revenue[[#This Row],[4/1/2022]:[9/30/2022]]),0)</f>
        <v>3.9599999999999986</v>
      </c>
      <c r="K129" s="1">
        <f>IFERROR(MAX(0,Customer_Revenue[[#This Row],[Q3 Mean]]-Customer_Revenue[[#This Row],[Q3 Mean Absolute Deviation]]),0)</f>
        <v>36.209999999999994</v>
      </c>
      <c r="L129" s="1">
        <f>IFERROR(MAX(0,Customer_Revenue[[#This Row],[Q3 Mean]]+Customer_Revenue[[#This Row],[Q3 Mean Absolute Deviation]]),0)</f>
        <v>44.129999999999995</v>
      </c>
      <c r="M129" s="2">
        <f>IFERROR(AVERAGEIF(Customer_Revenue[[#This Row],[10/1/2021]:[3/31/2022]], "&gt;0"),0)</f>
        <v>43.44</v>
      </c>
      <c r="N129" s="1">
        <f>IFERROR(AVEDEV(Customer_Revenue[[#This Row],[10/1/2021]:[3/31/2022]]),0)</f>
        <v>19.306666666666668</v>
      </c>
      <c r="O129" s="1">
        <f>IFERROR(MAX(0,#REF!-#REF!),0)</f>
        <v>0</v>
      </c>
      <c r="P129" s="1">
        <f>IFERROR(#REF!+#REF!,0)</f>
        <v>0</v>
      </c>
      <c r="Q129">
        <v>6847</v>
      </c>
      <c r="R129">
        <v>0</v>
      </c>
      <c r="AB129">
        <v>34.44</v>
      </c>
      <c r="CD129">
        <v>52.44</v>
      </c>
      <c r="CK129" s="17"/>
      <c r="FZ129">
        <v>34.44</v>
      </c>
      <c r="HD129">
        <v>46.11</v>
      </c>
      <c r="IM129">
        <v>39.96</v>
      </c>
    </row>
    <row r="130" spans="1:277" x14ac:dyDescent="0.3">
      <c r="A130" s="2">
        <f>IFERROR(AVERAGEIF(Customer_Revenue[[#This Row],[1/3/2022]:[3/31/2022]], "&gt;0"), 0)</f>
        <v>124.74571428571429</v>
      </c>
      <c r="B130" s="1">
        <f>IFERROR(AVEDEV(Customer_Revenue[[#This Row],[1/3/2022]:[3/31/2022]]),0)</f>
        <v>14.460000000000004</v>
      </c>
      <c r="C130" s="1">
        <f>IFERROR(MAX(0,#REF!-#REF!),0)</f>
        <v>0</v>
      </c>
      <c r="D130" s="1">
        <f>IFERROR(#REF!+#REF!,0)</f>
        <v>0</v>
      </c>
      <c r="E130" s="2">
        <f>IFERROR(AVERAGEIF(Customer_Revenue[[#This Row],[4/1/2022]:[6/30/2022]], "&gt;0"), 0)</f>
        <v>132.64076923076922</v>
      </c>
      <c r="F130" s="1">
        <f>IFERROR(AVEDEV(Customer_Revenue[[#This Row],[4/1/2022]:[6/30/2022]]),0)</f>
        <v>7.3930177514792907</v>
      </c>
      <c r="G130" s="1">
        <f>IFERROR(MAX(0,#REF!-#REF!),0)</f>
        <v>0</v>
      </c>
      <c r="H130" s="1">
        <f>IFERROR(#REF!+#REF!,0)</f>
        <v>0</v>
      </c>
      <c r="I130" s="2">
        <f>IFERROR(AVERAGEIF(Customer_Revenue[[#This Row],[4/1/2022]:[9/30/2022]], "&gt;0"),0)</f>
        <v>133.76076923076923</v>
      </c>
      <c r="J130" s="1">
        <f>IFERROR(AVEDEV(Customer_Revenue[[#This Row],[4/1/2022]:[9/30/2022]]),0)</f>
        <v>5.8582840236686389</v>
      </c>
      <c r="K130" s="1">
        <f>IFERROR(MAX(0,Customer_Revenue[[#This Row],[Q3 Mean]]-Customer_Revenue[[#This Row],[Q3 Mean Absolute Deviation]]),0)</f>
        <v>127.90248520710058</v>
      </c>
      <c r="L130" s="1">
        <f>IFERROR(MAX(0,Customer_Revenue[[#This Row],[Q3 Mean]]+Customer_Revenue[[#This Row],[Q3 Mean Absolute Deviation]]),0)</f>
        <v>139.61905325443786</v>
      </c>
      <c r="M130" s="2">
        <f>IFERROR(AVERAGEIF(Customer_Revenue[[#This Row],[10/1/2021]:[3/31/2022]], "&gt;0"),0)</f>
        <v>127.96037037037037</v>
      </c>
      <c r="N130" s="1">
        <f>IFERROR(AVEDEV(Customer_Revenue[[#This Row],[10/1/2021]:[3/31/2022]]),0)</f>
        <v>21.987348394768144</v>
      </c>
      <c r="O130" s="1">
        <f>IFERROR(MAX(0,#REF!-#REF!),0)</f>
        <v>0</v>
      </c>
      <c r="P130" s="1">
        <f>IFERROR(#REF!+#REF!,0)</f>
        <v>0</v>
      </c>
      <c r="Q130">
        <v>6848</v>
      </c>
      <c r="S130">
        <v>122.85</v>
      </c>
      <c r="X130">
        <v>122.85</v>
      </c>
      <c r="AC130">
        <v>136.03</v>
      </c>
      <c r="AH130">
        <v>122.85</v>
      </c>
      <c r="AI130">
        <v>0</v>
      </c>
      <c r="AJ130">
        <v>0</v>
      </c>
      <c r="AM130">
        <v>122.85</v>
      </c>
      <c r="AR130">
        <v>136.69999999999999</v>
      </c>
      <c r="AW130">
        <v>140.91999999999999</v>
      </c>
      <c r="BB130">
        <v>140.91999999999999</v>
      </c>
      <c r="BG130">
        <v>149.5</v>
      </c>
      <c r="BL130">
        <v>131.29</v>
      </c>
      <c r="BQ130">
        <v>136.03</v>
      </c>
      <c r="BV130">
        <v>122.85</v>
      </c>
      <c r="CA130">
        <v>122.85</v>
      </c>
      <c r="CF130">
        <v>122.85</v>
      </c>
      <c r="CK130" s="17">
        <v>133.66</v>
      </c>
      <c r="CP130">
        <v>136.03</v>
      </c>
      <c r="CU130">
        <v>122.85</v>
      </c>
      <c r="CZ130">
        <v>122.85</v>
      </c>
      <c r="DE130">
        <v>122.85</v>
      </c>
      <c r="DJ130">
        <v>146.58000000000001</v>
      </c>
      <c r="DO130">
        <v>136.03</v>
      </c>
      <c r="DR130">
        <v>38.590000000000003</v>
      </c>
      <c r="DT130">
        <v>140.97</v>
      </c>
      <c r="DY130">
        <v>119.88</v>
      </c>
      <c r="ED130">
        <v>145.86000000000001</v>
      </c>
      <c r="EI130">
        <v>122.13</v>
      </c>
      <c r="EN130">
        <v>135.31</v>
      </c>
      <c r="ES130">
        <v>122.13</v>
      </c>
      <c r="EX130">
        <v>135.31</v>
      </c>
      <c r="FC130">
        <v>143.76</v>
      </c>
      <c r="FH130">
        <v>142.57</v>
      </c>
      <c r="FM130">
        <v>146.52000000000001</v>
      </c>
      <c r="FR130">
        <v>122.13</v>
      </c>
      <c r="FW130">
        <v>122.13</v>
      </c>
      <c r="GB130">
        <v>132.02000000000001</v>
      </c>
      <c r="GG130">
        <v>137.38</v>
      </c>
      <c r="GL130">
        <v>124.69</v>
      </c>
      <c r="GQ130">
        <v>124.69</v>
      </c>
      <c r="GV130">
        <v>133.13</v>
      </c>
      <c r="HA130">
        <v>137.87</v>
      </c>
      <c r="HF130">
        <v>134.03</v>
      </c>
      <c r="HK130">
        <v>138.78</v>
      </c>
      <c r="HP130">
        <v>125.53</v>
      </c>
      <c r="HU130">
        <v>134.03</v>
      </c>
      <c r="HZ130">
        <v>125.53</v>
      </c>
      <c r="IE130">
        <v>138.81</v>
      </c>
      <c r="IJ130">
        <v>138.81</v>
      </c>
      <c r="IO130">
        <v>138.01</v>
      </c>
      <c r="IT130">
        <v>129.47</v>
      </c>
      <c r="IY130">
        <v>138.01</v>
      </c>
      <c r="JD130">
        <v>137.47999999999999</v>
      </c>
      <c r="JI130">
        <v>137.47999999999999</v>
      </c>
      <c r="JN130">
        <v>137.47999999999999</v>
      </c>
    </row>
    <row r="131" spans="1:277" x14ac:dyDescent="0.3">
      <c r="A131" s="2">
        <f>IFERROR(AVERAGEIF(Customer_Revenue[[#This Row],[1/3/2022]:[3/31/2022]], "&gt;0"), 0)</f>
        <v>70.924999999999997</v>
      </c>
      <c r="B131" s="1">
        <f>IFERROR(AVEDEV(Customer_Revenue[[#This Row],[1/3/2022]:[3/31/2022]]),0)</f>
        <v>0.625</v>
      </c>
      <c r="C131" s="1">
        <f>IFERROR(MAX(0,#REF!-#REF!),0)</f>
        <v>0</v>
      </c>
      <c r="D131" s="1">
        <f>IFERROR(#REF!+#REF!,0)</f>
        <v>0</v>
      </c>
      <c r="E131" s="2">
        <f>IFERROR(AVERAGEIF(Customer_Revenue[[#This Row],[4/1/2022]:[6/30/2022]], "&gt;0"), 0)</f>
        <v>75.919999999999987</v>
      </c>
      <c r="F131" s="1">
        <f>IFERROR(AVEDEV(Customer_Revenue[[#This Row],[4/1/2022]:[6/30/2022]]),0)</f>
        <v>3.5657142857142849</v>
      </c>
      <c r="G131" s="1">
        <f>IFERROR(MAX(0,#REF!-#REF!),0)</f>
        <v>0</v>
      </c>
      <c r="H131" s="1">
        <f>IFERROR(#REF!+#REF!,0)</f>
        <v>0</v>
      </c>
      <c r="I131" s="2">
        <f>IFERROR(AVERAGEIF(Customer_Revenue[[#This Row],[4/1/2022]:[9/30/2022]], "&gt;0"),0)</f>
        <v>77.632307692307705</v>
      </c>
      <c r="J131" s="1">
        <f>IFERROR(AVEDEV(Customer_Revenue[[#This Row],[4/1/2022]:[9/30/2022]]),0)</f>
        <v>2.9737278106508844</v>
      </c>
      <c r="K131" s="1">
        <f>IFERROR(MAX(0,Customer_Revenue[[#This Row],[Q3 Mean]]-Customer_Revenue[[#This Row],[Q3 Mean Absolute Deviation]]),0)</f>
        <v>74.65857988165682</v>
      </c>
      <c r="L131" s="1">
        <f>IFERROR(MAX(0,Customer_Revenue[[#This Row],[Q3 Mean]]+Customer_Revenue[[#This Row],[Q3 Mean Absolute Deviation]]),0)</f>
        <v>80.606035502958591</v>
      </c>
      <c r="M131" s="2">
        <f>IFERROR(AVERAGEIF(Customer_Revenue[[#This Row],[10/1/2021]:[3/31/2022]], "&gt;0"),0)</f>
        <v>70.737499999999983</v>
      </c>
      <c r="N131" s="1">
        <f>IFERROR(AVEDEV(Customer_Revenue[[#This Row],[10/1/2021]:[3/31/2022]]),0)</f>
        <v>17.323469387755104</v>
      </c>
      <c r="O131" s="1">
        <f>IFERROR(MAX(0,#REF!-#REF!),0)</f>
        <v>0</v>
      </c>
      <c r="P131" s="1">
        <f>IFERROR(#REF!+#REF!,0)</f>
        <v>0</v>
      </c>
      <c r="Q131">
        <v>6853</v>
      </c>
      <c r="V131">
        <v>70.55</v>
      </c>
      <c r="AF131">
        <v>70.55</v>
      </c>
      <c r="AK131">
        <v>0</v>
      </c>
      <c r="AP131">
        <v>70.55</v>
      </c>
      <c r="AZ131">
        <v>70.55</v>
      </c>
      <c r="BJ131">
        <v>70.55</v>
      </c>
      <c r="BY131">
        <v>0</v>
      </c>
      <c r="CD131">
        <v>70.55</v>
      </c>
      <c r="CK131" s="17"/>
      <c r="CN131">
        <v>70.55</v>
      </c>
      <c r="CX131">
        <v>70.55</v>
      </c>
      <c r="DH131">
        <v>70.55</v>
      </c>
      <c r="DR131">
        <v>70.55</v>
      </c>
      <c r="EB131">
        <v>70.55</v>
      </c>
      <c r="EQ131">
        <v>72.8</v>
      </c>
      <c r="EV131">
        <v>72.8</v>
      </c>
      <c r="FF131">
        <v>72.8</v>
      </c>
      <c r="FP131">
        <v>72.8</v>
      </c>
      <c r="FZ131">
        <v>72.8</v>
      </c>
      <c r="GJ131">
        <v>80.08</v>
      </c>
      <c r="GT131">
        <v>80.08</v>
      </c>
      <c r="HD131">
        <v>80.08</v>
      </c>
      <c r="HN131">
        <v>80.08</v>
      </c>
      <c r="HX131">
        <v>80.08</v>
      </c>
      <c r="IH131">
        <v>80.08</v>
      </c>
      <c r="IR131">
        <v>79.180000000000007</v>
      </c>
      <c r="JB131">
        <v>79.180000000000007</v>
      </c>
      <c r="JL131">
        <v>79.180000000000007</v>
      </c>
    </row>
    <row r="132" spans="1:277" x14ac:dyDescent="0.3">
      <c r="A132" s="2">
        <f>IFERROR(AVERAGEIF(Customer_Revenue[[#This Row],[1/3/2022]:[3/31/2022]], "&gt;0"), 0)</f>
        <v>38.494999999999997</v>
      </c>
      <c r="B132" s="1">
        <f>IFERROR(AVEDEV(Customer_Revenue[[#This Row],[1/3/2022]:[3/31/2022]]),0)</f>
        <v>0.625</v>
      </c>
      <c r="C132" s="1">
        <f>IFERROR(MAX(0,#REF!-#REF!),0)</f>
        <v>0</v>
      </c>
      <c r="D132" s="1">
        <f>IFERROR(#REF!+#REF!,0)</f>
        <v>0</v>
      </c>
      <c r="E132" s="2">
        <f>IFERROR(AVERAGEIF(Customer_Revenue[[#This Row],[4/1/2022]:[6/30/2022]], "&gt;0"), 0)</f>
        <v>41.25</v>
      </c>
      <c r="F132" s="1">
        <f>IFERROR(AVEDEV(Customer_Revenue[[#This Row],[4/1/2022]:[6/30/2022]]),0)</f>
        <v>1.2571428571428598</v>
      </c>
      <c r="G132" s="1">
        <f>IFERROR(MAX(0,#REF!-#REF!),0)</f>
        <v>0</v>
      </c>
      <c r="H132" s="1">
        <f>IFERROR(#REF!+#REF!,0)</f>
        <v>0</v>
      </c>
      <c r="I132" s="2">
        <f>IFERROR(AVERAGEIF(Customer_Revenue[[#This Row],[4/1/2022]:[9/30/2022]], "&gt;0"),0)</f>
        <v>42.043846153846147</v>
      </c>
      <c r="J132" s="1">
        <f>IFERROR(AVEDEV(Customer_Revenue[[#This Row],[4/1/2022]:[9/30/2022]]),0)</f>
        <v>1.2875739644970456</v>
      </c>
      <c r="K132" s="1">
        <f>IFERROR(MAX(0,Customer_Revenue[[#This Row],[Q3 Mean]]-Customer_Revenue[[#This Row],[Q3 Mean Absolute Deviation]]),0)</f>
        <v>40.756272189349104</v>
      </c>
      <c r="L132" s="1">
        <f>IFERROR(MAX(0,Customer_Revenue[[#This Row],[Q3 Mean]]+Customer_Revenue[[#This Row],[Q3 Mean Absolute Deviation]]),0)</f>
        <v>43.331420118343189</v>
      </c>
      <c r="M132" s="2">
        <f>IFERROR(AVERAGEIF(Customer_Revenue[[#This Row],[10/1/2021]:[3/31/2022]], "&gt;0"),0)</f>
        <v>37.723846153846154</v>
      </c>
      <c r="N132" s="1">
        <f>IFERROR(AVEDEV(Customer_Revenue[[#This Row],[10/1/2021]:[3/31/2022]]),0)</f>
        <v>0.83372781065088586</v>
      </c>
      <c r="O132" s="1">
        <f>IFERROR(MAX(0,#REF!-#REF!),0)</f>
        <v>0</v>
      </c>
      <c r="P132" s="1">
        <f>IFERROR(#REF!+#REF!,0)</f>
        <v>0</v>
      </c>
      <c r="Q132">
        <v>6856</v>
      </c>
      <c r="T132">
        <v>36.64</v>
      </c>
      <c r="AD132">
        <v>36.64</v>
      </c>
      <c r="AN132">
        <v>36.64</v>
      </c>
      <c r="AX132">
        <v>36.64</v>
      </c>
      <c r="BH132">
        <v>36.64</v>
      </c>
      <c r="BR132">
        <v>38.119999999999997</v>
      </c>
      <c r="CB132">
        <v>38.119999999999997</v>
      </c>
      <c r="CK132" s="17"/>
      <c r="CL132">
        <v>38.119999999999997</v>
      </c>
      <c r="CV132">
        <v>38.119999999999997</v>
      </c>
      <c r="DF132">
        <v>38.119999999999997</v>
      </c>
      <c r="DP132">
        <v>38.119999999999997</v>
      </c>
      <c r="DZ132">
        <v>38.119999999999997</v>
      </c>
      <c r="EJ132">
        <v>40.369999999999997</v>
      </c>
      <c r="ET132">
        <v>40.369999999999997</v>
      </c>
      <c r="FD132">
        <v>40.369999999999997</v>
      </c>
      <c r="FN132">
        <v>40.369999999999997</v>
      </c>
      <c r="FX132">
        <v>40.369999999999997</v>
      </c>
      <c r="GH132">
        <v>40.369999999999997</v>
      </c>
      <c r="GR132">
        <v>43.45</v>
      </c>
      <c r="HB132">
        <v>43.45</v>
      </c>
      <c r="HL132">
        <v>43.45</v>
      </c>
      <c r="HV132">
        <v>43.45</v>
      </c>
      <c r="IF132">
        <v>43.45</v>
      </c>
      <c r="IP132">
        <v>42.49</v>
      </c>
      <c r="IZ132">
        <v>42.49</v>
      </c>
      <c r="JJ132">
        <v>42.49</v>
      </c>
    </row>
    <row r="133" spans="1:277" x14ac:dyDescent="0.3">
      <c r="A133" s="2">
        <f>IFERROR(AVERAGEIF(Customer_Revenue[[#This Row],[1/3/2022]:[3/31/2022]], "&gt;0"), 0)</f>
        <v>83.64</v>
      </c>
      <c r="B133" s="1">
        <f>IFERROR(AVEDEV(Customer_Revenue[[#This Row],[1/3/2022]:[3/31/2022]]),0)</f>
        <v>1</v>
      </c>
      <c r="C133" s="1">
        <f>IFERROR(MAX(0,#REF!-#REF!),0)</f>
        <v>0</v>
      </c>
      <c r="D133" s="1">
        <f>IFERROR(#REF!+#REF!,0)</f>
        <v>0</v>
      </c>
      <c r="E133" s="2">
        <f>IFERROR(AVERAGEIF(Customer_Revenue[[#This Row],[4/1/2022]:[6/30/2022]], "&gt;0"), 0)</f>
        <v>86.399999999999991</v>
      </c>
      <c r="F133" s="1">
        <f>IFERROR(AVEDEV(Customer_Revenue[[#This Row],[4/1/2022]:[6/30/2022]]),0)</f>
        <v>1.6799999999999973</v>
      </c>
      <c r="G133" s="1">
        <f>IFERROR(MAX(0,#REF!-#REF!),0)</f>
        <v>0</v>
      </c>
      <c r="H133" s="1">
        <f>IFERROR(#REF!+#REF!,0)</f>
        <v>0</v>
      </c>
      <c r="I133" s="2">
        <f>IFERROR(AVERAGEIF(Customer_Revenue[[#This Row],[4/1/2022]:[9/30/2022]], "&gt;0"),0)</f>
        <v>88.911666666666676</v>
      </c>
      <c r="J133" s="1">
        <f>IFERROR(AVEDEV(Customer_Revenue[[#This Row],[4/1/2022]:[9/30/2022]]),0)</f>
        <v>2.5144444444444409</v>
      </c>
      <c r="K133" s="1">
        <f>IFERROR(MAX(0,Customer_Revenue[[#This Row],[Q3 Mean]]-Customer_Revenue[[#This Row],[Q3 Mean Absolute Deviation]]),0)</f>
        <v>86.39722222222224</v>
      </c>
      <c r="L133" s="1">
        <f>IFERROR(MAX(0,Customer_Revenue[[#This Row],[Q3 Mean]]+Customer_Revenue[[#This Row],[Q3 Mean Absolute Deviation]]),0)</f>
        <v>91.426111111111112</v>
      </c>
      <c r="M133" s="2">
        <f>IFERROR(AVERAGEIF(Customer_Revenue[[#This Row],[10/1/2021]:[3/31/2022]], "&gt;0"),0)</f>
        <v>83.21142857142857</v>
      </c>
      <c r="N133" s="1">
        <f>IFERROR(AVEDEV(Customer_Revenue[[#This Row],[10/1/2021]:[3/31/2022]]),0)</f>
        <v>0.55102040816326381</v>
      </c>
      <c r="O133" s="1">
        <f>IFERROR(MAX(0,#REF!-#REF!),0)</f>
        <v>0</v>
      </c>
      <c r="P133" s="1">
        <f>IFERROR(#REF!+#REF!,0)</f>
        <v>0</v>
      </c>
      <c r="Q133">
        <v>6862</v>
      </c>
      <c r="T133">
        <v>82.89</v>
      </c>
      <c r="AN133">
        <v>82.89</v>
      </c>
      <c r="BH133">
        <v>82.89</v>
      </c>
      <c r="CB133">
        <v>82.89</v>
      </c>
      <c r="CK133" s="17"/>
      <c r="CV133">
        <v>82.89</v>
      </c>
      <c r="DP133">
        <v>82.89</v>
      </c>
      <c r="EJ133">
        <v>85.14</v>
      </c>
      <c r="FD133">
        <v>85.14</v>
      </c>
      <c r="FX133">
        <v>85.14</v>
      </c>
      <c r="GR133">
        <v>88.92</v>
      </c>
      <c r="HL133">
        <v>89.47</v>
      </c>
      <c r="IF133">
        <v>89.47</v>
      </c>
      <c r="IZ133">
        <v>95.33</v>
      </c>
    </row>
    <row r="134" spans="1:277" x14ac:dyDescent="0.3">
      <c r="A134" s="2">
        <f>IFERROR(AVERAGEIF(Customer_Revenue[[#This Row],[1/3/2022]:[3/31/2022]], "&gt;0"), 0)</f>
        <v>80.41</v>
      </c>
      <c r="B134" s="1">
        <f>IFERROR(AVEDEV(Customer_Revenue[[#This Row],[1/3/2022]:[3/31/2022]]),0)</f>
        <v>34.754285714285714</v>
      </c>
      <c r="C134" s="1">
        <f>IFERROR(MAX(0,#REF!-#REF!),0)</f>
        <v>0</v>
      </c>
      <c r="D134" s="1">
        <f>IFERROR(#REF!+#REF!,0)</f>
        <v>0</v>
      </c>
      <c r="E134" s="2">
        <f>IFERROR(AVERAGEIF(Customer_Revenue[[#This Row],[4/1/2022]:[6/30/2022]], "&gt;0"), 0)</f>
        <v>84.533333333333317</v>
      </c>
      <c r="F134" s="1">
        <f>IFERROR(AVEDEV(Customer_Revenue[[#This Row],[4/1/2022]:[6/30/2022]]),0)</f>
        <v>34.533333333333331</v>
      </c>
      <c r="G134" s="1">
        <f>IFERROR(MAX(0,#REF!-#REF!),0)</f>
        <v>0</v>
      </c>
      <c r="H134" s="1">
        <f>IFERROR(#REF!+#REF!,0)</f>
        <v>0</v>
      </c>
      <c r="I134" s="2">
        <f>IFERROR(AVERAGEIF(Customer_Revenue[[#This Row],[4/1/2022]:[9/30/2022]], "&gt;0"),0)</f>
        <v>88.092307692307685</v>
      </c>
      <c r="J134" s="1">
        <f>IFERROR(AVEDEV(Customer_Revenue[[#This Row],[4/1/2022]:[9/30/2022]]),0)</f>
        <v>35.162130177514797</v>
      </c>
      <c r="K134" s="1">
        <f>IFERROR(MAX(0,Customer_Revenue[[#This Row],[Q3 Mean]]-Customer_Revenue[[#This Row],[Q3 Mean Absolute Deviation]]),0)</f>
        <v>52.930177514792888</v>
      </c>
      <c r="L134" s="1">
        <f>IFERROR(MAX(0,Customer_Revenue[[#This Row],[Q3 Mean]]+Customer_Revenue[[#This Row],[Q3 Mean Absolute Deviation]]),0)</f>
        <v>123.25443786982248</v>
      </c>
      <c r="M134" s="2">
        <f>IFERROR(AVERAGEIF(Customer_Revenue[[#This Row],[10/1/2021]:[3/31/2022]], "&gt;0"),0)</f>
        <v>76.800769230769234</v>
      </c>
      <c r="N134" s="1">
        <f>IFERROR(AVEDEV(Customer_Revenue[[#This Row],[10/1/2021]:[3/31/2022]]),0)</f>
        <v>28.862366863905326</v>
      </c>
      <c r="O134" s="1">
        <f>IFERROR(MAX(0,#REF!-#REF!),0)</f>
        <v>0</v>
      </c>
      <c r="P134" s="1">
        <f>IFERROR(#REF!+#REF!,0)</f>
        <v>0</v>
      </c>
      <c r="Q134">
        <v>6864</v>
      </c>
      <c r="X134">
        <v>50</v>
      </c>
      <c r="AH134">
        <v>95.18</v>
      </c>
      <c r="AR134">
        <v>50</v>
      </c>
      <c r="BB134">
        <v>95.18</v>
      </c>
      <c r="BL134">
        <v>50</v>
      </c>
      <c r="BV134">
        <v>95.18</v>
      </c>
      <c r="CK134" s="17">
        <v>50</v>
      </c>
      <c r="CP134">
        <v>159.99</v>
      </c>
      <c r="CZ134">
        <v>50</v>
      </c>
      <c r="DO134">
        <v>95.18</v>
      </c>
      <c r="DT134">
        <v>50</v>
      </c>
      <c r="ED134">
        <v>107.7</v>
      </c>
      <c r="EN134">
        <v>50</v>
      </c>
      <c r="EX134">
        <v>113.41</v>
      </c>
      <c r="FH134">
        <v>50</v>
      </c>
      <c r="FR134">
        <v>121.38</v>
      </c>
      <c r="GB134">
        <v>50</v>
      </c>
      <c r="GL134">
        <v>122.41</v>
      </c>
      <c r="GV134">
        <v>50</v>
      </c>
      <c r="HF134">
        <v>122.41</v>
      </c>
      <c r="HP134">
        <v>50</v>
      </c>
      <c r="HZ134">
        <v>122.41</v>
      </c>
      <c r="IJ134">
        <v>50</v>
      </c>
      <c r="IT134">
        <v>121.59</v>
      </c>
      <c r="JD134">
        <v>50</v>
      </c>
      <c r="JN134">
        <v>121.59</v>
      </c>
    </row>
    <row r="135" spans="1:277" x14ac:dyDescent="0.3">
      <c r="A135" s="2">
        <f>IFERROR(AVERAGEIF(Customer_Revenue[[#This Row],[1/3/2022]:[3/31/2022]], "&gt;0"), 0)</f>
        <v>65.546666666666667</v>
      </c>
      <c r="B135" s="1">
        <f>IFERROR(AVEDEV(Customer_Revenue[[#This Row],[1/3/2022]:[3/31/2022]]),0)</f>
        <v>1.891111111111113</v>
      </c>
      <c r="C135" s="1">
        <f>IFERROR(MAX(0,#REF!-#REF!),0)</f>
        <v>0</v>
      </c>
      <c r="D135" s="1">
        <f>IFERROR(#REF!+#REF!,0)</f>
        <v>0</v>
      </c>
      <c r="E135" s="2">
        <f>IFERROR(AVERAGEIF(Customer_Revenue[[#This Row],[4/1/2022]:[6/30/2022]], "&gt;0"), 0)</f>
        <v>69.213333333333324</v>
      </c>
      <c r="F135" s="1">
        <f>IFERROR(AVEDEV(Customer_Revenue[[#This Row],[4/1/2022]:[6/30/2022]]),0)</f>
        <v>1.4977777777777703</v>
      </c>
      <c r="G135" s="1">
        <f>IFERROR(MAX(0,#REF!-#REF!),0)</f>
        <v>0</v>
      </c>
      <c r="H135" s="1">
        <f>IFERROR(#REF!+#REF!,0)</f>
        <v>0</v>
      </c>
      <c r="I135" s="2">
        <f>IFERROR(AVERAGEIF(Customer_Revenue[[#This Row],[4/1/2022]:[9/30/2022]], "&gt;0"),0)</f>
        <v>70.2</v>
      </c>
      <c r="J135" s="1">
        <f>IFERROR(AVEDEV(Customer_Revenue[[#This Row],[4/1/2022]:[9/30/2022]]),0)</f>
        <v>1.2057142857142813</v>
      </c>
      <c r="K135" s="1">
        <f>IFERROR(MAX(0,Customer_Revenue[[#This Row],[Q3 Mean]]-Customer_Revenue[[#This Row],[Q3 Mean Absolute Deviation]]),0)</f>
        <v>68.994285714285724</v>
      </c>
      <c r="L135" s="1">
        <f>IFERROR(MAX(0,Customer_Revenue[[#This Row],[Q3 Mean]]+Customer_Revenue[[#This Row],[Q3 Mean Absolute Deviation]]),0)</f>
        <v>71.405714285714282</v>
      </c>
      <c r="M135" s="2">
        <f>IFERROR(AVERAGEIF(Customer_Revenue[[#This Row],[10/1/2021]:[3/31/2022]], "&gt;0"),0)</f>
        <v>64.12833333333333</v>
      </c>
      <c r="N135" s="1">
        <f>IFERROR(AVEDEV(Customer_Revenue[[#This Row],[10/1/2021]:[3/31/2022]]),0)</f>
        <v>1.8911111111111107</v>
      </c>
      <c r="O135" s="1">
        <f>IFERROR(MAX(0,#REF!-#REF!),0)</f>
        <v>0</v>
      </c>
      <c r="P135" s="1">
        <f>IFERROR(#REF!+#REF!,0)</f>
        <v>0</v>
      </c>
      <c r="Q135">
        <v>6865</v>
      </c>
      <c r="AJ135">
        <v>62.71</v>
      </c>
      <c r="BD135">
        <v>62.71</v>
      </c>
      <c r="BX135">
        <v>62.71</v>
      </c>
      <c r="CK135" s="17"/>
      <c r="CR135">
        <v>62.71</v>
      </c>
      <c r="DL135">
        <v>65.84</v>
      </c>
      <c r="EF135">
        <v>68.09</v>
      </c>
      <c r="EZ135">
        <v>68.09</v>
      </c>
      <c r="FT135">
        <v>68.09</v>
      </c>
      <c r="GN135">
        <v>71.459999999999994</v>
      </c>
      <c r="HH135">
        <v>71.459999999999994</v>
      </c>
      <c r="IB135">
        <v>71.459999999999994</v>
      </c>
      <c r="IV135">
        <v>70.42</v>
      </c>
      <c r="JP135">
        <v>70.42</v>
      </c>
    </row>
    <row r="136" spans="1:277" x14ac:dyDescent="0.3">
      <c r="A136" s="2">
        <f>IFERROR(AVERAGEIF(Customer_Revenue[[#This Row],[1/3/2022]:[3/31/2022]], "&gt;0"), 0)</f>
        <v>55.928571428571431</v>
      </c>
      <c r="B136" s="1">
        <f>IFERROR(AVEDEV(Customer_Revenue[[#This Row],[1/3/2022]:[3/31/2022]]),0)</f>
        <v>2.6583673469387747</v>
      </c>
      <c r="C136" s="1">
        <f>IFERROR(MAX(0,#REF!-#REF!),0)</f>
        <v>0</v>
      </c>
      <c r="D136" s="1">
        <f>IFERROR(#REF!+#REF!,0)</f>
        <v>0</v>
      </c>
      <c r="E136" s="2">
        <f>IFERROR(AVERAGEIF(Customer_Revenue[[#This Row],[4/1/2022]:[6/30/2022]], "&gt;0"), 0)</f>
        <v>73.383333333333326</v>
      </c>
      <c r="F136" s="1">
        <f>IFERROR(AVEDEV(Customer_Revenue[[#This Row],[4/1/2022]:[6/30/2022]]),0)</f>
        <v>21.368888888888879</v>
      </c>
      <c r="G136" s="1">
        <f>IFERROR(MAX(0,#REF!-#REF!),0)</f>
        <v>0</v>
      </c>
      <c r="H136" s="1">
        <f>IFERROR(#REF!+#REF!,0)</f>
        <v>0</v>
      </c>
      <c r="I136" s="2">
        <f>IFERROR(AVERAGEIF(Customer_Revenue[[#This Row],[4/1/2022]:[9/30/2022]], "&gt;0"),0)</f>
        <v>65.848333333333329</v>
      </c>
      <c r="J136" s="1">
        <f>IFERROR(AVEDEV(Customer_Revenue[[#This Row],[4/1/2022]:[9/30/2022]]),0)</f>
        <v>18.629795918367353</v>
      </c>
      <c r="K136" s="1">
        <f>IFERROR(MAX(0,Customer_Revenue[[#This Row],[Q3 Mean]]-Customer_Revenue[[#This Row],[Q3 Mean Absolute Deviation]]),0)</f>
        <v>47.218537414965979</v>
      </c>
      <c r="L136" s="1">
        <f>IFERROR(MAX(0,Customer_Revenue[[#This Row],[Q3 Mean]]+Customer_Revenue[[#This Row],[Q3 Mean Absolute Deviation]]),0)</f>
        <v>84.478129251700679</v>
      </c>
      <c r="M136" s="2">
        <f>IFERROR(AVERAGEIF(Customer_Revenue[[#This Row],[10/1/2021]:[3/31/2022]], "&gt;0"),0)</f>
        <v>53.58461538461539</v>
      </c>
      <c r="N136" s="1">
        <f>IFERROR(AVEDEV(Customer_Revenue[[#This Row],[10/1/2021]:[3/31/2022]]),0)</f>
        <v>2.9449704142011841</v>
      </c>
      <c r="O136" s="1">
        <f>IFERROR(MAX(0,#REF!-#REF!),0)</f>
        <v>0</v>
      </c>
      <c r="P136" s="1">
        <f>IFERROR(#REF!+#REF!,0)</f>
        <v>0</v>
      </c>
      <c r="Q136">
        <v>6869</v>
      </c>
      <c r="AA136">
        <v>50.85</v>
      </c>
      <c r="AK136">
        <v>50.85</v>
      </c>
      <c r="AU136">
        <v>50.85</v>
      </c>
      <c r="BE136">
        <v>50.85</v>
      </c>
      <c r="BT136">
        <v>50.85</v>
      </c>
      <c r="BY136">
        <v>50.85</v>
      </c>
      <c r="CI136">
        <v>50.85</v>
      </c>
      <c r="CK136" s="17"/>
      <c r="CS136">
        <v>54.52</v>
      </c>
      <c r="DC136">
        <v>54.52</v>
      </c>
      <c r="DM136">
        <v>54.52</v>
      </c>
      <c r="DW136">
        <v>57.83</v>
      </c>
      <c r="EG136">
        <v>59.63</v>
      </c>
      <c r="EQ136">
        <v>59.63</v>
      </c>
      <c r="FA136">
        <v>59.63</v>
      </c>
      <c r="FK136">
        <v>59.63</v>
      </c>
      <c r="FU136">
        <v>137.49</v>
      </c>
      <c r="GE136">
        <v>59.63</v>
      </c>
      <c r="GO136">
        <v>61.96</v>
      </c>
      <c r="GY136">
        <v>61.96</v>
      </c>
      <c r="HI136">
        <v>59.49</v>
      </c>
      <c r="HS136">
        <v>59.49</v>
      </c>
      <c r="IC136">
        <v>59.49</v>
      </c>
      <c r="IM136">
        <v>59.49</v>
      </c>
      <c r="IW136">
        <v>59.49</v>
      </c>
      <c r="IZ136">
        <v>-14.85</v>
      </c>
      <c r="JH136">
        <v>-2.3499999999999996</v>
      </c>
      <c r="JQ136">
        <v>52.43</v>
      </c>
    </row>
    <row r="137" spans="1:277" x14ac:dyDescent="0.3">
      <c r="A137" s="2">
        <f>IFERROR(AVERAGEIF(Customer_Revenue[[#This Row],[1/3/2022]:[3/31/2022]], "&gt;0"), 0)</f>
        <v>128.91249999999999</v>
      </c>
      <c r="B137" s="1">
        <f>IFERROR(AVEDEV(Customer_Revenue[[#This Row],[1/3/2022]:[3/31/2022]]),0)</f>
        <v>0.84375</v>
      </c>
      <c r="C137" s="1">
        <f>IFERROR(MAX(0,#REF!-#REF!),0)</f>
        <v>0</v>
      </c>
      <c r="D137" s="1">
        <f>IFERROR(#REF!+#REF!,0)</f>
        <v>0</v>
      </c>
      <c r="E137" s="2">
        <f>IFERROR(AVERAGEIF(Customer_Revenue[[#This Row],[4/1/2022]:[6/30/2022]], "&gt;0"), 0)</f>
        <v>149.85</v>
      </c>
      <c r="F137" s="1">
        <f>IFERROR(AVEDEV(Customer_Revenue[[#This Row],[4/1/2022]:[6/30/2022]]),0)</f>
        <v>12.833333333333334</v>
      </c>
      <c r="G137" s="1">
        <f>IFERROR(MAX(0,#REF!-#REF!),0)</f>
        <v>0</v>
      </c>
      <c r="H137" s="1">
        <f>IFERROR(#REF!+#REF!,0)</f>
        <v>0</v>
      </c>
      <c r="I137" s="2">
        <f>IFERROR(AVERAGEIF(Customer_Revenue[[#This Row],[4/1/2022]:[9/30/2022]], "&gt;0"),0)</f>
        <v>155.27500000000001</v>
      </c>
      <c r="J137" s="1">
        <f>IFERROR(AVEDEV(Customer_Revenue[[#This Row],[4/1/2022]:[9/30/2022]]),0)</f>
        <v>8.2249999999999996</v>
      </c>
      <c r="K137" s="1">
        <f>IFERROR(MAX(0,Customer_Revenue[[#This Row],[Q3 Mean]]-Customer_Revenue[[#This Row],[Q3 Mean Absolute Deviation]]),0)</f>
        <v>147.05000000000001</v>
      </c>
      <c r="L137" s="1">
        <f>IFERROR(MAX(0,Customer_Revenue[[#This Row],[Q3 Mean]]+Customer_Revenue[[#This Row],[Q3 Mean Absolute Deviation]]),0)</f>
        <v>163.5</v>
      </c>
      <c r="M137" s="2">
        <f>IFERROR(AVERAGEIF(Customer_Revenue[[#This Row],[10/1/2021]:[3/31/2022]], "&gt;0"),0)</f>
        <v>128.67142857142858</v>
      </c>
      <c r="N137" s="1">
        <f>IFERROR(AVEDEV(Customer_Revenue[[#This Row],[10/1/2021]:[3/31/2022]]),0)</f>
        <v>0.55102040816327402</v>
      </c>
      <c r="O137" s="1">
        <f>IFERROR(MAX(0,#REF!-#REF!),0)</f>
        <v>0</v>
      </c>
      <c r="P137" s="1">
        <f>IFERROR(#REF!+#REF!,0)</f>
        <v>0</v>
      </c>
      <c r="Q137">
        <v>6870</v>
      </c>
      <c r="AA137">
        <v>128.35</v>
      </c>
      <c r="AU137">
        <v>128.35</v>
      </c>
      <c r="BO137">
        <v>128.35</v>
      </c>
      <c r="CI137">
        <v>128.35</v>
      </c>
      <c r="CK137" s="17"/>
      <c r="DC137">
        <v>128.35</v>
      </c>
      <c r="DW137">
        <v>128.35</v>
      </c>
      <c r="EQ137">
        <v>130.6</v>
      </c>
      <c r="FK137">
        <v>130.6</v>
      </c>
      <c r="GE137">
        <v>157.38999999999999</v>
      </c>
      <c r="GY137">
        <v>161.56</v>
      </c>
      <c r="HS137">
        <v>161.56</v>
      </c>
      <c r="IM137">
        <v>160.27000000000001</v>
      </c>
      <c r="JL137">
        <v>160.27000000000001</v>
      </c>
    </row>
    <row r="138" spans="1:277" x14ac:dyDescent="0.3">
      <c r="A138" s="2">
        <f>IFERROR(AVERAGEIF(Customer_Revenue[[#This Row],[1/3/2022]:[3/31/2022]], "&gt;0"), 0)</f>
        <v>111.87285714285714</v>
      </c>
      <c r="B138" s="1">
        <f>IFERROR(AVEDEV(Customer_Revenue[[#This Row],[1/3/2022]:[3/31/2022]]),0)</f>
        <v>0.91836734693877375</v>
      </c>
      <c r="C138" s="1">
        <f>IFERROR(MAX(0,#REF!-#REF!),0)</f>
        <v>0</v>
      </c>
      <c r="D138" s="1">
        <f>IFERROR(#REF!+#REF!,0)</f>
        <v>0</v>
      </c>
      <c r="E138" s="2">
        <f>IFERROR(AVERAGEIF(Customer_Revenue[[#This Row],[4/1/2022]:[6/30/2022]], "&gt;0"), 0)</f>
        <v>114.82333333333334</v>
      </c>
      <c r="F138" s="1">
        <f>IFERROR(AVEDEV(Customer_Revenue[[#This Row],[4/1/2022]:[6/30/2022]]),0)</f>
        <v>1.7911111111111115</v>
      </c>
      <c r="G138" s="1">
        <f>IFERROR(MAX(0,#REF!-#REF!),0)</f>
        <v>0</v>
      </c>
      <c r="H138" s="1">
        <f>IFERROR(#REF!+#REF!,0)</f>
        <v>0</v>
      </c>
      <c r="I138" s="2">
        <f>IFERROR(AVERAGEIF(Customer_Revenue[[#This Row],[4/1/2022]:[9/30/2022]], "&gt;0"),0)</f>
        <v>115.88538461538461</v>
      </c>
      <c r="J138" s="1">
        <f>IFERROR(AVEDEV(Customer_Revenue[[#This Row],[4/1/2022]:[9/30/2022]]),0)</f>
        <v>1.4802366863905372</v>
      </c>
      <c r="K138" s="1">
        <f>IFERROR(MAX(0,Customer_Revenue[[#This Row],[Q3 Mean]]-Customer_Revenue[[#This Row],[Q3 Mean Absolute Deviation]]),0)</f>
        <v>114.40514792899407</v>
      </c>
      <c r="L138" s="1">
        <f>IFERROR(MAX(0,Customer_Revenue[[#This Row],[Q3 Mean]]+Customer_Revenue[[#This Row],[Q3 Mean Absolute Deviation]]),0)</f>
        <v>117.36562130177515</v>
      </c>
      <c r="M138" s="2">
        <f>IFERROR(AVERAGEIF(Customer_Revenue[[#This Row],[10/1/2021]:[3/31/2022]], "&gt;0"),0)</f>
        <v>108.50384615384617</v>
      </c>
      <c r="N138" s="1">
        <f>IFERROR(AVEDEV(Customer_Revenue[[#This Row],[10/1/2021]:[3/31/2022]]),0)</f>
        <v>5.7252071005917067</v>
      </c>
      <c r="O138" s="1">
        <f>IFERROR(MAX(0,#REF!-#REF!),0)</f>
        <v>0</v>
      </c>
      <c r="P138" s="1">
        <f>IFERROR(#REF!+#REF!,0)</f>
        <v>0</v>
      </c>
      <c r="Q138">
        <v>6873</v>
      </c>
      <c r="AA138">
        <v>111.23</v>
      </c>
      <c r="AK138">
        <v>111.23</v>
      </c>
      <c r="AU138">
        <v>111.23</v>
      </c>
      <c r="BE138">
        <v>111.23</v>
      </c>
      <c r="BO138">
        <v>71.290000000000006</v>
      </c>
      <c r="BY138">
        <v>111.23</v>
      </c>
      <c r="CI138">
        <v>111.23</v>
      </c>
      <c r="CK138" s="17"/>
      <c r="CS138">
        <v>111.23</v>
      </c>
      <c r="DC138">
        <v>111.23</v>
      </c>
      <c r="DM138">
        <v>111.23</v>
      </c>
      <c r="DW138">
        <v>111.23</v>
      </c>
      <c r="EG138">
        <v>113.48</v>
      </c>
      <c r="EQ138">
        <v>113.48</v>
      </c>
      <c r="FA138">
        <v>113.48</v>
      </c>
      <c r="FK138">
        <v>113.48</v>
      </c>
      <c r="FU138">
        <v>113.48</v>
      </c>
      <c r="GE138">
        <v>113.48</v>
      </c>
      <c r="GO138">
        <v>117.51</v>
      </c>
      <c r="GY138">
        <v>117.51</v>
      </c>
      <c r="HI138">
        <v>117.51</v>
      </c>
      <c r="HS138">
        <v>117.51</v>
      </c>
      <c r="IC138">
        <v>117.51</v>
      </c>
      <c r="IM138">
        <v>116.26</v>
      </c>
      <c r="IW138">
        <v>116.26</v>
      </c>
      <c r="JG138">
        <v>116.26</v>
      </c>
      <c r="JQ138">
        <v>116.26</v>
      </c>
    </row>
    <row r="139" spans="1:277" x14ac:dyDescent="0.3">
      <c r="A139" s="2">
        <f>IFERROR(AVERAGEIF(Customer_Revenue[[#This Row],[1/3/2022]:[3/31/2022]], "&gt;0"), 0)</f>
        <v>15.993333333333332</v>
      </c>
      <c r="B139" s="1">
        <f>IFERROR(AVEDEV(Customer_Revenue[[#This Row],[1/3/2022]:[3/31/2022]]),0)</f>
        <v>0.54222222222222172</v>
      </c>
      <c r="C139" s="1">
        <f>IFERROR(MAX(0,#REF!-#REF!),0)</f>
        <v>0</v>
      </c>
      <c r="D139" s="1">
        <f>IFERROR(#REF!+#REF!,0)</f>
        <v>0</v>
      </c>
      <c r="E139" s="2">
        <f>IFERROR(AVERAGEIF(Customer_Revenue[[#This Row],[4/1/2022]:[6/30/2022]], "&gt;0"), 0)</f>
        <v>102.735</v>
      </c>
      <c r="F139" s="1">
        <f>IFERROR(AVEDEV(Customer_Revenue[[#This Row],[4/1/2022]:[6/30/2022]]),0)</f>
        <v>57.928333333333335</v>
      </c>
      <c r="G139" s="1">
        <f>IFERROR(MAX(0,#REF!-#REF!),0)</f>
        <v>0</v>
      </c>
      <c r="H139" s="1">
        <f>IFERROR(#REF!+#REF!,0)</f>
        <v>0</v>
      </c>
      <c r="I139" s="2">
        <f>IFERROR(AVERAGEIF(Customer_Revenue[[#This Row],[4/1/2022]:[9/30/2022]], "&gt;0"),0)</f>
        <v>114.89058823529413</v>
      </c>
      <c r="J139" s="1">
        <f>IFERROR(AVEDEV(Customer_Revenue[[#This Row],[4/1/2022]:[9/30/2022]]),0)</f>
        <v>59.998131487889268</v>
      </c>
      <c r="K139" s="1">
        <f>IFERROR(MAX(0,Customer_Revenue[[#This Row],[Q3 Mean]]-Customer_Revenue[[#This Row],[Q3 Mean Absolute Deviation]]),0)</f>
        <v>54.892456747404864</v>
      </c>
      <c r="L139" s="1">
        <f>IFERROR(MAX(0,Customer_Revenue[[#This Row],[Q3 Mean]]+Customer_Revenue[[#This Row],[Q3 Mean Absolute Deviation]]),0)</f>
        <v>174.88871972318339</v>
      </c>
      <c r="M139" s="2">
        <f>IFERROR(AVERAGEIF(Customer_Revenue[[#This Row],[10/1/2021]:[3/31/2022]], "&gt;0"),0)</f>
        <v>81.179999999999993</v>
      </c>
      <c r="N139" s="1">
        <f>IFERROR(AVEDEV(Customer_Revenue[[#This Row],[10/1/2021]:[3/31/2022]]),0)</f>
        <v>59.556363636363628</v>
      </c>
      <c r="O139" s="1">
        <f>IFERROR(MAX(0,#REF!-#REF!),0)</f>
        <v>0</v>
      </c>
      <c r="P139" s="1">
        <f>IFERROR(#REF!+#REF!,0)</f>
        <v>0</v>
      </c>
      <c r="Q139">
        <v>6875</v>
      </c>
      <c r="Z139">
        <v>118.05</v>
      </c>
      <c r="AE139">
        <v>15.18</v>
      </c>
      <c r="AJ139">
        <v>133.5</v>
      </c>
      <c r="AT139">
        <v>106.61</v>
      </c>
      <c r="AY139">
        <v>135.43</v>
      </c>
      <c r="BN139">
        <v>168.8</v>
      </c>
      <c r="BS139">
        <v>15.18</v>
      </c>
      <c r="BX139">
        <v>152.25</v>
      </c>
      <c r="CK139" s="17"/>
      <c r="CM139">
        <v>15.18</v>
      </c>
      <c r="DG139">
        <v>16.399999999999999</v>
      </c>
      <c r="EA139">
        <v>16.399999999999999</v>
      </c>
      <c r="EU139">
        <v>18.350000000000001</v>
      </c>
      <c r="FO139">
        <v>18.350000000000001</v>
      </c>
      <c r="FY139">
        <v>164.4</v>
      </c>
      <c r="GI139">
        <v>168.92</v>
      </c>
      <c r="GX139">
        <v>97.72</v>
      </c>
      <c r="HC139">
        <v>148.66999999999999</v>
      </c>
      <c r="HM139">
        <v>152.52000000000001</v>
      </c>
      <c r="HR139">
        <v>144.62</v>
      </c>
      <c r="HW139">
        <v>18.82</v>
      </c>
      <c r="IB139">
        <v>160.87</v>
      </c>
      <c r="IG139">
        <v>103.67</v>
      </c>
      <c r="IM139">
        <v>159.94999999999999</v>
      </c>
      <c r="IQ139">
        <v>18.670000000000002</v>
      </c>
      <c r="IV139">
        <v>219.2</v>
      </c>
      <c r="JF139">
        <v>193.32</v>
      </c>
      <c r="JK139">
        <v>18.670000000000002</v>
      </c>
      <c r="JP139">
        <v>146.41999999999999</v>
      </c>
    </row>
    <row r="140" spans="1:277" x14ac:dyDescent="0.3">
      <c r="A140" s="2">
        <f>IFERROR(AVERAGEIF(Customer_Revenue[[#This Row],[1/3/2022]:[3/31/2022]], "&gt;0"), 0)</f>
        <v>221.97</v>
      </c>
      <c r="B140" s="1">
        <f>IFERROR(AVEDEV(Customer_Revenue[[#This Row],[1/3/2022]:[3/31/2022]]),0)</f>
        <v>0</v>
      </c>
      <c r="C140" s="1">
        <f>IFERROR(MAX(0,#REF!-#REF!),0)</f>
        <v>0</v>
      </c>
      <c r="D140" s="1">
        <f>IFERROR(#REF!+#REF!,0)</f>
        <v>0</v>
      </c>
      <c r="E140" s="2">
        <f>IFERROR(AVERAGEIF(Customer_Revenue[[#This Row],[4/1/2022]:[6/30/2022]], "&gt;0"), 0)</f>
        <v>208.51</v>
      </c>
      <c r="F140" s="1">
        <f>IFERROR(AVEDEV(Customer_Revenue[[#This Row],[4/1/2022]:[6/30/2022]]),0)</f>
        <v>0</v>
      </c>
      <c r="G140" s="1">
        <f>IFERROR(MAX(0,#REF!-#REF!),0)</f>
        <v>0</v>
      </c>
      <c r="H140" s="1">
        <f>IFERROR(#REF!+#REF!,0)</f>
        <v>0</v>
      </c>
      <c r="I140" s="2">
        <f>IFERROR(AVERAGEIF(Customer_Revenue[[#This Row],[4/1/2022]:[9/30/2022]], "&gt;0"),0)</f>
        <v>193.285</v>
      </c>
      <c r="J140" s="1">
        <f>IFERROR(AVEDEV(Customer_Revenue[[#This Row],[4/1/2022]:[9/30/2022]]),0)</f>
        <v>15.224999999999994</v>
      </c>
      <c r="K140" s="1">
        <f>IFERROR(MAX(0,Customer_Revenue[[#This Row],[Q3 Mean]]-Customer_Revenue[[#This Row],[Q3 Mean Absolute Deviation]]),0)</f>
        <v>178.06</v>
      </c>
      <c r="L140" s="1">
        <f>IFERROR(MAX(0,Customer_Revenue[[#This Row],[Q3 Mean]]+Customer_Revenue[[#This Row],[Q3 Mean Absolute Deviation]]),0)</f>
        <v>208.51</v>
      </c>
      <c r="M140" s="2">
        <f>IFERROR(AVERAGEIF(Customer_Revenue[[#This Row],[10/1/2021]:[3/31/2022]], "&gt;0"),0)</f>
        <v>221.97</v>
      </c>
      <c r="N140" s="1">
        <f>IFERROR(AVEDEV(Customer_Revenue[[#This Row],[10/1/2021]:[3/31/2022]]),0)</f>
        <v>0</v>
      </c>
      <c r="O140" s="1">
        <f>IFERROR(MAX(0,#REF!-#REF!),0)</f>
        <v>0</v>
      </c>
      <c r="P140" s="1">
        <f>IFERROR(#REF!+#REF!,0)</f>
        <v>0</v>
      </c>
      <c r="Q140">
        <v>6878</v>
      </c>
      <c r="CK140" s="17"/>
      <c r="DH140">
        <v>221.97</v>
      </c>
      <c r="GE140">
        <v>208.51</v>
      </c>
      <c r="IR140">
        <v>178.06</v>
      </c>
    </row>
    <row r="141" spans="1:277" x14ac:dyDescent="0.3">
      <c r="A141" s="2">
        <f>IFERROR(AVERAGEIF(Customer_Revenue[[#This Row],[1/3/2022]:[3/31/2022]], "&gt;0"), 0)</f>
        <v>575.34692307692319</v>
      </c>
      <c r="B141" s="1">
        <f>IFERROR(AVEDEV(Customer_Revenue[[#This Row],[1/3/2022]:[3/31/2022]]),0)</f>
        <v>64.210650887574033</v>
      </c>
      <c r="C141" s="1">
        <f>IFERROR(MAX(0,#REF!-#REF!),0)</f>
        <v>0</v>
      </c>
      <c r="D141" s="1">
        <f>IFERROR(#REF!+#REF!,0)</f>
        <v>0</v>
      </c>
      <c r="E141" s="2">
        <f>IFERROR(AVERAGEIF(Customer_Revenue[[#This Row],[4/1/2022]:[6/30/2022]], "&gt;0"), 0)</f>
        <v>575.13461538461524</v>
      </c>
      <c r="F141" s="1">
        <f>IFERROR(AVEDEV(Customer_Revenue[[#This Row],[4/1/2022]:[6/30/2022]]),0)</f>
        <v>47.715621301775094</v>
      </c>
      <c r="G141" s="1">
        <f>IFERROR(MAX(0,#REF!-#REF!),0)</f>
        <v>0</v>
      </c>
      <c r="H141" s="1">
        <f>IFERROR(#REF!+#REF!,0)</f>
        <v>0</v>
      </c>
      <c r="I141" s="2">
        <f>IFERROR(AVERAGEIF(Customer_Revenue[[#This Row],[4/1/2022]:[9/30/2022]], "&gt;0"),0)</f>
        <v>572.87192307692305</v>
      </c>
      <c r="J141" s="1">
        <f>IFERROR(AVEDEV(Customer_Revenue[[#This Row],[4/1/2022]:[9/30/2022]]),0)</f>
        <v>46.552810650887558</v>
      </c>
      <c r="K141" s="1">
        <f>IFERROR(MAX(0,Customer_Revenue[[#This Row],[Q3 Mean]]-Customer_Revenue[[#This Row],[Q3 Mean Absolute Deviation]]),0)</f>
        <v>526.31911242603553</v>
      </c>
      <c r="L141" s="1">
        <f>IFERROR(MAX(0,Customer_Revenue[[#This Row],[Q3 Mean]]+Customer_Revenue[[#This Row],[Q3 Mean Absolute Deviation]]),0)</f>
        <v>619.42473372781058</v>
      </c>
      <c r="M141" s="2">
        <f>IFERROR(AVERAGEIF(Customer_Revenue[[#This Row],[10/1/2021]:[3/31/2022]], "&gt;0"),0)</f>
        <v>568.59230769230771</v>
      </c>
      <c r="N141" s="1">
        <f>IFERROR(AVEDEV(Customer_Revenue[[#This Row],[10/1/2021]:[3/31/2022]]),0)</f>
        <v>78.28408163265307</v>
      </c>
      <c r="O141" s="1">
        <f>IFERROR(MAX(0,#REF!-#REF!),0)</f>
        <v>0</v>
      </c>
      <c r="P141" s="1">
        <f>IFERROR(#REF!+#REF!,0)</f>
        <v>0</v>
      </c>
      <c r="Q141">
        <v>6880</v>
      </c>
      <c r="S141">
        <v>525.12</v>
      </c>
      <c r="X141">
        <v>525.12</v>
      </c>
      <c r="AC141">
        <v>639.48</v>
      </c>
      <c r="AH141">
        <v>525.12</v>
      </c>
      <c r="AM141">
        <v>525.12</v>
      </c>
      <c r="AR141">
        <v>525.12</v>
      </c>
      <c r="AW141">
        <v>525.12</v>
      </c>
      <c r="BB141">
        <v>525.12</v>
      </c>
      <c r="BG141">
        <v>525.12</v>
      </c>
      <c r="BL141">
        <v>773.73</v>
      </c>
      <c r="BN141">
        <v>0</v>
      </c>
      <c r="BP141">
        <v>0</v>
      </c>
      <c r="BQ141">
        <v>639.48</v>
      </c>
      <c r="BV141">
        <v>525.12</v>
      </c>
      <c r="CA141">
        <v>525.12</v>
      </c>
      <c r="CF141">
        <v>525.12</v>
      </c>
      <c r="CK141" s="17">
        <v>525.12</v>
      </c>
      <c r="CP141">
        <v>525.12</v>
      </c>
      <c r="CU141">
        <v>525.12</v>
      </c>
      <c r="CZ141">
        <v>858.73</v>
      </c>
      <c r="DE141">
        <v>538.77</v>
      </c>
      <c r="DJ141">
        <v>538.77</v>
      </c>
      <c r="DO141">
        <v>538.77</v>
      </c>
      <c r="DT141">
        <v>538.77</v>
      </c>
      <c r="DY141">
        <v>653.13</v>
      </c>
      <c r="ED141">
        <v>540.27</v>
      </c>
      <c r="EI141">
        <v>540.27</v>
      </c>
      <c r="EN141">
        <v>631.54999999999995</v>
      </c>
      <c r="ES141">
        <v>540.27</v>
      </c>
      <c r="EX141">
        <v>540.27</v>
      </c>
      <c r="FC141">
        <v>625.92999999999995</v>
      </c>
      <c r="FH141">
        <v>540.27</v>
      </c>
      <c r="FM141">
        <v>540.27</v>
      </c>
      <c r="FR141">
        <v>617.75</v>
      </c>
      <c r="FW141">
        <v>540.27</v>
      </c>
      <c r="GB141">
        <v>711.17</v>
      </c>
      <c r="GG141">
        <v>540.27</v>
      </c>
      <c r="GL141">
        <v>541.48</v>
      </c>
      <c r="GQ141">
        <v>655.84</v>
      </c>
      <c r="GV141">
        <v>541.48</v>
      </c>
      <c r="HA141">
        <v>541.48</v>
      </c>
      <c r="HF141">
        <v>541.48</v>
      </c>
      <c r="HK141">
        <v>541.48</v>
      </c>
      <c r="HP141">
        <v>541.48</v>
      </c>
      <c r="HU141">
        <v>541.48</v>
      </c>
      <c r="HZ141">
        <v>541.48</v>
      </c>
      <c r="IE141">
        <v>541.48</v>
      </c>
      <c r="IJ141">
        <v>774.04</v>
      </c>
      <c r="IO141">
        <v>541.11</v>
      </c>
      <c r="IT141">
        <v>593.61</v>
      </c>
      <c r="IY141">
        <v>541.11</v>
      </c>
      <c r="JD141">
        <v>636.95000000000005</v>
      </c>
      <c r="JI141">
        <v>541.11</v>
      </c>
      <c r="JN141">
        <v>541.11</v>
      </c>
    </row>
    <row r="142" spans="1:277" x14ac:dyDescent="0.3">
      <c r="A142" s="2">
        <f>IFERROR(AVERAGEIF(Customer_Revenue[[#This Row],[1/3/2022]:[3/31/2022]], "&gt;0"), 0)</f>
        <v>409.79285714285714</v>
      </c>
      <c r="B142" s="1">
        <f>IFERROR(AVEDEV(Customer_Revenue[[#This Row],[1/3/2022]:[3/31/2022]]),0)</f>
        <v>18.687755102040803</v>
      </c>
      <c r="C142" s="1">
        <f>IFERROR(MAX(0,#REF!-#REF!),0)</f>
        <v>0</v>
      </c>
      <c r="D142" s="1">
        <f>IFERROR(#REF!+#REF!,0)</f>
        <v>0</v>
      </c>
      <c r="E142" s="2">
        <f>IFERROR(AVERAGEIF(Customer_Revenue[[#This Row],[4/1/2022]:[6/30/2022]], "&gt;0"), 0)</f>
        <v>380.54571428571433</v>
      </c>
      <c r="F142" s="1">
        <f>IFERROR(AVEDEV(Customer_Revenue[[#This Row],[4/1/2022]:[6/30/2022]]),0)</f>
        <v>98.347346938775473</v>
      </c>
      <c r="G142" s="1">
        <f>IFERROR(MAX(0,#REF!-#REF!),0)</f>
        <v>0</v>
      </c>
      <c r="H142" s="1">
        <f>IFERROR(#REF!+#REF!,0)</f>
        <v>0</v>
      </c>
      <c r="I142" s="2">
        <f>IFERROR(AVERAGEIF(Customer_Revenue[[#This Row],[4/1/2022]:[9/30/2022]], "&gt;0"),0)</f>
        <v>429.84571428571422</v>
      </c>
      <c r="J142" s="1">
        <f>IFERROR(AVEDEV(Customer_Revenue[[#This Row],[4/1/2022]:[9/30/2022]]),0)</f>
        <v>63.361836734693888</v>
      </c>
      <c r="K142" s="1">
        <f>IFERROR(MAX(0,Customer_Revenue[[#This Row],[Q3 Mean]]-Customer_Revenue[[#This Row],[Q3 Mean Absolute Deviation]]),0)</f>
        <v>366.48387755102033</v>
      </c>
      <c r="L142" s="1">
        <f>IFERROR(MAX(0,Customer_Revenue[[#This Row],[Q3 Mean]]+Customer_Revenue[[#This Row],[Q3 Mean Absolute Deviation]]),0)</f>
        <v>493.20755102040812</v>
      </c>
      <c r="M142" s="2">
        <f>IFERROR(AVERAGEIF(Customer_Revenue[[#This Row],[10/1/2021]:[3/31/2022]], "&gt;0"),0)</f>
        <v>406.87461538461537</v>
      </c>
      <c r="N142" s="1">
        <f>IFERROR(AVEDEV(Customer_Revenue[[#This Row],[10/1/2021]:[3/31/2022]]),0)</f>
        <v>30.692544378698212</v>
      </c>
      <c r="O142" s="1">
        <f>IFERROR(MAX(0,#REF!-#REF!),0)</f>
        <v>0</v>
      </c>
      <c r="P142" s="1">
        <f>IFERROR(#REF!+#REF!,0)</f>
        <v>0</v>
      </c>
      <c r="Q142">
        <v>6882</v>
      </c>
      <c r="AA142">
        <v>414.24</v>
      </c>
      <c r="AK142">
        <v>361.28</v>
      </c>
      <c r="AU142">
        <v>353.87</v>
      </c>
      <c r="BE142">
        <v>455.96</v>
      </c>
      <c r="BO142">
        <v>353.87</v>
      </c>
      <c r="BY142">
        <v>481.6</v>
      </c>
      <c r="CI142">
        <v>390.2</v>
      </c>
      <c r="CK142" s="17"/>
      <c r="CS142">
        <v>390.77</v>
      </c>
      <c r="DC142">
        <v>401.97</v>
      </c>
      <c r="DM142">
        <v>475.2</v>
      </c>
      <c r="DW142">
        <v>401.97</v>
      </c>
      <c r="EG142">
        <v>404.22</v>
      </c>
      <c r="EQ142">
        <v>404.22</v>
      </c>
      <c r="FA142">
        <v>404.22</v>
      </c>
      <c r="FK142">
        <v>511.67</v>
      </c>
      <c r="FU142">
        <v>417.65</v>
      </c>
      <c r="GA142">
        <v>36.33</v>
      </c>
      <c r="GE142">
        <v>417.65</v>
      </c>
      <c r="GO142">
        <v>438.15</v>
      </c>
      <c r="GY142">
        <v>438.15</v>
      </c>
      <c r="HI142">
        <v>454.91</v>
      </c>
      <c r="HS142">
        <v>435.66</v>
      </c>
      <c r="IC142">
        <v>517.67999999999995</v>
      </c>
      <c r="IM142">
        <v>490.07</v>
      </c>
      <c r="IW142">
        <v>434.87</v>
      </c>
      <c r="JG142">
        <v>530.76</v>
      </c>
      <c r="JQ142">
        <v>490.07</v>
      </c>
    </row>
    <row r="143" spans="1:277" x14ac:dyDescent="0.3">
      <c r="A143" s="2">
        <f>IFERROR(AVERAGEIF(Customer_Revenue[[#This Row],[1/3/2022]:[3/31/2022]], "&gt;0"), 0)</f>
        <v>116.19285714285714</v>
      </c>
      <c r="B143" s="1">
        <f>IFERROR(AVEDEV(Customer_Revenue[[#This Row],[1/3/2022]:[3/31/2022]]),0)</f>
        <v>3.408979591836736</v>
      </c>
      <c r="C143" s="1">
        <f>IFERROR(MAX(0,#REF!-#REF!),0)</f>
        <v>0</v>
      </c>
      <c r="D143" s="1">
        <f>IFERROR(#REF!+#REF!,0)</f>
        <v>0</v>
      </c>
      <c r="E143" s="2">
        <f>IFERROR(AVERAGEIF(Customer_Revenue[[#This Row],[4/1/2022]:[6/30/2022]], "&gt;0"), 0)</f>
        <v>121.47333333333331</v>
      </c>
      <c r="F143" s="1">
        <f>IFERROR(AVEDEV(Customer_Revenue[[#This Row],[4/1/2022]:[6/30/2022]]),0)</f>
        <v>0.87111111111110995</v>
      </c>
      <c r="G143" s="1">
        <f>IFERROR(MAX(0,#REF!-#REF!),0)</f>
        <v>0</v>
      </c>
      <c r="H143" s="1">
        <f>IFERROR(#REF!+#REF!,0)</f>
        <v>0</v>
      </c>
      <c r="I143" s="2">
        <f>IFERROR(AVERAGEIF(Customer_Revenue[[#This Row],[4/1/2022]:[9/30/2022]], "&gt;0"),0)</f>
        <v>122.03615384615385</v>
      </c>
      <c r="J143" s="1">
        <f>IFERROR(AVEDEV(Customer_Revenue[[#This Row],[4/1/2022]:[9/30/2022]]),0)</f>
        <v>0.74840236686390627</v>
      </c>
      <c r="K143" s="1">
        <f>IFERROR(MAX(0,Customer_Revenue[[#This Row],[Q3 Mean]]-Customer_Revenue[[#This Row],[Q3 Mean Absolute Deviation]]),0)</f>
        <v>121.28775147928995</v>
      </c>
      <c r="L143" s="1">
        <f>IFERROR(MAX(0,Customer_Revenue[[#This Row],[Q3 Mean]]+Customer_Revenue[[#This Row],[Q3 Mean Absolute Deviation]]),0)</f>
        <v>122.78455621301775</v>
      </c>
      <c r="M143" s="2">
        <f>IFERROR(AVERAGEIF(Customer_Revenue[[#This Row],[10/1/2021]:[3/31/2022]], "&gt;0"),0)</f>
        <v>114.81615384615385</v>
      </c>
      <c r="N143" s="1">
        <f>IFERROR(AVEDEV(Customer_Revenue[[#This Row],[10/1/2021]:[3/31/2022]]),0)</f>
        <v>2.4710059171597711</v>
      </c>
      <c r="O143" s="1">
        <f>IFERROR(MAX(0,#REF!-#REF!),0)</f>
        <v>0</v>
      </c>
      <c r="P143" s="1">
        <f>IFERROR(#REF!+#REF!,0)</f>
        <v>0</v>
      </c>
      <c r="Q143">
        <v>6886</v>
      </c>
      <c r="Y143">
        <v>113.21</v>
      </c>
      <c r="AI143">
        <v>113.21</v>
      </c>
      <c r="AS143">
        <v>113.21</v>
      </c>
      <c r="BC143">
        <v>113.21</v>
      </c>
      <c r="BM143">
        <v>113.21</v>
      </c>
      <c r="BW143">
        <v>113.21</v>
      </c>
      <c r="CG143">
        <v>113.21</v>
      </c>
      <c r="CK143" s="17"/>
      <c r="CQ143">
        <v>113.21</v>
      </c>
      <c r="DA143">
        <v>113.21</v>
      </c>
      <c r="DK143">
        <v>113.21</v>
      </c>
      <c r="DU143">
        <v>118.87</v>
      </c>
      <c r="EE143">
        <v>120.82</v>
      </c>
      <c r="EO143">
        <v>120.82</v>
      </c>
      <c r="EY143">
        <v>120.82</v>
      </c>
      <c r="FL143">
        <v>120.82</v>
      </c>
      <c r="FS143">
        <v>120.82</v>
      </c>
      <c r="GC143">
        <v>120.82</v>
      </c>
      <c r="GM143">
        <v>122.78</v>
      </c>
      <c r="GW143">
        <v>122.78</v>
      </c>
      <c r="HG143">
        <v>122.78</v>
      </c>
      <c r="HQ143">
        <v>122.78</v>
      </c>
      <c r="IA143">
        <v>122.78</v>
      </c>
      <c r="IK143">
        <v>122.78</v>
      </c>
      <c r="IU143">
        <v>122.17</v>
      </c>
      <c r="JE143">
        <v>122.17</v>
      </c>
      <c r="JO143">
        <v>122.17</v>
      </c>
    </row>
    <row r="144" spans="1:277" x14ac:dyDescent="0.3">
      <c r="A144" s="2">
        <f>IFERROR(AVERAGEIF(Customer_Revenue[[#This Row],[1/3/2022]:[3/31/2022]], "&gt;0"), 0)</f>
        <v>0</v>
      </c>
      <c r="B144" s="1">
        <f>IFERROR(AVEDEV(Customer_Revenue[[#This Row],[1/3/2022]:[3/31/2022]]),0)</f>
        <v>0</v>
      </c>
      <c r="C144" s="1">
        <f>IFERROR(MAX(0,#REF!-#REF!),0)</f>
        <v>0</v>
      </c>
      <c r="D144" s="1">
        <f>IFERROR(#REF!+#REF!,0)</f>
        <v>0</v>
      </c>
      <c r="E144" s="2">
        <f>IFERROR(AVERAGEIF(Customer_Revenue[[#This Row],[4/1/2022]:[6/30/2022]], "&gt;0"), 0)</f>
        <v>151.065</v>
      </c>
      <c r="F144" s="1">
        <f>IFERROR(AVEDEV(Customer_Revenue[[#This Row],[4/1/2022]:[6/30/2022]]),0)</f>
        <v>49.634999999999991</v>
      </c>
      <c r="G144" s="1">
        <f>IFERROR(MAX(0,#REF!-#REF!),0)</f>
        <v>0</v>
      </c>
      <c r="H144" s="1">
        <f>IFERROR(#REF!+#REF!,0)</f>
        <v>0</v>
      </c>
      <c r="I144" s="2">
        <f>IFERROR(AVERAGEIF(Customer_Revenue[[#This Row],[4/1/2022]:[9/30/2022]], "&gt;0"),0)</f>
        <v>161.36250000000001</v>
      </c>
      <c r="J144" s="1">
        <f>IFERROR(AVEDEV(Customer_Revenue[[#This Row],[4/1/2022]:[9/30/2022]]),0)</f>
        <v>60.472499999999997</v>
      </c>
      <c r="K144" s="1">
        <f>IFERROR(MAX(0,Customer_Revenue[[#This Row],[Q3 Mean]]-Customer_Revenue[[#This Row],[Q3 Mean Absolute Deviation]]),0)</f>
        <v>100.89000000000001</v>
      </c>
      <c r="L144" s="1">
        <f>IFERROR(MAX(0,Customer_Revenue[[#This Row],[Q3 Mean]]+Customer_Revenue[[#This Row],[Q3 Mean Absolute Deviation]]),0)</f>
        <v>221.83500000000001</v>
      </c>
      <c r="M144" s="2">
        <f>IFERROR(AVERAGEIF(Customer_Revenue[[#This Row],[10/1/2021]:[3/31/2022]], "&gt;0"),0)</f>
        <v>0</v>
      </c>
      <c r="N144" s="1">
        <f>IFERROR(AVEDEV(Customer_Revenue[[#This Row],[10/1/2021]:[3/31/2022]]),0)</f>
        <v>0</v>
      </c>
      <c r="O144" s="1">
        <f>IFERROR(MAX(0,#REF!-#REF!),0)</f>
        <v>0</v>
      </c>
      <c r="P144" s="1">
        <f>IFERROR(#REF!+#REF!,0)</f>
        <v>0</v>
      </c>
      <c r="Q144">
        <v>6889</v>
      </c>
      <c r="CK144" s="17"/>
      <c r="EW144">
        <v>200.7</v>
      </c>
      <c r="GP144">
        <v>101.43</v>
      </c>
      <c r="HO144">
        <v>242.97</v>
      </c>
      <c r="IN144">
        <v>100.35</v>
      </c>
    </row>
    <row r="145" spans="1:278" x14ac:dyDescent="0.3">
      <c r="A145" s="2">
        <f>IFERROR(AVERAGEIF(Customer_Revenue[[#This Row],[1/3/2022]:[3/31/2022]], "&gt;0"), 0)</f>
        <v>37.534999999999997</v>
      </c>
      <c r="B145" s="1">
        <f>IFERROR(AVEDEV(Customer_Revenue[[#This Row],[1/3/2022]:[3/31/2022]]),0)</f>
        <v>16.682222222222222</v>
      </c>
      <c r="C145" s="1">
        <f>IFERROR(MAX(0,#REF!-#REF!),0)</f>
        <v>0</v>
      </c>
      <c r="D145" s="1">
        <f>IFERROR(#REF!+#REF!,0)</f>
        <v>0</v>
      </c>
      <c r="E145" s="2">
        <f>IFERROR(AVERAGEIF(Customer_Revenue[[#This Row],[4/1/2022]:[6/30/2022]], "&gt;0"), 0)</f>
        <v>41.6</v>
      </c>
      <c r="F145" s="1">
        <f>IFERROR(AVEDEV(Customer_Revenue[[#This Row],[4/1/2022]:[6/30/2022]]),0)</f>
        <v>1.9600000000000009</v>
      </c>
      <c r="G145" s="1">
        <f>IFERROR(MAX(0,#REF!-#REF!),0)</f>
        <v>0</v>
      </c>
      <c r="H145" s="1">
        <f>IFERROR(#REF!+#REF!,0)</f>
        <v>0</v>
      </c>
      <c r="I145" s="2">
        <f>IFERROR(AVERAGEIF(Customer_Revenue[[#This Row],[4/1/2022]:[9/30/2022]], "&gt;0"),0)</f>
        <v>41.767500000000005</v>
      </c>
      <c r="J145" s="1">
        <f>IFERROR(AVEDEV(Customer_Revenue[[#This Row],[4/1/2022]:[9/30/2022]]),0)</f>
        <v>2.8487499999999981</v>
      </c>
      <c r="K145" s="1">
        <f>IFERROR(MAX(0,Customer_Revenue[[#This Row],[Q3 Mean]]-Customer_Revenue[[#This Row],[Q3 Mean Absolute Deviation]]),0)</f>
        <v>38.91875000000001</v>
      </c>
      <c r="L145" s="1">
        <f>IFERROR(MAX(0,Customer_Revenue[[#This Row],[Q3 Mean]]+Customer_Revenue[[#This Row],[Q3 Mean Absolute Deviation]]),0)</f>
        <v>44.616250000000001</v>
      </c>
      <c r="M145" s="2">
        <f>IFERROR(AVERAGEIF(Customer_Revenue[[#This Row],[10/1/2021]:[3/31/2022]], "&gt;0"),0)</f>
        <v>43.059999999999995</v>
      </c>
      <c r="N145" s="1">
        <f>IFERROR(AVEDEV(Customer_Revenue[[#This Row],[10/1/2021]:[3/31/2022]]),0)</f>
        <v>20.184374999999999</v>
      </c>
      <c r="O145" s="1">
        <f>IFERROR(MAX(0,#REF!-#REF!),0)</f>
        <v>0</v>
      </c>
      <c r="P145" s="1">
        <f>IFERROR(#REF!+#REF!,0)</f>
        <v>0</v>
      </c>
      <c r="Q145">
        <v>6894</v>
      </c>
      <c r="AH145">
        <v>67.41</v>
      </c>
      <c r="BA145">
        <v>36.409999999999997</v>
      </c>
      <c r="BB145">
        <v>0</v>
      </c>
      <c r="BC145">
        <v>0</v>
      </c>
      <c r="BV145">
        <v>36.409999999999997</v>
      </c>
      <c r="CK145" s="17"/>
      <c r="CP145">
        <v>36.409999999999997</v>
      </c>
      <c r="DK145">
        <v>0</v>
      </c>
      <c r="ED145">
        <v>38.659999999999997</v>
      </c>
      <c r="EX145">
        <v>38.659999999999997</v>
      </c>
      <c r="FR145">
        <v>41.77</v>
      </c>
      <c r="GL145">
        <v>44.37</v>
      </c>
      <c r="HF145">
        <v>44.37</v>
      </c>
      <c r="HZ145">
        <v>44.37</v>
      </c>
      <c r="IT145">
        <v>43.56</v>
      </c>
      <c r="IU145">
        <v>33.479999999999997</v>
      </c>
      <c r="JN145">
        <v>43.56</v>
      </c>
    </row>
    <row r="146" spans="1:278" x14ac:dyDescent="0.3">
      <c r="A146" s="2">
        <f>IFERROR(AVERAGEIF(Customer_Revenue[[#This Row],[1/3/2022]:[3/31/2022]], "&gt;0"), 0)</f>
        <v>847.69142857142856</v>
      </c>
      <c r="B146" s="1">
        <f>IFERROR(AVEDEV(Customer_Revenue[[#This Row],[1/3/2022]:[3/31/2022]]),0)</f>
        <v>188.88746666666668</v>
      </c>
      <c r="C146" s="1">
        <f>IFERROR(MAX(0,#REF!-#REF!),0)</f>
        <v>0</v>
      </c>
      <c r="D146" s="1">
        <f>IFERROR(#REF!+#REF!,0)</f>
        <v>0</v>
      </c>
      <c r="E146" s="2">
        <f>IFERROR(AVERAGEIF(Customer_Revenue[[#This Row],[4/1/2022]:[6/30/2022]], "&gt;0"), 0)</f>
        <v>700.74650000000008</v>
      </c>
      <c r="F146" s="1">
        <f>IFERROR(AVEDEV(Customer_Revenue[[#This Row],[4/1/2022]:[6/30/2022]]),0)</f>
        <v>341.00255000000004</v>
      </c>
      <c r="G146" s="1">
        <f>IFERROR(MAX(0,#REF!-#REF!),0)</f>
        <v>0</v>
      </c>
      <c r="H146" s="1">
        <f>IFERROR(#REF!+#REF!,0)</f>
        <v>0</v>
      </c>
      <c r="I146" s="2">
        <f>IFERROR(AVERAGEIF(Customer_Revenue[[#This Row],[4/1/2022]:[9/30/2022]], "&gt;0"),0)</f>
        <v>717.99024390243915</v>
      </c>
      <c r="J146" s="1">
        <f>IFERROR(AVEDEV(Customer_Revenue[[#This Row],[4/1/2022]:[9/30/2022]]),0)</f>
        <v>368.56993456276024</v>
      </c>
      <c r="K146" s="1">
        <f>IFERROR(MAX(0,Customer_Revenue[[#This Row],[Q3 Mean]]-Customer_Revenue[[#This Row],[Q3 Mean Absolute Deviation]]),0)</f>
        <v>349.42030933967891</v>
      </c>
      <c r="L146" s="1">
        <f>IFERROR(MAX(0,Customer_Revenue[[#This Row],[Q3 Mean]]+Customer_Revenue[[#This Row],[Q3 Mean Absolute Deviation]]),0)</f>
        <v>1086.5601784651994</v>
      </c>
      <c r="M146" s="2">
        <f>IFERROR(AVERAGEIF(Customer_Revenue[[#This Row],[10/1/2021]:[3/31/2022]], "&gt;0"),0)</f>
        <v>891.25037037037032</v>
      </c>
      <c r="N146" s="1">
        <f>IFERROR(AVEDEV(Customer_Revenue[[#This Row],[10/1/2021]:[3/31/2022]]),0)</f>
        <v>163.8312960760999</v>
      </c>
      <c r="O146" s="1">
        <f>IFERROR(MAX(0,#REF!-#REF!),0)</f>
        <v>0</v>
      </c>
      <c r="P146" s="1">
        <f>IFERROR(#REF!+#REF!,0)</f>
        <v>0</v>
      </c>
      <c r="Q146">
        <v>6895</v>
      </c>
      <c r="S146">
        <v>902.28</v>
      </c>
      <c r="X146">
        <v>960.19</v>
      </c>
      <c r="AC146">
        <v>959.72</v>
      </c>
      <c r="AG146">
        <v>0</v>
      </c>
      <c r="AH146">
        <v>883.87</v>
      </c>
      <c r="AM146">
        <v>947.53</v>
      </c>
      <c r="AR146">
        <v>1022.13</v>
      </c>
      <c r="AW146">
        <v>1049.7</v>
      </c>
      <c r="BB146">
        <v>1007.84</v>
      </c>
      <c r="BG146">
        <v>918.55</v>
      </c>
      <c r="BL146">
        <v>977.15</v>
      </c>
      <c r="BQ146">
        <v>824.9</v>
      </c>
      <c r="BV146">
        <v>849.05</v>
      </c>
      <c r="CA146">
        <v>893.17</v>
      </c>
      <c r="CF146">
        <v>902.66</v>
      </c>
      <c r="CK146" s="17">
        <v>827.45</v>
      </c>
      <c r="CP146">
        <v>831.43</v>
      </c>
      <c r="CU146">
        <v>823.71</v>
      </c>
      <c r="CZ146">
        <v>742.66</v>
      </c>
      <c r="DD146">
        <v>0</v>
      </c>
      <c r="DE146">
        <v>961.42</v>
      </c>
      <c r="DJ146">
        <v>1014.66</v>
      </c>
      <c r="DO146">
        <v>865.83</v>
      </c>
      <c r="DT146">
        <v>860.77</v>
      </c>
      <c r="DX146">
        <v>214.22</v>
      </c>
      <c r="DY146">
        <v>1073.8900000000001</v>
      </c>
      <c r="ED146">
        <v>953.84</v>
      </c>
      <c r="EI146">
        <v>917.23</v>
      </c>
      <c r="EN146">
        <v>877.91</v>
      </c>
      <c r="ES146">
        <v>890.85</v>
      </c>
      <c r="EX146">
        <v>890.96</v>
      </c>
      <c r="FC146">
        <v>979.31</v>
      </c>
      <c r="FH146">
        <v>884.6</v>
      </c>
      <c r="FL146">
        <v>62.24</v>
      </c>
      <c r="FM146">
        <v>1172.99</v>
      </c>
      <c r="FR146">
        <v>907.43</v>
      </c>
      <c r="FV146">
        <v>216.47</v>
      </c>
      <c r="FW146">
        <v>938.85</v>
      </c>
      <c r="GA146">
        <v>350.56</v>
      </c>
      <c r="GB146">
        <v>1003.79</v>
      </c>
      <c r="GF146">
        <v>141.88</v>
      </c>
      <c r="GG146">
        <v>1051.31</v>
      </c>
      <c r="GK146">
        <v>191.36</v>
      </c>
      <c r="GL146">
        <v>1064.8399999999999</v>
      </c>
      <c r="GQ146">
        <v>873.92</v>
      </c>
      <c r="GU146">
        <v>236.08</v>
      </c>
      <c r="GV146">
        <v>910.19</v>
      </c>
      <c r="GZ146">
        <v>296.61</v>
      </c>
      <c r="HA146">
        <v>950.69</v>
      </c>
      <c r="HF146">
        <v>937.76</v>
      </c>
      <c r="HJ146">
        <v>136.6</v>
      </c>
      <c r="HK146">
        <v>953.33</v>
      </c>
      <c r="HP146">
        <v>940.39</v>
      </c>
      <c r="HT146">
        <v>321.99</v>
      </c>
      <c r="HU146">
        <v>1029.92</v>
      </c>
      <c r="HY146">
        <v>373.74</v>
      </c>
      <c r="HZ146">
        <v>1156.3900000000001</v>
      </c>
      <c r="ID146">
        <v>218.99</v>
      </c>
      <c r="IE146">
        <v>1187.57</v>
      </c>
      <c r="IJ146">
        <v>972.44</v>
      </c>
      <c r="IN146">
        <v>115.48</v>
      </c>
      <c r="IO146">
        <v>1019.5</v>
      </c>
      <c r="IS146">
        <v>269.97000000000003</v>
      </c>
      <c r="IT146">
        <v>1064.76</v>
      </c>
      <c r="IY146">
        <v>1002.47</v>
      </c>
      <c r="JC146">
        <v>141.1</v>
      </c>
      <c r="JD146">
        <v>1115.42</v>
      </c>
      <c r="JH146">
        <v>141.1</v>
      </c>
      <c r="JI146">
        <v>1226.3499999999999</v>
      </c>
      <c r="JN146">
        <v>1097.4000000000001</v>
      </c>
    </row>
    <row r="147" spans="1:278" x14ac:dyDescent="0.3">
      <c r="A147" s="2">
        <f>IFERROR(AVERAGEIF(Customer_Revenue[[#This Row],[1/3/2022]:[3/31/2022]], "&gt;0"), 0)</f>
        <v>47.471538461538472</v>
      </c>
      <c r="B147" s="1">
        <f>IFERROR(AVEDEV(Customer_Revenue[[#This Row],[1/3/2022]:[3/31/2022]]),0)</f>
        <v>7.3939644970414218</v>
      </c>
      <c r="C147" s="1">
        <f>IFERROR(MAX(0,#REF!-#REF!),0)</f>
        <v>0</v>
      </c>
      <c r="D147" s="1">
        <f>IFERROR(#REF!+#REF!,0)</f>
        <v>0</v>
      </c>
      <c r="E147" s="2">
        <f>IFERROR(AVERAGEIF(Customer_Revenue[[#This Row],[4/1/2022]:[6/30/2022]], "&gt;0"), 0)</f>
        <v>61.194615384615382</v>
      </c>
      <c r="F147" s="1">
        <f>IFERROR(AVEDEV(Customer_Revenue[[#This Row],[4/1/2022]:[6/30/2022]]),0)</f>
        <v>6.2704142011834314</v>
      </c>
      <c r="G147" s="1">
        <f>IFERROR(MAX(0,#REF!-#REF!),0)</f>
        <v>0</v>
      </c>
      <c r="H147" s="1">
        <f>IFERROR(#REF!+#REF!,0)</f>
        <v>0</v>
      </c>
      <c r="I147" s="2">
        <f>IFERROR(AVERAGEIF(Customer_Revenue[[#This Row],[4/1/2022]:[9/30/2022]], "&gt;0"),0)</f>
        <v>57.890384615384612</v>
      </c>
      <c r="J147" s="1">
        <f>IFERROR(AVEDEV(Customer_Revenue[[#This Row],[4/1/2022]:[9/30/2022]]),0)</f>
        <v>6.4627514792899401</v>
      </c>
      <c r="K147" s="1">
        <f>IFERROR(MAX(0,Customer_Revenue[[#This Row],[Q3 Mean]]-Customer_Revenue[[#This Row],[Q3 Mean Absolute Deviation]]),0)</f>
        <v>51.42763313609467</v>
      </c>
      <c r="L147" s="1">
        <f>IFERROR(MAX(0,Customer_Revenue[[#This Row],[Q3 Mean]]+Customer_Revenue[[#This Row],[Q3 Mean Absolute Deviation]]),0)</f>
        <v>64.353136094674554</v>
      </c>
      <c r="M147" s="2">
        <f>IFERROR(AVERAGEIF(Customer_Revenue[[#This Row],[10/1/2021]:[3/31/2022]], "&gt;0"),0)</f>
        <v>49.33923076923076</v>
      </c>
      <c r="N147" s="1">
        <f>IFERROR(AVEDEV(Customer_Revenue[[#This Row],[10/1/2021]:[3/31/2022]]),0)</f>
        <v>7.6847337278106513</v>
      </c>
      <c r="O147" s="1">
        <f>IFERROR(MAX(0,#REF!-#REF!),0)</f>
        <v>0</v>
      </c>
      <c r="P147" s="1">
        <f>IFERROR(#REF!+#REF!,0)</f>
        <v>0</v>
      </c>
      <c r="Q147">
        <v>6896</v>
      </c>
      <c r="T147">
        <v>70.400000000000006</v>
      </c>
      <c r="Y147">
        <v>51.83</v>
      </c>
      <c r="AD147">
        <v>51.83</v>
      </c>
      <c r="AI147">
        <v>51.83</v>
      </c>
      <c r="AN147">
        <v>58.07</v>
      </c>
      <c r="AS147">
        <v>58.07</v>
      </c>
      <c r="AX147">
        <v>58.07</v>
      </c>
      <c r="BC147">
        <v>39.35</v>
      </c>
      <c r="BH147">
        <v>39.35</v>
      </c>
      <c r="BM147">
        <v>39.35</v>
      </c>
      <c r="BR147">
        <v>40.54</v>
      </c>
      <c r="BW147">
        <v>53.5</v>
      </c>
      <c r="CB147">
        <v>53.5</v>
      </c>
      <c r="CG147">
        <v>54.42</v>
      </c>
      <c r="CK147" s="17"/>
      <c r="CL147">
        <v>59.98</v>
      </c>
      <c r="CQ147">
        <v>40.54</v>
      </c>
      <c r="CV147">
        <v>40.54</v>
      </c>
      <c r="DA147">
        <v>40.54</v>
      </c>
      <c r="DF147">
        <v>40.54</v>
      </c>
      <c r="DK147">
        <v>41</v>
      </c>
      <c r="DP147">
        <v>40.54</v>
      </c>
      <c r="DU147">
        <v>53.5</v>
      </c>
      <c r="DZ147">
        <v>40.54</v>
      </c>
      <c r="EE147">
        <v>54.42</v>
      </c>
      <c r="EJ147">
        <v>59.98</v>
      </c>
      <c r="EO147">
        <v>50.59</v>
      </c>
      <c r="ET147">
        <v>49.86</v>
      </c>
      <c r="EY147">
        <v>75.47</v>
      </c>
      <c r="FD147">
        <v>63.48</v>
      </c>
      <c r="FI147">
        <v>59.02</v>
      </c>
      <c r="FN147">
        <v>63.22</v>
      </c>
      <c r="FS147">
        <v>61.21</v>
      </c>
      <c r="FX147">
        <v>66.569999999999993</v>
      </c>
      <c r="GC147">
        <v>63.89</v>
      </c>
      <c r="GH147">
        <v>56.96</v>
      </c>
      <c r="GM147">
        <v>75.28</v>
      </c>
      <c r="GR147">
        <v>59.15</v>
      </c>
      <c r="GW147">
        <v>57.19</v>
      </c>
      <c r="HB147">
        <v>44.23</v>
      </c>
      <c r="HG147">
        <v>45.57</v>
      </c>
      <c r="HL147">
        <v>46.24</v>
      </c>
      <c r="HQ147">
        <v>54.28</v>
      </c>
      <c r="HV147">
        <v>54.95</v>
      </c>
      <c r="IA147">
        <v>54.95</v>
      </c>
      <c r="IF147">
        <v>54.28</v>
      </c>
      <c r="IK147">
        <v>65.61</v>
      </c>
      <c r="IP147">
        <v>57.19</v>
      </c>
      <c r="IU147">
        <v>67.91</v>
      </c>
      <c r="IZ147">
        <v>53.61</v>
      </c>
      <c r="JE147">
        <v>44.23</v>
      </c>
      <c r="JJ147">
        <v>57.19</v>
      </c>
      <c r="JO147">
        <v>53.61</v>
      </c>
    </row>
    <row r="148" spans="1:278" x14ac:dyDescent="0.3">
      <c r="A148" s="2">
        <f>IFERROR(AVERAGEIF(Customer_Revenue[[#This Row],[1/3/2022]:[3/31/2022]], "&gt;0"), 0)</f>
        <v>33.859230769230763</v>
      </c>
      <c r="B148" s="1">
        <f>IFERROR(AVEDEV(Customer_Revenue[[#This Row],[1/3/2022]:[3/31/2022]]),0)</f>
        <v>3.9248520710059136</v>
      </c>
      <c r="C148" s="1">
        <f>IFERROR(MAX(0,#REF!-#REF!),0)</f>
        <v>0</v>
      </c>
      <c r="D148" s="1">
        <f>IFERROR(#REF!+#REF!,0)</f>
        <v>0</v>
      </c>
      <c r="E148" s="2">
        <f>IFERROR(AVERAGEIF(Customer_Revenue[[#This Row],[4/1/2022]:[6/30/2022]], "&gt;0"), 0)</f>
        <v>38.24</v>
      </c>
      <c r="F148" s="1">
        <f>IFERROR(AVEDEV(Customer_Revenue[[#This Row],[4/1/2022]:[6/30/2022]]),0)</f>
        <v>5.36</v>
      </c>
      <c r="G148" s="1">
        <f>IFERROR(MAX(0,#REF!-#REF!),0)</f>
        <v>0</v>
      </c>
      <c r="H148" s="1">
        <f>IFERROR(#REF!+#REF!,0)</f>
        <v>0</v>
      </c>
      <c r="I148" s="2">
        <f>IFERROR(AVERAGEIF(Customer_Revenue[[#This Row],[4/1/2022]:[9/30/2022]], "&gt;0"),0)</f>
        <v>38.626538461538459</v>
      </c>
      <c r="J148" s="1">
        <f>IFERROR(AVEDEV(Customer_Revenue[[#This Row],[4/1/2022]:[9/30/2022]]),0)</f>
        <v>4.8624556213017751</v>
      </c>
      <c r="K148" s="1">
        <f>IFERROR(MAX(0,Customer_Revenue[[#This Row],[Q3 Mean]]-Customer_Revenue[[#This Row],[Q3 Mean Absolute Deviation]]),0)</f>
        <v>33.764082840236682</v>
      </c>
      <c r="L148" s="1">
        <f>IFERROR(MAX(0,Customer_Revenue[[#This Row],[Q3 Mean]]+Customer_Revenue[[#This Row],[Q3 Mean Absolute Deviation]]),0)</f>
        <v>43.488994082840236</v>
      </c>
      <c r="M148" s="2">
        <f>IFERROR(AVERAGEIF(Customer_Revenue[[#This Row],[10/1/2021]:[3/31/2022]], "&gt;0"),0)</f>
        <v>32.3226923076923</v>
      </c>
      <c r="N148" s="1">
        <f>IFERROR(AVEDEV(Customer_Revenue[[#This Row],[10/1/2021]:[3/31/2022]]),0)</f>
        <v>2.1988165680473317</v>
      </c>
      <c r="O148" s="1">
        <f>IFERROR(MAX(0,#REF!-#REF!),0)</f>
        <v>0</v>
      </c>
      <c r="P148" s="1">
        <f>IFERROR(#REF!+#REF!,0)</f>
        <v>0</v>
      </c>
      <c r="Q148">
        <v>6897</v>
      </c>
      <c r="T148">
        <v>30.56</v>
      </c>
      <c r="Y148">
        <v>30.56</v>
      </c>
      <c r="AD148">
        <v>30.56</v>
      </c>
      <c r="AI148">
        <v>30.56</v>
      </c>
      <c r="AN148">
        <v>30.56</v>
      </c>
      <c r="AS148">
        <v>30.56</v>
      </c>
      <c r="AX148">
        <v>30.56</v>
      </c>
      <c r="BC148">
        <v>30.56</v>
      </c>
      <c r="BH148">
        <v>30.56</v>
      </c>
      <c r="BM148">
        <v>30.56</v>
      </c>
      <c r="BR148">
        <v>31.54</v>
      </c>
      <c r="BW148">
        <v>31.54</v>
      </c>
      <c r="CB148">
        <v>31.54</v>
      </c>
      <c r="CG148">
        <v>31.54</v>
      </c>
      <c r="CK148" s="17"/>
      <c r="CL148">
        <v>31.54</v>
      </c>
      <c r="CQ148">
        <v>31.54</v>
      </c>
      <c r="CV148">
        <v>31.54</v>
      </c>
      <c r="DA148">
        <v>31.54</v>
      </c>
      <c r="DF148">
        <v>31.54</v>
      </c>
      <c r="DK148">
        <v>31.54</v>
      </c>
      <c r="DP148">
        <v>31.54</v>
      </c>
      <c r="DU148">
        <v>31.54</v>
      </c>
      <c r="DZ148">
        <v>31.54</v>
      </c>
      <c r="EE148">
        <v>31.54</v>
      </c>
      <c r="EJ148">
        <v>51.64</v>
      </c>
      <c r="EO148">
        <v>41.59</v>
      </c>
      <c r="ET148">
        <v>42.26</v>
      </c>
      <c r="EY148">
        <v>31.54</v>
      </c>
      <c r="FD148">
        <v>31.54</v>
      </c>
      <c r="FI148">
        <v>33.549999999999997</v>
      </c>
      <c r="FN148">
        <v>36.229999999999997</v>
      </c>
      <c r="FS148">
        <v>36.9</v>
      </c>
      <c r="FX148">
        <v>39.58</v>
      </c>
      <c r="GC148">
        <v>42.93</v>
      </c>
      <c r="GH148">
        <v>46.95</v>
      </c>
      <c r="GM148">
        <v>50.97</v>
      </c>
      <c r="GR148">
        <v>41.59</v>
      </c>
      <c r="GW148">
        <v>31.54</v>
      </c>
      <c r="HB148">
        <v>31.54</v>
      </c>
      <c r="HG148">
        <v>31.54</v>
      </c>
      <c r="HL148">
        <v>34.22</v>
      </c>
      <c r="HQ148">
        <v>41.59</v>
      </c>
      <c r="HV148">
        <v>42.93</v>
      </c>
      <c r="IA148">
        <v>41.59</v>
      </c>
      <c r="IF148">
        <v>40.25</v>
      </c>
      <c r="IK148">
        <v>42.93</v>
      </c>
      <c r="IP148">
        <v>31.54</v>
      </c>
      <c r="IU148">
        <v>42.93</v>
      </c>
      <c r="IZ148">
        <v>41.59</v>
      </c>
      <c r="JE148">
        <v>42.26</v>
      </c>
      <c r="JJ148">
        <v>31.54</v>
      </c>
      <c r="JO148">
        <v>42.26</v>
      </c>
    </row>
    <row r="149" spans="1:278" x14ac:dyDescent="0.3">
      <c r="A149" s="2">
        <f>IFERROR(AVERAGEIF(Customer_Revenue[[#This Row],[1/3/2022]:[3/31/2022]], "&gt;0"), 0)</f>
        <v>80.561538461538476</v>
      </c>
      <c r="B149" s="1">
        <f>IFERROR(AVEDEV(Customer_Revenue[[#This Row],[1/3/2022]:[3/31/2022]]),0)</f>
        <v>8.9324260355029548</v>
      </c>
      <c r="C149" s="1">
        <f>IFERROR(MAX(0,#REF!-#REF!),0)</f>
        <v>0</v>
      </c>
      <c r="D149" s="1">
        <f>IFERROR(#REF!+#REF!,0)</f>
        <v>0</v>
      </c>
      <c r="E149" s="2">
        <f>IFERROR(AVERAGEIF(Customer_Revenue[[#This Row],[4/1/2022]:[6/30/2022]], "&gt;0"), 0)</f>
        <v>96.648461538461532</v>
      </c>
      <c r="F149" s="1">
        <f>IFERROR(AVEDEV(Customer_Revenue[[#This Row],[4/1/2022]:[6/30/2022]]),0)</f>
        <v>18.032426035502958</v>
      </c>
      <c r="G149" s="1">
        <f>IFERROR(MAX(0,#REF!-#REF!),0)</f>
        <v>0</v>
      </c>
      <c r="H149" s="1">
        <f>IFERROR(#REF!+#REF!,0)</f>
        <v>0</v>
      </c>
      <c r="I149" s="2">
        <f>IFERROR(AVERAGEIF(Customer_Revenue[[#This Row],[4/1/2022]:[9/30/2022]], "&gt;0"),0)</f>
        <v>97.160769230769219</v>
      </c>
      <c r="J149" s="1">
        <f>IFERROR(AVEDEV(Customer_Revenue[[#This Row],[4/1/2022]:[9/30/2022]]),0)</f>
        <v>18.157692307692308</v>
      </c>
      <c r="K149" s="1">
        <f>IFERROR(MAX(0,Customer_Revenue[[#This Row],[Q3 Mean]]-Customer_Revenue[[#This Row],[Q3 Mean Absolute Deviation]]),0)</f>
        <v>79.003076923076918</v>
      </c>
      <c r="L149" s="1">
        <f>IFERROR(MAX(0,Customer_Revenue[[#This Row],[Q3 Mean]]+Customer_Revenue[[#This Row],[Q3 Mean Absolute Deviation]]),0)</f>
        <v>115.31846153846152</v>
      </c>
      <c r="M149" s="2">
        <f>IFERROR(AVERAGEIF(Customer_Revenue[[#This Row],[10/1/2021]:[3/31/2022]], "&gt;0"),0)</f>
        <v>75.022692307692324</v>
      </c>
      <c r="N149" s="1">
        <f>IFERROR(AVEDEV(Customer_Revenue[[#This Row],[10/1/2021]:[3/31/2022]]),0)</f>
        <v>7.6458284023668686</v>
      </c>
      <c r="O149" s="1">
        <f>IFERROR(MAX(0,#REF!-#REF!),0)</f>
        <v>0</v>
      </c>
      <c r="P149" s="1">
        <f>IFERROR(#REF!+#REF!,0)</f>
        <v>0</v>
      </c>
      <c r="Q149">
        <v>6898</v>
      </c>
      <c r="T149">
        <v>77.2</v>
      </c>
      <c r="Y149">
        <v>54</v>
      </c>
      <c r="AD149">
        <v>77.2</v>
      </c>
      <c r="AI149">
        <v>54</v>
      </c>
      <c r="AN149">
        <v>69.709999999999994</v>
      </c>
      <c r="AS149">
        <v>69.709999999999994</v>
      </c>
      <c r="AX149">
        <v>69.709999999999994</v>
      </c>
      <c r="BC149">
        <v>69.709999999999994</v>
      </c>
      <c r="BH149">
        <v>69.709999999999994</v>
      </c>
      <c r="BM149">
        <v>69.709999999999994</v>
      </c>
      <c r="BR149">
        <v>78.77</v>
      </c>
      <c r="BW149">
        <v>71.930000000000007</v>
      </c>
      <c r="CB149">
        <v>71.930000000000007</v>
      </c>
      <c r="CG149">
        <v>71.930000000000007</v>
      </c>
      <c r="CK149" s="17"/>
      <c r="CL149">
        <v>71.930000000000007</v>
      </c>
      <c r="CQ149">
        <v>71.930000000000007</v>
      </c>
      <c r="CV149">
        <v>71.930000000000007</v>
      </c>
      <c r="DA149">
        <v>71.930000000000007</v>
      </c>
      <c r="DF149">
        <v>71.930000000000007</v>
      </c>
      <c r="DK149">
        <v>81.13</v>
      </c>
      <c r="DP149">
        <v>74.290000000000006</v>
      </c>
      <c r="DU149">
        <v>84.69</v>
      </c>
      <c r="DZ149">
        <v>84.69</v>
      </c>
      <c r="EE149">
        <v>84.69</v>
      </c>
      <c r="EJ149">
        <v>104.79</v>
      </c>
      <c r="EO149">
        <v>101.44</v>
      </c>
      <c r="ET149">
        <v>114.35</v>
      </c>
      <c r="EY149">
        <v>76.22</v>
      </c>
      <c r="FD149">
        <v>97.6</v>
      </c>
      <c r="FI149">
        <v>68.180000000000007</v>
      </c>
      <c r="FN149">
        <v>102.96</v>
      </c>
      <c r="FS149">
        <v>74.88</v>
      </c>
      <c r="FX149">
        <v>119.71</v>
      </c>
      <c r="GC149">
        <v>86.94</v>
      </c>
      <c r="GH149">
        <v>141.82</v>
      </c>
      <c r="GM149">
        <v>90.29</v>
      </c>
      <c r="GR149">
        <v>119.71</v>
      </c>
      <c r="GW149">
        <v>66.17</v>
      </c>
      <c r="HB149">
        <v>97.6</v>
      </c>
      <c r="HG149">
        <v>73.540000000000006</v>
      </c>
      <c r="HL149">
        <v>97.6</v>
      </c>
      <c r="HQ149">
        <v>80.91</v>
      </c>
      <c r="HV149">
        <v>118.37</v>
      </c>
      <c r="IA149">
        <v>66.17</v>
      </c>
      <c r="IF149">
        <v>117.03</v>
      </c>
      <c r="IK149">
        <v>86.27</v>
      </c>
      <c r="IP149">
        <v>129.02000000000001</v>
      </c>
      <c r="IU149">
        <v>86.27</v>
      </c>
      <c r="IZ149">
        <v>114.35</v>
      </c>
      <c r="JE149">
        <v>85.6</v>
      </c>
      <c r="JJ149">
        <v>129.02000000000001</v>
      </c>
      <c r="JO149">
        <v>85.6</v>
      </c>
    </row>
    <row r="150" spans="1:278" x14ac:dyDescent="0.3">
      <c r="A150" s="2">
        <f>IFERROR(AVERAGEIF(Customer_Revenue[[#This Row],[1/3/2022]:[3/31/2022]], "&gt;0"), 0)</f>
        <v>59.131538461538462</v>
      </c>
      <c r="B150" s="1">
        <f>IFERROR(AVEDEV(Customer_Revenue[[#This Row],[1/3/2022]:[3/31/2022]]),0)</f>
        <v>2.5689940828402347</v>
      </c>
      <c r="C150" s="1">
        <f>IFERROR(MAX(0,#REF!-#REF!),0)</f>
        <v>0</v>
      </c>
      <c r="D150" s="1">
        <f>IFERROR(#REF!+#REF!,0)</f>
        <v>0</v>
      </c>
      <c r="E150" s="2">
        <f>IFERROR(AVERAGEIF(Customer_Revenue[[#This Row],[4/1/2022]:[6/30/2022]], "&gt;0"), 0)</f>
        <v>71.036923076923074</v>
      </c>
      <c r="F150" s="1">
        <f>IFERROR(AVEDEV(Customer_Revenue[[#This Row],[4/1/2022]:[6/30/2022]]),0)</f>
        <v>9.3720710059171584</v>
      </c>
      <c r="G150" s="1">
        <f>IFERROR(MAX(0,#REF!-#REF!),0)</f>
        <v>0</v>
      </c>
      <c r="H150" s="1">
        <f>IFERROR(#REF!+#REF!,0)</f>
        <v>0</v>
      </c>
      <c r="I150" s="2">
        <f>IFERROR(AVERAGEIF(Customer_Revenue[[#This Row],[4/1/2022]:[9/30/2022]], "&gt;0"),0)</f>
        <v>69.825769230769254</v>
      </c>
      <c r="J150" s="1">
        <f>IFERROR(AVEDEV(Customer_Revenue[[#This Row],[4/1/2022]:[9/30/2022]]),0)</f>
        <v>6.8228994082840169</v>
      </c>
      <c r="K150" s="1">
        <f>IFERROR(MAX(0,Customer_Revenue[[#This Row],[Q3 Mean]]-Customer_Revenue[[#This Row],[Q3 Mean Absolute Deviation]]),0)</f>
        <v>63.002869822485238</v>
      </c>
      <c r="L150" s="1">
        <f>IFERROR(MAX(0,Customer_Revenue[[#This Row],[Q3 Mean]]+Customer_Revenue[[#This Row],[Q3 Mean Absolute Deviation]]),0)</f>
        <v>76.64866863905327</v>
      </c>
      <c r="M150" s="2">
        <f>IFERROR(AVERAGEIF(Customer_Revenue[[#This Row],[10/1/2021]:[3/31/2022]], "&gt;0"),0)</f>
        <v>57.755000000000003</v>
      </c>
      <c r="N150" s="1">
        <f>IFERROR(AVEDEV(Customer_Revenue[[#This Row],[10/1/2021]:[3/31/2022]]),0)</f>
        <v>1.3903846153846169</v>
      </c>
      <c r="O150" s="1">
        <f>IFERROR(MAX(0,#REF!-#REF!),0)</f>
        <v>0</v>
      </c>
      <c r="P150" s="1">
        <f>IFERROR(#REF!+#REF!,0)</f>
        <v>0</v>
      </c>
      <c r="Q150">
        <v>6899</v>
      </c>
      <c r="T150">
        <v>55.97</v>
      </c>
      <c r="Y150">
        <v>55.97</v>
      </c>
      <c r="AD150">
        <v>55.97</v>
      </c>
      <c r="AI150">
        <v>55.97</v>
      </c>
      <c r="AN150">
        <v>55.97</v>
      </c>
      <c r="AS150">
        <v>55.97</v>
      </c>
      <c r="AX150">
        <v>55.97</v>
      </c>
      <c r="BC150">
        <v>55.97</v>
      </c>
      <c r="BH150">
        <v>55.97</v>
      </c>
      <c r="BM150">
        <v>55.97</v>
      </c>
      <c r="BR150">
        <v>57.74</v>
      </c>
      <c r="BW150">
        <v>57.74</v>
      </c>
      <c r="CB150">
        <v>57.74</v>
      </c>
      <c r="CG150">
        <v>57.74</v>
      </c>
      <c r="CK150" s="17"/>
      <c r="CL150">
        <v>57.74</v>
      </c>
      <c r="CQ150">
        <v>57.74</v>
      </c>
      <c r="CV150">
        <v>57.74</v>
      </c>
      <c r="DA150">
        <v>57.74</v>
      </c>
      <c r="DF150">
        <v>57.74</v>
      </c>
      <c r="DK150">
        <v>57.74</v>
      </c>
      <c r="DP150">
        <v>57.74</v>
      </c>
      <c r="DU150">
        <v>57.74</v>
      </c>
      <c r="DZ150">
        <v>57.74</v>
      </c>
      <c r="EE150">
        <v>57.74</v>
      </c>
      <c r="EJ150">
        <v>57.74</v>
      </c>
      <c r="EO150">
        <v>75.83</v>
      </c>
      <c r="ET150">
        <v>79.849999999999994</v>
      </c>
      <c r="EY150">
        <v>82.53</v>
      </c>
      <c r="FD150">
        <v>61.76</v>
      </c>
      <c r="FI150">
        <v>59.75</v>
      </c>
      <c r="FN150">
        <v>63.77</v>
      </c>
      <c r="FS150">
        <v>65.11</v>
      </c>
      <c r="FX150">
        <v>70.47</v>
      </c>
      <c r="GC150">
        <v>71.81</v>
      </c>
      <c r="GH150">
        <v>94.59</v>
      </c>
      <c r="GM150">
        <v>83.87</v>
      </c>
      <c r="GR150">
        <v>74.489999999999995</v>
      </c>
      <c r="GW150">
        <v>57.74</v>
      </c>
      <c r="HB150">
        <v>57.74</v>
      </c>
      <c r="HG150">
        <v>61.76</v>
      </c>
      <c r="HL150">
        <v>66.45</v>
      </c>
      <c r="HQ150">
        <v>71.14</v>
      </c>
      <c r="HV150">
        <v>72.48</v>
      </c>
      <c r="IA150">
        <v>70.47</v>
      </c>
      <c r="IF150">
        <v>73.150000000000006</v>
      </c>
      <c r="IK150">
        <v>73.150000000000006</v>
      </c>
      <c r="IP150">
        <v>57.74</v>
      </c>
      <c r="IU150">
        <v>73.150000000000006</v>
      </c>
      <c r="IZ150">
        <v>71.14</v>
      </c>
      <c r="JE150">
        <v>71.81</v>
      </c>
      <c r="JJ150">
        <v>57.74</v>
      </c>
      <c r="JO150">
        <v>71.81</v>
      </c>
    </row>
    <row r="151" spans="1:278" x14ac:dyDescent="0.3">
      <c r="A151" s="2">
        <f>IFERROR(AVERAGEIF(Customer_Revenue[[#This Row],[1/3/2022]:[3/31/2022]], "&gt;0"), 0)</f>
        <v>184.66</v>
      </c>
      <c r="B151" s="1">
        <f>IFERROR(AVEDEV(Customer_Revenue[[#This Row],[1/3/2022]:[3/31/2022]]),0)</f>
        <v>53.240000000000009</v>
      </c>
      <c r="C151" s="1">
        <f>IFERROR(MAX(0,#REF!-#REF!),0)</f>
        <v>0</v>
      </c>
      <c r="D151" s="1">
        <f>IFERROR(#REF!+#REF!,0)</f>
        <v>0</v>
      </c>
      <c r="E151" s="2">
        <f>IFERROR(AVERAGEIF(Customer_Revenue[[#This Row],[4/1/2022]:[6/30/2022]], "&gt;0"), 0)</f>
        <v>170.45833333333334</v>
      </c>
      <c r="F151" s="1">
        <f>IFERROR(AVEDEV(Customer_Revenue[[#This Row],[4/1/2022]:[6/30/2022]]),0)</f>
        <v>48.100408163265307</v>
      </c>
      <c r="G151" s="1">
        <f>IFERROR(MAX(0,#REF!-#REF!),0)</f>
        <v>0</v>
      </c>
      <c r="H151" s="1">
        <f>IFERROR(#REF!+#REF!,0)</f>
        <v>0</v>
      </c>
      <c r="I151" s="2">
        <f>IFERROR(AVERAGEIF(Customer_Revenue[[#This Row],[4/1/2022]:[9/30/2022]], "&gt;0"),0)</f>
        <v>180.73384615384614</v>
      </c>
      <c r="J151" s="1">
        <f>IFERROR(AVEDEV(Customer_Revenue[[#This Row],[4/1/2022]:[9/30/2022]]),0)</f>
        <v>64.052499999999995</v>
      </c>
      <c r="K151" s="1">
        <f>IFERROR(MAX(0,Customer_Revenue[[#This Row],[Q3 Mean]]-Customer_Revenue[[#This Row],[Q3 Mean Absolute Deviation]]),0)</f>
        <v>116.68134615384615</v>
      </c>
      <c r="L151" s="1">
        <f>IFERROR(MAX(0,Customer_Revenue[[#This Row],[Q3 Mean]]+Customer_Revenue[[#This Row],[Q3 Mean Absolute Deviation]]),0)</f>
        <v>244.78634615384613</v>
      </c>
      <c r="M151" s="2">
        <f>IFERROR(AVERAGEIF(Customer_Revenue[[#This Row],[10/1/2021]:[3/31/2022]], "&gt;0"),0)</f>
        <v>190.6577777777778</v>
      </c>
      <c r="N151" s="1">
        <f>IFERROR(AVEDEV(Customer_Revenue[[#This Row],[10/1/2021]:[3/31/2022]]),0)</f>
        <v>79.57925925925926</v>
      </c>
      <c r="O151" s="1">
        <f>IFERROR(MAX(0,#REF!-#REF!),0)</f>
        <v>0</v>
      </c>
      <c r="P151" s="1">
        <f>IFERROR(#REF!+#REF!,0)</f>
        <v>0</v>
      </c>
      <c r="Q151">
        <v>6908</v>
      </c>
      <c r="R151">
        <v>124.03</v>
      </c>
      <c r="AB151">
        <v>158.30000000000001</v>
      </c>
      <c r="AL151">
        <v>499.61</v>
      </c>
      <c r="AV151">
        <v>124.03</v>
      </c>
      <c r="BF151">
        <v>124.03</v>
      </c>
      <c r="BP151">
        <v>124.03</v>
      </c>
      <c r="BZ151">
        <v>192.57</v>
      </c>
      <c r="CJ151">
        <v>131.41999999999999</v>
      </c>
      <c r="CK151" s="17"/>
      <c r="EC151">
        <v>237.9</v>
      </c>
      <c r="EW151">
        <v>170</v>
      </c>
      <c r="FG151">
        <v>170</v>
      </c>
      <c r="FQ151">
        <v>240.15</v>
      </c>
      <c r="GA151">
        <v>133.66999999999999</v>
      </c>
      <c r="GJ151">
        <v>172.63</v>
      </c>
      <c r="GK151">
        <v>0</v>
      </c>
      <c r="GU151">
        <v>136.30000000000001</v>
      </c>
      <c r="HE151">
        <v>136.30000000000001</v>
      </c>
      <c r="HO151">
        <v>288.39999999999998</v>
      </c>
      <c r="HY151">
        <v>128.44999999999999</v>
      </c>
      <c r="II151">
        <v>288.39999999999998</v>
      </c>
      <c r="IS151">
        <v>182.83</v>
      </c>
      <c r="JB151">
        <v>174.78</v>
      </c>
      <c r="JC151">
        <v>0</v>
      </c>
      <c r="JM151">
        <v>127.63</v>
      </c>
      <c r="JN151">
        <v>0</v>
      </c>
    </row>
    <row r="152" spans="1:278" x14ac:dyDescent="0.3">
      <c r="A152" s="2">
        <f>IFERROR(AVERAGEIF(Customer_Revenue[[#This Row],[1/3/2022]:[3/31/2022]], "&gt;0"), 0)</f>
        <v>114.56000000000002</v>
      </c>
      <c r="B152" s="1">
        <f>IFERROR(AVEDEV(Customer_Revenue[[#This Row],[1/3/2022]:[3/31/2022]]),0)</f>
        <v>3.9257142857142884</v>
      </c>
      <c r="C152" s="1">
        <f>IFERROR(MAX(0,#REF!-#REF!),0)</f>
        <v>0</v>
      </c>
      <c r="D152" s="1">
        <f>IFERROR(#REF!+#REF!,0)</f>
        <v>0</v>
      </c>
      <c r="E152" s="2">
        <f>IFERROR(AVERAGEIF(Customer_Revenue[[#This Row],[4/1/2022]:[6/30/2022]], "&gt;0"), 0)</f>
        <v>120.06333333333335</v>
      </c>
      <c r="F152" s="1">
        <f>IFERROR(AVEDEV(Customer_Revenue[[#This Row],[4/1/2022]:[6/30/2022]]),0)</f>
        <v>1.2577777777777801</v>
      </c>
      <c r="G152" s="1">
        <f>IFERROR(MAX(0,#REF!-#REF!),0)</f>
        <v>0</v>
      </c>
      <c r="H152" s="1">
        <f>IFERROR(#REF!+#REF!,0)</f>
        <v>0</v>
      </c>
      <c r="I152" s="2">
        <f>IFERROR(AVERAGEIF(Customer_Revenue[[#This Row],[4/1/2022]:[9/30/2022]], "&gt;0"),0)</f>
        <v>120.87846153846155</v>
      </c>
      <c r="J152" s="1">
        <f>IFERROR(AVEDEV(Customer_Revenue[[#This Row],[4/1/2022]:[9/30/2022]]),0)</f>
        <v>1.0821301775147878</v>
      </c>
      <c r="K152" s="1">
        <f>IFERROR(MAX(0,Customer_Revenue[[#This Row],[Q3 Mean]]-Customer_Revenue[[#This Row],[Q3 Mean Absolute Deviation]]),0)</f>
        <v>119.79633136094677</v>
      </c>
      <c r="L152" s="1">
        <f>IFERROR(MAX(0,Customer_Revenue[[#This Row],[Q3 Mean]]+Customer_Revenue[[#This Row],[Q3 Mean Absolute Deviation]]),0)</f>
        <v>121.96059171597634</v>
      </c>
      <c r="M152" s="2">
        <f>IFERROR(AVERAGEIF(Customer_Revenue[[#This Row],[10/1/2021]:[3/31/2022]], "&gt;0"),0)</f>
        <v>111.43538461538456</v>
      </c>
      <c r="N152" s="1">
        <f>IFERROR(AVEDEV(Customer_Revenue[[#This Row],[10/1/2021]:[3/31/2022]]),0)</f>
        <v>4.0366863905325294</v>
      </c>
      <c r="O152" s="1">
        <f>IFERROR(MAX(0,#REF!-#REF!),0)</f>
        <v>0</v>
      </c>
      <c r="P152" s="1">
        <f>IFERROR(#REF!+#REF!,0)</f>
        <v>0</v>
      </c>
      <c r="Q152">
        <v>6909</v>
      </c>
      <c r="Z152">
        <v>111.32</v>
      </c>
      <c r="AJ152">
        <v>111.32</v>
      </c>
      <c r="AS152">
        <v>111.32</v>
      </c>
      <c r="BC152">
        <v>111.32</v>
      </c>
      <c r="BM152">
        <v>111.32</v>
      </c>
      <c r="BW152">
        <v>90.14</v>
      </c>
      <c r="CG152">
        <v>111.32</v>
      </c>
      <c r="CK152" s="17"/>
      <c r="CQ152">
        <v>111.32</v>
      </c>
      <c r="DA152">
        <v>107.3</v>
      </c>
      <c r="DK152">
        <v>116.87</v>
      </c>
      <c r="DU152">
        <v>116.87</v>
      </c>
      <c r="EE152">
        <v>119.12</v>
      </c>
      <c r="EO152">
        <v>119.12</v>
      </c>
      <c r="EY152">
        <v>119.12</v>
      </c>
      <c r="FI152">
        <v>119.12</v>
      </c>
      <c r="FS152">
        <v>119.12</v>
      </c>
      <c r="GC152">
        <v>119.12</v>
      </c>
      <c r="GM152">
        <v>121.95</v>
      </c>
      <c r="GW152">
        <v>121.95</v>
      </c>
      <c r="HG152">
        <v>121.95</v>
      </c>
      <c r="HQ152">
        <v>121.95</v>
      </c>
      <c r="IA152">
        <v>121.95</v>
      </c>
      <c r="IK152">
        <v>121.95</v>
      </c>
      <c r="IU152">
        <v>121.08</v>
      </c>
      <c r="JE152">
        <v>121.08</v>
      </c>
      <c r="JO152">
        <v>121.08</v>
      </c>
    </row>
    <row r="153" spans="1:278" x14ac:dyDescent="0.3">
      <c r="A153" s="2">
        <f>IFERROR(AVERAGEIF(Customer_Revenue[[#This Row],[1/3/2022]:[3/31/2022]], "&gt;0"), 0)</f>
        <v>15.074999999999998</v>
      </c>
      <c r="B153" s="1">
        <f>IFERROR(AVEDEV(Customer_Revenue[[#This Row],[1/3/2022]:[3/31/2022]]),0)</f>
        <v>0.12499999999999822</v>
      </c>
      <c r="C153" s="1">
        <f>IFERROR(MAX(0,#REF!-#REF!),0)</f>
        <v>0</v>
      </c>
      <c r="D153" s="1">
        <f>IFERROR(#REF!+#REF!,0)</f>
        <v>0</v>
      </c>
      <c r="E153" s="2">
        <f>IFERROR(AVERAGEIF(Customer_Revenue[[#This Row],[4/1/2022]:[6/30/2022]], "&gt;0"), 0)</f>
        <v>15</v>
      </c>
      <c r="F153" s="1">
        <f>IFERROR(AVEDEV(Customer_Revenue[[#This Row],[4/1/2022]:[6/30/2022]]),0)</f>
        <v>0</v>
      </c>
      <c r="G153" s="1">
        <f>IFERROR(MAX(0,#REF!-#REF!),0)</f>
        <v>0</v>
      </c>
      <c r="H153" s="1">
        <f>IFERROR(#REF!+#REF!,0)</f>
        <v>0</v>
      </c>
      <c r="I153" s="2">
        <f>IFERROR(AVERAGEIF(Customer_Revenue[[#This Row],[4/1/2022]:[9/30/2022]], "&gt;0"),0)</f>
        <v>15</v>
      </c>
      <c r="J153" s="1">
        <f>IFERROR(AVEDEV(Customer_Revenue[[#This Row],[4/1/2022]:[9/30/2022]]),0)</f>
        <v>0</v>
      </c>
      <c r="K153" s="1">
        <f>IFERROR(MAX(0,Customer_Revenue[[#This Row],[Q3 Mean]]-Customer_Revenue[[#This Row],[Q3 Mean Absolute Deviation]]),0)</f>
        <v>15</v>
      </c>
      <c r="L153" s="1">
        <f>IFERROR(MAX(0,Customer_Revenue[[#This Row],[Q3 Mean]]+Customer_Revenue[[#This Row],[Q3 Mean Absolute Deviation]]),0)</f>
        <v>15</v>
      </c>
      <c r="M153" s="2">
        <f>IFERROR(AVERAGEIF(Customer_Revenue[[#This Row],[10/1/2021]:[3/31/2022]], "&gt;0"),0)</f>
        <v>15.034615384615384</v>
      </c>
      <c r="N153" s="1">
        <f>IFERROR(AVEDEV(Customer_Revenue[[#This Row],[10/1/2021]:[3/31/2022]]),0)</f>
        <v>6.3905325443786076E-2</v>
      </c>
      <c r="O153" s="1">
        <f>IFERROR(MAX(0,#REF!-#REF!),0)</f>
        <v>0</v>
      </c>
      <c r="P153" s="1">
        <f>IFERROR(#REF!+#REF!,0)</f>
        <v>0</v>
      </c>
      <c r="Q153">
        <v>6919</v>
      </c>
      <c r="R153">
        <v>15</v>
      </c>
      <c r="W153">
        <v>15</v>
      </c>
      <c r="AB153">
        <v>15</v>
      </c>
      <c r="AG153">
        <v>15</v>
      </c>
      <c r="AL153">
        <v>15</v>
      </c>
      <c r="AQ153">
        <v>15</v>
      </c>
      <c r="AV153">
        <v>15</v>
      </c>
      <c r="BA153">
        <v>15</v>
      </c>
      <c r="BF153">
        <v>15</v>
      </c>
      <c r="BK153">
        <v>15</v>
      </c>
      <c r="BP153">
        <v>15</v>
      </c>
      <c r="BU153">
        <v>15</v>
      </c>
      <c r="BZ153">
        <v>15</v>
      </c>
      <c r="CE153">
        <v>15</v>
      </c>
      <c r="CJ153">
        <v>15</v>
      </c>
      <c r="CK153" s="17"/>
      <c r="CO153">
        <v>15</v>
      </c>
      <c r="CT153">
        <v>15</v>
      </c>
      <c r="CY153">
        <v>15</v>
      </c>
      <c r="DD153">
        <v>15</v>
      </c>
      <c r="DI153">
        <v>15</v>
      </c>
      <c r="DN153">
        <v>15</v>
      </c>
      <c r="DS153">
        <v>15</v>
      </c>
      <c r="DX153">
        <v>15</v>
      </c>
      <c r="EC153">
        <v>15</v>
      </c>
      <c r="EH153">
        <v>15.45</v>
      </c>
      <c r="EM153">
        <v>15.45</v>
      </c>
      <c r="ER153">
        <v>15</v>
      </c>
      <c r="EW153">
        <v>15</v>
      </c>
      <c r="FB153">
        <v>15</v>
      </c>
      <c r="FG153">
        <v>15</v>
      </c>
      <c r="FL153">
        <v>15</v>
      </c>
      <c r="FQ153">
        <v>15</v>
      </c>
      <c r="FV153">
        <v>15</v>
      </c>
      <c r="GA153">
        <v>15</v>
      </c>
      <c r="GF153">
        <v>15</v>
      </c>
      <c r="GK153">
        <v>15</v>
      </c>
      <c r="GP153">
        <v>15</v>
      </c>
      <c r="GU153">
        <v>15</v>
      </c>
      <c r="GZ153">
        <v>15</v>
      </c>
      <c r="HE153">
        <v>15</v>
      </c>
      <c r="HJ153">
        <v>15</v>
      </c>
      <c r="HO153">
        <v>15</v>
      </c>
      <c r="HT153">
        <v>15</v>
      </c>
      <c r="HY153">
        <v>15</v>
      </c>
      <c r="ID153">
        <v>15</v>
      </c>
      <c r="II153">
        <v>15</v>
      </c>
      <c r="IN153">
        <v>15</v>
      </c>
      <c r="IS153">
        <v>15</v>
      </c>
      <c r="IX153">
        <v>15</v>
      </c>
      <c r="JC153">
        <v>15</v>
      </c>
      <c r="JH153">
        <v>15</v>
      </c>
      <c r="JM153">
        <v>15</v>
      </c>
      <c r="JR153">
        <v>15</v>
      </c>
    </row>
    <row r="154" spans="1:278" x14ac:dyDescent="0.3">
      <c r="A154" s="2">
        <f>IFERROR(AVERAGEIF(Customer_Revenue[[#This Row],[1/3/2022]:[3/31/2022]], "&gt;0"), 0)</f>
        <v>235.23833333333334</v>
      </c>
      <c r="B154" s="1">
        <f>IFERROR(AVEDEV(Customer_Revenue[[#This Row],[1/3/2022]:[3/31/2022]]),0)</f>
        <v>16.931111111111118</v>
      </c>
      <c r="C154" s="1">
        <f>IFERROR(MAX(0,#REF!-#REF!),0)</f>
        <v>0</v>
      </c>
      <c r="D154" s="1">
        <f>IFERROR(#REF!+#REF!,0)</f>
        <v>0</v>
      </c>
      <c r="E154" s="2">
        <f>IFERROR(AVERAGEIF(Customer_Revenue[[#This Row],[4/1/2022]:[6/30/2022]], "&gt;0"), 0)</f>
        <v>324.24857142857138</v>
      </c>
      <c r="F154" s="1">
        <f>IFERROR(AVEDEV(Customer_Revenue[[#This Row],[4/1/2022]:[6/30/2022]]),0)</f>
        <v>70.929375000000022</v>
      </c>
      <c r="G154" s="1">
        <f>IFERROR(MAX(0,#REF!-#REF!),0)</f>
        <v>0</v>
      </c>
      <c r="H154" s="1">
        <f>IFERROR(#REF!+#REF!,0)</f>
        <v>0</v>
      </c>
      <c r="I154" s="2">
        <f>IFERROR(AVERAGEIF(Customer_Revenue[[#This Row],[4/1/2022]:[9/30/2022]], "&gt;0"),0)</f>
        <v>228.70846153846151</v>
      </c>
      <c r="J154" s="1">
        <f>IFERROR(AVEDEV(Customer_Revenue[[#This Row],[4/1/2022]:[9/30/2022]]),0)</f>
        <v>111.87642857142855</v>
      </c>
      <c r="K154" s="1">
        <f>IFERROR(MAX(0,Customer_Revenue[[#This Row],[Q3 Mean]]-Customer_Revenue[[#This Row],[Q3 Mean Absolute Deviation]]),0)</f>
        <v>116.83203296703296</v>
      </c>
      <c r="L154" s="1">
        <f>IFERROR(MAX(0,Customer_Revenue[[#This Row],[Q3 Mean]]+Customer_Revenue[[#This Row],[Q3 Mean Absolute Deviation]]),0)</f>
        <v>340.58489010989007</v>
      </c>
      <c r="M154" s="2">
        <f>IFERROR(AVERAGEIF(Customer_Revenue[[#This Row],[10/1/2021]:[3/31/2022]], "&gt;0"),0)</f>
        <v>241.15846153846158</v>
      </c>
      <c r="N154" s="1">
        <f>IFERROR(AVEDEV(Customer_Revenue[[#This Row],[10/1/2021]:[3/31/2022]]),0)</f>
        <v>17.359881656804738</v>
      </c>
      <c r="O154" s="1">
        <f>IFERROR(MAX(0,#REF!-#REF!),0)</f>
        <v>0</v>
      </c>
      <c r="P154" s="1">
        <f>IFERROR(#REF!+#REF!,0)</f>
        <v>0</v>
      </c>
      <c r="Q154">
        <v>6921</v>
      </c>
      <c r="U154">
        <v>259.63</v>
      </c>
      <c r="AE154">
        <v>259.63</v>
      </c>
      <c r="AO154">
        <v>259.63</v>
      </c>
      <c r="AY154">
        <v>259.63</v>
      </c>
      <c r="BI154">
        <v>240.03</v>
      </c>
      <c r="BS154">
        <v>222.54</v>
      </c>
      <c r="CC154">
        <v>222.54</v>
      </c>
      <c r="CK154" s="17"/>
      <c r="CM154">
        <v>222.54</v>
      </c>
      <c r="CW154">
        <v>222.54</v>
      </c>
      <c r="DG154">
        <v>222.54</v>
      </c>
      <c r="DQ154">
        <v>222.54</v>
      </c>
      <c r="EA154">
        <v>259.51</v>
      </c>
      <c r="EK154">
        <v>261.76</v>
      </c>
      <c r="EU154">
        <v>287.91000000000003</v>
      </c>
      <c r="FE154">
        <v>287.91000000000003</v>
      </c>
      <c r="FO154">
        <v>408.75</v>
      </c>
      <c r="FP154">
        <v>0</v>
      </c>
      <c r="FY154">
        <v>298.67</v>
      </c>
      <c r="GI154">
        <v>318.83999999999997</v>
      </c>
      <c r="GS154">
        <v>333.83</v>
      </c>
      <c r="HC154">
        <v>333.83</v>
      </c>
      <c r="HM154">
        <v>119.31</v>
      </c>
      <c r="HW154">
        <v>109.93</v>
      </c>
      <c r="IG154">
        <v>119.3</v>
      </c>
      <c r="IQ154">
        <v>118.31</v>
      </c>
      <c r="JA154">
        <v>118.31</v>
      </c>
      <c r="JK154">
        <v>118.31</v>
      </c>
    </row>
    <row r="155" spans="1:278" x14ac:dyDescent="0.3">
      <c r="A155" s="2">
        <f>IFERROR(AVERAGEIF(Customer_Revenue[[#This Row],[1/3/2022]:[3/31/2022]], "&gt;0"), 0)</f>
        <v>30.37923076923078</v>
      </c>
      <c r="B155" s="1">
        <f>IFERROR(AVEDEV(Customer_Revenue[[#This Row],[1/3/2022]:[3/31/2022]]),0)</f>
        <v>0.79881656804734347</v>
      </c>
      <c r="C155" s="1">
        <f>IFERROR(MAX(0,#REF!-#REF!),0)</f>
        <v>0</v>
      </c>
      <c r="D155" s="1">
        <f>IFERROR(#REF!+#REF!,0)</f>
        <v>0</v>
      </c>
      <c r="E155" s="2">
        <f>IFERROR(AVERAGEIF(Customer_Revenue[[#This Row],[4/1/2022]:[6/30/2022]], "&gt;0"), 0)</f>
        <v>32.971538461538458</v>
      </c>
      <c r="F155" s="1">
        <f>IFERROR(AVEDEV(Customer_Revenue[[#This Row],[4/1/2022]:[6/30/2022]]),0)</f>
        <v>1.1928994082840216</v>
      </c>
      <c r="G155" s="1">
        <f>IFERROR(MAX(0,#REF!-#REF!),0)</f>
        <v>0</v>
      </c>
      <c r="H155" s="1">
        <f>IFERROR(#REF!+#REF!,0)</f>
        <v>0</v>
      </c>
      <c r="I155" s="2">
        <f>IFERROR(AVERAGEIF(Customer_Revenue[[#This Row],[4/1/2022]:[9/30/2022]], "&gt;0"),0)</f>
        <v>34.269615384615399</v>
      </c>
      <c r="J155" s="1">
        <f>IFERROR(AVEDEV(Customer_Revenue[[#This Row],[4/1/2022]:[9/30/2022]]),0)</f>
        <v>1.5042899408283996</v>
      </c>
      <c r="K155" s="1">
        <f>IFERROR(MAX(0,Customer_Revenue[[#This Row],[Q3 Mean]]-Customer_Revenue[[#This Row],[Q3 Mean Absolute Deviation]]),0)</f>
        <v>32.765325443786999</v>
      </c>
      <c r="L155" s="1">
        <f>IFERROR(MAX(0,Customer_Revenue[[#This Row],[Q3 Mean]]+Customer_Revenue[[#This Row],[Q3 Mean Absolute Deviation]]),0)</f>
        <v>35.773905325443799</v>
      </c>
      <c r="M155" s="2">
        <f>IFERROR(AVERAGEIF(Customer_Revenue[[#This Row],[10/1/2021]:[3/31/2022]], "&gt;0"),0)</f>
        <v>30.119615384615393</v>
      </c>
      <c r="N155" s="1">
        <f>IFERROR(AVEDEV(Customer_Revenue[[#This Row],[10/1/2021]:[3/31/2022]]),0)</f>
        <v>0.45931952662722608</v>
      </c>
      <c r="O155" s="1">
        <f>IFERROR(MAX(0,#REF!-#REF!),0)</f>
        <v>0</v>
      </c>
      <c r="P155" s="1">
        <f>IFERROR(#REF!+#REF!,0)</f>
        <v>0</v>
      </c>
      <c r="Q155">
        <v>6925</v>
      </c>
      <c r="S155">
        <v>29.86</v>
      </c>
      <c r="X155">
        <v>29.86</v>
      </c>
      <c r="AC155">
        <v>29.86</v>
      </c>
      <c r="AH155">
        <v>29.86</v>
      </c>
      <c r="AM155">
        <v>29.86</v>
      </c>
      <c r="AR155">
        <v>29.86</v>
      </c>
      <c r="AW155">
        <v>29.86</v>
      </c>
      <c r="BB155">
        <v>29.86</v>
      </c>
      <c r="BG155">
        <v>29.86</v>
      </c>
      <c r="BL155">
        <v>29.86</v>
      </c>
      <c r="BQ155">
        <v>29.86</v>
      </c>
      <c r="BV155">
        <v>29.86</v>
      </c>
      <c r="CA155">
        <v>29.86</v>
      </c>
      <c r="CF155">
        <v>29.86</v>
      </c>
      <c r="CK155" s="17">
        <v>29.86</v>
      </c>
      <c r="CP155">
        <v>29.86</v>
      </c>
      <c r="CU155">
        <v>29.86</v>
      </c>
      <c r="CZ155">
        <v>29.86</v>
      </c>
      <c r="DE155">
        <v>29.86</v>
      </c>
      <c r="DJ155">
        <v>29.86</v>
      </c>
      <c r="DO155">
        <v>29.86</v>
      </c>
      <c r="DT155">
        <v>29.86</v>
      </c>
      <c r="DY155">
        <v>29.86</v>
      </c>
      <c r="ED155">
        <v>32.11</v>
      </c>
      <c r="EI155">
        <v>32.11</v>
      </c>
      <c r="EN155">
        <v>32.11</v>
      </c>
      <c r="ES155">
        <v>32.11</v>
      </c>
      <c r="EX155">
        <v>32.11</v>
      </c>
      <c r="FC155">
        <v>32.11</v>
      </c>
      <c r="FH155">
        <v>32.11</v>
      </c>
      <c r="FM155">
        <v>32.11</v>
      </c>
      <c r="FR155">
        <v>32.11</v>
      </c>
      <c r="FW155">
        <v>32.11</v>
      </c>
      <c r="GB155">
        <v>32.11</v>
      </c>
      <c r="GG155">
        <v>32.11</v>
      </c>
      <c r="GL155">
        <v>34.909999999999997</v>
      </c>
      <c r="GQ155">
        <v>34.909999999999997</v>
      </c>
      <c r="GV155">
        <v>34.909999999999997</v>
      </c>
      <c r="HA155">
        <v>34.909999999999997</v>
      </c>
      <c r="HF155">
        <v>35.08</v>
      </c>
      <c r="HK155">
        <v>35.08</v>
      </c>
      <c r="HP155">
        <v>35.08</v>
      </c>
      <c r="HU155">
        <v>35.08</v>
      </c>
      <c r="HZ155">
        <v>35.08</v>
      </c>
      <c r="IE155">
        <v>35.08</v>
      </c>
      <c r="IJ155">
        <v>35.08</v>
      </c>
      <c r="IO155">
        <v>34.21</v>
      </c>
      <c r="IT155">
        <v>34.21</v>
      </c>
      <c r="IY155">
        <v>37.1</v>
      </c>
      <c r="JD155">
        <v>37.1</v>
      </c>
      <c r="JI155">
        <v>37.1</v>
      </c>
      <c r="JN155">
        <v>37.1</v>
      </c>
    </row>
    <row r="156" spans="1:278" x14ac:dyDescent="0.3">
      <c r="A156" s="2">
        <f>IFERROR(AVERAGEIF(Customer_Revenue[[#This Row],[1/3/2022]:[3/31/2022]], "&gt;0"), 0)</f>
        <v>94.379230769230759</v>
      </c>
      <c r="B156" s="1">
        <f>IFERROR(AVEDEV(Customer_Revenue[[#This Row],[1/3/2022]:[3/31/2022]]),0)</f>
        <v>0.79881656804733203</v>
      </c>
      <c r="C156" s="1">
        <f>IFERROR(MAX(0,#REF!-#REF!),0)</f>
        <v>0</v>
      </c>
      <c r="D156" s="1">
        <f>IFERROR(#REF!+#REF!,0)</f>
        <v>0</v>
      </c>
      <c r="E156" s="2">
        <f>IFERROR(AVERAGEIF(Customer_Revenue[[#This Row],[4/1/2022]:[6/30/2022]], "&gt;0"), 0)</f>
        <v>101.91846153846151</v>
      </c>
      <c r="F156" s="1">
        <f>IFERROR(AVEDEV(Customer_Revenue[[#This Row],[4/1/2022]:[6/30/2022]]),0)</f>
        <v>3.5744378698224901</v>
      </c>
      <c r="G156" s="1">
        <f>IFERROR(MAX(0,#REF!-#REF!),0)</f>
        <v>0</v>
      </c>
      <c r="H156" s="1">
        <f>IFERROR(#REF!+#REF!,0)</f>
        <v>0</v>
      </c>
      <c r="I156" s="2">
        <f>IFERROR(AVERAGEIF(Customer_Revenue[[#This Row],[4/1/2022]:[9/30/2022]], "&gt;0"),0)</f>
        <v>103.98923076923069</v>
      </c>
      <c r="J156" s="1">
        <f>IFERROR(AVEDEV(Customer_Revenue[[#This Row],[4/1/2022]:[9/30/2022]]),0)</f>
        <v>2.8740828402367122</v>
      </c>
      <c r="K156" s="1">
        <f>IFERROR(MAX(0,Customer_Revenue[[#This Row],[Q3 Mean]]-Customer_Revenue[[#This Row],[Q3 Mean Absolute Deviation]]),0)</f>
        <v>101.11514792899398</v>
      </c>
      <c r="L156" s="1">
        <f>IFERROR(MAX(0,Customer_Revenue[[#This Row],[Q3 Mean]]+Customer_Revenue[[#This Row],[Q3 Mean Absolute Deviation]]),0)</f>
        <v>106.8633136094674</v>
      </c>
      <c r="M156" s="2">
        <f>IFERROR(AVERAGEIF(Customer_Revenue[[#This Row],[10/1/2021]:[3/31/2022]], "&gt;0"),0)</f>
        <v>94.119615384615372</v>
      </c>
      <c r="N156" s="1">
        <f>IFERROR(AVEDEV(Customer_Revenue[[#This Row],[10/1/2021]:[3/31/2022]]),0)</f>
        <v>0.45931952662720971</v>
      </c>
      <c r="O156" s="1">
        <f>IFERROR(MAX(0,#REF!-#REF!),0)</f>
        <v>0</v>
      </c>
      <c r="P156" s="1">
        <f>IFERROR(#REF!+#REF!,0)</f>
        <v>0</v>
      </c>
      <c r="Q156">
        <v>6926</v>
      </c>
      <c r="S156">
        <v>93.86</v>
      </c>
      <c r="X156">
        <v>93.86</v>
      </c>
      <c r="AC156">
        <v>93.86</v>
      </c>
      <c r="AH156">
        <v>93.86</v>
      </c>
      <c r="AM156">
        <v>93.86</v>
      </c>
      <c r="AR156">
        <v>93.86</v>
      </c>
      <c r="AW156">
        <v>93.86</v>
      </c>
      <c r="BD156">
        <v>93.86</v>
      </c>
      <c r="BG156">
        <v>93.86</v>
      </c>
      <c r="BL156">
        <v>93.86</v>
      </c>
      <c r="BQ156">
        <v>93.86</v>
      </c>
      <c r="BV156">
        <v>93.86</v>
      </c>
      <c r="CA156">
        <v>93.86</v>
      </c>
      <c r="CF156">
        <v>93.86</v>
      </c>
      <c r="CK156" s="17">
        <v>93.86</v>
      </c>
      <c r="CP156">
        <v>93.86</v>
      </c>
      <c r="CU156">
        <v>93.86</v>
      </c>
      <c r="CZ156">
        <v>93.86</v>
      </c>
      <c r="DE156">
        <v>93.86</v>
      </c>
      <c r="DJ156">
        <v>93.86</v>
      </c>
      <c r="DO156">
        <v>93.86</v>
      </c>
      <c r="DT156">
        <v>93.86</v>
      </c>
      <c r="DY156">
        <v>93.86</v>
      </c>
      <c r="ED156">
        <v>96.11</v>
      </c>
      <c r="EI156">
        <v>96.11</v>
      </c>
      <c r="EN156">
        <v>96.11</v>
      </c>
      <c r="ES156">
        <v>96.11</v>
      </c>
      <c r="EX156">
        <v>96.11</v>
      </c>
      <c r="FC156">
        <v>96.11</v>
      </c>
      <c r="FH156">
        <v>96.11</v>
      </c>
      <c r="FM156">
        <v>102.82</v>
      </c>
      <c r="FR156">
        <v>102.82</v>
      </c>
      <c r="FW156">
        <v>102.82</v>
      </c>
      <c r="GB156">
        <v>102.82</v>
      </c>
      <c r="GG156">
        <v>102.82</v>
      </c>
      <c r="GL156">
        <v>106.6</v>
      </c>
      <c r="GQ156">
        <v>106.6</v>
      </c>
      <c r="GV156">
        <v>106.6</v>
      </c>
      <c r="HA156">
        <v>106.6</v>
      </c>
      <c r="HF156">
        <v>106.6</v>
      </c>
      <c r="HK156">
        <v>106.6</v>
      </c>
      <c r="HP156">
        <v>106.6</v>
      </c>
      <c r="HU156">
        <v>106.6</v>
      </c>
      <c r="HZ156">
        <v>106.6</v>
      </c>
      <c r="IE156">
        <v>106.6</v>
      </c>
      <c r="IJ156">
        <v>106.6</v>
      </c>
      <c r="IO156">
        <v>105.43</v>
      </c>
      <c r="IT156">
        <v>105.43</v>
      </c>
      <c r="IY156">
        <v>105.43</v>
      </c>
      <c r="JD156">
        <v>105.43</v>
      </c>
      <c r="JI156">
        <v>105.43</v>
      </c>
      <c r="JN156">
        <v>105.43</v>
      </c>
    </row>
    <row r="157" spans="1:278" x14ac:dyDescent="0.3">
      <c r="A157" s="2">
        <f>IFERROR(AVERAGEIF(Customer_Revenue[[#This Row],[1/3/2022]:[3/31/2022]], "&gt;0"), 0)</f>
        <v>103.20333333333333</v>
      </c>
      <c r="B157" s="1">
        <f>IFERROR(AVEDEV(Customer_Revenue[[#This Row],[1/3/2022]:[3/31/2022]]),0)</f>
        <v>2.6311111111111081</v>
      </c>
      <c r="C157" s="1">
        <f>IFERROR(MAX(0,#REF!-#REF!),0)</f>
        <v>0</v>
      </c>
      <c r="D157" s="1">
        <f>IFERROR(#REF!+#REF!,0)</f>
        <v>0</v>
      </c>
      <c r="E157" s="2">
        <f>IFERROR(AVERAGEIF(Customer_Revenue[[#This Row],[4/1/2022]:[6/30/2022]], "&gt;0"), 0)</f>
        <v>109.18846153846158</v>
      </c>
      <c r="F157" s="1">
        <f>IFERROR(AVEDEV(Customer_Revenue[[#This Row],[4/1/2022]:[6/30/2022]]),0)</f>
        <v>14.484183673469358</v>
      </c>
      <c r="G157" s="1">
        <f>IFERROR(MAX(0,#REF!-#REF!),0)</f>
        <v>0</v>
      </c>
      <c r="H157" s="1">
        <f>IFERROR(#REF!+#REF!,0)</f>
        <v>0</v>
      </c>
      <c r="I157" s="2">
        <f>IFERROR(AVERAGEIF(Customer_Revenue[[#This Row],[4/1/2022]:[9/30/2022]], "&gt;0"),0)</f>
        <v>112.51296296296293</v>
      </c>
      <c r="J157" s="1">
        <f>IFERROR(AVEDEV(Customer_Revenue[[#This Row],[4/1/2022]:[9/30/2022]]),0)</f>
        <v>20.252333333333361</v>
      </c>
      <c r="K157" s="1">
        <f>IFERROR(MAX(0,Customer_Revenue[[#This Row],[Q3 Mean]]-Customer_Revenue[[#This Row],[Q3 Mean Absolute Deviation]]),0)</f>
        <v>92.260629629629562</v>
      </c>
      <c r="L157" s="1">
        <f>IFERROR(MAX(0,Customer_Revenue[[#This Row],[Q3 Mean]]+Customer_Revenue[[#This Row],[Q3 Mean Absolute Deviation]]),0)</f>
        <v>132.7652962962963</v>
      </c>
      <c r="M157" s="2">
        <f>IFERROR(AVERAGEIF(Customer_Revenue[[#This Row],[10/1/2021]:[3/31/2022]], "&gt;0"),0)</f>
        <v>115.65576923076924</v>
      </c>
      <c r="N157" s="1">
        <f>IFERROR(AVEDEV(Customer_Revenue[[#This Row],[10/1/2021]:[3/31/2022]]),0)</f>
        <v>13.757751479289936</v>
      </c>
      <c r="O157" s="1">
        <f>IFERROR(MAX(0,#REF!-#REF!),0)</f>
        <v>0</v>
      </c>
      <c r="P157" s="1">
        <f>IFERROR(#REF!+#REF!,0)</f>
        <v>0</v>
      </c>
      <c r="Q157">
        <v>6929</v>
      </c>
      <c r="R157">
        <v>130.56</v>
      </c>
      <c r="W157">
        <v>130.56</v>
      </c>
      <c r="AB157">
        <v>130.56</v>
      </c>
      <c r="AG157">
        <v>130.56</v>
      </c>
      <c r="AL157">
        <v>130.56</v>
      </c>
      <c r="AQ157">
        <v>130.56</v>
      </c>
      <c r="AV157">
        <v>130.56</v>
      </c>
      <c r="BA157">
        <v>130.56</v>
      </c>
      <c r="BF157">
        <v>130.56</v>
      </c>
      <c r="BK157">
        <v>130.56</v>
      </c>
      <c r="BP157">
        <v>130.56</v>
      </c>
      <c r="BU157">
        <v>130.56</v>
      </c>
      <c r="BZ157">
        <v>100.66</v>
      </c>
      <c r="CE157">
        <v>101.23</v>
      </c>
      <c r="CJ157">
        <v>101.23</v>
      </c>
      <c r="CK157" s="17"/>
      <c r="CO157">
        <v>101.23</v>
      </c>
      <c r="CT157">
        <v>101.23</v>
      </c>
      <c r="CY157">
        <v>101.23</v>
      </c>
      <c r="DD157">
        <v>101.23</v>
      </c>
      <c r="DI157">
        <v>101.23</v>
      </c>
      <c r="DN157">
        <v>101.23</v>
      </c>
      <c r="DS157">
        <v>101.23</v>
      </c>
      <c r="DX157">
        <v>106.21</v>
      </c>
      <c r="EC157">
        <v>106.21</v>
      </c>
      <c r="EH157">
        <v>108.09</v>
      </c>
      <c r="EM157">
        <v>108.09</v>
      </c>
      <c r="ER157">
        <v>108.09</v>
      </c>
      <c r="EW157">
        <v>108.09</v>
      </c>
      <c r="FB157">
        <v>108.09</v>
      </c>
      <c r="FG157">
        <v>108.09</v>
      </c>
      <c r="FL157">
        <v>108.09</v>
      </c>
      <c r="FQ157">
        <v>108.09</v>
      </c>
      <c r="FV157">
        <v>108.09</v>
      </c>
      <c r="GA157">
        <v>108.09</v>
      </c>
      <c r="GF157">
        <v>108.09</v>
      </c>
      <c r="GJ157">
        <v>110.41</v>
      </c>
      <c r="GK157">
        <v>0</v>
      </c>
      <c r="GP157">
        <v>115.41</v>
      </c>
      <c r="GU157">
        <v>110.41</v>
      </c>
      <c r="GZ157">
        <v>110.41</v>
      </c>
      <c r="HE157">
        <v>115.96</v>
      </c>
      <c r="HI157">
        <v>115.96</v>
      </c>
      <c r="HJ157">
        <v>0</v>
      </c>
      <c r="HO157">
        <v>115.96</v>
      </c>
      <c r="HT157">
        <v>115.96</v>
      </c>
      <c r="HY157">
        <v>115.96</v>
      </c>
      <c r="ID157">
        <v>115.96</v>
      </c>
      <c r="II157">
        <v>115.96</v>
      </c>
      <c r="IN157">
        <v>115.24</v>
      </c>
      <c r="IS157">
        <v>115.24</v>
      </c>
      <c r="IX157">
        <v>115.24</v>
      </c>
      <c r="JB157">
        <v>115.24</v>
      </c>
      <c r="JC157">
        <v>0</v>
      </c>
      <c r="JH157">
        <v>115.24</v>
      </c>
      <c r="JM157">
        <v>115.24</v>
      </c>
      <c r="JR157">
        <v>115.24</v>
      </c>
    </row>
    <row r="158" spans="1:278" x14ac:dyDescent="0.3">
      <c r="A158" s="2">
        <f>IFERROR(AVERAGEIF(Customer_Revenue[[#This Row],[1/3/2022]:[3/31/2022]], "&gt;0"), 0)</f>
        <v>86.949999999999989</v>
      </c>
      <c r="B158" s="1">
        <f>IFERROR(AVEDEV(Customer_Revenue[[#This Row],[1/3/2022]:[3/31/2022]]),0)</f>
        <v>2.2800000000000011</v>
      </c>
      <c r="C158" s="1">
        <f>IFERROR(MAX(0,#REF!-#REF!),0)</f>
        <v>0</v>
      </c>
      <c r="D158" s="1">
        <f>IFERROR(#REF!+#REF!,0)</f>
        <v>0</v>
      </c>
      <c r="E158" s="2">
        <f>IFERROR(AVERAGEIF(Customer_Revenue[[#This Row],[4/1/2022]:[6/30/2022]], "&gt;0"), 0)</f>
        <v>92.023846153846151</v>
      </c>
      <c r="F158" s="1">
        <f>IFERROR(AVEDEV(Customer_Revenue[[#This Row],[4/1/2022]:[6/30/2022]]),0)</f>
        <v>12.207244897959182</v>
      </c>
      <c r="G158" s="1">
        <f>IFERROR(MAX(0,#REF!-#REF!),0)</f>
        <v>0</v>
      </c>
      <c r="H158" s="1">
        <f>IFERROR(#REF!+#REF!,0)</f>
        <v>0</v>
      </c>
      <c r="I158" s="2">
        <f>IFERROR(AVERAGEIF(Customer_Revenue[[#This Row],[4/1/2022]:[9/30/2022]], "&gt;0"),0)</f>
        <v>92.67</v>
      </c>
      <c r="J158" s="1">
        <f>IFERROR(AVEDEV(Customer_Revenue[[#This Row],[4/1/2022]:[9/30/2022]]),0)</f>
        <v>16.680599999999991</v>
      </c>
      <c r="K158" s="1">
        <f>IFERROR(MAX(0,Customer_Revenue[[#This Row],[Q3 Mean]]-Customer_Revenue[[#This Row],[Q3 Mean Absolute Deviation]]),0)</f>
        <v>75.989400000000018</v>
      </c>
      <c r="L158" s="1">
        <f>IFERROR(MAX(0,Customer_Revenue[[#This Row],[Q3 Mean]]+Customer_Revenue[[#This Row],[Q3 Mean Absolute Deviation]]),0)</f>
        <v>109.35059999999999</v>
      </c>
      <c r="M158" s="2">
        <f>IFERROR(AVERAGEIF(Customer_Revenue[[#This Row],[10/1/2021]:[3/31/2022]], "&gt;0"),0)</f>
        <v>85.812307692307684</v>
      </c>
      <c r="N158" s="1">
        <f>IFERROR(AVEDEV(Customer_Revenue[[#This Row],[10/1/2021]:[3/31/2022]]),0)</f>
        <v>1.4023668639053246</v>
      </c>
      <c r="O158" s="1">
        <f>IFERROR(MAX(0,#REF!-#REF!),0)</f>
        <v>0</v>
      </c>
      <c r="P158" s="1">
        <f>IFERROR(#REF!+#REF!,0)</f>
        <v>0</v>
      </c>
      <c r="Q158">
        <v>6930</v>
      </c>
      <c r="R158">
        <v>79.599999999999994</v>
      </c>
      <c r="W158">
        <v>85.24</v>
      </c>
      <c r="AB158">
        <v>85.24</v>
      </c>
      <c r="AG158">
        <v>85.24</v>
      </c>
      <c r="AL158">
        <v>85.24</v>
      </c>
      <c r="AQ158">
        <v>85.24</v>
      </c>
      <c r="AV158">
        <v>85.24</v>
      </c>
      <c r="BA158">
        <v>85.24</v>
      </c>
      <c r="BF158">
        <v>85.24</v>
      </c>
      <c r="BK158">
        <v>85.24</v>
      </c>
      <c r="BP158">
        <v>85.24</v>
      </c>
      <c r="BU158">
        <v>85.24</v>
      </c>
      <c r="BZ158">
        <v>85.24</v>
      </c>
      <c r="CE158">
        <v>85.24</v>
      </c>
      <c r="CJ158">
        <v>85.24</v>
      </c>
      <c r="CK158" s="17"/>
      <c r="CO158">
        <v>85.24</v>
      </c>
      <c r="CT158">
        <v>85.24</v>
      </c>
      <c r="CY158">
        <v>85.24</v>
      </c>
      <c r="DD158">
        <v>85.24</v>
      </c>
      <c r="DI158">
        <v>85.24</v>
      </c>
      <c r="DN158">
        <v>85.24</v>
      </c>
      <c r="DS158">
        <v>85.24</v>
      </c>
      <c r="DX158">
        <v>89.43</v>
      </c>
      <c r="EC158">
        <v>89.43</v>
      </c>
      <c r="EH158">
        <v>91.31</v>
      </c>
      <c r="EM158">
        <v>91.31</v>
      </c>
      <c r="ER158">
        <v>91.31</v>
      </c>
      <c r="EW158">
        <v>91.31</v>
      </c>
      <c r="FB158">
        <v>91.31</v>
      </c>
      <c r="FG158">
        <v>91.31</v>
      </c>
      <c r="FL158">
        <v>91.31</v>
      </c>
      <c r="FQ158">
        <v>91.31</v>
      </c>
      <c r="FV158">
        <v>91.31</v>
      </c>
      <c r="GA158">
        <v>91.31</v>
      </c>
      <c r="GF158">
        <v>91.31</v>
      </c>
      <c r="GJ158">
        <v>93.63</v>
      </c>
      <c r="GK158">
        <v>0</v>
      </c>
      <c r="GP158">
        <v>93.63</v>
      </c>
      <c r="GU158">
        <v>93.63</v>
      </c>
      <c r="GZ158">
        <v>93.63</v>
      </c>
      <c r="HE158">
        <v>93.63</v>
      </c>
      <c r="HI158">
        <v>93.63</v>
      </c>
      <c r="HJ158">
        <v>0</v>
      </c>
      <c r="HO158">
        <v>93.63</v>
      </c>
      <c r="HT158">
        <v>93.63</v>
      </c>
      <c r="HY158">
        <v>93.63</v>
      </c>
      <c r="ID158">
        <v>93.63</v>
      </c>
      <c r="II158">
        <v>93.63</v>
      </c>
      <c r="IN158">
        <v>92.91</v>
      </c>
      <c r="IS158">
        <v>92.91</v>
      </c>
      <c r="IX158">
        <v>92.91</v>
      </c>
      <c r="JB158">
        <v>92.91</v>
      </c>
      <c r="JC158">
        <v>0</v>
      </c>
      <c r="JH158">
        <v>92.91</v>
      </c>
      <c r="JM158">
        <v>92.91</v>
      </c>
      <c r="JR158">
        <v>92.91</v>
      </c>
    </row>
    <row r="159" spans="1:278" x14ac:dyDescent="0.3">
      <c r="A159" s="2">
        <f>IFERROR(AVERAGEIF(Customer_Revenue[[#This Row],[1/3/2022]:[3/31/2022]], "&gt;0"), 0)</f>
        <v>109.59833333333334</v>
      </c>
      <c r="B159" s="1">
        <f>IFERROR(AVEDEV(Customer_Revenue[[#This Row],[1/3/2022]:[3/31/2022]]),0)</f>
        <v>2.7844444444444441</v>
      </c>
      <c r="C159" s="1">
        <f>IFERROR(MAX(0,#REF!-#REF!),0)</f>
        <v>0</v>
      </c>
      <c r="D159" s="1">
        <f>IFERROR(#REF!+#REF!,0)</f>
        <v>0</v>
      </c>
      <c r="E159" s="2">
        <f>IFERROR(AVERAGEIF(Customer_Revenue[[#This Row],[4/1/2022]:[6/30/2022]], "&gt;0"), 0)</f>
        <v>114.89461538461539</v>
      </c>
      <c r="F159" s="1">
        <f>IFERROR(AVEDEV(Customer_Revenue[[#This Row],[4/1/2022]:[6/30/2022]]),0)</f>
        <v>15.241122448979581</v>
      </c>
      <c r="G159" s="1">
        <f>IFERROR(MAX(0,#REF!-#REF!),0)</f>
        <v>0</v>
      </c>
      <c r="H159" s="1">
        <f>IFERROR(#REF!+#REF!,0)</f>
        <v>0</v>
      </c>
      <c r="I159" s="2">
        <f>IFERROR(AVERAGEIF(Customer_Revenue[[#This Row],[4/1/2022]:[9/30/2022]], "&gt;0"),0)</f>
        <v>100.18333333333332</v>
      </c>
      <c r="J159" s="1">
        <f>IFERROR(AVEDEV(Customer_Revenue[[#This Row],[4/1/2022]:[9/30/2022]]),0)</f>
        <v>31.454333333333331</v>
      </c>
      <c r="K159" s="1">
        <f>IFERROR(MAX(0,Customer_Revenue[[#This Row],[Q3 Mean]]-Customer_Revenue[[#This Row],[Q3 Mean Absolute Deviation]]),0)</f>
        <v>68.728999999999985</v>
      </c>
      <c r="L159" s="1">
        <f>IFERROR(MAX(0,Customer_Revenue[[#This Row],[Q3 Mean]]+Customer_Revenue[[#This Row],[Q3 Mean Absolute Deviation]]),0)</f>
        <v>131.63766666666666</v>
      </c>
      <c r="M159" s="2">
        <f>IFERROR(AVERAGEIF(Customer_Revenue[[#This Row],[10/1/2021]:[3/31/2022]], "&gt;0"),0)</f>
        <v>108.4738461538462</v>
      </c>
      <c r="N159" s="1">
        <f>IFERROR(AVEDEV(Customer_Revenue[[#This Row],[10/1/2021]:[3/31/2022]]),0)</f>
        <v>1.6311242603550544</v>
      </c>
      <c r="O159" s="1">
        <f>IFERROR(MAX(0,#REF!-#REF!),0)</f>
        <v>0</v>
      </c>
      <c r="P159" s="1">
        <f>IFERROR(#REF!+#REF!,0)</f>
        <v>0</v>
      </c>
      <c r="Q159">
        <v>6934</v>
      </c>
      <c r="R159">
        <v>107.51</v>
      </c>
      <c r="W159">
        <v>107.51</v>
      </c>
      <c r="AB159">
        <v>107.51</v>
      </c>
      <c r="AG159">
        <v>107.51</v>
      </c>
      <c r="AL159">
        <v>107.51</v>
      </c>
      <c r="AQ159">
        <v>107.51</v>
      </c>
      <c r="AV159">
        <v>107.51</v>
      </c>
      <c r="BA159">
        <v>107.51</v>
      </c>
      <c r="BF159">
        <v>107.51</v>
      </c>
      <c r="BK159">
        <v>107.51</v>
      </c>
      <c r="BP159">
        <v>107.51</v>
      </c>
      <c r="BU159">
        <v>107.51</v>
      </c>
      <c r="BZ159">
        <v>107.51</v>
      </c>
      <c r="CE159">
        <v>107.51</v>
      </c>
      <c r="CJ159">
        <v>107.51</v>
      </c>
      <c r="CK159" s="17"/>
      <c r="CO159">
        <v>107.51</v>
      </c>
      <c r="CT159">
        <v>107.51</v>
      </c>
      <c r="CY159">
        <v>107.51</v>
      </c>
      <c r="DD159">
        <v>107.51</v>
      </c>
      <c r="DI159">
        <v>107.51</v>
      </c>
      <c r="DN159">
        <v>107.51</v>
      </c>
      <c r="DS159">
        <v>107.51</v>
      </c>
      <c r="DX159">
        <v>112.8</v>
      </c>
      <c r="EC159">
        <v>112.8</v>
      </c>
      <c r="EH159">
        <v>114.75</v>
      </c>
      <c r="EM159">
        <v>114.75</v>
      </c>
      <c r="ER159">
        <v>114.75</v>
      </c>
      <c r="EW159">
        <v>114.75</v>
      </c>
      <c r="FB159">
        <v>114.75</v>
      </c>
      <c r="FG159">
        <v>114.75</v>
      </c>
      <c r="FL159">
        <v>114.75</v>
      </c>
      <c r="FQ159">
        <v>114.75</v>
      </c>
      <c r="FV159">
        <v>114.75</v>
      </c>
      <c r="GA159">
        <v>114.75</v>
      </c>
      <c r="GF159">
        <v>114.75</v>
      </c>
      <c r="GJ159">
        <v>115.22</v>
      </c>
      <c r="GK159">
        <v>0</v>
      </c>
      <c r="GP159">
        <v>115.22</v>
      </c>
      <c r="GU159">
        <v>115.22</v>
      </c>
      <c r="GZ159">
        <v>115.22</v>
      </c>
      <c r="HE159">
        <v>115.22</v>
      </c>
      <c r="HI159">
        <v>115.22</v>
      </c>
      <c r="HJ159">
        <v>0</v>
      </c>
      <c r="HO159">
        <v>115.22</v>
      </c>
      <c r="HT159">
        <v>115.22</v>
      </c>
      <c r="HY159">
        <v>115.22</v>
      </c>
      <c r="ID159">
        <v>115.22</v>
      </c>
      <c r="II159">
        <v>65</v>
      </c>
      <c r="IN159">
        <v>65</v>
      </c>
      <c r="IS159">
        <v>65</v>
      </c>
      <c r="IX159">
        <v>65</v>
      </c>
      <c r="JB159">
        <v>65</v>
      </c>
      <c r="JC159">
        <v>0</v>
      </c>
      <c r="JH159">
        <v>65</v>
      </c>
      <c r="JM159">
        <v>65</v>
      </c>
      <c r="JR159">
        <v>65</v>
      </c>
    </row>
    <row r="160" spans="1:278" x14ac:dyDescent="0.3">
      <c r="A160" s="2">
        <f>IFERROR(AVERAGEIF(Customer_Revenue[[#This Row],[1/3/2022]:[3/31/2022]], "&gt;0"), 0)</f>
        <v>19.579999999999991</v>
      </c>
      <c r="B160" s="1">
        <f>IFERROR(AVEDEV(Customer_Revenue[[#This Row],[1/3/2022]:[3/31/2022]]),0)</f>
        <v>7.1054273576010019E-15</v>
      </c>
      <c r="C160" s="1">
        <f>IFERROR(MAX(0,#REF!-#REF!),0)</f>
        <v>0</v>
      </c>
      <c r="D160" s="1">
        <f>IFERROR(#REF!+#REF!,0)</f>
        <v>0</v>
      </c>
      <c r="E160" s="2">
        <f>IFERROR(AVERAGEIF(Customer_Revenue[[#This Row],[4/1/2022]:[6/30/2022]], "&gt;0"), 0)</f>
        <v>19.579999999999991</v>
      </c>
      <c r="F160" s="1">
        <f>IFERROR(AVEDEV(Customer_Revenue[[#This Row],[4/1/2022]:[6/30/2022]]),0)</f>
        <v>7.1054273576010019E-15</v>
      </c>
      <c r="G160" s="1">
        <f>IFERROR(MAX(0,#REF!-#REF!),0)</f>
        <v>0</v>
      </c>
      <c r="H160" s="1">
        <f>IFERROR(#REF!+#REF!,0)</f>
        <v>0</v>
      </c>
      <c r="I160" s="2">
        <f>IFERROR(AVERAGEIF(Customer_Revenue[[#This Row],[4/1/2022]:[9/30/2022]], "&gt;0"),0)</f>
        <v>19.926153846153849</v>
      </c>
      <c r="J160" s="1">
        <f>IFERROR(AVEDEV(Customer_Revenue[[#This Row],[4/1/2022]:[9/30/2022]]),0)</f>
        <v>0.47502958579881943</v>
      </c>
      <c r="K160" s="1">
        <f>IFERROR(MAX(0,Customer_Revenue[[#This Row],[Q3 Mean]]-Customer_Revenue[[#This Row],[Q3 Mean Absolute Deviation]]),0)</f>
        <v>19.45112426035503</v>
      </c>
      <c r="L160" s="1">
        <f>IFERROR(MAX(0,Customer_Revenue[[#This Row],[Q3 Mean]]+Customer_Revenue[[#This Row],[Q3 Mean Absolute Deviation]]),0)</f>
        <v>20.401183431952667</v>
      </c>
      <c r="M160" s="2">
        <f>IFERROR(AVERAGEIF(Customer_Revenue[[#This Row],[10/1/2021]:[3/31/2022]], "&gt;0"),0)</f>
        <v>20.164230769230763</v>
      </c>
      <c r="N160" s="1">
        <f>IFERROR(AVEDEV(Customer_Revenue[[#This Row],[10/1/2021]:[3/31/2022]]),0)</f>
        <v>2.1694650205761339</v>
      </c>
      <c r="O160" s="1">
        <f>IFERROR(MAX(0,#REF!-#REF!),0)</f>
        <v>0</v>
      </c>
      <c r="P160" s="1">
        <f>IFERROR(#REF!+#REF!,0)</f>
        <v>0</v>
      </c>
      <c r="Q160">
        <v>6939</v>
      </c>
      <c r="S160">
        <v>19.96</v>
      </c>
      <c r="X160">
        <v>19.96</v>
      </c>
      <c r="AC160">
        <v>19.96</v>
      </c>
      <c r="AH160">
        <v>19.96</v>
      </c>
      <c r="AM160">
        <v>19.96</v>
      </c>
      <c r="AR160">
        <v>19.96</v>
      </c>
      <c r="AW160">
        <v>23.46</v>
      </c>
      <c r="BB160">
        <v>19.96</v>
      </c>
      <c r="BG160">
        <v>21.31</v>
      </c>
      <c r="BL160">
        <v>21.31</v>
      </c>
      <c r="BQ160">
        <v>21.31</v>
      </c>
      <c r="BV160">
        <v>21.31</v>
      </c>
      <c r="CA160">
        <v>21.31</v>
      </c>
      <c r="CE160">
        <v>-10.25</v>
      </c>
      <c r="CF160">
        <v>19.579999999999998</v>
      </c>
      <c r="CK160" s="17">
        <v>19.579999999999998</v>
      </c>
      <c r="CP160">
        <v>19.579999999999998</v>
      </c>
      <c r="CU160">
        <v>19.579999999999998</v>
      </c>
      <c r="CZ160">
        <v>19.579999999999998</v>
      </c>
      <c r="DE160">
        <v>19.579999999999998</v>
      </c>
      <c r="DJ160">
        <v>19.579999999999998</v>
      </c>
      <c r="DO160">
        <v>19.579999999999998</v>
      </c>
      <c r="DT160">
        <v>19.579999999999998</v>
      </c>
      <c r="DY160">
        <v>19.579999999999998</v>
      </c>
      <c r="ED160">
        <v>19.579999999999998</v>
      </c>
      <c r="EI160">
        <v>19.579999999999998</v>
      </c>
      <c r="EN160">
        <v>19.579999999999998</v>
      </c>
      <c r="ES160">
        <v>19.579999999999998</v>
      </c>
      <c r="EX160">
        <v>19.579999999999998</v>
      </c>
      <c r="FC160">
        <v>19.579999999999998</v>
      </c>
      <c r="FH160">
        <v>19.579999999999998</v>
      </c>
      <c r="FM160">
        <v>19.579999999999998</v>
      </c>
      <c r="FR160">
        <v>19.579999999999998</v>
      </c>
      <c r="FW160">
        <v>19.579999999999998</v>
      </c>
      <c r="GB160">
        <v>19.579999999999998</v>
      </c>
      <c r="GG160">
        <v>19.579999999999998</v>
      </c>
      <c r="GL160">
        <v>19.579999999999998</v>
      </c>
      <c r="GQ160">
        <v>19.579999999999998</v>
      </c>
      <c r="GV160">
        <v>19.579999999999998</v>
      </c>
      <c r="HA160">
        <v>19.579999999999998</v>
      </c>
      <c r="HF160">
        <v>19.739999999999998</v>
      </c>
      <c r="HK160">
        <v>19.739999999999998</v>
      </c>
      <c r="HP160">
        <v>19.739999999999998</v>
      </c>
      <c r="HU160">
        <v>19.739999999999998</v>
      </c>
      <c r="HZ160">
        <v>19.739999999999998</v>
      </c>
      <c r="IE160">
        <v>19.739999999999998</v>
      </c>
      <c r="IJ160">
        <v>19.739999999999998</v>
      </c>
      <c r="IO160">
        <v>19.739999999999998</v>
      </c>
      <c r="IT160">
        <v>19.739999999999998</v>
      </c>
      <c r="IY160">
        <v>21.47</v>
      </c>
      <c r="JD160">
        <v>21.47</v>
      </c>
      <c r="JI160">
        <v>21.47</v>
      </c>
      <c r="JN160">
        <v>21.47</v>
      </c>
    </row>
    <row r="161" spans="1:278" x14ac:dyDescent="0.3">
      <c r="A161" s="2">
        <f>IFERROR(AVERAGEIF(Customer_Revenue[[#This Row],[1/3/2022]:[3/31/2022]], "&gt;0"), 0)</f>
        <v>284.29000000000002</v>
      </c>
      <c r="B161" s="1">
        <f>IFERROR(AVEDEV(Customer_Revenue[[#This Row],[1/3/2022]:[3/31/2022]]),0)</f>
        <v>0</v>
      </c>
      <c r="C161" s="1">
        <f>IFERROR(MAX(0,#REF!-#REF!),0)</f>
        <v>0</v>
      </c>
      <c r="D161" s="1">
        <f>IFERROR(#REF!+#REF!,0)</f>
        <v>0</v>
      </c>
      <c r="E161" s="2">
        <f>IFERROR(AVERAGEIF(Customer_Revenue[[#This Row],[4/1/2022]:[6/30/2022]], "&gt;0"), 0)</f>
        <v>303.0575</v>
      </c>
      <c r="F161" s="1">
        <f>IFERROR(AVEDEV(Customer_Revenue[[#This Row],[4/1/2022]:[6/30/2022]]),0)</f>
        <v>5.8137500000000131</v>
      </c>
      <c r="G161" s="1">
        <f>IFERROR(MAX(0,#REF!-#REF!),0)</f>
        <v>0</v>
      </c>
      <c r="H161" s="1">
        <f>IFERROR(#REF!+#REF!,0)</f>
        <v>0</v>
      </c>
      <c r="I161" s="2">
        <f>IFERROR(AVERAGEIF(Customer_Revenue[[#This Row],[4/1/2022]:[9/30/2022]], "&gt;0"),0)</f>
        <v>305.24714285714288</v>
      </c>
      <c r="J161" s="1">
        <f>IFERROR(AVEDEV(Customer_Revenue[[#This Row],[4/1/2022]:[9/30/2022]]),0)</f>
        <v>3.9477551020408117</v>
      </c>
      <c r="K161" s="1">
        <f>IFERROR(MAX(0,Customer_Revenue[[#This Row],[Q3 Mean]]-Customer_Revenue[[#This Row],[Q3 Mean Absolute Deviation]]),0)</f>
        <v>301.29938775510209</v>
      </c>
      <c r="L161" s="1">
        <f>IFERROR(MAX(0,Customer_Revenue[[#This Row],[Q3 Mean]]+Customer_Revenue[[#This Row],[Q3 Mean Absolute Deviation]]),0)</f>
        <v>309.19489795918366</v>
      </c>
      <c r="M161" s="2">
        <f>IFERROR(AVERAGEIF(Customer_Revenue[[#This Row],[10/1/2021]:[3/31/2022]], "&gt;0"),0)</f>
        <v>284.29000000000002</v>
      </c>
      <c r="N161" s="1">
        <f>IFERROR(AVEDEV(Customer_Revenue[[#This Row],[10/1/2021]:[3/31/2022]]),0)</f>
        <v>69.622040816326532</v>
      </c>
      <c r="O161" s="1">
        <f>IFERROR(MAX(0,#REF!-#REF!),0)</f>
        <v>0</v>
      </c>
      <c r="P161" s="1">
        <f>IFERROR(#REF!+#REF!,0)</f>
        <v>0</v>
      </c>
      <c r="Q161">
        <v>6940</v>
      </c>
      <c r="AD161">
        <v>284.29000000000002</v>
      </c>
      <c r="AW161">
        <v>284.29000000000002</v>
      </c>
      <c r="BQ161">
        <v>284.29000000000002</v>
      </c>
      <c r="BT161">
        <v>0</v>
      </c>
      <c r="CK161" s="17">
        <v>284.29000000000002</v>
      </c>
      <c r="DE161">
        <v>284.29000000000002</v>
      </c>
      <c r="DZ161">
        <v>284.29000000000002</v>
      </c>
      <c r="ES161">
        <v>291.43</v>
      </c>
      <c r="FM161">
        <v>306.04000000000002</v>
      </c>
      <c r="GG161">
        <v>306.04000000000002</v>
      </c>
      <c r="HA161">
        <v>308.72000000000003</v>
      </c>
      <c r="HU161">
        <v>308.72000000000003</v>
      </c>
      <c r="IO161">
        <v>307.89</v>
      </c>
      <c r="JN161">
        <v>307.89</v>
      </c>
    </row>
    <row r="162" spans="1:278" x14ac:dyDescent="0.3">
      <c r="A162" s="2">
        <f>IFERROR(AVERAGEIF(Customer_Revenue[[#This Row],[1/3/2022]:[3/31/2022]], "&gt;0"), 0)</f>
        <v>806.12</v>
      </c>
      <c r="B162" s="1">
        <f>IFERROR(AVEDEV(Customer_Revenue[[#This Row],[1/3/2022]:[3/31/2022]]),0)</f>
        <v>0</v>
      </c>
      <c r="C162" s="1">
        <f>IFERROR(MAX(0,#REF!-#REF!),0)</f>
        <v>0</v>
      </c>
      <c r="D162" s="1">
        <f>IFERROR(#REF!+#REF!,0)</f>
        <v>0</v>
      </c>
      <c r="E162" s="2">
        <f>IFERROR(AVERAGEIF(Customer_Revenue[[#This Row],[4/1/2022]:[6/30/2022]], "&gt;0"), 0)</f>
        <v>0</v>
      </c>
      <c r="F162" s="1">
        <f>IFERROR(AVEDEV(Customer_Revenue[[#This Row],[4/1/2022]:[6/30/2022]]),0)</f>
        <v>0</v>
      </c>
      <c r="G162" s="1">
        <f>IFERROR(MAX(0,#REF!-#REF!),0)</f>
        <v>0</v>
      </c>
      <c r="H162" s="1">
        <f>IFERROR(#REF!+#REF!,0)</f>
        <v>0</v>
      </c>
      <c r="I162" s="2">
        <f>IFERROR(AVERAGEIF(Customer_Revenue[[#This Row],[4/1/2022]:[9/30/2022]], "&gt;0"),0)</f>
        <v>0</v>
      </c>
      <c r="J162" s="1">
        <f>IFERROR(AVEDEV(Customer_Revenue[[#This Row],[4/1/2022]:[9/30/2022]]),0)</f>
        <v>0</v>
      </c>
      <c r="K162" s="1">
        <f>IFERROR(MAX(0,Customer_Revenue[[#This Row],[Q3 Mean]]-Customer_Revenue[[#This Row],[Q3 Mean Absolute Deviation]]),0)</f>
        <v>0</v>
      </c>
      <c r="L162" s="1">
        <f>IFERROR(MAX(0,Customer_Revenue[[#This Row],[Q3 Mean]]+Customer_Revenue[[#This Row],[Q3 Mean Absolute Deviation]]),0)</f>
        <v>0</v>
      </c>
      <c r="M162" s="2">
        <f>IFERROR(AVERAGEIF(Customer_Revenue[[#This Row],[10/1/2021]:[3/31/2022]], "&gt;0"),0)</f>
        <v>806.12</v>
      </c>
      <c r="N162" s="1">
        <f>IFERROR(AVEDEV(Customer_Revenue[[#This Row],[10/1/2021]:[3/31/2022]]),0)</f>
        <v>0</v>
      </c>
      <c r="O162" s="1">
        <f>IFERROR(MAX(0,#REF!-#REF!),0)</f>
        <v>0</v>
      </c>
      <c r="P162" s="1">
        <f>IFERROR(#REF!+#REF!,0)</f>
        <v>0</v>
      </c>
      <c r="Q162">
        <v>6954</v>
      </c>
      <c r="CK162" s="17"/>
      <c r="CZ162">
        <v>806.12</v>
      </c>
    </row>
    <row r="163" spans="1:278" x14ac:dyDescent="0.3">
      <c r="A163" s="2">
        <f>IFERROR(AVERAGEIF(Customer_Revenue[[#This Row],[1/3/2022]:[3/31/2022]], "&gt;0"), 0)</f>
        <v>138.49</v>
      </c>
      <c r="B163" s="1">
        <f>IFERROR(AVEDEV(Customer_Revenue[[#This Row],[1/3/2022]:[3/31/2022]]),0)</f>
        <v>1</v>
      </c>
      <c r="C163" s="1">
        <f>IFERROR(MAX(0,#REF!-#REF!),0)</f>
        <v>0</v>
      </c>
      <c r="D163" s="1">
        <f>IFERROR(#REF!+#REF!,0)</f>
        <v>0</v>
      </c>
      <c r="E163" s="2">
        <f>IFERROR(AVERAGEIF(Customer_Revenue[[#This Row],[4/1/2022]:[6/30/2022]], "&gt;0"), 0)</f>
        <v>141.67666666666668</v>
      </c>
      <c r="F163" s="1">
        <f>IFERROR(AVEDEV(Customer_Revenue[[#This Row],[4/1/2022]:[6/30/2022]]),0)</f>
        <v>2.24888888888889</v>
      </c>
      <c r="G163" s="1">
        <f>IFERROR(MAX(0,#REF!-#REF!),0)</f>
        <v>0</v>
      </c>
      <c r="H163" s="1">
        <f>IFERROR(#REF!+#REF!,0)</f>
        <v>0</v>
      </c>
      <c r="I163" s="2">
        <f>IFERROR(AVERAGEIF(Customer_Revenue[[#This Row],[4/1/2022]:[9/30/2022]], "&gt;0"),0)</f>
        <v>143.15333333333334</v>
      </c>
      <c r="J163" s="1">
        <f>IFERROR(AVEDEV(Customer_Revenue[[#This Row],[4/1/2022]:[9/30/2022]]),0)</f>
        <v>2.1088888888888895</v>
      </c>
      <c r="K163" s="1">
        <f>IFERROR(MAX(0,Customer_Revenue[[#This Row],[Q3 Mean]]-Customer_Revenue[[#This Row],[Q3 Mean Absolute Deviation]]),0)</f>
        <v>141.04444444444445</v>
      </c>
      <c r="L163" s="1">
        <f>IFERROR(MAX(0,Customer_Revenue[[#This Row],[Q3 Mean]]+Customer_Revenue[[#This Row],[Q3 Mean Absolute Deviation]]),0)</f>
        <v>145.26222222222222</v>
      </c>
      <c r="M163" s="2">
        <f>IFERROR(AVERAGEIF(Customer_Revenue[[#This Row],[10/1/2021]:[3/31/2022]], "&gt;0"),0)</f>
        <v>138.06142857142859</v>
      </c>
      <c r="N163" s="1">
        <f>IFERROR(AVEDEV(Customer_Revenue[[#This Row],[10/1/2021]:[3/31/2022]]),0)</f>
        <v>0.55102040816327402</v>
      </c>
      <c r="O163" s="1">
        <f>IFERROR(MAX(0,#REF!-#REF!),0)</f>
        <v>0</v>
      </c>
      <c r="P163" s="1">
        <f>IFERROR(#REF!+#REF!,0)</f>
        <v>0</v>
      </c>
      <c r="Q163">
        <v>6955</v>
      </c>
      <c r="U163">
        <v>137.74</v>
      </c>
      <c r="AO163">
        <v>137.74</v>
      </c>
      <c r="BI163">
        <v>137.74</v>
      </c>
      <c r="CC163">
        <v>137.74</v>
      </c>
      <c r="CK163" s="17"/>
      <c r="CW163">
        <v>137.74</v>
      </c>
      <c r="DQ163">
        <v>137.74</v>
      </c>
      <c r="EK163">
        <v>139.99</v>
      </c>
      <c r="FE163">
        <v>139.99</v>
      </c>
      <c r="FY163">
        <v>139.99</v>
      </c>
      <c r="GS163">
        <v>145.05000000000001</v>
      </c>
      <c r="HM163">
        <v>145.05000000000001</v>
      </c>
      <c r="IG163">
        <v>145.05000000000001</v>
      </c>
      <c r="JA163">
        <v>143.79</v>
      </c>
    </row>
    <row r="164" spans="1:278" x14ac:dyDescent="0.3">
      <c r="A164" s="2">
        <f>IFERROR(AVERAGEIF(Customer_Revenue[[#This Row],[1/3/2022]:[3/31/2022]], "&gt;0"), 0)</f>
        <v>305.52545454545452</v>
      </c>
      <c r="B164" s="1">
        <f>IFERROR(AVEDEV(Customer_Revenue[[#This Row],[1/3/2022]:[3/31/2022]]),0)</f>
        <v>79.545088757396471</v>
      </c>
      <c r="C164" s="1">
        <f>IFERROR(MAX(0,#REF!-#REF!),0)</f>
        <v>0</v>
      </c>
      <c r="D164" s="1">
        <f>IFERROR(#REF!+#REF!,0)</f>
        <v>0</v>
      </c>
      <c r="E164" s="2">
        <f>IFERROR(AVERAGEIF(Customer_Revenue[[#This Row],[4/1/2022]:[6/30/2022]], "&gt;0"), 0)</f>
        <v>327.91769230769228</v>
      </c>
      <c r="F164" s="1">
        <f>IFERROR(AVEDEV(Customer_Revenue[[#This Row],[4/1/2022]:[6/30/2022]]),0)</f>
        <v>10.441893491124251</v>
      </c>
      <c r="G164" s="1">
        <f>IFERROR(MAX(0,#REF!-#REF!),0)</f>
        <v>0</v>
      </c>
      <c r="H164" s="1">
        <f>IFERROR(#REF!+#REF!,0)</f>
        <v>0</v>
      </c>
      <c r="I164" s="2">
        <f>IFERROR(AVERAGEIF(Customer_Revenue[[#This Row],[4/1/2022]:[9/30/2022]], "&gt;0"),0)</f>
        <v>317.73192307692318</v>
      </c>
      <c r="J164" s="1">
        <f>IFERROR(AVEDEV(Customer_Revenue[[#This Row],[4/1/2022]:[9/30/2022]]),0)</f>
        <v>10.44100591715975</v>
      </c>
      <c r="K164" s="1">
        <f>IFERROR(MAX(0,Customer_Revenue[[#This Row],[Q3 Mean]]-Customer_Revenue[[#This Row],[Q3 Mean Absolute Deviation]]),0)</f>
        <v>307.29091715976341</v>
      </c>
      <c r="L164" s="1">
        <f>IFERROR(MAX(0,Customer_Revenue[[#This Row],[Q3 Mean]]+Customer_Revenue[[#This Row],[Q3 Mean Absolute Deviation]]),0)</f>
        <v>328.17292899408295</v>
      </c>
      <c r="M164" s="2">
        <f>IFERROR(AVERAGEIF(Customer_Revenue[[#This Row],[10/1/2021]:[3/31/2022]], "&gt;0"),0)</f>
        <v>295.31208333333336</v>
      </c>
      <c r="N164" s="1">
        <f>IFERROR(AVEDEV(Customer_Revenue[[#This Row],[10/1/2021]:[3/31/2022]]),0)</f>
        <v>41.937810650887585</v>
      </c>
      <c r="O164" s="1">
        <f>IFERROR(MAX(0,#REF!-#REF!),0)</f>
        <v>0</v>
      </c>
      <c r="P164" s="1">
        <f>IFERROR(#REF!+#REF!,0)</f>
        <v>0</v>
      </c>
      <c r="Q164">
        <v>6956</v>
      </c>
      <c r="U164">
        <v>286.67</v>
      </c>
      <c r="Z164">
        <v>286.67</v>
      </c>
      <c r="AE164">
        <v>286.67</v>
      </c>
      <c r="AJ164">
        <v>286.67</v>
      </c>
      <c r="AO164">
        <v>286.67</v>
      </c>
      <c r="AT164">
        <v>286.67</v>
      </c>
      <c r="AY164">
        <v>286.67</v>
      </c>
      <c r="BD164">
        <v>286.67</v>
      </c>
      <c r="BI164">
        <v>286.67</v>
      </c>
      <c r="BN164">
        <v>286.67</v>
      </c>
      <c r="BS164">
        <v>286.67</v>
      </c>
      <c r="BX164">
        <v>286.67</v>
      </c>
      <c r="CC164">
        <v>286.67</v>
      </c>
      <c r="CH164">
        <v>286.67</v>
      </c>
      <c r="CK164" s="17"/>
      <c r="CM164">
        <v>286.67</v>
      </c>
      <c r="CR164">
        <v>0</v>
      </c>
      <c r="CW164">
        <v>0</v>
      </c>
      <c r="DB164">
        <v>286.67</v>
      </c>
      <c r="DG164">
        <v>286.67</v>
      </c>
      <c r="DL164">
        <v>286.67</v>
      </c>
      <c r="DQ164">
        <v>286.67</v>
      </c>
      <c r="DV164">
        <v>303.17</v>
      </c>
      <c r="EA164">
        <v>303.17</v>
      </c>
      <c r="EF164">
        <v>304.87</v>
      </c>
      <c r="EK164">
        <v>430.45</v>
      </c>
      <c r="EP164">
        <v>299.10000000000002</v>
      </c>
      <c r="EU164">
        <v>317.95</v>
      </c>
      <c r="EZ164">
        <v>317.95</v>
      </c>
      <c r="FE164">
        <v>317.95</v>
      </c>
      <c r="FJ164">
        <v>317.95</v>
      </c>
      <c r="FO164">
        <v>317.95</v>
      </c>
      <c r="FT164">
        <v>317.95</v>
      </c>
      <c r="FY164">
        <v>395.79</v>
      </c>
      <c r="GD164">
        <v>324.29000000000002</v>
      </c>
      <c r="GI164">
        <v>327.02999999999997</v>
      </c>
      <c r="GN164">
        <v>327.02999999999997</v>
      </c>
      <c r="GS164">
        <v>327.02999999999997</v>
      </c>
      <c r="GX164">
        <v>327.02999999999997</v>
      </c>
      <c r="HC164">
        <v>327.02999999999997</v>
      </c>
      <c r="HH164">
        <v>312.89</v>
      </c>
      <c r="HM164">
        <v>312.89</v>
      </c>
      <c r="HR164">
        <v>312.89</v>
      </c>
      <c r="HW164">
        <v>312.89</v>
      </c>
      <c r="IB164">
        <v>312.89</v>
      </c>
      <c r="IG164">
        <v>301.8</v>
      </c>
      <c r="IL164">
        <v>301.8</v>
      </c>
      <c r="IQ164">
        <v>301.8</v>
      </c>
      <c r="IV164">
        <v>301.8</v>
      </c>
      <c r="JA164">
        <v>301.8</v>
      </c>
      <c r="JF164">
        <v>301.8</v>
      </c>
      <c r="JK164">
        <v>301.8</v>
      </c>
      <c r="JP164">
        <v>321.05</v>
      </c>
    </row>
    <row r="165" spans="1:278" x14ac:dyDescent="0.3">
      <c r="A165" s="2">
        <f>IFERROR(AVERAGEIF(Customer_Revenue[[#This Row],[1/3/2022]:[3/31/2022]], "&gt;0"), 0)</f>
        <v>22.526923076923079</v>
      </c>
      <c r="B165" s="1">
        <f>IFERROR(AVEDEV(Customer_Revenue[[#This Row],[1/3/2022]:[3/31/2022]]),0)</f>
        <v>0.96852071005917284</v>
      </c>
      <c r="C165" s="1">
        <f>IFERROR(MAX(0,#REF!-#REF!),0)</f>
        <v>0</v>
      </c>
      <c r="D165" s="1">
        <f>IFERROR(#REF!+#REF!,0)</f>
        <v>0</v>
      </c>
      <c r="E165" s="2">
        <f>IFERROR(AVERAGEIF(Customer_Revenue[[#This Row],[4/1/2022]:[6/30/2022]], "&gt;0"), 0)</f>
        <v>25.144615384615388</v>
      </c>
      <c r="F165" s="1">
        <f>IFERROR(AVEDEV(Customer_Revenue[[#This Row],[4/1/2022]:[6/30/2022]]),0)</f>
        <v>0.94189349112426102</v>
      </c>
      <c r="G165" s="1">
        <f>IFERROR(MAX(0,#REF!-#REF!),0)</f>
        <v>0</v>
      </c>
      <c r="H165" s="1">
        <f>IFERROR(#REF!+#REF!,0)</f>
        <v>0</v>
      </c>
      <c r="I165" s="2">
        <f>IFERROR(AVERAGEIF(Customer_Revenue[[#This Row],[4/1/2022]:[9/30/2022]], "&gt;0"),0)</f>
        <v>21.522307692307685</v>
      </c>
      <c r="J165" s="1">
        <f>IFERROR(AVEDEV(Customer_Revenue[[#This Row],[4/1/2022]:[9/30/2022]]),0)</f>
        <v>3.6223076923076931</v>
      </c>
      <c r="K165" s="1">
        <f>IFERROR(MAX(0,Customer_Revenue[[#This Row],[Q3 Mean]]-Customer_Revenue[[#This Row],[Q3 Mean Absolute Deviation]]),0)</f>
        <v>17.899999999999991</v>
      </c>
      <c r="L165" s="1">
        <f>IFERROR(MAX(0,Customer_Revenue[[#This Row],[Q3 Mean]]+Customer_Revenue[[#This Row],[Q3 Mean Absolute Deviation]]),0)</f>
        <v>25.144615384615378</v>
      </c>
      <c r="M165" s="2">
        <f>IFERROR(AVERAGEIF(Customer_Revenue[[#This Row],[10/1/2021]:[3/31/2022]], "&gt;0"),0)</f>
        <v>22.133461538461543</v>
      </c>
      <c r="N165" s="1">
        <f>IFERROR(AVEDEV(Customer_Revenue[[#This Row],[10/1/2021]:[3/31/2022]]),0)</f>
        <v>0.63559171597633501</v>
      </c>
      <c r="O165" s="1">
        <f>IFERROR(MAX(0,#REF!-#REF!),0)</f>
        <v>0</v>
      </c>
      <c r="P165" s="1">
        <f>IFERROR(#REF!+#REF!,0)</f>
        <v>0</v>
      </c>
      <c r="Q165">
        <v>6957</v>
      </c>
      <c r="U165">
        <v>21.74</v>
      </c>
      <c r="Z165">
        <v>21.74</v>
      </c>
      <c r="AE165">
        <v>21.74</v>
      </c>
      <c r="AJ165">
        <v>21.74</v>
      </c>
      <c r="AO165">
        <v>21.74</v>
      </c>
      <c r="AT165">
        <v>21.74</v>
      </c>
      <c r="AY165">
        <v>21.74</v>
      </c>
      <c r="BD165">
        <v>21.74</v>
      </c>
      <c r="BI165">
        <v>21.74</v>
      </c>
      <c r="BN165">
        <v>21.74</v>
      </c>
      <c r="BS165">
        <v>21.74</v>
      </c>
      <c r="BX165">
        <v>21.74</v>
      </c>
      <c r="CC165">
        <v>21.74</v>
      </c>
      <c r="CH165">
        <v>21.74</v>
      </c>
      <c r="CK165" s="17"/>
      <c r="CM165">
        <v>21.74</v>
      </c>
      <c r="CR165">
        <v>21.74</v>
      </c>
      <c r="CW165">
        <v>21.74</v>
      </c>
      <c r="DB165">
        <v>21.74</v>
      </c>
      <c r="DG165">
        <v>21.74</v>
      </c>
      <c r="DL165">
        <v>21.74</v>
      </c>
      <c r="DQ165">
        <v>21.74</v>
      </c>
      <c r="DV165">
        <v>23.06</v>
      </c>
      <c r="EA165">
        <v>23.06</v>
      </c>
      <c r="EF165">
        <v>24.27</v>
      </c>
      <c r="EK165">
        <v>24.27</v>
      </c>
      <c r="EP165">
        <v>24.27</v>
      </c>
      <c r="EU165">
        <v>24.27</v>
      </c>
      <c r="EZ165">
        <v>24.27</v>
      </c>
      <c r="FE165">
        <v>24.27</v>
      </c>
      <c r="FJ165">
        <v>24.27</v>
      </c>
      <c r="FO165">
        <v>24.27</v>
      </c>
      <c r="FT165">
        <v>24.27</v>
      </c>
      <c r="FY165">
        <v>24.27</v>
      </c>
      <c r="GD165">
        <v>27.99</v>
      </c>
      <c r="GI165">
        <v>25.8</v>
      </c>
      <c r="GN165">
        <v>25.8</v>
      </c>
      <c r="GS165">
        <v>25.8</v>
      </c>
      <c r="GX165">
        <v>25.8</v>
      </c>
      <c r="HC165">
        <v>25.8</v>
      </c>
      <c r="HH165">
        <v>17.899999999999999</v>
      </c>
      <c r="HM165">
        <v>17.899999999999999</v>
      </c>
      <c r="HR165">
        <v>17.899999999999999</v>
      </c>
      <c r="HW165">
        <v>17.899999999999999</v>
      </c>
      <c r="IB165">
        <v>17.899999999999999</v>
      </c>
      <c r="IG165">
        <v>17.899999999999999</v>
      </c>
      <c r="IL165">
        <v>17.899999999999999</v>
      </c>
      <c r="IQ165">
        <v>17.899999999999999</v>
      </c>
      <c r="IV165">
        <v>17.899999999999999</v>
      </c>
      <c r="JA165">
        <v>17.899999999999999</v>
      </c>
      <c r="JF165">
        <v>17.899999999999999</v>
      </c>
      <c r="JK165">
        <v>17.899999999999999</v>
      </c>
      <c r="JP165">
        <v>17.899999999999999</v>
      </c>
    </row>
    <row r="166" spans="1:278" x14ac:dyDescent="0.3">
      <c r="A166" s="2">
        <f>IFERROR(AVERAGEIF(Customer_Revenue[[#This Row],[1/3/2022]:[3/31/2022]], "&gt;0"), 0)</f>
        <v>388.58529411764704</v>
      </c>
      <c r="B166" s="1">
        <f>IFERROR(AVEDEV(Customer_Revenue[[#This Row],[1/3/2022]:[3/31/2022]]),0)</f>
        <v>248.65230769230763</v>
      </c>
      <c r="C166" s="1">
        <f>IFERROR(MAX(0,#REF!-#REF!),0)</f>
        <v>0</v>
      </c>
      <c r="D166" s="1">
        <f>IFERROR(#REF!+#REF!,0)</f>
        <v>0</v>
      </c>
      <c r="E166" s="2">
        <f>IFERROR(AVERAGEIF(Customer_Revenue[[#This Row],[4/1/2022]:[6/30/2022]], "&gt;0"), 0)</f>
        <v>1076.7579999999998</v>
      </c>
      <c r="F166" s="1">
        <f>IFERROR(AVEDEV(Customer_Revenue[[#This Row],[4/1/2022]:[6/30/2022]]),0)</f>
        <v>529.28461629982144</v>
      </c>
      <c r="G166" s="1">
        <f>IFERROR(MAX(0,#REF!-#REF!),0)</f>
        <v>0</v>
      </c>
      <c r="H166" s="1">
        <f>IFERROR(#REF!+#REF!,0)</f>
        <v>0</v>
      </c>
      <c r="I166" s="2">
        <f>IFERROR(AVERAGEIF(Customer_Revenue[[#This Row],[4/1/2022]:[9/30/2022]], "&gt;0"),0)</f>
        <v>1126.8094936708856</v>
      </c>
      <c r="J166" s="1">
        <f>IFERROR(AVEDEV(Customer_Revenue[[#This Row],[4/1/2022]:[9/30/2022]]),0)</f>
        <v>490.86700773349179</v>
      </c>
      <c r="K166" s="1">
        <f>IFERROR(MAX(0,Customer_Revenue[[#This Row],[Q3 Mean]]-Customer_Revenue[[#This Row],[Q3 Mean Absolute Deviation]]),0)</f>
        <v>635.94248593739371</v>
      </c>
      <c r="L166" s="1">
        <f>IFERROR(MAX(0,Customer_Revenue[[#This Row],[Q3 Mean]]+Customer_Revenue[[#This Row],[Q3 Mean Absolute Deviation]]),0)</f>
        <v>1617.6765014043774</v>
      </c>
      <c r="M166" s="2">
        <f>IFERROR(AVERAGEIF(Customer_Revenue[[#This Row],[10/1/2021]:[3/31/2022]], "&gt;0"),0)</f>
        <v>505.07022727272755</v>
      </c>
      <c r="N166" s="1">
        <f>IFERROR(AVEDEV(Customer_Revenue[[#This Row],[10/1/2021]:[3/31/2022]]),0)</f>
        <v>283.92011479591838</v>
      </c>
      <c r="O166" s="1">
        <f>IFERROR(MAX(0,#REF!-#REF!),0)</f>
        <v>0</v>
      </c>
      <c r="P166" s="1">
        <f>IFERROR(#REF!+#REF!,0)</f>
        <v>0</v>
      </c>
      <c r="Q166">
        <v>6958</v>
      </c>
      <c r="R166">
        <v>320.74</v>
      </c>
      <c r="S166">
        <v>660.38</v>
      </c>
      <c r="U166">
        <v>113.66</v>
      </c>
      <c r="W166">
        <v>454.56</v>
      </c>
      <c r="Z166">
        <v>928.84</v>
      </c>
      <c r="AB166">
        <v>915.11</v>
      </c>
      <c r="AE166">
        <v>620.69000000000005</v>
      </c>
      <c r="AG166">
        <v>589.55000000000007</v>
      </c>
      <c r="AJ166">
        <v>1041.3</v>
      </c>
      <c r="AL166">
        <v>553.68000000000006</v>
      </c>
      <c r="AO166">
        <v>659.63000000000011</v>
      </c>
      <c r="AQ166">
        <v>339.15</v>
      </c>
      <c r="AT166">
        <v>614.29</v>
      </c>
      <c r="AV166">
        <v>731.91000000000008</v>
      </c>
      <c r="AY166">
        <v>587.65</v>
      </c>
      <c r="BA166">
        <v>710.97</v>
      </c>
      <c r="BD166">
        <v>463.04</v>
      </c>
      <c r="BF166">
        <v>0</v>
      </c>
      <c r="BI166">
        <v>1059.46</v>
      </c>
      <c r="BK166">
        <v>589.54000000000008</v>
      </c>
      <c r="BN166">
        <v>741.81999999999994</v>
      </c>
      <c r="BP166">
        <v>719.94</v>
      </c>
      <c r="BS166">
        <v>480.03</v>
      </c>
      <c r="BT166">
        <v>0</v>
      </c>
      <c r="BU166">
        <v>573.78</v>
      </c>
      <c r="BX166">
        <v>500.09000000000003</v>
      </c>
      <c r="BY166">
        <v>498.2</v>
      </c>
      <c r="BZ166">
        <v>11.82</v>
      </c>
      <c r="CC166">
        <v>137.31</v>
      </c>
      <c r="CE166">
        <v>0</v>
      </c>
      <c r="CH166">
        <v>110.69</v>
      </c>
      <c r="CJ166">
        <v>0</v>
      </c>
      <c r="CK166" s="17"/>
      <c r="CM166">
        <v>110.69</v>
      </c>
      <c r="CO166">
        <v>0</v>
      </c>
      <c r="CR166">
        <v>110.69</v>
      </c>
      <c r="CT166">
        <v>0</v>
      </c>
      <c r="CW166">
        <v>110.69</v>
      </c>
      <c r="CY166">
        <v>0</v>
      </c>
      <c r="DB166">
        <v>253.24</v>
      </c>
      <c r="DD166">
        <v>17.77</v>
      </c>
      <c r="DG166">
        <v>484.4</v>
      </c>
      <c r="DI166">
        <v>509.11</v>
      </c>
      <c r="DL166">
        <v>864.7</v>
      </c>
      <c r="DM166">
        <v>0</v>
      </c>
      <c r="DN166">
        <v>313.89999999999998</v>
      </c>
      <c r="DQ166">
        <v>935.81</v>
      </c>
      <c r="DS166">
        <v>0</v>
      </c>
      <c r="DV166">
        <v>618.55999999999995</v>
      </c>
      <c r="DX166">
        <v>0</v>
      </c>
      <c r="EA166">
        <v>522.27</v>
      </c>
      <c r="EC166">
        <v>0</v>
      </c>
      <c r="EF166">
        <v>525.23</v>
      </c>
      <c r="EH166">
        <v>0</v>
      </c>
      <c r="EK166">
        <v>700.45</v>
      </c>
      <c r="EM166">
        <v>298.8</v>
      </c>
      <c r="EP166">
        <v>118.95</v>
      </c>
      <c r="ER166">
        <v>1401.49</v>
      </c>
      <c r="EU166">
        <v>552.6</v>
      </c>
      <c r="EW166">
        <v>711.57</v>
      </c>
      <c r="EZ166">
        <v>1355.4699999999998</v>
      </c>
      <c r="FB166">
        <v>921.25</v>
      </c>
      <c r="FC166">
        <v>801.72</v>
      </c>
      <c r="FD166">
        <v>801.72</v>
      </c>
      <c r="FE166">
        <v>146.62</v>
      </c>
      <c r="FG166">
        <v>1234.31</v>
      </c>
      <c r="FH166">
        <v>80.64</v>
      </c>
      <c r="FJ166">
        <v>651.37</v>
      </c>
      <c r="FL166">
        <v>681.36</v>
      </c>
      <c r="FM166">
        <v>402.73</v>
      </c>
      <c r="FO166">
        <v>1511.77</v>
      </c>
      <c r="FQ166">
        <v>516.04000000000008</v>
      </c>
      <c r="FR166">
        <v>840.54</v>
      </c>
      <c r="FS166">
        <v>424.68</v>
      </c>
      <c r="FT166">
        <v>1005.23</v>
      </c>
      <c r="FV166">
        <v>462.59</v>
      </c>
      <c r="FW166">
        <v>422.17</v>
      </c>
      <c r="FX166">
        <v>374.88</v>
      </c>
      <c r="FY166">
        <v>800.75</v>
      </c>
      <c r="GA166">
        <v>912.40000000000009</v>
      </c>
      <c r="GB166">
        <v>1063.1099999999999</v>
      </c>
      <c r="GD166">
        <v>1028.02</v>
      </c>
      <c r="GF166">
        <v>2397.4300000000003</v>
      </c>
      <c r="GG166">
        <v>1589.8200000000002</v>
      </c>
      <c r="GI166">
        <v>946.44</v>
      </c>
      <c r="GK166">
        <v>17.45</v>
      </c>
      <c r="GL166">
        <v>1495.18</v>
      </c>
      <c r="GN166">
        <v>1625.29</v>
      </c>
      <c r="GO166">
        <v>0</v>
      </c>
      <c r="GP166">
        <v>2520.34</v>
      </c>
      <c r="GQ166">
        <v>858.79000000000008</v>
      </c>
      <c r="GS166">
        <v>1878.1699999999998</v>
      </c>
      <c r="GU166">
        <v>1751.34</v>
      </c>
      <c r="GV166">
        <v>1742.72</v>
      </c>
      <c r="GX166">
        <v>1181.5</v>
      </c>
      <c r="GZ166">
        <v>1951.5900000000001</v>
      </c>
      <c r="HA166">
        <v>2280.4499999999998</v>
      </c>
      <c r="HC166">
        <v>1728.7800000000002</v>
      </c>
      <c r="HE166">
        <v>1033.1000000000001</v>
      </c>
      <c r="HF166">
        <v>2334.0299999999997</v>
      </c>
      <c r="HH166">
        <v>2219.7799999999997</v>
      </c>
      <c r="HJ166">
        <v>0</v>
      </c>
      <c r="HK166">
        <v>1301.7</v>
      </c>
      <c r="HM166">
        <v>1004.62</v>
      </c>
      <c r="HO166">
        <v>1059.29</v>
      </c>
      <c r="HP166">
        <v>894.07</v>
      </c>
      <c r="HQ166">
        <v>2015.54</v>
      </c>
      <c r="HR166">
        <v>122.33</v>
      </c>
      <c r="HT166">
        <v>2345.0599999999995</v>
      </c>
      <c r="HU166">
        <v>1845.74</v>
      </c>
      <c r="HW166">
        <v>2165.38</v>
      </c>
      <c r="HY166">
        <v>877.78000000000009</v>
      </c>
      <c r="HZ166">
        <v>1641.6000000000001</v>
      </c>
      <c r="IB166">
        <v>1011.22</v>
      </c>
      <c r="ID166">
        <v>1084.68</v>
      </c>
      <c r="IE166">
        <v>1244.77</v>
      </c>
      <c r="IG166">
        <v>1053.44</v>
      </c>
      <c r="II166">
        <v>1528.88</v>
      </c>
      <c r="IJ166">
        <v>1934.7</v>
      </c>
      <c r="IL166">
        <v>1017.7</v>
      </c>
      <c r="IN166">
        <v>1594.77</v>
      </c>
      <c r="IO166">
        <v>1506.15</v>
      </c>
      <c r="IQ166">
        <v>1369.3400000000001</v>
      </c>
      <c r="IS166">
        <v>926.53</v>
      </c>
      <c r="IT166">
        <v>834.26</v>
      </c>
      <c r="IV166">
        <v>782.65</v>
      </c>
      <c r="IX166">
        <v>1073.68</v>
      </c>
      <c r="IY166">
        <v>878.63</v>
      </c>
      <c r="JA166">
        <v>864.42</v>
      </c>
      <c r="JC166">
        <v>0</v>
      </c>
      <c r="JD166">
        <v>927.38</v>
      </c>
      <c r="JF166">
        <v>751.02</v>
      </c>
      <c r="JH166">
        <v>639.55999999999995</v>
      </c>
      <c r="JI166">
        <v>681.68</v>
      </c>
      <c r="JK166">
        <v>549.48</v>
      </c>
      <c r="JM166">
        <v>1037.3499999999999</v>
      </c>
      <c r="JN166">
        <v>551.29</v>
      </c>
      <c r="JP166">
        <v>478.8</v>
      </c>
      <c r="JR166">
        <v>765.23</v>
      </c>
    </row>
    <row r="167" spans="1:278" x14ac:dyDescent="0.3">
      <c r="A167" s="2">
        <f>IFERROR(AVERAGEIF(Customer_Revenue[[#This Row],[1/3/2022]:[3/31/2022]], "&gt;0"), 0)</f>
        <v>45.08</v>
      </c>
      <c r="B167" s="1">
        <f>IFERROR(AVEDEV(Customer_Revenue[[#This Row],[1/3/2022]:[3/31/2022]]),0)</f>
        <v>1.7230769230769236</v>
      </c>
      <c r="C167" s="1">
        <f>IFERROR(MAX(0,#REF!-#REF!),0)</f>
        <v>0</v>
      </c>
      <c r="D167" s="1">
        <f>IFERROR(#REF!+#REF!,0)</f>
        <v>0</v>
      </c>
      <c r="E167" s="2">
        <f>IFERROR(AVERAGEIF(Customer_Revenue[[#This Row],[4/1/2022]:[6/30/2022]], "&gt;0"), 0)</f>
        <v>122.33846153846152</v>
      </c>
      <c r="F167" s="1">
        <f>IFERROR(AVEDEV(Customer_Revenue[[#This Row],[4/1/2022]:[6/30/2022]]),0)</f>
        <v>106.47585798816566</v>
      </c>
      <c r="G167" s="1">
        <f>IFERROR(MAX(0,#REF!-#REF!),0)</f>
        <v>0</v>
      </c>
      <c r="H167" s="1">
        <f>IFERROR(#REF!+#REF!,0)</f>
        <v>0</v>
      </c>
      <c r="I167" s="2">
        <f>IFERROR(AVERAGEIF(Customer_Revenue[[#This Row],[4/1/2022]:[9/30/2022]], "&gt;0"),0)</f>
        <v>86.613076923076946</v>
      </c>
      <c r="J167" s="1">
        <f>IFERROR(AVEDEV(Customer_Revenue[[#This Row],[4/1/2022]:[9/30/2022]]),0)</f>
        <v>58.734142011834329</v>
      </c>
      <c r="K167" s="1">
        <f>IFERROR(MAX(0,Customer_Revenue[[#This Row],[Q3 Mean]]-Customer_Revenue[[#This Row],[Q3 Mean Absolute Deviation]]),0)</f>
        <v>27.878934911242617</v>
      </c>
      <c r="L167" s="1">
        <f>IFERROR(MAX(0,Customer_Revenue[[#This Row],[Q3 Mean]]+Customer_Revenue[[#This Row],[Q3 Mean Absolute Deviation]]),0)</f>
        <v>145.34721893491127</v>
      </c>
      <c r="M167" s="2">
        <f>IFERROR(AVERAGEIF(Customer_Revenue[[#This Row],[10/1/2021]:[3/31/2022]], "&gt;0"),0)</f>
        <v>44.379999999999981</v>
      </c>
      <c r="N167" s="1">
        <f>IFERROR(AVEDEV(Customer_Revenue[[#This Row],[10/1/2021]:[3/31/2022]]),0)</f>
        <v>1.1307692307692199</v>
      </c>
      <c r="O167" s="1">
        <f>IFERROR(MAX(0,#REF!-#REF!),0)</f>
        <v>0</v>
      </c>
      <c r="P167" s="1">
        <f>IFERROR(#REF!+#REF!,0)</f>
        <v>0</v>
      </c>
      <c r="Q167">
        <v>6959</v>
      </c>
      <c r="U167">
        <v>43.68</v>
      </c>
      <c r="Z167">
        <v>43.68</v>
      </c>
      <c r="AE167">
        <v>43.68</v>
      </c>
      <c r="AJ167">
        <v>43.68</v>
      </c>
      <c r="AO167">
        <v>43.68</v>
      </c>
      <c r="AT167">
        <v>43.68</v>
      </c>
      <c r="AY167">
        <v>43.68</v>
      </c>
      <c r="BD167">
        <v>43.68</v>
      </c>
      <c r="BI167">
        <v>43.68</v>
      </c>
      <c r="BN167">
        <v>43.68</v>
      </c>
      <c r="BS167">
        <v>43.68</v>
      </c>
      <c r="BX167">
        <v>43.68</v>
      </c>
      <c r="CC167">
        <v>43.68</v>
      </c>
      <c r="CH167">
        <v>43.68</v>
      </c>
      <c r="CK167" s="17"/>
      <c r="CM167">
        <v>43.68</v>
      </c>
      <c r="CR167">
        <v>43.68</v>
      </c>
      <c r="CW167">
        <v>43.68</v>
      </c>
      <c r="DB167">
        <v>43.68</v>
      </c>
      <c r="DG167">
        <v>43.68</v>
      </c>
      <c r="DL167">
        <v>43.68</v>
      </c>
      <c r="DQ167">
        <v>43.68</v>
      </c>
      <c r="DV167">
        <v>46.21</v>
      </c>
      <c r="EA167">
        <v>46.21</v>
      </c>
      <c r="EF167">
        <v>48.06</v>
      </c>
      <c r="EK167">
        <v>48.06</v>
      </c>
      <c r="EP167">
        <v>48.06</v>
      </c>
      <c r="EU167">
        <v>48.06</v>
      </c>
      <c r="EZ167">
        <v>48.06</v>
      </c>
      <c r="FE167">
        <v>48.06</v>
      </c>
      <c r="FJ167">
        <v>48.06</v>
      </c>
      <c r="FO167">
        <v>680.56</v>
      </c>
      <c r="FT167">
        <v>51.83</v>
      </c>
      <c r="FY167">
        <v>256.20999999999998</v>
      </c>
      <c r="GD167">
        <v>66.459999999999994</v>
      </c>
      <c r="GI167">
        <v>68.62</v>
      </c>
      <c r="GN167">
        <v>68.62</v>
      </c>
      <c r="GS167">
        <v>68.62</v>
      </c>
      <c r="GX167">
        <v>68.62</v>
      </c>
      <c r="HC167">
        <v>68.62</v>
      </c>
      <c r="HH167">
        <v>57.46</v>
      </c>
      <c r="HM167">
        <v>57.46</v>
      </c>
      <c r="HR167">
        <v>57.46</v>
      </c>
      <c r="HW167">
        <v>57.46</v>
      </c>
      <c r="IB167">
        <v>57.46</v>
      </c>
      <c r="IG167">
        <v>46.78</v>
      </c>
      <c r="IL167">
        <v>46.78</v>
      </c>
      <c r="IQ167">
        <v>46.78</v>
      </c>
      <c r="IV167">
        <v>46.78</v>
      </c>
      <c r="JA167">
        <v>46.78</v>
      </c>
      <c r="JF167">
        <v>46.78</v>
      </c>
      <c r="JK167">
        <v>46.78</v>
      </c>
      <c r="JP167">
        <v>46.78</v>
      </c>
    </row>
    <row r="168" spans="1:278" x14ac:dyDescent="0.3">
      <c r="A168" s="2">
        <f>IFERROR(AVERAGEIF(Customer_Revenue[[#This Row],[1/3/2022]:[3/31/2022]], "&gt;0"), 0)</f>
        <v>215.15799999999999</v>
      </c>
      <c r="B168" s="1">
        <f>IFERROR(AVEDEV(Customer_Revenue[[#This Row],[1/3/2022]:[3/31/2022]]),0)</f>
        <v>145.24959999999999</v>
      </c>
      <c r="C168" s="1">
        <f>IFERROR(MAX(0,#REF!-#REF!),0)</f>
        <v>0</v>
      </c>
      <c r="D168" s="1">
        <f>IFERROR(#REF!+#REF!,0)</f>
        <v>0</v>
      </c>
      <c r="E168" s="2">
        <f>IFERROR(AVERAGEIF(Customer_Revenue[[#This Row],[4/1/2022]:[6/30/2022]], "&gt;0"), 0)</f>
        <v>99.17</v>
      </c>
      <c r="F168" s="1">
        <f>IFERROR(AVEDEV(Customer_Revenue[[#This Row],[4/1/2022]:[6/30/2022]]),0)</f>
        <v>64.456666666666663</v>
      </c>
      <c r="G168" s="1">
        <f>IFERROR(MAX(0,#REF!-#REF!),0)</f>
        <v>0</v>
      </c>
      <c r="H168" s="1">
        <f>IFERROR(#REF!+#REF!,0)</f>
        <v>0</v>
      </c>
      <c r="I168" s="2">
        <f>IFERROR(AVERAGEIF(Customer_Revenue[[#This Row],[4/1/2022]:[9/30/2022]], "&gt;0"),0)</f>
        <v>220.446</v>
      </c>
      <c r="J168" s="1">
        <f>IFERROR(AVEDEV(Customer_Revenue[[#This Row],[4/1/2022]:[9/30/2022]]),0)</f>
        <v>146.88049586776862</v>
      </c>
      <c r="K168" s="1">
        <f>IFERROR(MAX(0,Customer_Revenue[[#This Row],[Q3 Mean]]-Customer_Revenue[[#This Row],[Q3 Mean Absolute Deviation]]),0)</f>
        <v>73.565504132231382</v>
      </c>
      <c r="L168" s="1">
        <f>IFERROR(MAX(0,Customer_Revenue[[#This Row],[Q3 Mean]]+Customer_Revenue[[#This Row],[Q3 Mean Absolute Deviation]]),0)</f>
        <v>367.32649586776859</v>
      </c>
      <c r="M168" s="2">
        <f>IFERROR(AVERAGEIF(Customer_Revenue[[#This Row],[10/1/2021]:[3/31/2022]], "&gt;0"),0)</f>
        <v>178.66900000000004</v>
      </c>
      <c r="N168" s="1">
        <f>IFERROR(AVEDEV(Customer_Revenue[[#This Row],[10/1/2021]:[3/31/2022]]),0)</f>
        <v>102.94880000000001</v>
      </c>
      <c r="O168" s="1">
        <f>IFERROR(MAX(0,#REF!-#REF!),0)</f>
        <v>0</v>
      </c>
      <c r="P168" s="1">
        <f>IFERROR(#REF!+#REF!,0)</f>
        <v>0</v>
      </c>
      <c r="Q168">
        <v>6965</v>
      </c>
      <c r="AE168">
        <v>252.78</v>
      </c>
      <c r="AJ168">
        <v>93.91</v>
      </c>
      <c r="AT168">
        <v>32.979999999999997</v>
      </c>
      <c r="BD168">
        <v>148.03</v>
      </c>
      <c r="BS168">
        <v>183.2</v>
      </c>
      <c r="CH168">
        <v>67.900000000000006</v>
      </c>
      <c r="CK168" s="17"/>
      <c r="CW168">
        <v>295.98</v>
      </c>
      <c r="CY168">
        <v>54.26</v>
      </c>
      <c r="DG168">
        <v>497.46</v>
      </c>
      <c r="EF168">
        <v>160.19</v>
      </c>
      <c r="EU168">
        <v>32.979999999999997</v>
      </c>
      <c r="FO168">
        <v>200.43</v>
      </c>
      <c r="FT168">
        <v>16.649999999999999</v>
      </c>
      <c r="GD168">
        <v>91.25</v>
      </c>
      <c r="GN168">
        <v>191.28</v>
      </c>
      <c r="HC168">
        <v>62.43</v>
      </c>
      <c r="HR168">
        <v>317.77</v>
      </c>
      <c r="HW168">
        <v>788.64</v>
      </c>
      <c r="IL168">
        <v>275.95</v>
      </c>
      <c r="JA168">
        <v>0</v>
      </c>
      <c r="JF168">
        <v>227.08</v>
      </c>
    </row>
    <row r="169" spans="1:278" x14ac:dyDescent="0.3">
      <c r="A169" s="2">
        <f>IFERROR(AVERAGEIF(Customer_Revenue[[#This Row],[1/3/2022]:[3/31/2022]], "&gt;0"), 0)</f>
        <v>101.07923076923075</v>
      </c>
      <c r="B169" s="1">
        <f>IFERROR(AVEDEV(Customer_Revenue[[#This Row],[1/3/2022]:[3/31/2022]]),0)</f>
        <v>0.79881656804732437</v>
      </c>
      <c r="C169" s="1">
        <f>IFERROR(MAX(0,#REF!-#REF!),0)</f>
        <v>0</v>
      </c>
      <c r="D169" s="1">
        <f>IFERROR(#REF!+#REF!,0)</f>
        <v>0</v>
      </c>
      <c r="E169" s="2">
        <f>IFERROR(AVERAGEIF(Customer_Revenue[[#This Row],[4/1/2022]:[6/30/2022]], "&gt;0"), 0)</f>
        <v>103.80384615384612</v>
      </c>
      <c r="F169" s="1">
        <f>IFERROR(AVEDEV(Customer_Revenue[[#This Row],[4/1/2022]:[6/30/2022]]),0)</f>
        <v>1.3760946745562017</v>
      </c>
      <c r="G169" s="1">
        <f>IFERROR(MAX(0,#REF!-#REF!),0)</f>
        <v>0</v>
      </c>
      <c r="H169" s="1">
        <f>IFERROR(#REF!+#REF!,0)</f>
        <v>0</v>
      </c>
      <c r="I169" s="2">
        <f>IFERROR(AVERAGEIF(Customer_Revenue[[#This Row],[4/1/2022]:[9/30/2022]], "&gt;0"),0)</f>
        <v>107.66000000000001</v>
      </c>
      <c r="J169" s="1">
        <f>IFERROR(AVEDEV(Customer_Revenue[[#This Row],[4/1/2022]:[9/30/2022]]),0)</f>
        <v>4.3546153846153866</v>
      </c>
      <c r="K169" s="1">
        <f>IFERROR(MAX(0,Customer_Revenue[[#This Row],[Q3 Mean]]-Customer_Revenue[[#This Row],[Q3 Mean Absolute Deviation]]),0)</f>
        <v>103.30538461538463</v>
      </c>
      <c r="L169" s="1">
        <f>IFERROR(MAX(0,Customer_Revenue[[#This Row],[Q3 Mean]]+Customer_Revenue[[#This Row],[Q3 Mean Absolute Deviation]]),0)</f>
        <v>112.0146153846154</v>
      </c>
      <c r="M169" s="2">
        <f>IFERROR(AVERAGEIF(Customer_Revenue[[#This Row],[10/1/2021]:[3/31/2022]], "&gt;0"),0)</f>
        <v>100.81961538461535</v>
      </c>
      <c r="N169" s="1">
        <f>IFERROR(AVEDEV(Customer_Revenue[[#This Row],[10/1/2021]:[3/31/2022]]),0)</f>
        <v>0.45931952662718784</v>
      </c>
      <c r="O169" s="1">
        <f>IFERROR(MAX(0,#REF!-#REF!),0)</f>
        <v>0</v>
      </c>
      <c r="P169" s="1">
        <f>IFERROR(#REF!+#REF!,0)</f>
        <v>0</v>
      </c>
      <c r="Q169">
        <v>6972</v>
      </c>
      <c r="T169">
        <v>100.56</v>
      </c>
      <c r="Y169">
        <v>100.56</v>
      </c>
      <c r="AD169">
        <v>100.56</v>
      </c>
      <c r="AI169">
        <v>100.56</v>
      </c>
      <c r="AN169">
        <v>100.56</v>
      </c>
      <c r="AS169">
        <v>100.56</v>
      </c>
      <c r="AX169">
        <v>100.56</v>
      </c>
      <c r="BC169">
        <v>100.56</v>
      </c>
      <c r="BH169">
        <v>100.56</v>
      </c>
      <c r="BM169">
        <v>100.56</v>
      </c>
      <c r="BR169">
        <v>100.56</v>
      </c>
      <c r="BW169">
        <v>100.56</v>
      </c>
      <c r="CB169">
        <v>100.56</v>
      </c>
      <c r="CG169">
        <v>100.56</v>
      </c>
      <c r="CK169" s="17"/>
      <c r="CL169">
        <v>100.56</v>
      </c>
      <c r="CQ169">
        <v>100.56</v>
      </c>
      <c r="CV169">
        <v>100.56</v>
      </c>
      <c r="DA169">
        <v>100.56</v>
      </c>
      <c r="DF169">
        <v>100.56</v>
      </c>
      <c r="DK169">
        <v>100.56</v>
      </c>
      <c r="DP169">
        <v>100.56</v>
      </c>
      <c r="DU169">
        <v>100.56</v>
      </c>
      <c r="DZ169">
        <v>100.56</v>
      </c>
      <c r="EE169">
        <v>102.81</v>
      </c>
      <c r="EJ169">
        <v>102.81</v>
      </c>
      <c r="EO169">
        <v>102.81</v>
      </c>
      <c r="ET169">
        <v>102.81</v>
      </c>
      <c r="EY169">
        <v>102.81</v>
      </c>
      <c r="FD169">
        <v>102.81</v>
      </c>
      <c r="FI169">
        <v>102.81</v>
      </c>
      <c r="FN169">
        <v>102.81</v>
      </c>
      <c r="FS169">
        <v>102.81</v>
      </c>
      <c r="FX169">
        <v>102.81</v>
      </c>
      <c r="GC169">
        <v>102.81</v>
      </c>
      <c r="GH169">
        <v>102.81</v>
      </c>
      <c r="GM169">
        <v>106.04</v>
      </c>
      <c r="GR169">
        <v>106.04</v>
      </c>
      <c r="GW169">
        <v>106.04</v>
      </c>
      <c r="HB169">
        <v>106.04</v>
      </c>
      <c r="HG169">
        <v>106.04</v>
      </c>
      <c r="HL169">
        <v>106.04</v>
      </c>
      <c r="HQ169">
        <v>106.04</v>
      </c>
      <c r="HV169">
        <v>106.04</v>
      </c>
      <c r="IA169">
        <v>114.67</v>
      </c>
      <c r="IF169">
        <v>114.67</v>
      </c>
      <c r="IK169">
        <v>114.67</v>
      </c>
      <c r="IP169">
        <v>113.59</v>
      </c>
      <c r="IU169">
        <v>113.59</v>
      </c>
      <c r="IZ169">
        <v>113.59</v>
      </c>
      <c r="JE169">
        <v>113.59</v>
      </c>
      <c r="JJ169">
        <v>113.59</v>
      </c>
      <c r="JO169">
        <v>113.59</v>
      </c>
    </row>
    <row r="170" spans="1:278" x14ac:dyDescent="0.3">
      <c r="A170" s="2">
        <f>IFERROR(AVERAGEIF(Customer_Revenue[[#This Row],[1/3/2022]:[3/31/2022]], "&gt;0"), 0)</f>
        <v>73.554615384615374</v>
      </c>
      <c r="B170" s="1">
        <f>IFERROR(AVEDEV(Customer_Revenue[[#This Row],[1/3/2022]:[3/31/2022]]),0)</f>
        <v>26.964142011834319</v>
      </c>
      <c r="C170" s="1">
        <f>IFERROR(MAX(0,#REF!-#REF!),0)</f>
        <v>0</v>
      </c>
      <c r="D170" s="1">
        <f>IFERROR(#REF!+#REF!,0)</f>
        <v>0</v>
      </c>
      <c r="E170" s="2">
        <f>IFERROR(AVERAGEIF(Customer_Revenue[[#This Row],[4/1/2022]:[6/30/2022]], "&gt;0"), 0)</f>
        <v>78.098333333333343</v>
      </c>
      <c r="F170" s="1">
        <f>IFERROR(AVEDEV(Customer_Revenue[[#This Row],[4/1/2022]:[6/30/2022]]),0)</f>
        <v>30.308333333333334</v>
      </c>
      <c r="G170" s="1">
        <f>IFERROR(MAX(0,#REF!-#REF!),0)</f>
        <v>0</v>
      </c>
      <c r="H170" s="1">
        <f>IFERROR(#REF!+#REF!,0)</f>
        <v>0</v>
      </c>
      <c r="I170" s="2">
        <f>IFERROR(AVERAGEIF(Customer_Revenue[[#This Row],[4/1/2022]:[9/30/2022]], "&gt;0"),0)</f>
        <v>78.422500000000028</v>
      </c>
      <c r="J170" s="1">
        <f>IFERROR(AVEDEV(Customer_Revenue[[#This Row],[4/1/2022]:[9/30/2022]]),0)</f>
        <v>31.900224000000009</v>
      </c>
      <c r="K170" s="1">
        <f>IFERROR(MAX(0,Customer_Revenue[[#This Row],[Q3 Mean]]-Customer_Revenue[[#This Row],[Q3 Mean Absolute Deviation]]),0)</f>
        <v>46.522276000000019</v>
      </c>
      <c r="L170" s="1">
        <f>IFERROR(MAX(0,Customer_Revenue[[#This Row],[Q3 Mean]]+Customer_Revenue[[#This Row],[Q3 Mean Absolute Deviation]]),0)</f>
        <v>110.32272400000004</v>
      </c>
      <c r="M170" s="2">
        <f>IFERROR(AVERAGEIF(Customer_Revenue[[#This Row],[10/1/2021]:[3/31/2022]], "&gt;0"),0)</f>
        <v>75.712916666666658</v>
      </c>
      <c r="N170" s="1">
        <f>IFERROR(AVEDEV(Customer_Revenue[[#This Row],[10/1/2021]:[3/31/2022]]),0)</f>
        <v>29.343284023668634</v>
      </c>
      <c r="O170" s="1">
        <f>IFERROR(MAX(0,#REF!-#REF!),0)</f>
        <v>0</v>
      </c>
      <c r="P170" s="1">
        <f>IFERROR(#REF!+#REF!,0)</f>
        <v>0</v>
      </c>
      <c r="Q170">
        <v>6985</v>
      </c>
      <c r="V170">
        <v>110.26</v>
      </c>
      <c r="AA170">
        <v>50.74</v>
      </c>
      <c r="AF170">
        <v>110.26</v>
      </c>
      <c r="AK170">
        <v>50.74</v>
      </c>
      <c r="AP170">
        <v>110.26</v>
      </c>
      <c r="AU170">
        <v>50.74</v>
      </c>
      <c r="AZ170">
        <v>83.08</v>
      </c>
      <c r="BE170">
        <v>50.74</v>
      </c>
      <c r="BJ170">
        <v>110.26</v>
      </c>
      <c r="BO170">
        <v>50.74</v>
      </c>
      <c r="BT170">
        <v>83.08</v>
      </c>
      <c r="BY170">
        <v>0</v>
      </c>
      <c r="CD170">
        <v>0</v>
      </c>
      <c r="CI170">
        <v>50.74</v>
      </c>
      <c r="CK170" s="17"/>
      <c r="CN170">
        <v>110.26</v>
      </c>
      <c r="CS170">
        <v>50.74</v>
      </c>
      <c r="CX170">
        <v>110.26</v>
      </c>
      <c r="DC170">
        <v>50.74</v>
      </c>
      <c r="DH170">
        <v>110.81</v>
      </c>
      <c r="DM170">
        <v>51.29</v>
      </c>
      <c r="DR170">
        <v>51.29</v>
      </c>
      <c r="DW170">
        <v>51.29</v>
      </c>
      <c r="EB170">
        <v>98.65</v>
      </c>
      <c r="EG170">
        <v>53.54</v>
      </c>
      <c r="EL170">
        <v>113.06</v>
      </c>
      <c r="EQ170">
        <v>53.54</v>
      </c>
      <c r="EV170">
        <v>113.06</v>
      </c>
      <c r="FA170">
        <v>47.01</v>
      </c>
      <c r="FF170">
        <v>106.54</v>
      </c>
      <c r="FK170">
        <v>47.01</v>
      </c>
      <c r="FP170">
        <v>106.54</v>
      </c>
      <c r="FU170">
        <v>47.01</v>
      </c>
      <c r="FZ170">
        <v>106.54</v>
      </c>
      <c r="GE170">
        <v>47.01</v>
      </c>
      <c r="GO170">
        <v>49.35</v>
      </c>
      <c r="GT170">
        <v>108.88</v>
      </c>
      <c r="GY170">
        <v>49.35</v>
      </c>
      <c r="HD170">
        <v>108.88</v>
      </c>
      <c r="HK170">
        <v>0</v>
      </c>
      <c r="HN170">
        <v>108.88</v>
      </c>
      <c r="HS170">
        <v>49.35</v>
      </c>
      <c r="HX170">
        <v>108.88</v>
      </c>
      <c r="IC170">
        <v>49.35</v>
      </c>
      <c r="IH170">
        <v>108.88</v>
      </c>
      <c r="IM170">
        <v>48.63</v>
      </c>
      <c r="IR170">
        <v>108.16</v>
      </c>
      <c r="IW170">
        <v>48.63</v>
      </c>
      <c r="JB170">
        <v>108.16</v>
      </c>
      <c r="JG170">
        <v>48.63</v>
      </c>
      <c r="JL170">
        <v>108.78</v>
      </c>
      <c r="JQ170">
        <v>48.63</v>
      </c>
    </row>
    <row r="171" spans="1:278" x14ac:dyDescent="0.3">
      <c r="A171" s="2">
        <f>IFERROR(AVERAGEIF(Customer_Revenue[[#This Row],[1/3/2022]:[3/31/2022]], "&gt;0"), 0)</f>
        <v>150.18615384615381</v>
      </c>
      <c r="B171" s="1">
        <f>IFERROR(AVEDEV(Customer_Revenue[[#This Row],[1/3/2022]:[3/31/2022]]),0)</f>
        <v>32.732426035502968</v>
      </c>
      <c r="C171" s="1">
        <f>IFERROR(MAX(0,#REF!-#REF!),0)</f>
        <v>0</v>
      </c>
      <c r="D171" s="1">
        <f>IFERROR(#REF!+#REF!,0)</f>
        <v>0</v>
      </c>
      <c r="E171" s="2">
        <f>IFERROR(AVERAGEIF(Customer_Revenue[[#This Row],[4/1/2022]:[6/30/2022]], "&gt;0"), 0)</f>
        <v>188.49153846153845</v>
      </c>
      <c r="F171" s="1">
        <f>IFERROR(AVEDEV(Customer_Revenue[[#This Row],[4/1/2022]:[6/30/2022]]),0)</f>
        <v>48.164378698224851</v>
      </c>
      <c r="G171" s="1">
        <f>IFERROR(MAX(0,#REF!-#REF!),0)</f>
        <v>0</v>
      </c>
      <c r="H171" s="1">
        <f>IFERROR(#REF!+#REF!,0)</f>
        <v>0</v>
      </c>
      <c r="I171" s="2">
        <f>IFERROR(AVERAGEIF(Customer_Revenue[[#This Row],[4/1/2022]:[9/30/2022]], "&gt;0"),0)</f>
        <v>186.05384615384614</v>
      </c>
      <c r="J171" s="1">
        <f>IFERROR(AVEDEV(Customer_Revenue[[#This Row],[4/1/2022]:[9/30/2022]]),0)</f>
        <v>49.267514792899412</v>
      </c>
      <c r="K171" s="1">
        <f>IFERROR(MAX(0,Customer_Revenue[[#This Row],[Q3 Mean]]-Customer_Revenue[[#This Row],[Q3 Mean Absolute Deviation]]),0)</f>
        <v>136.78633136094672</v>
      </c>
      <c r="L171" s="1">
        <f>IFERROR(MAX(0,Customer_Revenue[[#This Row],[Q3 Mean]]+Customer_Revenue[[#This Row],[Q3 Mean Absolute Deviation]]),0)</f>
        <v>235.32136094674556</v>
      </c>
      <c r="M171" s="2">
        <f>IFERROR(AVERAGEIF(Customer_Revenue[[#This Row],[10/1/2021]:[3/31/2022]], "&gt;0"),0)</f>
        <v>150.56769230769234</v>
      </c>
      <c r="N171" s="1">
        <f>IFERROR(AVEDEV(Customer_Revenue[[#This Row],[10/1/2021]:[3/31/2022]]),0)</f>
        <v>28.467455621301767</v>
      </c>
      <c r="O171" s="1">
        <f>IFERROR(MAX(0,#REF!-#REF!),0)</f>
        <v>0</v>
      </c>
      <c r="P171" s="1">
        <f>IFERROR(#REF!+#REF!,0)</f>
        <v>0</v>
      </c>
      <c r="Q171">
        <v>6990</v>
      </c>
      <c r="V171">
        <v>161.37</v>
      </c>
      <c r="AA171">
        <v>161.37</v>
      </c>
      <c r="AF171">
        <v>153.05000000000001</v>
      </c>
      <c r="AK171">
        <v>191.53</v>
      </c>
      <c r="AP171">
        <v>161.37</v>
      </c>
      <c r="AU171">
        <v>131.21</v>
      </c>
      <c r="AZ171">
        <v>122.89</v>
      </c>
      <c r="BE171">
        <v>191.53</v>
      </c>
      <c r="BJ171">
        <v>129.46</v>
      </c>
      <c r="BO171">
        <v>92.73</v>
      </c>
      <c r="BT171">
        <v>183.32</v>
      </c>
      <c r="BY171">
        <v>121.14</v>
      </c>
      <c r="CD171">
        <v>161.37</v>
      </c>
      <c r="CI171">
        <v>92.73</v>
      </c>
      <c r="CK171" s="17"/>
      <c r="CN171">
        <v>161.37</v>
      </c>
      <c r="CS171">
        <v>122.89</v>
      </c>
      <c r="CX171">
        <v>191.53</v>
      </c>
      <c r="DC171">
        <v>161.37</v>
      </c>
      <c r="DH171">
        <v>92.73</v>
      </c>
      <c r="DM171">
        <v>191.53</v>
      </c>
      <c r="DR171">
        <v>92.73</v>
      </c>
      <c r="DW171">
        <v>177.84</v>
      </c>
      <c r="EB171">
        <v>177.84</v>
      </c>
      <c r="EG171">
        <v>137.09</v>
      </c>
      <c r="EL171">
        <v>179.73</v>
      </c>
      <c r="EQ171">
        <v>173.04</v>
      </c>
      <c r="EV171">
        <v>143.78</v>
      </c>
      <c r="FA171">
        <v>170.95</v>
      </c>
      <c r="FF171">
        <v>135.22</v>
      </c>
      <c r="FK171">
        <v>179.73</v>
      </c>
      <c r="FP171">
        <v>179.73</v>
      </c>
      <c r="FU171">
        <v>104.08</v>
      </c>
      <c r="FZ171">
        <v>182.67</v>
      </c>
      <c r="GE171">
        <v>501.56</v>
      </c>
      <c r="GJ171">
        <v>187.59</v>
      </c>
      <c r="GO171">
        <v>187.59</v>
      </c>
      <c r="GT171">
        <v>144.94999999999999</v>
      </c>
      <c r="GY171">
        <v>144.94999999999999</v>
      </c>
      <c r="HD171">
        <v>187.59</v>
      </c>
      <c r="HI171">
        <v>151.63999999999999</v>
      </c>
      <c r="HN171">
        <v>144.94999999999999</v>
      </c>
      <c r="HS171">
        <v>107.13</v>
      </c>
      <c r="HX171">
        <v>235.41</v>
      </c>
      <c r="IC171">
        <v>107.13</v>
      </c>
      <c r="IH171">
        <v>290.49</v>
      </c>
      <c r="IM171">
        <v>232.99</v>
      </c>
      <c r="IR171">
        <v>239.79</v>
      </c>
      <c r="IW171">
        <v>194.6</v>
      </c>
      <c r="JB171">
        <v>106.58</v>
      </c>
      <c r="JG171">
        <v>194.6</v>
      </c>
      <c r="JL171">
        <v>234.86</v>
      </c>
      <c r="JQ171">
        <v>146.84</v>
      </c>
    </row>
    <row r="172" spans="1:278" x14ac:dyDescent="0.3">
      <c r="A172" s="2">
        <f>IFERROR(AVERAGEIF(Customer_Revenue[[#This Row],[1/3/2022]:[3/31/2022]], "&gt;0"), 0)</f>
        <v>239.90846153846158</v>
      </c>
      <c r="B172" s="1">
        <f>IFERROR(AVEDEV(Customer_Revenue[[#This Row],[1/3/2022]:[3/31/2022]]),0)</f>
        <v>2.1550295857988191</v>
      </c>
      <c r="C172" s="1">
        <f>IFERROR(MAX(0,#REF!-#REF!),0)</f>
        <v>0</v>
      </c>
      <c r="D172" s="1">
        <f>IFERROR(#REF!+#REF!,0)</f>
        <v>0</v>
      </c>
      <c r="E172" s="2">
        <f>IFERROR(AVERAGEIF(Customer_Revenue[[#This Row],[4/1/2022]:[6/30/2022]], "&gt;0"), 0)</f>
        <v>240.32000000000005</v>
      </c>
      <c r="F172" s="1">
        <f>IFERROR(AVEDEV(Customer_Revenue[[#This Row],[4/1/2022]:[6/30/2022]]),0)</f>
        <v>102.38485207100591</v>
      </c>
      <c r="G172" s="1">
        <f>IFERROR(MAX(0,#REF!-#REF!),0)</f>
        <v>0</v>
      </c>
      <c r="H172" s="1">
        <f>IFERROR(#REF!+#REF!,0)</f>
        <v>0</v>
      </c>
      <c r="I172" s="2">
        <f>IFERROR(AVERAGEIF(Customer_Revenue[[#This Row],[4/1/2022]:[9/30/2022]], "&gt;0"),0)</f>
        <v>240.50590909090917</v>
      </c>
      <c r="J172" s="1">
        <f>IFERROR(AVEDEV(Customer_Revenue[[#This Row],[4/1/2022]:[9/30/2022]]),0)</f>
        <v>62.616923076923072</v>
      </c>
      <c r="K172" s="1">
        <f>IFERROR(MAX(0,Customer_Revenue[[#This Row],[Q3 Mean]]-Customer_Revenue[[#This Row],[Q3 Mean Absolute Deviation]]),0)</f>
        <v>177.88898601398608</v>
      </c>
      <c r="L172" s="1">
        <f>IFERROR(MAX(0,Customer_Revenue[[#This Row],[Q3 Mean]]+Customer_Revenue[[#This Row],[Q3 Mean Absolute Deviation]]),0)</f>
        <v>303.12283216783226</v>
      </c>
      <c r="M172" s="2">
        <f>IFERROR(AVERAGEIF(Customer_Revenue[[#This Row],[10/1/2021]:[3/31/2022]], "&gt;0"),0)</f>
        <v>233.57615384615389</v>
      </c>
      <c r="N172" s="1">
        <f>IFERROR(AVEDEV(Customer_Revenue[[#This Row],[10/1/2021]:[3/31/2022]]),0)</f>
        <v>7.9837869822485041</v>
      </c>
      <c r="O172" s="1">
        <f>IFERROR(MAX(0,#REF!-#REF!),0)</f>
        <v>0</v>
      </c>
      <c r="P172" s="1">
        <f>IFERROR(#REF!+#REF!,0)</f>
        <v>0</v>
      </c>
      <c r="Q172">
        <v>6991</v>
      </c>
      <c r="U172">
        <v>215.21</v>
      </c>
      <c r="Z172">
        <v>215.21</v>
      </c>
      <c r="AE172">
        <v>222.4</v>
      </c>
      <c r="AJ172">
        <v>222.4</v>
      </c>
      <c r="AO172">
        <v>222.4</v>
      </c>
      <c r="AT172">
        <v>222.4</v>
      </c>
      <c r="AY172">
        <v>222.4</v>
      </c>
      <c r="BD172">
        <v>222.4</v>
      </c>
      <c r="BI172">
        <v>237.87</v>
      </c>
      <c r="BN172">
        <v>237.87</v>
      </c>
      <c r="BS172">
        <v>237.87</v>
      </c>
      <c r="BX172">
        <v>237.87</v>
      </c>
      <c r="CC172">
        <v>237.87</v>
      </c>
      <c r="CH172">
        <v>237.87</v>
      </c>
      <c r="CK172" s="17"/>
      <c r="CM172">
        <v>237.87</v>
      </c>
      <c r="CR172">
        <v>237.87</v>
      </c>
      <c r="CW172">
        <v>237.87</v>
      </c>
      <c r="DB172">
        <v>237.87</v>
      </c>
      <c r="DG172">
        <v>237.87</v>
      </c>
      <c r="DL172">
        <v>242.26</v>
      </c>
      <c r="DQ172">
        <v>242.26</v>
      </c>
      <c r="DV172">
        <v>242.26</v>
      </c>
      <c r="EA172">
        <v>242.26</v>
      </c>
      <c r="EF172">
        <v>244.51</v>
      </c>
      <c r="EK172">
        <v>239.02</v>
      </c>
      <c r="EP172">
        <v>239.02</v>
      </c>
      <c r="EU172">
        <v>239.02</v>
      </c>
      <c r="EZ172">
        <v>239.02</v>
      </c>
      <c r="FE172">
        <v>0</v>
      </c>
      <c r="FJ172">
        <v>0</v>
      </c>
      <c r="FO172">
        <v>239.02</v>
      </c>
      <c r="FT172">
        <v>0</v>
      </c>
      <c r="FY172">
        <v>0</v>
      </c>
      <c r="GD172">
        <v>239.02</v>
      </c>
      <c r="GI172">
        <v>241.36</v>
      </c>
      <c r="GN172">
        <v>241.36</v>
      </c>
      <c r="GS172">
        <v>241.36</v>
      </c>
      <c r="GX172">
        <v>241.36</v>
      </c>
      <c r="HC172">
        <v>241.36</v>
      </c>
      <c r="HH172">
        <v>241.36</v>
      </c>
      <c r="HM172">
        <v>241.36</v>
      </c>
      <c r="HR172">
        <v>236.97</v>
      </c>
      <c r="HW172">
        <v>241.36</v>
      </c>
      <c r="IB172">
        <v>241.36</v>
      </c>
      <c r="IG172">
        <v>241.36</v>
      </c>
      <c r="IL172">
        <v>240.64</v>
      </c>
      <c r="IQ172">
        <v>240.64</v>
      </c>
      <c r="IV172">
        <v>240.64</v>
      </c>
      <c r="JA172">
        <v>240.64</v>
      </c>
      <c r="JF172">
        <v>240.64</v>
      </c>
      <c r="JK172">
        <v>240.64</v>
      </c>
      <c r="JP172">
        <v>240.64</v>
      </c>
    </row>
    <row r="173" spans="1:278" x14ac:dyDescent="0.3">
      <c r="A173" s="2">
        <f>IFERROR(AVERAGEIF(Customer_Revenue[[#This Row],[1/3/2022]:[3/31/2022]], "&gt;0"), 0)</f>
        <v>171.29285714285717</v>
      </c>
      <c r="B173" s="1">
        <f>IFERROR(AVEDEV(Customer_Revenue[[#This Row],[1/3/2022]:[3/31/2022]]),0)</f>
        <v>0.91836734693878597</v>
      </c>
      <c r="C173" s="1">
        <f>IFERROR(MAX(0,#REF!-#REF!),0)</f>
        <v>0</v>
      </c>
      <c r="D173" s="1">
        <f>IFERROR(#REF!+#REF!,0)</f>
        <v>0</v>
      </c>
      <c r="E173" s="2">
        <f>IFERROR(AVERAGEIF(Customer_Revenue[[#This Row],[4/1/2022]:[6/30/2022]], "&gt;0"), 0)</f>
        <v>173.57666666666668</v>
      </c>
      <c r="F173" s="1">
        <f>IFERROR(AVEDEV(Customer_Revenue[[#This Row],[4/1/2022]:[6/30/2022]]),0)</f>
        <v>0.90222222222222592</v>
      </c>
      <c r="G173" s="1">
        <f>IFERROR(MAX(0,#REF!-#REF!),0)</f>
        <v>0</v>
      </c>
      <c r="H173" s="1">
        <f>IFERROR(#REF!+#REF!,0)</f>
        <v>0</v>
      </c>
      <c r="I173" s="2">
        <f>IFERROR(AVERAGEIF(Customer_Revenue[[#This Row],[4/1/2022]:[9/30/2022]], "&gt;0"),0)</f>
        <v>174.09583333333333</v>
      </c>
      <c r="J173" s="1">
        <f>IFERROR(AVEDEV(Customer_Revenue[[#This Row],[4/1/2022]:[9/30/2022]]),0)</f>
        <v>24.723668639053244</v>
      </c>
      <c r="K173" s="1">
        <f>IFERROR(MAX(0,Customer_Revenue[[#This Row],[Q3 Mean]]-Customer_Revenue[[#This Row],[Q3 Mean Absolute Deviation]]),0)</f>
        <v>149.37216469428009</v>
      </c>
      <c r="L173" s="1">
        <f>IFERROR(MAX(0,Customer_Revenue[[#This Row],[Q3 Mean]]+Customer_Revenue[[#This Row],[Q3 Mean Absolute Deviation]]),0)</f>
        <v>198.81950197238658</v>
      </c>
      <c r="M173" s="2">
        <f>IFERROR(AVERAGEIF(Customer_Revenue[[#This Row],[10/1/2021]:[3/31/2022]], "&gt;0"),0)</f>
        <v>170.01461538461541</v>
      </c>
      <c r="N173" s="1">
        <f>IFERROR(AVEDEV(Customer_Revenue[[#This Row],[10/1/2021]:[3/31/2022]]),0)</f>
        <v>1.7675739644970265</v>
      </c>
      <c r="O173" s="1">
        <f>IFERROR(MAX(0,#REF!-#REF!),0)</f>
        <v>0</v>
      </c>
      <c r="P173" s="1">
        <f>IFERROR(#REF!+#REF!,0)</f>
        <v>0</v>
      </c>
      <c r="Q173">
        <v>6992</v>
      </c>
      <c r="AA173">
        <v>164.27</v>
      </c>
      <c r="AK173">
        <v>164.27</v>
      </c>
      <c r="AU173">
        <v>170.65</v>
      </c>
      <c r="BE173">
        <v>170.65</v>
      </c>
      <c r="BO173">
        <v>170.65</v>
      </c>
      <c r="BY173">
        <v>170.65</v>
      </c>
      <c r="CI173">
        <v>170.65</v>
      </c>
      <c r="CK173" s="17"/>
      <c r="CS173">
        <v>170.65</v>
      </c>
      <c r="DC173">
        <v>170.65</v>
      </c>
      <c r="DM173">
        <v>170.65</v>
      </c>
      <c r="DW173">
        <v>170.65</v>
      </c>
      <c r="EG173">
        <v>172.9</v>
      </c>
      <c r="EQ173">
        <v>172.9</v>
      </c>
      <c r="FA173">
        <v>172.9</v>
      </c>
      <c r="FK173">
        <v>172.9</v>
      </c>
      <c r="FU173">
        <v>172.9</v>
      </c>
      <c r="GE173">
        <v>172.9</v>
      </c>
      <c r="GO173">
        <v>174.93</v>
      </c>
      <c r="GY173">
        <v>174.93</v>
      </c>
      <c r="HI173">
        <v>174.93</v>
      </c>
      <c r="HS173">
        <v>174.93</v>
      </c>
      <c r="IC173">
        <v>174.93</v>
      </c>
      <c r="IN173">
        <v>174.3</v>
      </c>
      <c r="IW173">
        <v>174.3</v>
      </c>
      <c r="JL173">
        <v>174.3</v>
      </c>
      <c r="JQ173">
        <v>0</v>
      </c>
    </row>
    <row r="174" spans="1:278" x14ac:dyDescent="0.3">
      <c r="A174" s="2">
        <f>IFERROR(AVERAGEIF(Customer_Revenue[[#This Row],[1/3/2022]:[3/31/2022]], "&gt;0"), 0)</f>
        <v>28.733846153846152</v>
      </c>
      <c r="B174" s="1">
        <f>IFERROR(AVEDEV(Customer_Revenue[[#This Row],[1/3/2022]:[3/31/2022]]),0)</f>
        <v>4.4377551020408177</v>
      </c>
      <c r="C174" s="1">
        <f>IFERROR(MAX(0,#REF!-#REF!),0)</f>
        <v>0</v>
      </c>
      <c r="D174" s="1">
        <f>IFERROR(#REF!+#REF!,0)</f>
        <v>0</v>
      </c>
      <c r="E174" s="2">
        <f>IFERROR(AVERAGEIF(Customer_Revenue[[#This Row],[4/1/2022]:[6/30/2022]], "&gt;0"), 0)</f>
        <v>29.556153846153848</v>
      </c>
      <c r="F174" s="1">
        <f>IFERROR(AVEDEV(Customer_Revenue[[#This Row],[4/1/2022]:[6/30/2022]]),0)</f>
        <v>2.9719526627218942</v>
      </c>
      <c r="G174" s="1">
        <f>IFERROR(MAX(0,#REF!-#REF!),0)</f>
        <v>0</v>
      </c>
      <c r="H174" s="1">
        <f>IFERROR(#REF!+#REF!,0)</f>
        <v>0</v>
      </c>
      <c r="I174" s="2">
        <f>IFERROR(AVERAGEIF(Customer_Revenue[[#This Row],[4/1/2022]:[9/30/2022]], "&gt;0"),0)</f>
        <v>29.385769230769231</v>
      </c>
      <c r="J174" s="1">
        <f>IFERROR(AVEDEV(Customer_Revenue[[#This Row],[4/1/2022]:[9/30/2022]]),0)</f>
        <v>2.1785502958579883</v>
      </c>
      <c r="K174" s="1">
        <f>IFERROR(MAX(0,Customer_Revenue[[#This Row],[Q3 Mean]]-Customer_Revenue[[#This Row],[Q3 Mean Absolute Deviation]]),0)</f>
        <v>27.207218934911243</v>
      </c>
      <c r="L174" s="1">
        <f>IFERROR(MAX(0,Customer_Revenue[[#This Row],[Q3 Mean]]+Customer_Revenue[[#This Row],[Q3 Mean Absolute Deviation]]),0)</f>
        <v>31.564319526627219</v>
      </c>
      <c r="M174" s="2">
        <f>IFERROR(AVERAGEIF(Customer_Revenue[[#This Row],[10/1/2021]:[3/31/2022]], "&gt;0"),0)</f>
        <v>28.354230769230757</v>
      </c>
      <c r="N174" s="1">
        <f>IFERROR(AVEDEV(Customer_Revenue[[#This Row],[10/1/2021]:[3/31/2022]]),0)</f>
        <v>3.5026886145404754</v>
      </c>
      <c r="O174" s="1">
        <f>IFERROR(MAX(0,#REF!-#REF!),0)</f>
        <v>0</v>
      </c>
      <c r="P174" s="1">
        <f>IFERROR(#REF!+#REF!,0)</f>
        <v>0</v>
      </c>
      <c r="Q174">
        <v>6996</v>
      </c>
      <c r="T174">
        <v>34.31</v>
      </c>
      <c r="Y174">
        <v>20.14</v>
      </c>
      <c r="AD174">
        <v>34.31</v>
      </c>
      <c r="AI174">
        <v>20.14</v>
      </c>
      <c r="AN174">
        <v>29.04</v>
      </c>
      <c r="AS174">
        <v>27.89</v>
      </c>
      <c r="AX174">
        <v>27.89</v>
      </c>
      <c r="BC174">
        <v>27.89</v>
      </c>
      <c r="BH174">
        <v>27.89</v>
      </c>
      <c r="BM174">
        <v>27.89</v>
      </c>
      <c r="BR174">
        <v>28.76</v>
      </c>
      <c r="BW174">
        <v>28.76</v>
      </c>
      <c r="CB174">
        <v>28.76</v>
      </c>
      <c r="CG174">
        <v>28.76</v>
      </c>
      <c r="CK174" s="17"/>
      <c r="CL174">
        <v>29.94</v>
      </c>
      <c r="CQ174">
        <v>28.76</v>
      </c>
      <c r="CV174">
        <v>28.76</v>
      </c>
      <c r="DA174">
        <v>28.76</v>
      </c>
      <c r="DF174">
        <v>28.76</v>
      </c>
      <c r="DK174">
        <v>28.76</v>
      </c>
      <c r="DP174">
        <v>28.76</v>
      </c>
      <c r="DU174">
        <v>28.76</v>
      </c>
      <c r="DW174">
        <v>-4.72</v>
      </c>
      <c r="DZ174">
        <v>26.4</v>
      </c>
      <c r="EE174">
        <v>26.4</v>
      </c>
      <c r="EJ174">
        <v>33.04</v>
      </c>
      <c r="EO174">
        <v>27.68</v>
      </c>
      <c r="ET174">
        <v>45.04</v>
      </c>
      <c r="EY174">
        <v>22.82</v>
      </c>
      <c r="FD174">
        <v>27.36</v>
      </c>
      <c r="FI174">
        <v>28.7</v>
      </c>
      <c r="FN174">
        <v>28.7</v>
      </c>
      <c r="FS174">
        <v>27.36</v>
      </c>
      <c r="FX174">
        <v>28.7</v>
      </c>
      <c r="GC174">
        <v>28.7</v>
      </c>
      <c r="GH174">
        <v>28.7</v>
      </c>
      <c r="GM174">
        <v>33.39</v>
      </c>
      <c r="GR174">
        <v>29.37</v>
      </c>
      <c r="GW174">
        <v>28.03</v>
      </c>
      <c r="HB174">
        <v>27.36</v>
      </c>
      <c r="HG174">
        <v>28.03</v>
      </c>
      <c r="HL174">
        <v>28.7</v>
      </c>
      <c r="HQ174">
        <v>29.37</v>
      </c>
      <c r="HV174">
        <v>27.36</v>
      </c>
      <c r="IA174">
        <v>29.37</v>
      </c>
      <c r="IF174">
        <v>29.37</v>
      </c>
      <c r="IK174">
        <v>28.7</v>
      </c>
      <c r="IP174">
        <v>27.36</v>
      </c>
      <c r="IU174">
        <v>27.36</v>
      </c>
      <c r="IZ174">
        <v>32.049999999999997</v>
      </c>
      <c r="JE174">
        <v>32.72</v>
      </c>
      <c r="JJ174">
        <v>27.36</v>
      </c>
      <c r="JO174">
        <v>32.049999999999997</v>
      </c>
    </row>
    <row r="175" spans="1:278" x14ac:dyDescent="0.3">
      <c r="A175" s="2">
        <f>IFERROR(AVERAGEIF(Customer_Revenue[[#This Row],[1/3/2022]:[3/31/2022]], "&gt;0"), 0)</f>
        <v>55.016666666666652</v>
      </c>
      <c r="B175" s="1">
        <f>IFERROR(AVEDEV(Customer_Revenue[[#This Row],[1/3/2022]:[3/31/2022]]),0)</f>
        <v>0.93444444444445429</v>
      </c>
      <c r="C175" s="1">
        <f>IFERROR(MAX(0,#REF!-#REF!),0)</f>
        <v>0</v>
      </c>
      <c r="D175" s="1">
        <f>IFERROR(#REF!+#REF!,0)</f>
        <v>0</v>
      </c>
      <c r="E175" s="2">
        <f>IFERROR(AVERAGEIF(Customer_Revenue[[#This Row],[4/1/2022]:[6/30/2022]], "&gt;0"), 0)</f>
        <v>53.305384615384611</v>
      </c>
      <c r="F175" s="1">
        <f>IFERROR(AVEDEV(Customer_Revenue[[#This Row],[4/1/2022]:[6/30/2022]]),0)</f>
        <v>1.3895857988165703</v>
      </c>
      <c r="G175" s="1">
        <f>IFERROR(MAX(0,#REF!-#REF!),0)</f>
        <v>0</v>
      </c>
      <c r="H175" s="1">
        <f>IFERROR(#REF!+#REF!,0)</f>
        <v>0</v>
      </c>
      <c r="I175" s="2">
        <f>IFERROR(AVERAGEIF(Customer_Revenue[[#This Row],[4/1/2022]:[9/30/2022]], "&gt;0"),0)</f>
        <v>55.328888888888883</v>
      </c>
      <c r="J175" s="1">
        <f>IFERROR(AVEDEV(Customer_Revenue[[#This Row],[4/1/2022]:[9/30/2022]]),0)</f>
        <v>2.7166255144032925</v>
      </c>
      <c r="K175" s="1">
        <f>IFERROR(MAX(0,Customer_Revenue[[#This Row],[Q3 Mean]]-Customer_Revenue[[#This Row],[Q3 Mean Absolute Deviation]]),0)</f>
        <v>52.612263374485593</v>
      </c>
      <c r="L175" s="1">
        <f>IFERROR(MAX(0,Customer_Revenue[[#This Row],[Q3 Mean]]+Customer_Revenue[[#This Row],[Q3 Mean Absolute Deviation]]),0)</f>
        <v>58.045514403292174</v>
      </c>
      <c r="M175" s="2">
        <f>IFERROR(AVERAGEIF(Customer_Revenue[[#This Row],[10/1/2021]:[3/31/2022]], "&gt;0"),0)</f>
        <v>47.116923076923065</v>
      </c>
      <c r="N175" s="1">
        <f>IFERROR(AVEDEV(Customer_Revenue[[#This Row],[10/1/2021]:[3/31/2022]]),0)</f>
        <v>8.1888757396449758</v>
      </c>
      <c r="O175" s="1">
        <f>IFERROR(MAX(0,#REF!-#REF!),0)</f>
        <v>0</v>
      </c>
      <c r="P175" s="1">
        <f>IFERROR(#REF!+#REF!,0)</f>
        <v>0</v>
      </c>
      <c r="Q175">
        <v>6999</v>
      </c>
      <c r="R175">
        <v>21.36</v>
      </c>
      <c r="W175">
        <v>48.36</v>
      </c>
      <c r="AB175">
        <v>21.36</v>
      </c>
      <c r="AG175">
        <v>48.36</v>
      </c>
      <c r="AL175">
        <v>21.36</v>
      </c>
      <c r="AQ175">
        <v>41.28</v>
      </c>
      <c r="AV175">
        <v>41.28</v>
      </c>
      <c r="BA175">
        <v>41.28</v>
      </c>
      <c r="BF175">
        <v>41.28</v>
      </c>
      <c r="BK175">
        <v>41.28</v>
      </c>
      <c r="BP175">
        <v>49.41</v>
      </c>
      <c r="BU175">
        <v>49.41</v>
      </c>
      <c r="BZ175">
        <v>49.41</v>
      </c>
      <c r="CE175">
        <v>49.41</v>
      </c>
      <c r="CJ175">
        <v>49.41</v>
      </c>
      <c r="CK175" s="17"/>
      <c r="CO175">
        <v>55.41</v>
      </c>
      <c r="CT175">
        <v>55.41</v>
      </c>
      <c r="CY175">
        <v>55.41</v>
      </c>
      <c r="DD175">
        <v>55.41</v>
      </c>
      <c r="DI175">
        <v>55.41</v>
      </c>
      <c r="DN175">
        <v>55.41</v>
      </c>
      <c r="DS175">
        <v>55.41</v>
      </c>
      <c r="DX175">
        <v>55.41</v>
      </c>
      <c r="EC175">
        <v>55.41</v>
      </c>
      <c r="EH175">
        <v>55.41</v>
      </c>
      <c r="EM175">
        <v>56.69</v>
      </c>
      <c r="ER175">
        <v>58.64</v>
      </c>
      <c r="EW175">
        <v>51.8</v>
      </c>
      <c r="FB175">
        <v>51.8</v>
      </c>
      <c r="FG175">
        <v>51.8</v>
      </c>
      <c r="FL175">
        <v>53.81</v>
      </c>
      <c r="FQ175">
        <v>53.81</v>
      </c>
      <c r="FV175">
        <v>53.81</v>
      </c>
      <c r="GA175">
        <v>53.81</v>
      </c>
      <c r="GF175">
        <v>53.81</v>
      </c>
      <c r="GK175">
        <v>51.8</v>
      </c>
      <c r="GP175">
        <v>51.8</v>
      </c>
      <c r="GU175">
        <v>54.48</v>
      </c>
      <c r="GZ175">
        <v>51.8</v>
      </c>
      <c r="HE175">
        <v>55.82</v>
      </c>
      <c r="HJ175">
        <v>57.83</v>
      </c>
      <c r="HO175">
        <v>51.8</v>
      </c>
      <c r="HT175">
        <v>57.83</v>
      </c>
      <c r="HY175">
        <v>51.8</v>
      </c>
      <c r="ID175">
        <v>57.83</v>
      </c>
      <c r="II175">
        <v>57.83</v>
      </c>
      <c r="IN175">
        <v>57.83</v>
      </c>
      <c r="IS175">
        <v>55.82</v>
      </c>
      <c r="IX175">
        <v>57.16</v>
      </c>
      <c r="JC175">
        <v>61.18</v>
      </c>
      <c r="JH175">
        <v>61.18</v>
      </c>
      <c r="JM175">
        <v>57.83</v>
      </c>
      <c r="JR175">
        <v>59.17</v>
      </c>
    </row>
    <row r="176" spans="1:278" x14ac:dyDescent="0.3">
      <c r="A176" s="2">
        <f>IFERROR(AVERAGEIF(Customer_Revenue[[#This Row],[1/3/2022]:[3/31/2022]], "&gt;0"), 0)</f>
        <v>121.86923076923078</v>
      </c>
      <c r="B176" s="1">
        <f>IFERROR(AVEDEV(Customer_Revenue[[#This Row],[1/3/2022]:[3/31/2022]]),0)</f>
        <v>20.157869822485207</v>
      </c>
      <c r="C176" s="1">
        <f>IFERROR(MAX(0,#REF!-#REF!),0)</f>
        <v>0</v>
      </c>
      <c r="D176" s="1">
        <f>IFERROR(#REF!+#REF!,0)</f>
        <v>0</v>
      </c>
      <c r="E176" s="2">
        <f>IFERROR(AVERAGEIF(Customer_Revenue[[#This Row],[4/1/2022]:[6/30/2022]], "&gt;0"), 0)</f>
        <v>121.15769230769234</v>
      </c>
      <c r="F176" s="1">
        <f>IFERROR(AVEDEV(Customer_Revenue[[#This Row],[4/1/2022]:[6/30/2022]]),0)</f>
        <v>37.503313609467455</v>
      </c>
      <c r="G176" s="1">
        <f>IFERROR(MAX(0,#REF!-#REF!),0)</f>
        <v>0</v>
      </c>
      <c r="H176" s="1">
        <f>IFERROR(#REF!+#REF!,0)</f>
        <v>0</v>
      </c>
      <c r="I176" s="2">
        <f>IFERROR(AVERAGEIF(Customer_Revenue[[#This Row],[4/1/2022]:[9/30/2022]], "&gt;0"),0)</f>
        <v>117.78846153846159</v>
      </c>
      <c r="J176" s="1">
        <f>IFERROR(AVEDEV(Customer_Revenue[[#This Row],[4/1/2022]:[9/30/2022]]),0)</f>
        <v>25.929467455621289</v>
      </c>
      <c r="K176" s="1">
        <f>IFERROR(MAX(0,Customer_Revenue[[#This Row],[Q3 Mean]]-Customer_Revenue[[#This Row],[Q3 Mean Absolute Deviation]]),0)</f>
        <v>91.858994082840297</v>
      </c>
      <c r="L176" s="1">
        <f>IFERROR(MAX(0,Customer_Revenue[[#This Row],[Q3 Mean]]+Customer_Revenue[[#This Row],[Q3 Mean Absolute Deviation]]),0)</f>
        <v>143.71792899408288</v>
      </c>
      <c r="M176" s="2">
        <f>IFERROR(AVERAGEIF(Customer_Revenue[[#This Row],[10/1/2021]:[3/31/2022]], "&gt;0"),0)</f>
        <v>112.66307692307691</v>
      </c>
      <c r="N176" s="1">
        <f>IFERROR(AVEDEV(Customer_Revenue[[#This Row],[10/1/2021]:[3/31/2022]]),0)</f>
        <v>23.636686390532546</v>
      </c>
      <c r="O176" s="1">
        <f>IFERROR(MAX(0,#REF!-#REF!),0)</f>
        <v>0</v>
      </c>
      <c r="P176" s="1">
        <f>IFERROR(#REF!+#REF!,0)</f>
        <v>0</v>
      </c>
      <c r="Q176">
        <v>7009</v>
      </c>
      <c r="U176">
        <v>76.680000000000007</v>
      </c>
      <c r="Z176">
        <v>44.02</v>
      </c>
      <c r="AE176">
        <v>76.680000000000007</v>
      </c>
      <c r="AJ176">
        <v>44.02</v>
      </c>
      <c r="AO176">
        <v>123.65</v>
      </c>
      <c r="AT176">
        <v>125.66</v>
      </c>
      <c r="AY176">
        <v>139.97999999999999</v>
      </c>
      <c r="BD176">
        <v>108.32</v>
      </c>
      <c r="BI176">
        <v>108.32</v>
      </c>
      <c r="BN176">
        <v>108.32</v>
      </c>
      <c r="BS176">
        <v>123.65</v>
      </c>
      <c r="BX176">
        <v>125.66</v>
      </c>
      <c r="CC176">
        <v>139.97999999999999</v>
      </c>
      <c r="CH176">
        <v>125.66</v>
      </c>
      <c r="CK176" s="17"/>
      <c r="CM176">
        <v>125.66</v>
      </c>
      <c r="CR176">
        <v>125.66</v>
      </c>
      <c r="CW176">
        <v>158.32</v>
      </c>
      <c r="DB176">
        <v>186.95</v>
      </c>
      <c r="DG176">
        <v>76.680000000000007</v>
      </c>
      <c r="DL176">
        <v>76.680000000000007</v>
      </c>
      <c r="DQ176">
        <v>108.32</v>
      </c>
      <c r="DV176">
        <v>108.32</v>
      </c>
      <c r="EA176">
        <v>108.32</v>
      </c>
      <c r="EF176">
        <v>127.91</v>
      </c>
      <c r="EK176">
        <v>127.91</v>
      </c>
      <c r="EP176">
        <v>127.91</v>
      </c>
      <c r="EU176">
        <v>84.41</v>
      </c>
      <c r="EZ176">
        <v>84.41</v>
      </c>
      <c r="FE176">
        <v>84.41</v>
      </c>
      <c r="FJ176">
        <v>119.58</v>
      </c>
      <c r="FO176">
        <v>170.06</v>
      </c>
      <c r="FT176">
        <v>152.47999999999999</v>
      </c>
      <c r="FY176">
        <v>185.39</v>
      </c>
      <c r="GD176">
        <v>185.39</v>
      </c>
      <c r="GI176">
        <v>88.17</v>
      </c>
      <c r="GN176">
        <v>88.17</v>
      </c>
      <c r="GS176">
        <v>156.24</v>
      </c>
      <c r="GX176">
        <v>88.17</v>
      </c>
      <c r="HC176">
        <v>88.17</v>
      </c>
      <c r="HH176">
        <v>88.17</v>
      </c>
      <c r="HM176">
        <v>88.17</v>
      </c>
      <c r="HR176">
        <v>88.17</v>
      </c>
      <c r="HW176">
        <v>88.17</v>
      </c>
      <c r="IB176">
        <v>156.24</v>
      </c>
      <c r="IG176">
        <v>123.34</v>
      </c>
      <c r="IL176">
        <v>122.17</v>
      </c>
      <c r="IQ176">
        <v>122.17</v>
      </c>
      <c r="IV176">
        <v>122.17</v>
      </c>
      <c r="JA176">
        <v>122.17</v>
      </c>
      <c r="JF176">
        <v>122.17</v>
      </c>
      <c r="JK176">
        <v>122.17</v>
      </c>
      <c r="JP176">
        <v>122.17</v>
      </c>
    </row>
    <row r="177" spans="1:278" x14ac:dyDescent="0.3">
      <c r="A177" s="2">
        <f>IFERROR(AVERAGEIF(Customer_Revenue[[#This Row],[1/3/2022]:[3/31/2022]], "&gt;0"), 0)</f>
        <v>474.8241666666666</v>
      </c>
      <c r="B177" s="1">
        <f>IFERROR(AVEDEV(Customer_Revenue[[#This Row],[1/3/2022]:[3/31/2022]]),0)</f>
        <v>275.32840236686394</v>
      </c>
      <c r="C177" s="1">
        <f>IFERROR(MAX(0,#REF!-#REF!),0)</f>
        <v>0</v>
      </c>
      <c r="D177" s="1">
        <f>IFERROR(#REF!+#REF!,0)</f>
        <v>0</v>
      </c>
      <c r="E177" s="2">
        <f>IFERROR(AVERAGEIF(Customer_Revenue[[#This Row],[4/1/2022]:[6/30/2022]], "&gt;0"), 0)</f>
        <v>351.21923076923082</v>
      </c>
      <c r="F177" s="1">
        <f>IFERROR(AVEDEV(Customer_Revenue[[#This Row],[4/1/2022]:[6/30/2022]]),0)</f>
        <v>29.814437869822498</v>
      </c>
      <c r="G177" s="1">
        <f>IFERROR(MAX(0,#REF!-#REF!),0)</f>
        <v>0</v>
      </c>
      <c r="H177" s="1">
        <f>IFERROR(#REF!+#REF!,0)</f>
        <v>0</v>
      </c>
      <c r="I177" s="2">
        <f>IFERROR(AVERAGEIF(Customer_Revenue[[#This Row],[4/1/2022]:[9/30/2022]], "&gt;0"),0)</f>
        <v>359.67370370370372</v>
      </c>
      <c r="J177" s="1">
        <f>IFERROR(AVEDEV(Customer_Revenue[[#This Row],[4/1/2022]:[9/30/2022]]),0)</f>
        <v>50.181783264746237</v>
      </c>
      <c r="K177" s="1">
        <f>IFERROR(MAX(0,Customer_Revenue[[#This Row],[Q3 Mean]]-Customer_Revenue[[#This Row],[Q3 Mean Absolute Deviation]]),0)</f>
        <v>309.49192043895749</v>
      </c>
      <c r="L177" s="1">
        <f>IFERROR(MAX(0,Customer_Revenue[[#This Row],[Q3 Mean]]+Customer_Revenue[[#This Row],[Q3 Mean Absolute Deviation]]),0)</f>
        <v>409.85548696844995</v>
      </c>
      <c r="M177" s="2">
        <f>IFERROR(AVERAGEIF(Customer_Revenue[[#This Row],[10/1/2021]:[3/31/2022]], "&gt;0"),0)</f>
        <v>521.56346153846164</v>
      </c>
      <c r="N177" s="1">
        <f>IFERROR(AVEDEV(Customer_Revenue[[#This Row],[10/1/2021]:[3/31/2022]]),0)</f>
        <v>337.10425240054866</v>
      </c>
      <c r="O177" s="1">
        <f>IFERROR(MAX(0,#REF!-#REF!),0)</f>
        <v>0</v>
      </c>
      <c r="P177" s="1">
        <f>IFERROR(#REF!+#REF!,0)</f>
        <v>0</v>
      </c>
      <c r="Q177">
        <v>7013</v>
      </c>
      <c r="R177">
        <v>266.08</v>
      </c>
      <c r="W177">
        <v>266.08</v>
      </c>
      <c r="AB177">
        <v>257.48</v>
      </c>
      <c r="AG177">
        <v>446.08</v>
      </c>
      <c r="AL177">
        <v>333.08</v>
      </c>
      <c r="AQ177">
        <v>280.48</v>
      </c>
      <c r="AV177">
        <v>257.48</v>
      </c>
      <c r="BA177">
        <v>257.48</v>
      </c>
      <c r="BF177">
        <v>257.48</v>
      </c>
      <c r="BK177">
        <v>1070.24</v>
      </c>
      <c r="BP177">
        <v>840.66</v>
      </c>
      <c r="BU177">
        <v>346.36</v>
      </c>
      <c r="BZ177">
        <v>321.52</v>
      </c>
      <c r="CE177">
        <v>2662.26</v>
      </c>
      <c r="CJ177">
        <v>1164.46</v>
      </c>
      <c r="CK177" s="17"/>
      <c r="CN177">
        <v>-1019.14</v>
      </c>
      <c r="CO177">
        <v>304.77999999999997</v>
      </c>
      <c r="CT177">
        <v>300.83</v>
      </c>
      <c r="CY177">
        <v>614.78</v>
      </c>
      <c r="DD177">
        <v>716.87</v>
      </c>
      <c r="DI177">
        <v>300.83</v>
      </c>
      <c r="DN177">
        <v>324.98</v>
      </c>
      <c r="DS177">
        <v>733.14</v>
      </c>
      <c r="DX177">
        <v>330.23</v>
      </c>
      <c r="EC177">
        <v>300.83</v>
      </c>
      <c r="EH177">
        <v>303.08</v>
      </c>
      <c r="EM177">
        <v>303.08</v>
      </c>
      <c r="ER177">
        <v>367.86</v>
      </c>
      <c r="EW177">
        <v>376.05</v>
      </c>
      <c r="FB177">
        <v>316.8</v>
      </c>
      <c r="FG177">
        <v>316.8</v>
      </c>
      <c r="FL177">
        <v>341.75</v>
      </c>
      <c r="FQ177">
        <v>399.73</v>
      </c>
      <c r="FV177">
        <v>373.37</v>
      </c>
      <c r="GA177">
        <v>348.38</v>
      </c>
      <c r="GF177">
        <v>325.39999999999998</v>
      </c>
      <c r="GK177">
        <v>432.88</v>
      </c>
      <c r="GP177">
        <v>321.48</v>
      </c>
      <c r="GU177">
        <v>323.87</v>
      </c>
      <c r="GZ177">
        <v>321.48</v>
      </c>
      <c r="HE177">
        <v>323.87</v>
      </c>
      <c r="HJ177">
        <v>323.87</v>
      </c>
      <c r="HO177">
        <v>321.48</v>
      </c>
      <c r="HT177">
        <v>331.77</v>
      </c>
      <c r="HY177">
        <v>323.87</v>
      </c>
      <c r="ID177">
        <v>446.32</v>
      </c>
      <c r="II177">
        <v>322.93</v>
      </c>
      <c r="IN177">
        <v>798.96</v>
      </c>
      <c r="IS177">
        <v>324.12</v>
      </c>
      <c r="IX177">
        <v>326.12</v>
      </c>
      <c r="JC177">
        <v>324.92</v>
      </c>
      <c r="JH177">
        <v>327.67</v>
      </c>
      <c r="JM177">
        <v>324.52</v>
      </c>
      <c r="JR177">
        <v>324.92</v>
      </c>
    </row>
    <row r="178" spans="1:278" x14ac:dyDescent="0.3">
      <c r="A178" s="2">
        <f>IFERROR(AVERAGEIF(Customer_Revenue[[#This Row],[1/3/2022]:[3/31/2022]], "&gt;0"), 0)</f>
        <v>606.94166666666672</v>
      </c>
      <c r="B178" s="1">
        <f>IFERROR(AVEDEV(Customer_Revenue[[#This Row],[1/3/2022]:[3/31/2022]]),0)</f>
        <v>27.82583333333336</v>
      </c>
      <c r="C178" s="1">
        <f>IFERROR(MAX(0,#REF!-#REF!),0)</f>
        <v>0</v>
      </c>
      <c r="D178" s="1">
        <f>IFERROR(#REF!+#REF!,0)</f>
        <v>0</v>
      </c>
      <c r="E178" s="2">
        <f>IFERROR(AVERAGEIF(Customer_Revenue[[#This Row],[4/1/2022]:[6/30/2022]], "&gt;0"), 0)</f>
        <v>635.45461538461541</v>
      </c>
      <c r="F178" s="1">
        <f>IFERROR(AVEDEV(Customer_Revenue[[#This Row],[4/1/2022]:[6/30/2022]]),0)</f>
        <v>87.147142857142853</v>
      </c>
      <c r="G178" s="1">
        <f>IFERROR(MAX(0,#REF!-#REF!),0)</f>
        <v>0</v>
      </c>
      <c r="H178" s="1">
        <f>IFERROR(#REF!+#REF!,0)</f>
        <v>0</v>
      </c>
      <c r="I178" s="2">
        <f>IFERROR(AVERAGEIF(Customer_Revenue[[#This Row],[4/1/2022]:[9/30/2022]], "&gt;0"),0)</f>
        <v>626.80666666666662</v>
      </c>
      <c r="J178" s="1">
        <f>IFERROR(AVEDEV(Customer_Revenue[[#This Row],[4/1/2022]:[9/30/2022]]),0)</f>
        <v>49.533163265306158</v>
      </c>
      <c r="K178" s="1">
        <f>IFERROR(MAX(0,Customer_Revenue[[#This Row],[Q3 Mean]]-Customer_Revenue[[#This Row],[Q3 Mean Absolute Deviation]]),0)</f>
        <v>577.27350340136047</v>
      </c>
      <c r="L178" s="1">
        <f>IFERROR(MAX(0,Customer_Revenue[[#This Row],[Q3 Mean]]+Customer_Revenue[[#This Row],[Q3 Mean Absolute Deviation]]),0)</f>
        <v>676.33982993197276</v>
      </c>
      <c r="M178" s="2">
        <f>IFERROR(AVERAGEIF(Customer_Revenue[[#This Row],[10/1/2021]:[3/31/2022]], "&gt;0"),0)</f>
        <v>592.86461538461526</v>
      </c>
      <c r="N178" s="1">
        <f>IFERROR(AVEDEV(Customer_Revenue[[#This Row],[10/1/2021]:[3/31/2022]]),0)</f>
        <v>18.684142011834279</v>
      </c>
      <c r="O178" s="1">
        <f>IFERROR(MAX(0,#REF!-#REF!),0)</f>
        <v>0</v>
      </c>
      <c r="P178" s="1">
        <f>IFERROR(#REF!+#REF!,0)</f>
        <v>0</v>
      </c>
      <c r="Q178">
        <v>7014</v>
      </c>
      <c r="R178">
        <v>567.46</v>
      </c>
      <c r="W178">
        <v>567.46</v>
      </c>
      <c r="AB178">
        <v>567.46</v>
      </c>
      <c r="AG178">
        <v>575.74</v>
      </c>
      <c r="AL178">
        <v>606.55999999999995</v>
      </c>
      <c r="AQ178">
        <v>567.46</v>
      </c>
      <c r="AV178">
        <v>567.46</v>
      </c>
      <c r="BA178">
        <v>567.46</v>
      </c>
      <c r="BF178">
        <v>590.46</v>
      </c>
      <c r="BK178">
        <v>567.46</v>
      </c>
      <c r="BP178">
        <v>595.5</v>
      </c>
      <c r="BU178">
        <v>599.70000000000005</v>
      </c>
      <c r="BZ178">
        <v>595.5</v>
      </c>
      <c r="CE178">
        <v>595.5</v>
      </c>
      <c r="CJ178">
        <v>595.5</v>
      </c>
      <c r="CK178" s="17"/>
      <c r="CO178">
        <v>595.5</v>
      </c>
      <c r="CT178">
        <v>588.13</v>
      </c>
      <c r="CY178">
        <v>588.13</v>
      </c>
      <c r="DD178">
        <v>708.88</v>
      </c>
      <c r="DI178">
        <v>588.13</v>
      </c>
      <c r="DN178">
        <v>588.13</v>
      </c>
      <c r="DS178">
        <v>583.25</v>
      </c>
      <c r="DX178">
        <v>607.4</v>
      </c>
      <c r="EC178">
        <v>583.25</v>
      </c>
      <c r="EH178">
        <v>671.5</v>
      </c>
      <c r="EM178">
        <v>585.5</v>
      </c>
      <c r="ER178">
        <v>585.5</v>
      </c>
      <c r="EW178">
        <v>585.5</v>
      </c>
      <c r="FB178">
        <v>601.67999999999995</v>
      </c>
      <c r="FG178">
        <v>608.71</v>
      </c>
      <c r="FL178">
        <v>619.41999999999996</v>
      </c>
      <c r="FQ178">
        <v>623.80999999999995</v>
      </c>
      <c r="FV178">
        <v>617.92999999999995</v>
      </c>
      <c r="FW178">
        <v>0</v>
      </c>
      <c r="GA178">
        <v>579.23</v>
      </c>
      <c r="GF178">
        <v>617.94000000000005</v>
      </c>
      <c r="GK178">
        <v>811.86</v>
      </c>
      <c r="GP178">
        <v>771.21</v>
      </c>
      <c r="GU178">
        <v>619.05999999999995</v>
      </c>
      <c r="GZ178">
        <v>619.05999999999995</v>
      </c>
      <c r="HE178">
        <v>619.85</v>
      </c>
      <c r="HJ178">
        <v>619.85</v>
      </c>
      <c r="HO178">
        <v>581.15</v>
      </c>
      <c r="HT178">
        <v>620.65</v>
      </c>
      <c r="HY178">
        <v>616.26</v>
      </c>
      <c r="ID178">
        <v>620.25</v>
      </c>
      <c r="II178">
        <v>627.83000000000004</v>
      </c>
      <c r="IN178">
        <v>625.44000000000005</v>
      </c>
      <c r="IS178">
        <v>616.26</v>
      </c>
      <c r="IX178">
        <v>616.26</v>
      </c>
      <c r="JC178">
        <v>620.79999999999995</v>
      </c>
      <c r="JH178">
        <v>624.35</v>
      </c>
      <c r="JM178">
        <v>638.05999999999995</v>
      </c>
      <c r="JR178">
        <v>615.86</v>
      </c>
    </row>
    <row r="179" spans="1:278" x14ac:dyDescent="0.3">
      <c r="A179" s="2">
        <f>IFERROR(AVERAGEIF(Customer_Revenue[[#This Row],[1/3/2022]:[3/31/2022]], "&gt;0"), 0)</f>
        <v>241.02</v>
      </c>
      <c r="B179" s="1">
        <f>IFERROR(AVEDEV(Customer_Revenue[[#This Row],[1/3/2022]:[3/31/2022]]),0)</f>
        <v>59.384615384615365</v>
      </c>
      <c r="C179" s="1">
        <f>IFERROR(MAX(0,#REF!-#REF!),0)</f>
        <v>0</v>
      </c>
      <c r="D179" s="1">
        <f>IFERROR(#REF!+#REF!,0)</f>
        <v>0</v>
      </c>
      <c r="E179" s="2">
        <f>IFERROR(AVERAGEIF(Customer_Revenue[[#This Row],[4/1/2022]:[6/30/2022]], "&gt;0"), 0)</f>
        <v>244.67076923076925</v>
      </c>
      <c r="F179" s="1">
        <f>IFERROR(AVEDEV(Customer_Revenue[[#This Row],[4/1/2022]:[6/30/2022]]),0)</f>
        <v>52.0965680473373</v>
      </c>
      <c r="G179" s="1">
        <f>IFERROR(MAX(0,#REF!-#REF!),0)</f>
        <v>0</v>
      </c>
      <c r="H179" s="1">
        <f>IFERROR(#REF!+#REF!,0)</f>
        <v>0</v>
      </c>
      <c r="I179" s="2">
        <f>IFERROR(AVERAGEIF(Customer_Revenue[[#This Row],[4/1/2022]:[9/30/2022]], "&gt;0"),0)</f>
        <v>240.35370370370367</v>
      </c>
      <c r="J179" s="1">
        <f>IFERROR(AVEDEV(Customer_Revenue[[#This Row],[4/1/2022]:[9/30/2022]]),0)</f>
        <v>47.123731138545956</v>
      </c>
      <c r="K179" s="1">
        <f>IFERROR(MAX(0,Customer_Revenue[[#This Row],[Q3 Mean]]-Customer_Revenue[[#This Row],[Q3 Mean Absolute Deviation]]),0)</f>
        <v>193.22997256515771</v>
      </c>
      <c r="L179" s="1">
        <f>IFERROR(MAX(0,Customer_Revenue[[#This Row],[Q3 Mean]]+Customer_Revenue[[#This Row],[Q3 Mean Absolute Deviation]]),0)</f>
        <v>287.47743484224964</v>
      </c>
      <c r="M179" s="2">
        <f>IFERROR(AVERAGEIF(Customer_Revenue[[#This Row],[10/1/2021]:[3/31/2022]], "&gt;0"),0)</f>
        <v>313.30807692307695</v>
      </c>
      <c r="N179" s="1">
        <f>IFERROR(AVEDEV(Customer_Revenue[[#This Row],[10/1/2021]:[3/31/2022]]),0)</f>
        <v>168.22131687242799</v>
      </c>
      <c r="O179" s="1">
        <f>IFERROR(MAX(0,#REF!-#REF!),0)</f>
        <v>0</v>
      </c>
      <c r="P179" s="1">
        <f>IFERROR(#REF!+#REF!,0)</f>
        <v>0</v>
      </c>
      <c r="Q179">
        <v>7015</v>
      </c>
      <c r="R179">
        <v>227.35</v>
      </c>
      <c r="W179">
        <v>183.15</v>
      </c>
      <c r="AB179">
        <v>183.15</v>
      </c>
      <c r="AG179">
        <v>183.15</v>
      </c>
      <c r="AL179">
        <v>178.47</v>
      </c>
      <c r="AQ179">
        <v>454.47</v>
      </c>
      <c r="AV179">
        <v>178.47</v>
      </c>
      <c r="BA179">
        <v>178.47</v>
      </c>
      <c r="BF179">
        <v>178.47</v>
      </c>
      <c r="BK179">
        <v>986.02</v>
      </c>
      <c r="BP179">
        <v>1348.41</v>
      </c>
      <c r="BU179">
        <v>209.21</v>
      </c>
      <c r="BZ179">
        <v>206.54</v>
      </c>
      <c r="CE179">
        <v>558.44000000000005</v>
      </c>
      <c r="CJ179">
        <v>267.37</v>
      </c>
      <c r="CK179" s="17"/>
      <c r="CN179">
        <v>-154.69999999999999</v>
      </c>
      <c r="CO179">
        <v>206.54</v>
      </c>
      <c r="CT179">
        <v>244.34</v>
      </c>
      <c r="CY179">
        <v>206.54</v>
      </c>
      <c r="DD179">
        <v>206.54</v>
      </c>
      <c r="DI179">
        <v>206.54</v>
      </c>
      <c r="DN179">
        <v>206.54</v>
      </c>
      <c r="DS179">
        <v>210.32</v>
      </c>
      <c r="DX179">
        <v>403.52</v>
      </c>
      <c r="EC179">
        <v>210.32</v>
      </c>
      <c r="EH179">
        <v>250.37</v>
      </c>
      <c r="EM179">
        <v>273.3</v>
      </c>
      <c r="ER179">
        <v>212.47</v>
      </c>
      <c r="EW179">
        <v>250.27</v>
      </c>
      <c r="FB179">
        <v>212.47</v>
      </c>
      <c r="FG179">
        <v>212.47</v>
      </c>
      <c r="FL179">
        <v>435.05</v>
      </c>
      <c r="FQ179">
        <v>212.15</v>
      </c>
      <c r="FV179">
        <v>387.32</v>
      </c>
      <c r="GA179">
        <v>241.87</v>
      </c>
      <c r="GF179">
        <v>204.05</v>
      </c>
      <c r="GK179">
        <v>204.05</v>
      </c>
      <c r="GP179">
        <v>202.45</v>
      </c>
      <c r="GU179">
        <v>203.65</v>
      </c>
      <c r="GZ179">
        <v>202.45</v>
      </c>
      <c r="HE179">
        <v>205.24</v>
      </c>
      <c r="HJ179">
        <v>241.85</v>
      </c>
      <c r="HO179">
        <v>202.45</v>
      </c>
      <c r="HT179">
        <v>195.19</v>
      </c>
      <c r="HY179">
        <v>195.19</v>
      </c>
      <c r="ID179">
        <v>488.65</v>
      </c>
      <c r="II179">
        <v>268.88</v>
      </c>
      <c r="IN179">
        <v>218.41</v>
      </c>
      <c r="IS179">
        <v>207.71</v>
      </c>
      <c r="IX179">
        <v>245.11</v>
      </c>
      <c r="JC179">
        <v>217.01</v>
      </c>
      <c r="JH179">
        <v>206.92</v>
      </c>
      <c r="JM179">
        <v>207.71</v>
      </c>
      <c r="JR179">
        <v>208.51</v>
      </c>
    </row>
    <row r="180" spans="1:278" x14ac:dyDescent="0.3">
      <c r="A180" s="2">
        <f>IFERROR(AVERAGEIF(Customer_Revenue[[#This Row],[1/3/2022]:[3/31/2022]], "&gt;0"), 0)</f>
        <v>61.399166666666666</v>
      </c>
      <c r="B180" s="1">
        <f>IFERROR(AVEDEV(Customer_Revenue[[#This Row],[1/3/2022]:[3/31/2022]]),0)</f>
        <v>1.8787500000000001</v>
      </c>
      <c r="C180" s="1">
        <f>IFERROR(MAX(0,#REF!-#REF!),0)</f>
        <v>0</v>
      </c>
      <c r="D180" s="1">
        <f>IFERROR(#REF!+#REF!,0)</f>
        <v>0</v>
      </c>
      <c r="E180" s="2">
        <f>IFERROR(AVERAGEIF(Customer_Revenue[[#This Row],[4/1/2022]:[6/30/2022]], "&gt;0"), 0)</f>
        <v>68.539999999999992</v>
      </c>
      <c r="F180" s="1">
        <f>IFERROR(AVEDEV(Customer_Revenue[[#This Row],[4/1/2022]:[6/30/2022]]),0)</f>
        <v>1.4210854715202004E-14</v>
      </c>
      <c r="G180" s="1">
        <f>IFERROR(MAX(0,#REF!-#REF!),0)</f>
        <v>0</v>
      </c>
      <c r="H180" s="1">
        <f>IFERROR(#REF!+#REF!,0)</f>
        <v>0</v>
      </c>
      <c r="I180" s="2">
        <f>IFERROR(AVERAGEIF(Customer_Revenue[[#This Row],[4/1/2022]:[9/30/2022]], "&gt;0"),0)</f>
        <v>68.539999999999978</v>
      </c>
      <c r="J180" s="1">
        <f>IFERROR(AVEDEV(Customer_Revenue[[#This Row],[4/1/2022]:[9/30/2022]]),0)</f>
        <v>2.8421709430404007E-14</v>
      </c>
      <c r="K180" s="1">
        <f>IFERROR(MAX(0,Customer_Revenue[[#This Row],[Q3 Mean]]-Customer_Revenue[[#This Row],[Q3 Mean Absolute Deviation]]),0)</f>
        <v>68.539999999999949</v>
      </c>
      <c r="L180" s="1">
        <f>IFERROR(MAX(0,Customer_Revenue[[#This Row],[Q3 Mean]]+Customer_Revenue[[#This Row],[Q3 Mean Absolute Deviation]]),0)</f>
        <v>68.540000000000006</v>
      </c>
      <c r="M180" s="2">
        <f>IFERROR(AVERAGEIF(Customer_Revenue[[#This Row],[10/1/2021]:[3/31/2022]], "&gt;0"),0)</f>
        <v>55.67</v>
      </c>
      <c r="N180" s="1">
        <f>IFERROR(AVEDEV(Customer_Revenue[[#This Row],[10/1/2021]:[3/31/2022]]),0)</f>
        <v>6.6392307692307675</v>
      </c>
      <c r="O180" s="1">
        <f>IFERROR(MAX(0,#REF!-#REF!),0)</f>
        <v>0</v>
      </c>
      <c r="P180" s="1">
        <f>IFERROR(#REF!+#REF!,0)</f>
        <v>0</v>
      </c>
      <c r="Q180">
        <v>7019</v>
      </c>
      <c r="R180">
        <v>45.59</v>
      </c>
      <c r="W180">
        <v>45.59</v>
      </c>
      <c r="AB180">
        <v>45.59</v>
      </c>
      <c r="AG180">
        <v>45.59</v>
      </c>
      <c r="AL180">
        <v>45.59</v>
      </c>
      <c r="AQ180">
        <v>45.59</v>
      </c>
      <c r="AV180">
        <v>45.59</v>
      </c>
      <c r="BA180">
        <v>55.72</v>
      </c>
      <c r="BF180">
        <v>39.92</v>
      </c>
      <c r="BK180">
        <v>64.06</v>
      </c>
      <c r="BP180">
        <v>57.95</v>
      </c>
      <c r="BU180">
        <v>57.95</v>
      </c>
      <c r="BZ180">
        <v>57.95</v>
      </c>
      <c r="CE180">
        <v>57.95</v>
      </c>
      <c r="CJ180">
        <v>57.95</v>
      </c>
      <c r="CK180" s="17"/>
      <c r="CO180">
        <v>58.79</v>
      </c>
      <c r="CT180">
        <v>59.89</v>
      </c>
      <c r="CY180">
        <v>59.89</v>
      </c>
      <c r="DD180">
        <v>60.96</v>
      </c>
      <c r="DI180">
        <v>60.96</v>
      </c>
      <c r="DN180">
        <v>60.96</v>
      </c>
      <c r="DS180">
        <v>60.96</v>
      </c>
      <c r="DX180">
        <v>60.96</v>
      </c>
      <c r="EC180">
        <v>62.34</v>
      </c>
      <c r="EH180">
        <v>64.59</v>
      </c>
      <c r="EM180">
        <v>68.540000000000006</v>
      </c>
      <c r="ER180">
        <v>68.540000000000006</v>
      </c>
      <c r="EW180">
        <v>68.540000000000006</v>
      </c>
      <c r="FB180">
        <v>68.540000000000006</v>
      </c>
      <c r="FG180">
        <v>68.540000000000006</v>
      </c>
      <c r="FL180">
        <v>68.540000000000006</v>
      </c>
      <c r="FQ180">
        <v>68.540000000000006</v>
      </c>
      <c r="FV180">
        <v>68.540000000000006</v>
      </c>
      <c r="GA180">
        <v>68.540000000000006</v>
      </c>
      <c r="GF180">
        <v>68.540000000000006</v>
      </c>
      <c r="GK180">
        <v>68.540000000000006</v>
      </c>
      <c r="GP180">
        <v>68.540000000000006</v>
      </c>
      <c r="GU180">
        <v>68.540000000000006</v>
      </c>
      <c r="GZ180">
        <v>68.540000000000006</v>
      </c>
      <c r="HE180">
        <v>68.540000000000006</v>
      </c>
      <c r="HJ180">
        <v>68.540000000000006</v>
      </c>
      <c r="HO180">
        <v>68.540000000000006</v>
      </c>
      <c r="HT180">
        <v>68.540000000000006</v>
      </c>
      <c r="HY180">
        <v>68.540000000000006</v>
      </c>
      <c r="ID180">
        <v>68.540000000000006</v>
      </c>
      <c r="II180">
        <v>68.540000000000006</v>
      </c>
      <c r="IN180">
        <v>68.540000000000006</v>
      </c>
      <c r="IS180">
        <v>68.540000000000006</v>
      </c>
      <c r="IX180">
        <v>68.540000000000006</v>
      </c>
      <c r="JC180">
        <v>68.540000000000006</v>
      </c>
      <c r="JH180">
        <v>68.540000000000006</v>
      </c>
      <c r="JM180">
        <v>68.540000000000006</v>
      </c>
      <c r="JR180">
        <v>68.540000000000006</v>
      </c>
    </row>
    <row r="181" spans="1:278" x14ac:dyDescent="0.3">
      <c r="A181" s="2">
        <f>IFERROR(AVERAGEIF(Customer_Revenue[[#This Row],[1/3/2022]:[3/31/2022]], "&gt;0"), 0)</f>
        <v>15</v>
      </c>
      <c r="B181" s="1">
        <f>IFERROR(AVEDEV(Customer_Revenue[[#This Row],[1/3/2022]:[3/31/2022]]),0)</f>
        <v>0</v>
      </c>
      <c r="C181" s="1">
        <f>IFERROR(MAX(0,#REF!-#REF!),0)</f>
        <v>0</v>
      </c>
      <c r="D181" s="1">
        <f>IFERROR(#REF!+#REF!,0)</f>
        <v>0</v>
      </c>
      <c r="E181" s="2">
        <f>IFERROR(AVERAGEIF(Customer_Revenue[[#This Row],[4/1/2022]:[6/30/2022]], "&gt;0"), 0)</f>
        <v>16.881538461538462</v>
      </c>
      <c r="F181" s="1">
        <f>IFERROR(AVEDEV(Customer_Revenue[[#This Row],[4/1/2022]:[6/30/2022]]),0)</f>
        <v>3.1841420118343198</v>
      </c>
      <c r="G181" s="1">
        <f>IFERROR(MAX(0,#REF!-#REF!),0)</f>
        <v>0</v>
      </c>
      <c r="H181" s="1">
        <f>IFERROR(#REF!+#REF!,0)</f>
        <v>0</v>
      </c>
      <c r="I181" s="2">
        <f>IFERROR(AVERAGEIF(Customer_Revenue[[#This Row],[4/1/2022]:[9/30/2022]], "&gt;0"),0)</f>
        <v>15.905925925925928</v>
      </c>
      <c r="J181" s="1">
        <f>IFERROR(AVEDEV(Customer_Revenue[[#This Row],[4/1/2022]:[9/30/2022]]),0)</f>
        <v>1.6776406035665312</v>
      </c>
      <c r="K181" s="1">
        <f>IFERROR(MAX(0,Customer_Revenue[[#This Row],[Q3 Mean]]-Customer_Revenue[[#This Row],[Q3 Mean Absolute Deviation]]),0)</f>
        <v>14.228285322359397</v>
      </c>
      <c r="L181" s="1">
        <f>IFERROR(MAX(0,Customer_Revenue[[#This Row],[Q3 Mean]]+Customer_Revenue[[#This Row],[Q3 Mean Absolute Deviation]]),0)</f>
        <v>17.583566529492458</v>
      </c>
      <c r="M181" s="2">
        <f>IFERROR(AVERAGEIF(Customer_Revenue[[#This Row],[10/1/2021]:[3/31/2022]], "&gt;0"),0)</f>
        <v>15</v>
      </c>
      <c r="N181" s="1">
        <f>IFERROR(AVEDEV(Customer_Revenue[[#This Row],[10/1/2021]:[3/31/2022]]),0)</f>
        <v>0</v>
      </c>
      <c r="O181" s="1">
        <f>IFERROR(MAX(0,#REF!-#REF!),0)</f>
        <v>0</v>
      </c>
      <c r="P181" s="1">
        <f>IFERROR(#REF!+#REF!,0)</f>
        <v>0</v>
      </c>
      <c r="Q181">
        <v>7020</v>
      </c>
      <c r="R181">
        <v>15</v>
      </c>
      <c r="W181">
        <v>15</v>
      </c>
      <c r="AB181">
        <v>15</v>
      </c>
      <c r="AG181">
        <v>15</v>
      </c>
      <c r="AL181">
        <v>15</v>
      </c>
      <c r="AQ181">
        <v>15</v>
      </c>
      <c r="AV181">
        <v>15</v>
      </c>
      <c r="BA181">
        <v>15</v>
      </c>
      <c r="BF181">
        <v>15</v>
      </c>
      <c r="BK181">
        <v>15</v>
      </c>
      <c r="BP181">
        <v>15</v>
      </c>
      <c r="BU181">
        <v>15</v>
      </c>
      <c r="BZ181">
        <v>15</v>
      </c>
      <c r="CE181">
        <v>15</v>
      </c>
      <c r="CJ181">
        <v>15</v>
      </c>
      <c r="CK181" s="17"/>
      <c r="CO181">
        <v>15</v>
      </c>
      <c r="CT181">
        <v>15</v>
      </c>
      <c r="CY181">
        <v>15</v>
      </c>
      <c r="DD181">
        <v>15</v>
      </c>
      <c r="DI181">
        <v>15</v>
      </c>
      <c r="DN181">
        <v>15</v>
      </c>
      <c r="DS181">
        <v>15</v>
      </c>
      <c r="DX181">
        <v>15</v>
      </c>
      <c r="EC181">
        <v>15</v>
      </c>
      <c r="EH181">
        <v>15</v>
      </c>
      <c r="EM181">
        <v>15</v>
      </c>
      <c r="ER181">
        <v>15</v>
      </c>
      <c r="EW181">
        <v>27.23</v>
      </c>
      <c r="FB181">
        <v>15</v>
      </c>
      <c r="FG181">
        <v>15</v>
      </c>
      <c r="FL181">
        <v>15</v>
      </c>
      <c r="FQ181">
        <v>15</v>
      </c>
      <c r="FV181">
        <v>15</v>
      </c>
      <c r="GA181">
        <v>15</v>
      </c>
      <c r="GF181">
        <v>15</v>
      </c>
      <c r="GK181">
        <v>27.23</v>
      </c>
      <c r="GP181">
        <v>15</v>
      </c>
      <c r="GU181">
        <v>15</v>
      </c>
      <c r="GZ181">
        <v>15</v>
      </c>
      <c r="HE181">
        <v>15</v>
      </c>
      <c r="HJ181">
        <v>15</v>
      </c>
      <c r="HO181">
        <v>15</v>
      </c>
      <c r="HT181">
        <v>15</v>
      </c>
      <c r="HY181">
        <v>15</v>
      </c>
      <c r="ID181">
        <v>15</v>
      </c>
      <c r="II181">
        <v>15</v>
      </c>
      <c r="IN181">
        <v>15</v>
      </c>
      <c r="IS181">
        <v>15</v>
      </c>
      <c r="IX181">
        <v>15</v>
      </c>
      <c r="JC181">
        <v>15</v>
      </c>
      <c r="JH181">
        <v>15</v>
      </c>
      <c r="JM181">
        <v>15</v>
      </c>
      <c r="JR181">
        <v>15</v>
      </c>
    </row>
    <row r="182" spans="1:278" x14ac:dyDescent="0.3">
      <c r="A182" s="2">
        <f>IFERROR(AVERAGEIF(Customer_Revenue[[#This Row],[1/3/2022]:[3/31/2022]], "&gt;0"), 0)</f>
        <v>370.33750000000003</v>
      </c>
      <c r="B182" s="1">
        <f>IFERROR(AVEDEV(Customer_Revenue[[#This Row],[1/3/2022]:[3/31/2022]]),0)</f>
        <v>78.955384615384617</v>
      </c>
      <c r="C182" s="1">
        <f>IFERROR(MAX(0,#REF!-#REF!),0)</f>
        <v>0</v>
      </c>
      <c r="D182" s="1">
        <f>IFERROR(#REF!+#REF!,0)</f>
        <v>0</v>
      </c>
      <c r="E182" s="2">
        <f>IFERROR(AVERAGEIF(Customer_Revenue[[#This Row],[4/1/2022]:[6/30/2022]], "&gt;0"), 0)</f>
        <v>346.47923076923081</v>
      </c>
      <c r="F182" s="1">
        <f>IFERROR(AVEDEV(Customer_Revenue[[#This Row],[4/1/2022]:[6/30/2022]]),0)</f>
        <v>81.78346938775509</v>
      </c>
      <c r="G182" s="1">
        <f>IFERROR(MAX(0,#REF!-#REF!),0)</f>
        <v>0</v>
      </c>
      <c r="H182" s="1">
        <f>IFERROR(#REF!+#REF!,0)</f>
        <v>0</v>
      </c>
      <c r="I182" s="2">
        <f>IFERROR(AVERAGEIF(Customer_Revenue[[#This Row],[4/1/2022]:[9/30/2022]], "&gt;0"),0)</f>
        <v>321.2310714285714</v>
      </c>
      <c r="J182" s="1">
        <f>IFERROR(AVEDEV(Customer_Revenue[[#This Row],[4/1/2022]:[9/30/2022]]),0)</f>
        <v>88.790718002081164</v>
      </c>
      <c r="K182" s="1">
        <f>IFERROR(MAX(0,Customer_Revenue[[#This Row],[Q3 Mean]]-Customer_Revenue[[#This Row],[Q3 Mean Absolute Deviation]]),0)</f>
        <v>232.44035342649022</v>
      </c>
      <c r="L182" s="1">
        <f>IFERROR(MAX(0,Customer_Revenue[[#This Row],[Q3 Mean]]+Customer_Revenue[[#This Row],[Q3 Mean Absolute Deviation]]),0)</f>
        <v>410.02178943065257</v>
      </c>
      <c r="M182" s="2">
        <f>IFERROR(AVERAGEIF(Customer_Revenue[[#This Row],[10/1/2021]:[3/31/2022]], "&gt;0"),0)</f>
        <v>401.87199999999996</v>
      </c>
      <c r="N182" s="1">
        <f>IFERROR(AVEDEV(Customer_Revenue[[#This Row],[10/1/2021]:[3/31/2022]]),0)</f>
        <v>95.391020408163286</v>
      </c>
      <c r="O182" s="1">
        <f>IFERROR(MAX(0,#REF!-#REF!),0)</f>
        <v>0</v>
      </c>
      <c r="P182" s="1">
        <f>IFERROR(#REF!+#REF!,0)</f>
        <v>0</v>
      </c>
      <c r="Q182">
        <v>7024</v>
      </c>
      <c r="S182">
        <v>459.01</v>
      </c>
      <c r="X182">
        <v>457.41</v>
      </c>
      <c r="Y182">
        <v>0</v>
      </c>
      <c r="AC182">
        <v>453.78</v>
      </c>
      <c r="AH182">
        <v>339</v>
      </c>
      <c r="AM182">
        <v>453.78</v>
      </c>
      <c r="AR182">
        <v>427.97</v>
      </c>
      <c r="AW182">
        <v>453.78</v>
      </c>
      <c r="BA182">
        <v>386.52</v>
      </c>
      <c r="BF182">
        <v>0</v>
      </c>
      <c r="BG182">
        <v>453.78</v>
      </c>
      <c r="BL182">
        <v>397.53</v>
      </c>
      <c r="BQ182">
        <v>462.94</v>
      </c>
      <c r="BV182">
        <v>425.81</v>
      </c>
      <c r="CA182">
        <v>431.44</v>
      </c>
      <c r="CJ182">
        <v>405.63</v>
      </c>
      <c r="CK182" s="17">
        <v>0</v>
      </c>
      <c r="CO182">
        <v>422.31</v>
      </c>
      <c r="CT182">
        <v>306.52999999999997</v>
      </c>
      <c r="CY182">
        <v>413.17</v>
      </c>
      <c r="DD182">
        <v>387.37</v>
      </c>
      <c r="DI182">
        <v>332.33</v>
      </c>
      <c r="DN182">
        <v>387.37</v>
      </c>
      <c r="DS182">
        <v>436.01</v>
      </c>
      <c r="DX182">
        <v>306.52999999999997</v>
      </c>
      <c r="EC182">
        <v>436.01</v>
      </c>
      <c r="EH182">
        <v>250.65</v>
      </c>
      <c r="EM182">
        <v>360.14</v>
      </c>
      <c r="ER182">
        <v>340.53</v>
      </c>
      <c r="EW182">
        <v>203.59</v>
      </c>
      <c r="FB182">
        <v>340.53</v>
      </c>
      <c r="FG182">
        <v>276.75</v>
      </c>
      <c r="FL182">
        <v>390.53</v>
      </c>
      <c r="FQ182">
        <v>298.7</v>
      </c>
      <c r="FV182">
        <v>369.65</v>
      </c>
      <c r="GA182">
        <v>322.29000000000002</v>
      </c>
      <c r="GF182">
        <v>267.69</v>
      </c>
      <c r="GJ182">
        <v>411.54</v>
      </c>
      <c r="GK182">
        <v>0</v>
      </c>
      <c r="GP182">
        <v>311.17</v>
      </c>
      <c r="GU182">
        <v>417.31</v>
      </c>
      <c r="GZ182">
        <v>553.95000000000005</v>
      </c>
      <c r="HE182">
        <v>326.25</v>
      </c>
      <c r="HI182">
        <v>287.57</v>
      </c>
      <c r="HJ182">
        <v>0</v>
      </c>
      <c r="HO182">
        <v>315.7</v>
      </c>
      <c r="HT182">
        <v>309.52</v>
      </c>
      <c r="HY182">
        <v>268.62</v>
      </c>
      <c r="ID182">
        <v>240.49</v>
      </c>
      <c r="II182">
        <v>268.62</v>
      </c>
      <c r="IN182">
        <v>393.28999999999996</v>
      </c>
      <c r="IS182">
        <v>362.89</v>
      </c>
      <c r="IX182">
        <v>334.76</v>
      </c>
      <c r="JB182">
        <v>362.89</v>
      </c>
      <c r="JC182">
        <v>0</v>
      </c>
      <c r="JG182">
        <v>2</v>
      </c>
      <c r="JH182">
        <v>328.51</v>
      </c>
      <c r="JM182">
        <v>358.63</v>
      </c>
      <c r="JR182">
        <v>330.5</v>
      </c>
    </row>
    <row r="183" spans="1:278" x14ac:dyDescent="0.3">
      <c r="A183" s="2">
        <f>IFERROR(AVERAGEIF(Customer_Revenue[[#This Row],[1/3/2022]:[3/31/2022]], "&gt;0"), 0)</f>
        <v>134.00307692307692</v>
      </c>
      <c r="B183" s="1">
        <f>IFERROR(AVEDEV(Customer_Revenue[[#This Row],[1/3/2022]:[3/31/2022]]),0)</f>
        <v>6.695147928994083</v>
      </c>
      <c r="C183" s="1">
        <f>IFERROR(MAX(0,#REF!-#REF!),0)</f>
        <v>0</v>
      </c>
      <c r="D183" s="1">
        <f>IFERROR(#REF!+#REF!,0)</f>
        <v>0</v>
      </c>
      <c r="E183" s="2">
        <f>IFERROR(AVERAGEIF(Customer_Revenue[[#This Row],[4/1/2022]:[6/30/2022]], "&gt;0"), 0)</f>
        <v>123.35230769230769</v>
      </c>
      <c r="F183" s="1">
        <f>IFERROR(AVEDEV(Customer_Revenue[[#This Row],[4/1/2022]:[6/30/2022]]),0)</f>
        <v>6.2726627218934929</v>
      </c>
      <c r="G183" s="1">
        <f>IFERROR(MAX(0,#REF!-#REF!),0)</f>
        <v>0</v>
      </c>
      <c r="H183" s="1">
        <f>IFERROR(#REF!+#REF!,0)</f>
        <v>0</v>
      </c>
      <c r="I183" s="2">
        <f>IFERROR(AVERAGEIF(Customer_Revenue[[#This Row],[4/1/2022]:[9/30/2022]], "&gt;0"),0)</f>
        <v>107.39923076923075</v>
      </c>
      <c r="J183" s="1">
        <f>IFERROR(AVEDEV(Customer_Revenue[[#This Row],[4/1/2022]:[9/30/2022]]),0)</f>
        <v>17.862248520710072</v>
      </c>
      <c r="K183" s="1">
        <f>IFERROR(MAX(0,Customer_Revenue[[#This Row],[Q3 Mean]]-Customer_Revenue[[#This Row],[Q3 Mean Absolute Deviation]]),0)</f>
        <v>89.536982248520687</v>
      </c>
      <c r="L183" s="1">
        <f>IFERROR(MAX(0,Customer_Revenue[[#This Row],[Q3 Mean]]+Customer_Revenue[[#This Row],[Q3 Mean Absolute Deviation]]),0)</f>
        <v>125.26147928994082</v>
      </c>
      <c r="M183" s="2">
        <f>IFERROR(AVERAGEIF(Customer_Revenue[[#This Row],[10/1/2021]:[3/31/2022]], "&gt;0"),0)</f>
        <v>125.71384615384613</v>
      </c>
      <c r="N183" s="1">
        <f>IFERROR(AVEDEV(Customer_Revenue[[#This Row],[10/1/2021]:[3/31/2022]]),0)</f>
        <v>10.520946745562131</v>
      </c>
      <c r="O183" s="1">
        <f>IFERROR(MAX(0,#REF!-#REF!),0)</f>
        <v>0</v>
      </c>
      <c r="P183" s="1">
        <f>IFERROR(#REF!+#REF!,0)</f>
        <v>0</v>
      </c>
      <c r="Q183">
        <v>7025</v>
      </c>
      <c r="V183">
        <v>113.28</v>
      </c>
      <c r="AA183">
        <v>113.28</v>
      </c>
      <c r="AF183">
        <v>113.28</v>
      </c>
      <c r="AK183">
        <v>113.28</v>
      </c>
      <c r="AP183">
        <v>113.28</v>
      </c>
      <c r="AU183">
        <v>113.28</v>
      </c>
      <c r="AZ183">
        <v>113.28</v>
      </c>
      <c r="BE183">
        <v>113.28</v>
      </c>
      <c r="BJ183">
        <v>113.28</v>
      </c>
      <c r="BO183">
        <v>113.28</v>
      </c>
      <c r="BT183">
        <v>113.28</v>
      </c>
      <c r="BY183">
        <v>140.22</v>
      </c>
      <c r="CD183">
        <v>140.22</v>
      </c>
      <c r="CI183">
        <v>140.22</v>
      </c>
      <c r="CK183" s="17"/>
      <c r="CN183">
        <v>140.22</v>
      </c>
      <c r="CS183">
        <v>140.22</v>
      </c>
      <c r="CX183">
        <v>140.22</v>
      </c>
      <c r="DC183">
        <v>140.22</v>
      </c>
      <c r="DH183">
        <v>140.22</v>
      </c>
      <c r="DM183">
        <v>140.22</v>
      </c>
      <c r="DR183">
        <v>126.75</v>
      </c>
      <c r="DW183">
        <v>126.75</v>
      </c>
      <c r="EB183">
        <v>126.75</v>
      </c>
      <c r="EG183">
        <v>126.75</v>
      </c>
      <c r="EL183">
        <v>126.75</v>
      </c>
      <c r="EQ183">
        <v>126.75</v>
      </c>
      <c r="EV183">
        <v>126.75</v>
      </c>
      <c r="FA183">
        <v>126.75</v>
      </c>
      <c r="FF183">
        <v>126.75</v>
      </c>
      <c r="FK183">
        <v>126.75</v>
      </c>
      <c r="FP183">
        <v>126.75</v>
      </c>
      <c r="FU183">
        <v>126.75</v>
      </c>
      <c r="FZ183">
        <v>126.75</v>
      </c>
      <c r="GE183">
        <v>126.75</v>
      </c>
      <c r="GJ183">
        <v>126.75</v>
      </c>
      <c r="GO183">
        <v>126.75</v>
      </c>
      <c r="GT183">
        <v>126.75</v>
      </c>
      <c r="GY183">
        <v>126.75</v>
      </c>
      <c r="HD183">
        <v>82.58</v>
      </c>
      <c r="HI183">
        <v>90.57</v>
      </c>
      <c r="HN183">
        <v>93.58</v>
      </c>
      <c r="HS183">
        <v>93.58</v>
      </c>
      <c r="HX183">
        <v>93.58</v>
      </c>
      <c r="IC183">
        <v>93.58</v>
      </c>
      <c r="IH183">
        <v>93.58</v>
      </c>
      <c r="IM183">
        <v>93.58</v>
      </c>
      <c r="IR183">
        <v>89.46</v>
      </c>
      <c r="IW183">
        <v>89.46</v>
      </c>
      <c r="JB183">
        <v>89.46</v>
      </c>
      <c r="JG183">
        <v>89.46</v>
      </c>
      <c r="JL183">
        <v>89.46</v>
      </c>
      <c r="JQ183">
        <v>89.45</v>
      </c>
    </row>
    <row r="184" spans="1:278" x14ac:dyDescent="0.3">
      <c r="A184" s="2">
        <f>IFERROR(AVERAGEIF(Customer_Revenue[[#This Row],[1/3/2022]:[3/31/2022]], "&gt;0"), 0)</f>
        <v>218.77166666666673</v>
      </c>
      <c r="B184" s="1">
        <f>IFERROR(AVEDEV(Customer_Revenue[[#This Row],[1/3/2022]:[3/31/2022]]),0)</f>
        <v>69.63555555555557</v>
      </c>
      <c r="C184" s="1">
        <f>IFERROR(MAX(0,#REF!-#REF!),0)</f>
        <v>0</v>
      </c>
      <c r="D184" s="1">
        <f>IFERROR(#REF!+#REF!,0)</f>
        <v>0</v>
      </c>
      <c r="E184" s="2">
        <f>IFERROR(AVERAGEIF(Customer_Revenue[[#This Row],[4/1/2022]:[6/30/2022]], "&gt;0"), 0)</f>
        <v>239.59923076923081</v>
      </c>
      <c r="F184" s="1">
        <f>IFERROR(AVEDEV(Customer_Revenue[[#This Row],[4/1/2022]:[6/30/2022]]),0)</f>
        <v>99.058934911242602</v>
      </c>
      <c r="G184" s="1">
        <f>IFERROR(MAX(0,#REF!-#REF!),0)</f>
        <v>0</v>
      </c>
      <c r="H184" s="1">
        <f>IFERROR(#REF!+#REF!,0)</f>
        <v>0</v>
      </c>
      <c r="I184" s="2">
        <f>IFERROR(AVERAGEIF(Customer_Revenue[[#This Row],[4/1/2022]:[9/30/2022]], "&gt;0"),0)</f>
        <v>230.93703703703702</v>
      </c>
      <c r="J184" s="1">
        <f>IFERROR(AVEDEV(Customer_Revenue[[#This Row],[4/1/2022]:[9/30/2022]]),0)</f>
        <v>77.697229080932757</v>
      </c>
      <c r="K184" s="1">
        <f>IFERROR(MAX(0,Customer_Revenue[[#This Row],[Q3 Mean]]-Customer_Revenue[[#This Row],[Q3 Mean Absolute Deviation]]),0)</f>
        <v>153.23980795610424</v>
      </c>
      <c r="L184" s="1">
        <f>IFERROR(MAX(0,Customer_Revenue[[#This Row],[Q3 Mean]]+Customer_Revenue[[#This Row],[Q3 Mean Absolute Deviation]]),0)</f>
        <v>308.63426611796979</v>
      </c>
      <c r="M184" s="2">
        <f>IFERROR(AVERAGEIF(Customer_Revenue[[#This Row],[10/1/2021]:[3/31/2022]], "&gt;0"),0)</f>
        <v>244.15384615384616</v>
      </c>
      <c r="N184" s="1">
        <f>IFERROR(AVEDEV(Customer_Revenue[[#This Row],[10/1/2021]:[3/31/2022]]),0)</f>
        <v>90.085207100591717</v>
      </c>
      <c r="O184" s="1">
        <f>IFERROR(MAX(0,#REF!-#REF!),0)</f>
        <v>0</v>
      </c>
      <c r="P184" s="1">
        <f>IFERROR(#REF!+#REF!,0)</f>
        <v>0</v>
      </c>
      <c r="Q184">
        <v>7032</v>
      </c>
      <c r="R184">
        <v>129.05000000000001</v>
      </c>
      <c r="W184">
        <v>247.14</v>
      </c>
      <c r="AB184">
        <v>129.05000000000001</v>
      </c>
      <c r="AG184">
        <v>332.69</v>
      </c>
      <c r="AL184">
        <v>332.69</v>
      </c>
      <c r="AQ184">
        <v>356.08</v>
      </c>
      <c r="AV184">
        <v>347.65</v>
      </c>
      <c r="BA184">
        <v>179.13</v>
      </c>
      <c r="BF184">
        <v>356.08</v>
      </c>
      <c r="BK184">
        <v>530.73</v>
      </c>
      <c r="BP184">
        <v>138.18</v>
      </c>
      <c r="BU184">
        <v>213.07</v>
      </c>
      <c r="BZ184">
        <v>138.18</v>
      </c>
      <c r="CE184">
        <v>293.02</v>
      </c>
      <c r="CJ184">
        <v>138.18</v>
      </c>
      <c r="CK184" s="17"/>
      <c r="CO184">
        <v>213.07</v>
      </c>
      <c r="CT184">
        <v>213.07</v>
      </c>
      <c r="CY184">
        <v>367.91</v>
      </c>
      <c r="DD184">
        <v>290.49</v>
      </c>
      <c r="DI184">
        <v>138.18</v>
      </c>
      <c r="DN184">
        <v>138.18</v>
      </c>
      <c r="DS184">
        <v>232.18</v>
      </c>
      <c r="DX184">
        <v>138.18</v>
      </c>
      <c r="EC184">
        <v>138.18</v>
      </c>
      <c r="EH184">
        <v>402.32</v>
      </c>
      <c r="EM184">
        <v>215.32</v>
      </c>
      <c r="ER184">
        <v>140.43</v>
      </c>
      <c r="EW184">
        <v>478.66</v>
      </c>
      <c r="FB184">
        <v>215.32</v>
      </c>
      <c r="FG184">
        <v>140.43</v>
      </c>
      <c r="FL184">
        <v>215.32</v>
      </c>
      <c r="FQ184">
        <v>140.43</v>
      </c>
      <c r="FV184">
        <v>233.43</v>
      </c>
      <c r="GA184">
        <v>366.55</v>
      </c>
      <c r="GF184">
        <v>140.43</v>
      </c>
      <c r="GK184">
        <v>143.36000000000001</v>
      </c>
      <c r="GP184">
        <v>369.48</v>
      </c>
      <c r="GU184">
        <v>387.59</v>
      </c>
      <c r="GZ184">
        <v>143.36000000000001</v>
      </c>
      <c r="HE184">
        <v>218.25</v>
      </c>
      <c r="HJ184">
        <v>143.36000000000001</v>
      </c>
      <c r="HO184">
        <v>330.36</v>
      </c>
      <c r="HT184">
        <v>311.25</v>
      </c>
      <c r="HY184">
        <v>294.58999999999997</v>
      </c>
      <c r="ID184">
        <v>143.36000000000001</v>
      </c>
      <c r="II184">
        <v>237.36</v>
      </c>
      <c r="IN184">
        <v>142.44999999999999</v>
      </c>
      <c r="IS184">
        <v>217.34</v>
      </c>
      <c r="IX184">
        <v>329.45</v>
      </c>
      <c r="JC184">
        <v>217.34</v>
      </c>
      <c r="JH184">
        <v>142.44999999999999</v>
      </c>
      <c r="JM184">
        <v>142.44999999999999</v>
      </c>
      <c r="JR184">
        <v>250.5</v>
      </c>
    </row>
    <row r="185" spans="1:278" x14ac:dyDescent="0.3">
      <c r="A185" s="2">
        <f>IFERROR(AVERAGEIF(Customer_Revenue[[#This Row],[1/3/2022]:[3/31/2022]], "&gt;0"), 0)</f>
        <v>22.558461538461543</v>
      </c>
      <c r="B185" s="1">
        <f>IFERROR(AVEDEV(Customer_Revenue[[#This Row],[1/3/2022]:[3/31/2022]]),0)</f>
        <v>0.9962130177514783</v>
      </c>
      <c r="C185" s="1">
        <f>IFERROR(MAX(0,#REF!-#REF!),0)</f>
        <v>0</v>
      </c>
      <c r="D185" s="1">
        <f>IFERROR(#REF!+#REF!,0)</f>
        <v>0</v>
      </c>
      <c r="E185" s="2">
        <f>IFERROR(AVERAGEIF(Customer_Revenue[[#This Row],[4/1/2022]:[6/30/2022]], "&gt;0"), 0)</f>
        <v>29.733076923076922</v>
      </c>
      <c r="F185" s="1">
        <f>IFERROR(AVEDEV(Customer_Revenue[[#This Row],[4/1/2022]:[6/30/2022]]),0)</f>
        <v>2.204260355029585</v>
      </c>
      <c r="G185" s="1">
        <f>IFERROR(MAX(0,#REF!-#REF!),0)</f>
        <v>0</v>
      </c>
      <c r="H185" s="1">
        <f>IFERROR(#REF!+#REF!,0)</f>
        <v>0</v>
      </c>
      <c r="I185" s="2">
        <f>IFERROR(AVERAGEIF(Customer_Revenue[[#This Row],[4/1/2022]:[9/30/2022]], "&gt;0"),0)</f>
        <v>30.068076923076923</v>
      </c>
      <c r="J185" s="1">
        <f>IFERROR(AVEDEV(Customer_Revenue[[#This Row],[4/1/2022]:[9/30/2022]]),0)</f>
        <v>2.4976331360946742</v>
      </c>
      <c r="K185" s="1">
        <f>IFERROR(MAX(0,Customer_Revenue[[#This Row],[Q3 Mean]]-Customer_Revenue[[#This Row],[Q3 Mean Absolute Deviation]]),0)</f>
        <v>27.570443786982249</v>
      </c>
      <c r="L185" s="1">
        <f>IFERROR(MAX(0,Customer_Revenue[[#This Row],[Q3 Mean]]+Customer_Revenue[[#This Row],[Q3 Mean Absolute Deviation]]),0)</f>
        <v>32.5657100591716</v>
      </c>
      <c r="M185" s="2">
        <f>IFERROR(AVERAGEIF(Customer_Revenue[[#This Row],[10/1/2021]:[3/31/2022]], "&gt;0"),0)</f>
        <v>21.134615384615383</v>
      </c>
      <c r="N185" s="1">
        <f>IFERROR(AVEDEV(Customer_Revenue[[#This Row],[10/1/2021]:[3/31/2022]]),0)</f>
        <v>1.6942011834319528</v>
      </c>
      <c r="O185" s="1">
        <f>IFERROR(MAX(0,#REF!-#REF!),0)</f>
        <v>0</v>
      </c>
      <c r="P185" s="1">
        <f>IFERROR(#REF!+#REF!,0)</f>
        <v>0</v>
      </c>
      <c r="Q185">
        <v>7033</v>
      </c>
      <c r="S185">
        <v>21.79</v>
      </c>
      <c r="X185">
        <v>16.420000000000002</v>
      </c>
      <c r="AC185">
        <v>21.79</v>
      </c>
      <c r="AH185">
        <v>16.420000000000002</v>
      </c>
      <c r="AM185">
        <v>19.77</v>
      </c>
      <c r="AR185">
        <v>19.77</v>
      </c>
      <c r="AW185">
        <v>19.77</v>
      </c>
      <c r="BB185">
        <v>19.77</v>
      </c>
      <c r="BG185">
        <v>19.77</v>
      </c>
      <c r="BL185">
        <v>19.77</v>
      </c>
      <c r="BQ185">
        <v>20.399999999999999</v>
      </c>
      <c r="BV185">
        <v>20.399999999999999</v>
      </c>
      <c r="CA185">
        <v>20.399999999999999</v>
      </c>
      <c r="CF185">
        <v>20.399999999999999</v>
      </c>
      <c r="CK185" s="17">
        <v>20.399999999999999</v>
      </c>
      <c r="CP185">
        <v>20.399999999999999</v>
      </c>
      <c r="CU185">
        <v>22.67</v>
      </c>
      <c r="CZ185">
        <v>22.67</v>
      </c>
      <c r="DE185">
        <v>22.67</v>
      </c>
      <c r="DJ185">
        <v>22.67</v>
      </c>
      <c r="DO185">
        <v>22.67</v>
      </c>
      <c r="DT185">
        <v>22.67</v>
      </c>
      <c r="DY185">
        <v>22.67</v>
      </c>
      <c r="ED185">
        <v>22.67</v>
      </c>
      <c r="EI185">
        <v>25.03</v>
      </c>
      <c r="EN185">
        <v>25.67</v>
      </c>
      <c r="ES185">
        <v>27.62</v>
      </c>
      <c r="EX185">
        <v>27.62</v>
      </c>
      <c r="FC185">
        <v>27.62</v>
      </c>
      <c r="FH185">
        <v>29.63</v>
      </c>
      <c r="FM185">
        <v>28.96</v>
      </c>
      <c r="FR185">
        <v>27.62</v>
      </c>
      <c r="FW185">
        <v>31.64</v>
      </c>
      <c r="GB185">
        <v>30.97</v>
      </c>
      <c r="GG185">
        <v>27.62</v>
      </c>
      <c r="GL185">
        <v>37.67</v>
      </c>
      <c r="GQ185">
        <v>32.979999999999997</v>
      </c>
      <c r="GV185">
        <v>27.62</v>
      </c>
      <c r="HA185">
        <v>28.96</v>
      </c>
      <c r="HF185">
        <v>27.62</v>
      </c>
      <c r="HK185">
        <v>27.62</v>
      </c>
      <c r="HP185">
        <v>27.62</v>
      </c>
      <c r="HU185">
        <v>29.63</v>
      </c>
      <c r="HZ185">
        <v>30.97</v>
      </c>
      <c r="IE185">
        <v>33.65</v>
      </c>
      <c r="IJ185">
        <v>34.32</v>
      </c>
      <c r="IO185">
        <v>27.62</v>
      </c>
      <c r="IT185">
        <v>33.65</v>
      </c>
      <c r="IY185">
        <v>33.65</v>
      </c>
      <c r="JD185">
        <v>27.62</v>
      </c>
      <c r="JI185">
        <v>27.62</v>
      </c>
      <c r="JN185">
        <v>33.65</v>
      </c>
    </row>
    <row r="186" spans="1:278" x14ac:dyDescent="0.3">
      <c r="A186" s="2">
        <f>IFERROR(AVERAGEIF(Customer_Revenue[[#This Row],[1/3/2022]:[3/31/2022]], "&gt;0"), 0)</f>
        <v>18.029999999999998</v>
      </c>
      <c r="B186" s="1">
        <f>IFERROR(AVEDEV(Customer_Revenue[[#This Row],[1/3/2022]:[3/31/2022]]),0)</f>
        <v>1.6415384615384609</v>
      </c>
      <c r="C186" s="1">
        <f>IFERROR(MAX(0,#REF!-#REF!),0)</f>
        <v>0</v>
      </c>
      <c r="D186" s="1">
        <f>IFERROR(#REF!+#REF!,0)</f>
        <v>0</v>
      </c>
      <c r="E186" s="2">
        <f>IFERROR(AVERAGEIF(Customer_Revenue[[#This Row],[4/1/2022]:[6/30/2022]], "&gt;0"), 0)</f>
        <v>21.76307692307692</v>
      </c>
      <c r="F186" s="1">
        <f>IFERROR(AVEDEV(Customer_Revenue[[#This Row],[4/1/2022]:[6/30/2022]]),0)</f>
        <v>1.4985798816568032</v>
      </c>
      <c r="G186" s="1">
        <f>IFERROR(MAX(0,#REF!-#REF!),0)</f>
        <v>0</v>
      </c>
      <c r="H186" s="1">
        <f>IFERROR(#REF!+#REF!,0)</f>
        <v>0</v>
      </c>
      <c r="I186" s="2">
        <f>IFERROR(AVERAGEIF(Customer_Revenue[[#This Row],[4/1/2022]:[9/30/2022]], "&gt;0"),0)</f>
        <v>22.665000000000003</v>
      </c>
      <c r="J186" s="1">
        <f>IFERROR(AVEDEV(Customer_Revenue[[#This Row],[4/1/2022]:[9/30/2022]]),0)</f>
        <v>1.8553846153846163</v>
      </c>
      <c r="K186" s="1">
        <f>IFERROR(MAX(0,Customer_Revenue[[#This Row],[Q3 Mean]]-Customer_Revenue[[#This Row],[Q3 Mean Absolute Deviation]]),0)</f>
        <v>20.809615384615388</v>
      </c>
      <c r="L186" s="1">
        <f>IFERROR(MAX(0,Customer_Revenue[[#This Row],[Q3 Mean]]+Customer_Revenue[[#This Row],[Q3 Mean Absolute Deviation]]),0)</f>
        <v>24.520384615384618</v>
      </c>
      <c r="M186" s="2">
        <f>IFERROR(AVERAGEIF(Customer_Revenue[[#This Row],[10/1/2021]:[3/31/2022]], "&gt;0"),0)</f>
        <v>17.470384615384617</v>
      </c>
      <c r="N186" s="1">
        <f>IFERROR(AVEDEV(Customer_Revenue[[#This Row],[10/1/2021]:[3/31/2022]]),0)</f>
        <v>1.2606508875739664</v>
      </c>
      <c r="O186" s="1">
        <f>IFERROR(MAX(0,#REF!-#REF!),0)</f>
        <v>0</v>
      </c>
      <c r="P186" s="1">
        <f>IFERROR(#REF!+#REF!,0)</f>
        <v>0</v>
      </c>
      <c r="Q186">
        <v>7034</v>
      </c>
      <c r="V186">
        <v>19.77</v>
      </c>
      <c r="AA186">
        <v>15</v>
      </c>
      <c r="AF186">
        <v>19.77</v>
      </c>
      <c r="AK186">
        <v>15</v>
      </c>
      <c r="AP186">
        <v>16.52</v>
      </c>
      <c r="AU186">
        <v>16.52</v>
      </c>
      <c r="AZ186">
        <v>16.52</v>
      </c>
      <c r="BE186">
        <v>16.52</v>
      </c>
      <c r="BJ186">
        <v>16.52</v>
      </c>
      <c r="BO186">
        <v>16.52</v>
      </c>
      <c r="BT186">
        <v>17.059999999999999</v>
      </c>
      <c r="BY186">
        <v>17.059999999999999</v>
      </c>
      <c r="CD186">
        <v>17.059999999999999</v>
      </c>
      <c r="CI186">
        <v>17.059999999999999</v>
      </c>
      <c r="CK186" s="17"/>
      <c r="CN186">
        <v>17.059999999999999</v>
      </c>
      <c r="CS186">
        <v>17.059999999999999</v>
      </c>
      <c r="CX186">
        <v>17.059999999999999</v>
      </c>
      <c r="DC186">
        <v>17.059999999999999</v>
      </c>
      <c r="DH186">
        <v>17.059999999999999</v>
      </c>
      <c r="DM186">
        <v>17.059999999999999</v>
      </c>
      <c r="DR186">
        <v>17.059999999999999</v>
      </c>
      <c r="DW186">
        <v>17.059999999999999</v>
      </c>
      <c r="EB186">
        <v>17.059999999999999</v>
      </c>
      <c r="EG186">
        <v>17.059999999999999</v>
      </c>
      <c r="EL186">
        <v>23.06</v>
      </c>
      <c r="EQ186">
        <v>23.67</v>
      </c>
      <c r="EV186">
        <v>25.68</v>
      </c>
      <c r="FA186">
        <v>25.68</v>
      </c>
      <c r="FF186">
        <v>19.649999999999999</v>
      </c>
      <c r="FK186">
        <v>21.66</v>
      </c>
      <c r="FP186">
        <v>21.66</v>
      </c>
      <c r="FU186">
        <v>20.32</v>
      </c>
      <c r="FZ186">
        <v>21.66</v>
      </c>
      <c r="GE186">
        <v>21.66</v>
      </c>
      <c r="GJ186">
        <v>21.66</v>
      </c>
      <c r="GO186">
        <v>19.649999999999999</v>
      </c>
      <c r="GT186">
        <v>19.649999999999999</v>
      </c>
      <c r="GY186">
        <v>23.67</v>
      </c>
      <c r="HD186">
        <v>20.32</v>
      </c>
      <c r="HI186">
        <v>20.99</v>
      </c>
      <c r="HN186">
        <v>20.99</v>
      </c>
      <c r="HS186">
        <v>21.66</v>
      </c>
      <c r="HX186">
        <v>21.66</v>
      </c>
      <c r="IC186">
        <v>23.67</v>
      </c>
      <c r="IH186">
        <v>25.68</v>
      </c>
      <c r="IM186">
        <v>25.68</v>
      </c>
      <c r="IR186">
        <v>23.67</v>
      </c>
      <c r="IW186">
        <v>25.68</v>
      </c>
      <c r="JB186">
        <v>24.34</v>
      </c>
      <c r="JG186">
        <v>24.34</v>
      </c>
      <c r="JL186">
        <v>24.34</v>
      </c>
      <c r="JQ186">
        <v>23.67</v>
      </c>
    </row>
    <row r="187" spans="1:278" x14ac:dyDescent="0.3">
      <c r="A187" s="2">
        <f>IFERROR(AVERAGEIF(Customer_Revenue[[#This Row],[1/3/2022]:[3/31/2022]], "&gt;0"), 0)</f>
        <v>117.27230769230771</v>
      </c>
      <c r="B187" s="1">
        <f>IFERROR(AVEDEV(Customer_Revenue[[#This Row],[1/3/2022]:[3/31/2022]]),0)</f>
        <v>22.33680473372781</v>
      </c>
      <c r="C187" s="1">
        <f>IFERROR(MAX(0,#REF!-#REF!),0)</f>
        <v>0</v>
      </c>
      <c r="D187" s="1">
        <f>IFERROR(#REF!+#REF!,0)</f>
        <v>0</v>
      </c>
      <c r="E187" s="2">
        <f>IFERROR(AVERAGEIF(Customer_Revenue[[#This Row],[4/1/2022]:[6/30/2022]], "&gt;0"), 0)</f>
        <v>125.95846153846158</v>
      </c>
      <c r="F187" s="1">
        <f>IFERROR(AVEDEV(Customer_Revenue[[#This Row],[4/1/2022]:[6/30/2022]]),0)</f>
        <v>28.833673469387737</v>
      </c>
      <c r="G187" s="1">
        <f>IFERROR(MAX(0,#REF!-#REF!),0)</f>
        <v>0</v>
      </c>
      <c r="H187" s="1">
        <f>IFERROR(#REF!+#REF!,0)</f>
        <v>0</v>
      </c>
      <c r="I187" s="2">
        <f>IFERROR(AVERAGEIF(Customer_Revenue[[#This Row],[4/1/2022]:[9/30/2022]], "&gt;0"),0)</f>
        <v>138.23461538461544</v>
      </c>
      <c r="J187" s="1">
        <f>IFERROR(AVEDEV(Customer_Revenue[[#This Row],[4/1/2022]:[9/30/2022]]),0)</f>
        <v>19.736982167352508</v>
      </c>
      <c r="K187" s="1">
        <f>IFERROR(MAX(0,Customer_Revenue[[#This Row],[Q3 Mean]]-Customer_Revenue[[#This Row],[Q3 Mean Absolute Deviation]]),0)</f>
        <v>118.49763321726293</v>
      </c>
      <c r="L187" s="1">
        <f>IFERROR(MAX(0,Customer_Revenue[[#This Row],[Q3 Mean]]+Customer_Revenue[[#This Row],[Q3 Mean Absolute Deviation]]),0)</f>
        <v>157.97159755196793</v>
      </c>
      <c r="M187" s="2">
        <f>IFERROR(AVERAGEIF(Customer_Revenue[[#This Row],[10/1/2021]:[3/31/2022]], "&gt;0"),0)</f>
        <v>114.42384615384614</v>
      </c>
      <c r="N187" s="1">
        <f>IFERROR(AVEDEV(Customer_Revenue[[#This Row],[10/1/2021]:[3/31/2022]]),0)</f>
        <v>23.65727810650888</v>
      </c>
      <c r="O187" s="1">
        <f>IFERROR(MAX(0,#REF!-#REF!),0)</f>
        <v>0</v>
      </c>
      <c r="P187" s="1">
        <f>IFERROR(#REF!+#REF!,0)</f>
        <v>0</v>
      </c>
      <c r="Q187">
        <v>7048</v>
      </c>
      <c r="V187">
        <v>125.49</v>
      </c>
      <c r="AA187">
        <v>83.07</v>
      </c>
      <c r="AF187">
        <v>127.74</v>
      </c>
      <c r="AK187">
        <v>182.82</v>
      </c>
      <c r="AP187">
        <v>83.07</v>
      </c>
      <c r="AU187">
        <v>127.74</v>
      </c>
      <c r="AZ187">
        <v>77.41</v>
      </c>
      <c r="BE187">
        <v>122.08</v>
      </c>
      <c r="BJ187">
        <v>122.08</v>
      </c>
      <c r="BO187">
        <v>77.41</v>
      </c>
      <c r="BT187">
        <v>77.41</v>
      </c>
      <c r="BY187">
        <v>122.08</v>
      </c>
      <c r="CD187">
        <v>122.08</v>
      </c>
      <c r="CI187">
        <v>77.41</v>
      </c>
      <c r="CK187" s="17"/>
      <c r="CN187">
        <v>122.08</v>
      </c>
      <c r="CS187">
        <v>77.41</v>
      </c>
      <c r="CX187">
        <v>122.08</v>
      </c>
      <c r="DC187">
        <v>169.75</v>
      </c>
      <c r="DH187">
        <v>80.41</v>
      </c>
      <c r="DM187">
        <v>117.91</v>
      </c>
      <c r="DR187">
        <v>125.08</v>
      </c>
      <c r="DW187">
        <v>134.96</v>
      </c>
      <c r="EB187">
        <v>134.96</v>
      </c>
      <c r="EG187">
        <v>136.91</v>
      </c>
      <c r="EL187">
        <v>88.67</v>
      </c>
      <c r="EQ187">
        <v>136.91</v>
      </c>
      <c r="EV187">
        <v>136.91</v>
      </c>
      <c r="FA187">
        <v>88.67</v>
      </c>
      <c r="FF187">
        <v>136.91</v>
      </c>
      <c r="FH187">
        <v>0</v>
      </c>
      <c r="FK187">
        <v>88.67</v>
      </c>
      <c r="FP187">
        <v>136.91</v>
      </c>
      <c r="FU187">
        <v>136.91</v>
      </c>
      <c r="FZ187">
        <v>136.91</v>
      </c>
      <c r="GE187">
        <v>88.67</v>
      </c>
      <c r="GJ187">
        <v>137.38</v>
      </c>
      <c r="GO187">
        <v>137.38</v>
      </c>
      <c r="GT187">
        <v>137.38</v>
      </c>
      <c r="GY187">
        <v>137.38</v>
      </c>
      <c r="HD187">
        <v>137.38</v>
      </c>
      <c r="HI187">
        <v>137.38</v>
      </c>
      <c r="HN187">
        <v>137.38</v>
      </c>
      <c r="HS187">
        <v>143.16999999999999</v>
      </c>
      <c r="HX187">
        <v>143.16999999999999</v>
      </c>
      <c r="IC187">
        <v>143.16999999999999</v>
      </c>
      <c r="IH187">
        <v>143.16999999999999</v>
      </c>
      <c r="IM187">
        <v>197.05</v>
      </c>
      <c r="IR187">
        <v>143.02000000000001</v>
      </c>
      <c r="IW187">
        <v>143.02000000000001</v>
      </c>
      <c r="JB187">
        <v>143.02000000000001</v>
      </c>
      <c r="JG187">
        <v>143.02000000000001</v>
      </c>
      <c r="JL187">
        <v>143.02000000000001</v>
      </c>
      <c r="JQ187">
        <v>197.05</v>
      </c>
    </row>
    <row r="188" spans="1:278" x14ac:dyDescent="0.3">
      <c r="A188" s="2">
        <f>IFERROR(AVERAGEIF(Customer_Revenue[[#This Row],[1/3/2022]:[3/31/2022]], "&gt;0"), 0)</f>
        <v>418.99200000000002</v>
      </c>
      <c r="B188" s="1">
        <f>IFERROR(AVEDEV(Customer_Revenue[[#This Row],[1/3/2022]:[3/31/2022]]),0)</f>
        <v>86.66</v>
      </c>
      <c r="C188" s="1">
        <f>IFERROR(MAX(0,#REF!-#REF!),0)</f>
        <v>0</v>
      </c>
      <c r="D188" s="1">
        <f>IFERROR(#REF!+#REF!,0)</f>
        <v>0</v>
      </c>
      <c r="E188" s="2">
        <f>IFERROR(AVERAGEIF(Customer_Revenue[[#This Row],[4/1/2022]:[6/30/2022]], "&gt;0"), 0)</f>
        <v>507.48461538461532</v>
      </c>
      <c r="F188" s="1">
        <f>IFERROR(AVEDEV(Customer_Revenue[[#This Row],[4/1/2022]:[6/30/2022]]),0)</f>
        <v>65.607100591715934</v>
      </c>
      <c r="G188" s="1">
        <f>IFERROR(MAX(0,#REF!-#REF!),0)</f>
        <v>0</v>
      </c>
      <c r="H188" s="1">
        <f>IFERROR(#REF!+#REF!,0)</f>
        <v>0</v>
      </c>
      <c r="I188" s="2">
        <f>IFERROR(AVERAGEIF(Customer_Revenue[[#This Row],[4/1/2022]:[9/30/2022]], "&gt;0"),0)</f>
        <v>489.62384615384605</v>
      </c>
      <c r="J188" s="1">
        <f>IFERROR(AVEDEV(Customer_Revenue[[#This Row],[4/1/2022]:[9/30/2022]]),0)</f>
        <v>55.489644970414169</v>
      </c>
      <c r="K188" s="1">
        <f>IFERROR(MAX(0,Customer_Revenue[[#This Row],[Q3 Mean]]-Customer_Revenue[[#This Row],[Q3 Mean Absolute Deviation]]),0)</f>
        <v>434.13420118343186</v>
      </c>
      <c r="L188" s="1">
        <f>IFERROR(MAX(0,Customer_Revenue[[#This Row],[Q3 Mean]]+Customer_Revenue[[#This Row],[Q3 Mean Absolute Deviation]]),0)</f>
        <v>545.11349112426024</v>
      </c>
      <c r="M188" s="2">
        <f>IFERROR(AVERAGEIF(Customer_Revenue[[#This Row],[10/1/2021]:[3/31/2022]], "&gt;0"),0)</f>
        <v>440.49642857142862</v>
      </c>
      <c r="N188" s="1">
        <f>IFERROR(AVEDEV(Customer_Revenue[[#This Row],[10/1/2021]:[3/31/2022]]),0)</f>
        <v>62.906275510204082</v>
      </c>
      <c r="O188" s="1">
        <f>IFERROR(MAX(0,#REF!-#REF!),0)</f>
        <v>0</v>
      </c>
      <c r="P188" s="1">
        <f>IFERROR(#REF!+#REF!,0)</f>
        <v>0</v>
      </c>
      <c r="Q188">
        <v>7052</v>
      </c>
      <c r="V188">
        <v>453.11</v>
      </c>
      <c r="AA188">
        <v>425.17</v>
      </c>
      <c r="AF188">
        <v>473.68</v>
      </c>
      <c r="AK188">
        <v>458.5</v>
      </c>
      <c r="AP188">
        <v>481.05</v>
      </c>
      <c r="AU188">
        <v>453.1</v>
      </c>
      <c r="AZ188">
        <v>372.28</v>
      </c>
      <c r="BE188">
        <v>470.14</v>
      </c>
      <c r="BJ188">
        <v>556.89</v>
      </c>
      <c r="BO188">
        <v>459.14</v>
      </c>
      <c r="BT188">
        <v>496.85</v>
      </c>
      <c r="BY188">
        <v>416.03</v>
      </c>
      <c r="CD188">
        <v>533.08000000000004</v>
      </c>
      <c r="CI188">
        <v>457.88</v>
      </c>
      <c r="CK188" s="17"/>
      <c r="CN188">
        <v>383.63</v>
      </c>
      <c r="CS188">
        <v>469.85</v>
      </c>
      <c r="CT188">
        <v>195</v>
      </c>
      <c r="CX188">
        <v>573.22</v>
      </c>
      <c r="DC188">
        <v>521.24</v>
      </c>
      <c r="DG188">
        <v>70.2</v>
      </c>
      <c r="DH188">
        <v>383.63</v>
      </c>
      <c r="DM188">
        <v>456.47</v>
      </c>
      <c r="DR188">
        <v>473.62</v>
      </c>
      <c r="DW188">
        <v>456.43</v>
      </c>
      <c r="EB188">
        <v>425.29</v>
      </c>
      <c r="EG188">
        <v>470.65</v>
      </c>
      <c r="EL188">
        <v>535.22</v>
      </c>
      <c r="EQ188">
        <v>412.55</v>
      </c>
      <c r="EV188">
        <v>433.47</v>
      </c>
      <c r="FA188">
        <v>678.54</v>
      </c>
      <c r="FF188">
        <v>483.61</v>
      </c>
      <c r="FK188">
        <v>456.5</v>
      </c>
      <c r="FP188">
        <v>505.2</v>
      </c>
      <c r="FU188">
        <v>459.93</v>
      </c>
      <c r="FZ188">
        <v>692.05</v>
      </c>
      <c r="GE188">
        <v>459.93</v>
      </c>
      <c r="GJ188">
        <v>416.59</v>
      </c>
      <c r="GO188">
        <v>578.30999999999995</v>
      </c>
      <c r="GT188">
        <v>506.3</v>
      </c>
      <c r="GY188">
        <v>440.8</v>
      </c>
      <c r="HD188">
        <v>486.07</v>
      </c>
      <c r="HI188">
        <v>475.53</v>
      </c>
      <c r="HN188">
        <v>453.93</v>
      </c>
      <c r="HS188">
        <v>384.99</v>
      </c>
      <c r="HX188">
        <v>544.75</v>
      </c>
      <c r="IC188">
        <v>464.39</v>
      </c>
      <c r="IH188">
        <v>552.75</v>
      </c>
      <c r="IM188">
        <v>511.55</v>
      </c>
      <c r="IR188">
        <v>437.3</v>
      </c>
      <c r="IW188">
        <v>488</v>
      </c>
      <c r="JB188">
        <v>558.53</v>
      </c>
      <c r="JG188">
        <v>386.6</v>
      </c>
      <c r="JL188">
        <v>437.3</v>
      </c>
      <c r="JQ188">
        <v>437.3</v>
      </c>
    </row>
    <row r="189" spans="1:278" x14ac:dyDescent="0.3">
      <c r="A189" s="2">
        <f>IFERROR(AVERAGEIF(Customer_Revenue[[#This Row],[1/3/2022]:[3/31/2022]], "&gt;0"), 0)</f>
        <v>58.25</v>
      </c>
      <c r="B189" s="1">
        <f>IFERROR(AVEDEV(Customer_Revenue[[#This Row],[1/3/2022]:[3/31/2022]]),0)</f>
        <v>0.59000000000000341</v>
      </c>
      <c r="C189" s="1">
        <f>IFERROR(MAX(0,#REF!-#REF!),0)</f>
        <v>0</v>
      </c>
      <c r="D189" s="1">
        <f>IFERROR(#REF!+#REF!,0)</f>
        <v>0</v>
      </c>
      <c r="E189" s="2">
        <f>IFERROR(AVERAGEIF(Customer_Revenue[[#This Row],[4/1/2022]:[6/30/2022]], "&gt;0"), 0)</f>
        <v>60.049230769230768</v>
      </c>
      <c r="F189" s="1">
        <f>IFERROR(AVEDEV(Customer_Revenue[[#This Row],[4/1/2022]:[6/30/2022]]),0)</f>
        <v>2.0284023668639062</v>
      </c>
      <c r="G189" s="1">
        <f>IFERROR(MAX(0,#REF!-#REF!),0)</f>
        <v>0</v>
      </c>
      <c r="H189" s="1">
        <f>IFERROR(#REF!+#REF!,0)</f>
        <v>0</v>
      </c>
      <c r="I189" s="2">
        <f>IFERROR(AVERAGEIF(Customer_Revenue[[#This Row],[4/1/2022]:[9/30/2022]], "&gt;0"),0)</f>
        <v>66.173703703703708</v>
      </c>
      <c r="J189" s="1">
        <f>IFERROR(AVEDEV(Customer_Revenue[[#This Row],[4/1/2022]:[9/30/2022]]),0)</f>
        <v>11.403895747599456</v>
      </c>
      <c r="K189" s="1">
        <f>IFERROR(MAX(0,Customer_Revenue[[#This Row],[Q3 Mean]]-Customer_Revenue[[#This Row],[Q3 Mean Absolute Deviation]]),0)</f>
        <v>54.769807956104252</v>
      </c>
      <c r="L189" s="1">
        <f>IFERROR(MAX(0,Customer_Revenue[[#This Row],[Q3 Mean]]+Customer_Revenue[[#This Row],[Q3 Mean Absolute Deviation]]),0)</f>
        <v>77.577599451303172</v>
      </c>
      <c r="M189" s="2">
        <f>IFERROR(AVERAGEIF(Customer_Revenue[[#This Row],[10/1/2021]:[3/31/2022]], "&gt;0"),0)</f>
        <v>57.559615384615384</v>
      </c>
      <c r="N189" s="1">
        <f>IFERROR(AVEDEV(Customer_Revenue[[#This Row],[10/1/2021]:[3/31/2022]]),0)</f>
        <v>0.84970414201183375</v>
      </c>
      <c r="O189" s="1">
        <f>IFERROR(MAX(0,#REF!-#REF!),0)</f>
        <v>0</v>
      </c>
      <c r="P189" s="1">
        <f>IFERROR(#REF!+#REF!,0)</f>
        <v>0</v>
      </c>
      <c r="Q189">
        <v>7054</v>
      </c>
      <c r="R189">
        <v>57.03</v>
      </c>
      <c r="W189">
        <v>55.88</v>
      </c>
      <c r="AB189">
        <v>57.03</v>
      </c>
      <c r="AG189">
        <v>55.88</v>
      </c>
      <c r="AL189">
        <v>57.03</v>
      </c>
      <c r="AQ189">
        <v>55.88</v>
      </c>
      <c r="AV189">
        <v>57.03</v>
      </c>
      <c r="BA189">
        <v>55.88</v>
      </c>
      <c r="BF189">
        <v>57.03</v>
      </c>
      <c r="BK189">
        <v>55.88</v>
      </c>
      <c r="BP189">
        <v>58.84</v>
      </c>
      <c r="BU189">
        <v>57.66</v>
      </c>
      <c r="BZ189">
        <v>58.84</v>
      </c>
      <c r="CE189">
        <v>57.66</v>
      </c>
      <c r="CJ189">
        <v>58.84</v>
      </c>
      <c r="CK189" s="17"/>
      <c r="CO189">
        <v>57.66</v>
      </c>
      <c r="CT189">
        <v>58.84</v>
      </c>
      <c r="CY189">
        <v>57.66</v>
      </c>
      <c r="DD189">
        <v>58.84</v>
      </c>
      <c r="DI189">
        <v>57.66</v>
      </c>
      <c r="DN189">
        <v>58.84</v>
      </c>
      <c r="DS189">
        <v>57.66</v>
      </c>
      <c r="DX189">
        <v>58.84</v>
      </c>
      <c r="EC189">
        <v>57.66</v>
      </c>
      <c r="EH189">
        <v>58.84</v>
      </c>
      <c r="EM189">
        <v>57.66</v>
      </c>
      <c r="ER189">
        <v>58.84</v>
      </c>
      <c r="EW189">
        <v>57.66</v>
      </c>
      <c r="FB189">
        <v>58.84</v>
      </c>
      <c r="FG189">
        <v>57.66</v>
      </c>
      <c r="FL189">
        <v>58.84</v>
      </c>
      <c r="FQ189">
        <v>57.66</v>
      </c>
      <c r="FV189">
        <v>60.18</v>
      </c>
      <c r="GA189">
        <v>68.400000000000006</v>
      </c>
      <c r="GF189">
        <v>60.85</v>
      </c>
      <c r="GK189">
        <v>61.01</v>
      </c>
      <c r="GP189">
        <v>61.52</v>
      </c>
      <c r="GU189">
        <v>57.66</v>
      </c>
      <c r="GZ189">
        <v>61.52</v>
      </c>
      <c r="HE189">
        <v>59.67</v>
      </c>
      <c r="HJ189">
        <v>58.84</v>
      </c>
      <c r="HO189">
        <v>57.66</v>
      </c>
      <c r="HT189">
        <v>62.19</v>
      </c>
      <c r="HY189">
        <v>61.68</v>
      </c>
      <c r="ID189">
        <v>62.86</v>
      </c>
      <c r="II189">
        <v>62.35</v>
      </c>
      <c r="IN189">
        <v>62.86</v>
      </c>
      <c r="IS189">
        <v>61.68</v>
      </c>
      <c r="IX189">
        <v>217.9</v>
      </c>
      <c r="JC189">
        <v>57.66</v>
      </c>
      <c r="JH189">
        <v>58.84</v>
      </c>
      <c r="JM189">
        <v>59.67</v>
      </c>
      <c r="JR189">
        <v>62.19</v>
      </c>
    </row>
    <row r="190" spans="1:278" x14ac:dyDescent="0.3">
      <c r="A190" s="2">
        <f>IFERROR(AVERAGEIF(Customer_Revenue[[#This Row],[1/3/2022]:[3/31/2022]], "&gt;0"), 0)</f>
        <v>32.733333333333334</v>
      </c>
      <c r="B190" s="1">
        <f>IFERROR(AVEDEV(Customer_Revenue[[#This Row],[1/3/2022]:[3/31/2022]]),0)</f>
        <v>1.0144444444444456</v>
      </c>
      <c r="C190" s="1">
        <f>IFERROR(MAX(0,#REF!-#REF!),0)</f>
        <v>0</v>
      </c>
      <c r="D190" s="1">
        <f>IFERROR(#REF!+#REF!,0)</f>
        <v>0</v>
      </c>
      <c r="E190" s="2">
        <f>IFERROR(AVERAGEIF(Customer_Revenue[[#This Row],[4/1/2022]:[6/30/2022]], "&gt;0"), 0)</f>
        <v>40.679999999999993</v>
      </c>
      <c r="F190" s="1">
        <f>IFERROR(AVEDEV(Customer_Revenue[[#This Row],[4/1/2022]:[6/30/2022]]),0)</f>
        <v>2.0830769230769213</v>
      </c>
      <c r="G190" s="1">
        <f>IFERROR(MAX(0,#REF!-#REF!),0)</f>
        <v>0</v>
      </c>
      <c r="H190" s="1">
        <f>IFERROR(#REF!+#REF!,0)</f>
        <v>0</v>
      </c>
      <c r="I190" s="2">
        <f>IFERROR(AVERAGEIF(Customer_Revenue[[#This Row],[4/1/2022]:[9/30/2022]], "&gt;0"),0)</f>
        <v>45.671851851851841</v>
      </c>
      <c r="J190" s="1">
        <f>IFERROR(AVEDEV(Customer_Revenue[[#This Row],[4/1/2022]:[9/30/2022]]),0)</f>
        <v>6.2415912208504771</v>
      </c>
      <c r="K190" s="1">
        <f>IFERROR(MAX(0,Customer_Revenue[[#This Row],[Q3 Mean]]-Customer_Revenue[[#This Row],[Q3 Mean Absolute Deviation]]),0)</f>
        <v>39.43026063100136</v>
      </c>
      <c r="L190" s="1">
        <f>IFERROR(MAX(0,Customer_Revenue[[#This Row],[Q3 Mean]]+Customer_Revenue[[#This Row],[Q3 Mean Absolute Deviation]]),0)</f>
        <v>51.913443072702322</v>
      </c>
      <c r="M190" s="2">
        <f>IFERROR(AVERAGEIF(Customer_Revenue[[#This Row],[10/1/2021]:[3/31/2022]], "&gt;0"),0)</f>
        <v>32.05076923076922</v>
      </c>
      <c r="N190" s="1">
        <f>IFERROR(AVEDEV(Customer_Revenue[[#This Row],[10/1/2021]:[3/31/2022]]),0)</f>
        <v>0.66982248520710308</v>
      </c>
      <c r="O190" s="1">
        <f>IFERROR(MAX(0,#REF!-#REF!),0)</f>
        <v>0</v>
      </c>
      <c r="P190" s="1">
        <f>IFERROR(#REF!+#REF!,0)</f>
        <v>0</v>
      </c>
      <c r="Q190">
        <v>7055</v>
      </c>
      <c r="R190">
        <v>31.18</v>
      </c>
      <c r="W190">
        <v>31.18</v>
      </c>
      <c r="AB190">
        <v>31.18</v>
      </c>
      <c r="AG190">
        <v>31.18</v>
      </c>
      <c r="AL190">
        <v>31.18</v>
      </c>
      <c r="AQ190">
        <v>31.18</v>
      </c>
      <c r="AV190">
        <v>31.18</v>
      </c>
      <c r="BA190">
        <v>31.18</v>
      </c>
      <c r="BF190">
        <v>31.18</v>
      </c>
      <c r="BK190">
        <v>31.18</v>
      </c>
      <c r="BP190">
        <v>32.18</v>
      </c>
      <c r="BU190">
        <v>32.18</v>
      </c>
      <c r="BZ190">
        <v>32.18</v>
      </c>
      <c r="CE190">
        <v>32.18</v>
      </c>
      <c r="CJ190">
        <v>32.18</v>
      </c>
      <c r="CK190" s="17"/>
      <c r="CO190">
        <v>32.18</v>
      </c>
      <c r="CT190">
        <v>32.18</v>
      </c>
      <c r="CY190">
        <v>32.18</v>
      </c>
      <c r="DD190">
        <v>32.18</v>
      </c>
      <c r="DI190">
        <v>32.18</v>
      </c>
      <c r="DN190">
        <v>32.18</v>
      </c>
      <c r="DS190">
        <v>32.18</v>
      </c>
      <c r="DX190">
        <v>32.18</v>
      </c>
      <c r="EC190">
        <v>32.18</v>
      </c>
      <c r="EH190">
        <v>32.18</v>
      </c>
      <c r="EM190">
        <v>38.82</v>
      </c>
      <c r="ER190">
        <v>38.82</v>
      </c>
      <c r="EW190">
        <v>38.82</v>
      </c>
      <c r="FB190">
        <v>38.82</v>
      </c>
      <c r="FG190">
        <v>38.82</v>
      </c>
      <c r="FL190">
        <v>38.82</v>
      </c>
      <c r="FQ190">
        <v>38.82</v>
      </c>
      <c r="FV190">
        <v>43.19</v>
      </c>
      <c r="GA190">
        <v>40.159999999999997</v>
      </c>
      <c r="GF190">
        <v>45.2</v>
      </c>
      <c r="GK190">
        <v>40.83</v>
      </c>
      <c r="GP190">
        <v>43.19</v>
      </c>
      <c r="GU190">
        <v>38.82</v>
      </c>
      <c r="GZ190">
        <v>44.53</v>
      </c>
      <c r="HE190">
        <v>45.87</v>
      </c>
      <c r="HJ190">
        <v>47.55</v>
      </c>
      <c r="HO190">
        <v>38.82</v>
      </c>
      <c r="HT190">
        <v>47.55</v>
      </c>
      <c r="HY190">
        <v>50.9</v>
      </c>
      <c r="ID190">
        <v>50.9</v>
      </c>
      <c r="II190">
        <v>69.39</v>
      </c>
      <c r="IN190">
        <v>69.39</v>
      </c>
      <c r="IS190">
        <v>49.56</v>
      </c>
      <c r="IX190">
        <v>44.18</v>
      </c>
      <c r="JC190">
        <v>41.5</v>
      </c>
      <c r="JH190">
        <v>38.82</v>
      </c>
      <c r="JM190">
        <v>55.27</v>
      </c>
      <c r="JR190">
        <v>54.6</v>
      </c>
    </row>
    <row r="191" spans="1:278" x14ac:dyDescent="0.3">
      <c r="A191" s="2">
        <f>IFERROR(AVERAGEIF(Customer_Revenue[[#This Row],[1/3/2022]:[3/31/2022]], "&gt;0"), 0)</f>
        <v>44.752499999999998</v>
      </c>
      <c r="B191" s="1">
        <f>IFERROR(AVEDEV(Customer_Revenue[[#This Row],[1/3/2022]:[3/31/2022]]),0)</f>
        <v>3.432916666666662</v>
      </c>
      <c r="C191" s="1">
        <f>IFERROR(MAX(0,#REF!-#REF!),0)</f>
        <v>0</v>
      </c>
      <c r="D191" s="1">
        <f>IFERROR(#REF!+#REF!,0)</f>
        <v>0</v>
      </c>
      <c r="E191" s="2">
        <f>IFERROR(AVERAGEIF(Customer_Revenue[[#This Row],[4/1/2022]:[6/30/2022]], "&gt;0"), 0)</f>
        <v>45.40384615384616</v>
      </c>
      <c r="F191" s="1">
        <f>IFERROR(AVEDEV(Customer_Revenue[[#This Row],[4/1/2022]:[6/30/2022]]),0)</f>
        <v>2.279763313609469</v>
      </c>
      <c r="G191" s="1">
        <f>IFERROR(MAX(0,#REF!-#REF!),0)</f>
        <v>0</v>
      </c>
      <c r="H191" s="1">
        <f>IFERROR(#REF!+#REF!,0)</f>
        <v>0</v>
      </c>
      <c r="I191" s="2">
        <f>IFERROR(AVERAGEIF(Customer_Revenue[[#This Row],[4/1/2022]:[9/30/2022]], "&gt;0"),0)</f>
        <v>47.047407407407412</v>
      </c>
      <c r="J191" s="1">
        <f>IFERROR(AVEDEV(Customer_Revenue[[#This Row],[4/1/2022]:[9/30/2022]]),0)</f>
        <v>3.9354183813443084</v>
      </c>
      <c r="K191" s="1">
        <f>IFERROR(MAX(0,Customer_Revenue[[#This Row],[Q3 Mean]]-Customer_Revenue[[#This Row],[Q3 Mean Absolute Deviation]]),0)</f>
        <v>43.111989026063107</v>
      </c>
      <c r="L191" s="1">
        <f>IFERROR(MAX(0,Customer_Revenue[[#This Row],[Q3 Mean]]+Customer_Revenue[[#This Row],[Q3 Mean Absolute Deviation]]),0)</f>
        <v>50.982825788751718</v>
      </c>
      <c r="M191" s="2">
        <f>IFERROR(AVERAGEIF(Customer_Revenue[[#This Row],[10/1/2021]:[3/31/2022]], "&gt;0"),0)</f>
        <v>43.224999999999994</v>
      </c>
      <c r="N191" s="1">
        <f>IFERROR(AVEDEV(Customer_Revenue[[#This Row],[10/1/2021]:[3/31/2022]]),0)</f>
        <v>1.7019230769230695</v>
      </c>
      <c r="O191" s="1">
        <f>IFERROR(MAX(0,#REF!-#REF!),0)</f>
        <v>0</v>
      </c>
      <c r="P191" s="1">
        <f>IFERROR(#REF!+#REF!,0)</f>
        <v>0</v>
      </c>
      <c r="Q191">
        <v>7056</v>
      </c>
      <c r="R191">
        <v>41.53</v>
      </c>
      <c r="W191">
        <v>41.53</v>
      </c>
      <c r="AB191">
        <v>41.53</v>
      </c>
      <c r="AG191">
        <v>41.53</v>
      </c>
      <c r="AL191">
        <v>41.53</v>
      </c>
      <c r="AQ191">
        <v>41.53</v>
      </c>
      <c r="AV191">
        <v>41.53</v>
      </c>
      <c r="BA191">
        <v>41.53</v>
      </c>
      <c r="BF191">
        <v>41.53</v>
      </c>
      <c r="BK191">
        <v>41.53</v>
      </c>
      <c r="BP191">
        <v>42.88</v>
      </c>
      <c r="BU191">
        <v>42.88</v>
      </c>
      <c r="BZ191">
        <v>42.88</v>
      </c>
      <c r="CE191">
        <v>42.88</v>
      </c>
      <c r="CJ191">
        <v>42.88</v>
      </c>
      <c r="CK191" s="17"/>
      <c r="CO191">
        <v>42.88</v>
      </c>
      <c r="CT191">
        <v>42.88</v>
      </c>
      <c r="CY191">
        <v>42.88</v>
      </c>
      <c r="DD191">
        <v>42.88</v>
      </c>
      <c r="DI191">
        <v>42.88</v>
      </c>
      <c r="DN191">
        <v>42.88</v>
      </c>
      <c r="DS191">
        <v>42.88</v>
      </c>
      <c r="DX191">
        <v>42.88</v>
      </c>
      <c r="EC191">
        <v>42.88</v>
      </c>
      <c r="EH191">
        <v>42.88</v>
      </c>
      <c r="EM191">
        <v>65.349999999999994</v>
      </c>
      <c r="ER191">
        <v>43.52</v>
      </c>
      <c r="EW191">
        <v>43.52</v>
      </c>
      <c r="FB191">
        <v>43.52</v>
      </c>
      <c r="FG191">
        <v>43.52</v>
      </c>
      <c r="FL191">
        <v>43.52</v>
      </c>
      <c r="FQ191">
        <v>43.52</v>
      </c>
      <c r="FV191">
        <v>44.86</v>
      </c>
      <c r="GA191">
        <v>44.86</v>
      </c>
      <c r="GF191">
        <v>44.86</v>
      </c>
      <c r="GK191">
        <v>56.62</v>
      </c>
      <c r="GP191">
        <v>47.54</v>
      </c>
      <c r="GU191">
        <v>43.52</v>
      </c>
      <c r="GZ191">
        <v>46.87</v>
      </c>
      <c r="HE191">
        <v>84.12</v>
      </c>
      <c r="HJ191">
        <v>43.52</v>
      </c>
      <c r="HO191">
        <v>43.52</v>
      </c>
      <c r="HT191">
        <v>46.2</v>
      </c>
      <c r="HY191">
        <v>44.86</v>
      </c>
      <c r="ID191">
        <v>43.52</v>
      </c>
      <c r="II191">
        <v>48.88</v>
      </c>
      <c r="IN191">
        <v>46.87</v>
      </c>
      <c r="IS191">
        <v>48.88</v>
      </c>
      <c r="IX191">
        <v>48.21</v>
      </c>
      <c r="JC191">
        <v>43.52</v>
      </c>
      <c r="JH191">
        <v>43.52</v>
      </c>
      <c r="JM191">
        <v>46.2</v>
      </c>
      <c r="JR191">
        <v>48.21</v>
      </c>
    </row>
    <row r="192" spans="1:278" x14ac:dyDescent="0.3">
      <c r="A192" s="2">
        <f>IFERROR(AVERAGEIF(Customer_Revenue[[#This Row],[1/3/2022]:[3/31/2022]], "&gt;0"), 0)</f>
        <v>14.922499999999999</v>
      </c>
      <c r="B192" s="1">
        <f>IFERROR(AVEDEV(Customer_Revenue[[#This Row],[1/3/2022]:[3/31/2022]]),0)</f>
        <v>0.60958333333333281</v>
      </c>
      <c r="C192" s="1">
        <f>IFERROR(MAX(0,#REF!-#REF!),0)</f>
        <v>0</v>
      </c>
      <c r="D192" s="1">
        <f>IFERROR(#REF!+#REF!,0)</f>
        <v>0</v>
      </c>
      <c r="E192" s="2">
        <f>IFERROR(AVERAGEIF(Customer_Revenue[[#This Row],[4/1/2022]:[6/30/2022]], "&gt;0"), 0)</f>
        <v>13.82076923076923</v>
      </c>
      <c r="F192" s="1">
        <f>IFERROR(AVEDEV(Customer_Revenue[[#This Row],[4/1/2022]:[6/30/2022]]),0)</f>
        <v>1.7853254437869823</v>
      </c>
      <c r="G192" s="1">
        <f>IFERROR(MAX(0,#REF!-#REF!),0)</f>
        <v>0</v>
      </c>
      <c r="H192" s="1">
        <f>IFERROR(#REF!+#REF!,0)</f>
        <v>0</v>
      </c>
      <c r="I192" s="2">
        <f>IFERROR(AVERAGEIF(Customer_Revenue[[#This Row],[4/1/2022]:[9/30/2022]], "&gt;0"),0)</f>
        <v>15.354444444444441</v>
      </c>
      <c r="J192" s="1">
        <f>IFERROR(AVEDEV(Customer_Revenue[[#This Row],[4/1/2022]:[9/30/2022]]),0)</f>
        <v>1.7134156378600816</v>
      </c>
      <c r="K192" s="1">
        <f>IFERROR(MAX(0,Customer_Revenue[[#This Row],[Q3 Mean]]-Customer_Revenue[[#This Row],[Q3 Mean Absolute Deviation]]),0)</f>
        <v>13.641028806584359</v>
      </c>
      <c r="L192" s="1">
        <f>IFERROR(MAX(0,Customer_Revenue[[#This Row],[Q3 Mean]]+Customer_Revenue[[#This Row],[Q3 Mean Absolute Deviation]]),0)</f>
        <v>17.067860082304524</v>
      </c>
      <c r="M192" s="2">
        <f>IFERROR(AVERAGEIF(Customer_Revenue[[#This Row],[10/1/2021]:[3/31/2022]], "&gt;0"),0)</f>
        <v>14.5626923076923</v>
      </c>
      <c r="N192" s="1">
        <f>IFERROR(AVEDEV(Customer_Revenue[[#This Row],[10/1/2021]:[3/31/2022]]),0)</f>
        <v>0.34053254437870006</v>
      </c>
      <c r="O192" s="1">
        <f>IFERROR(MAX(0,#REF!-#REF!),0)</f>
        <v>0</v>
      </c>
      <c r="P192" s="1">
        <f>IFERROR(#REF!+#REF!,0)</f>
        <v>0</v>
      </c>
      <c r="Q192">
        <v>7057</v>
      </c>
      <c r="R192">
        <v>14.12</v>
      </c>
      <c r="W192">
        <v>14.12</v>
      </c>
      <c r="AB192">
        <v>14.12</v>
      </c>
      <c r="AG192">
        <v>14.12</v>
      </c>
      <c r="AL192">
        <v>14.12</v>
      </c>
      <c r="AQ192">
        <v>14.12</v>
      </c>
      <c r="AV192">
        <v>14.12</v>
      </c>
      <c r="BA192">
        <v>14.12</v>
      </c>
      <c r="BF192">
        <v>14.12</v>
      </c>
      <c r="BK192">
        <v>14.12</v>
      </c>
      <c r="BP192">
        <v>14.59</v>
      </c>
      <c r="BU192">
        <v>14.59</v>
      </c>
      <c r="BZ192">
        <v>14.59</v>
      </c>
      <c r="CE192">
        <v>14.59</v>
      </c>
      <c r="CJ192">
        <v>14.59</v>
      </c>
      <c r="CK192" s="17"/>
      <c r="CO192">
        <v>14.59</v>
      </c>
      <c r="CT192">
        <v>14.59</v>
      </c>
      <c r="CY192">
        <v>14.59</v>
      </c>
      <c r="DD192">
        <v>14.59</v>
      </c>
      <c r="DI192">
        <v>14.59</v>
      </c>
      <c r="DN192">
        <v>14.59</v>
      </c>
      <c r="DS192">
        <v>14.59</v>
      </c>
      <c r="DX192">
        <v>14.59</v>
      </c>
      <c r="EC192">
        <v>14.59</v>
      </c>
      <c r="EH192">
        <v>14.59</v>
      </c>
      <c r="EM192">
        <v>18.579999999999998</v>
      </c>
      <c r="ER192">
        <v>15.23</v>
      </c>
      <c r="EW192">
        <v>15.23</v>
      </c>
      <c r="FB192">
        <v>15.23</v>
      </c>
      <c r="FG192">
        <v>15.23</v>
      </c>
      <c r="FL192">
        <v>15.23</v>
      </c>
      <c r="FQ192">
        <v>15.23</v>
      </c>
      <c r="FV192">
        <v>11.72</v>
      </c>
      <c r="GA192">
        <v>11.92</v>
      </c>
      <c r="GF192">
        <v>13.26</v>
      </c>
      <c r="GK192">
        <v>11.92</v>
      </c>
      <c r="GP192">
        <v>11.92</v>
      </c>
      <c r="GU192">
        <v>10.58</v>
      </c>
      <c r="GZ192">
        <v>16.97</v>
      </c>
      <c r="HE192">
        <v>16.3</v>
      </c>
      <c r="HJ192">
        <v>14.96</v>
      </c>
      <c r="HO192">
        <v>14.96</v>
      </c>
      <c r="HT192">
        <v>16.3</v>
      </c>
      <c r="HY192">
        <v>17.64</v>
      </c>
      <c r="ID192">
        <v>18.309999999999999</v>
      </c>
      <c r="II192">
        <v>17.64</v>
      </c>
      <c r="IN192">
        <v>17.64</v>
      </c>
      <c r="IS192">
        <v>14.96</v>
      </c>
      <c r="IX192">
        <v>17.64</v>
      </c>
      <c r="JC192">
        <v>17.64</v>
      </c>
      <c r="JH192">
        <v>14.96</v>
      </c>
      <c r="JM192">
        <v>18.309999999999999</v>
      </c>
      <c r="JR192">
        <v>17.64</v>
      </c>
    </row>
    <row r="193" spans="1:278" x14ac:dyDescent="0.3">
      <c r="A193" s="2">
        <f>IFERROR(AVERAGEIF(Customer_Revenue[[#This Row],[1/3/2022]:[3/31/2022]], "&gt;0"), 0)</f>
        <v>14.922499999999999</v>
      </c>
      <c r="B193" s="1">
        <f>IFERROR(AVEDEV(Customer_Revenue[[#This Row],[1/3/2022]:[3/31/2022]]),0)</f>
        <v>0.60958333333333281</v>
      </c>
      <c r="C193" s="1">
        <f>IFERROR(MAX(0,#REF!-#REF!),0)</f>
        <v>0</v>
      </c>
      <c r="D193" s="1">
        <f>IFERROR(#REF!+#REF!,0)</f>
        <v>0</v>
      </c>
      <c r="E193" s="2">
        <f>IFERROR(AVERAGEIF(Customer_Revenue[[#This Row],[4/1/2022]:[6/30/2022]], "&gt;0"), 0)</f>
        <v>16.157692307692308</v>
      </c>
      <c r="F193" s="1">
        <f>IFERROR(AVEDEV(Customer_Revenue[[#This Row],[4/1/2022]:[6/30/2022]]),0)</f>
        <v>0.99905325443786941</v>
      </c>
      <c r="G193" s="1">
        <f>IFERROR(MAX(0,#REF!-#REF!),0)</f>
        <v>0</v>
      </c>
      <c r="H193" s="1">
        <f>IFERROR(#REF!+#REF!,0)</f>
        <v>0</v>
      </c>
      <c r="I193" s="2">
        <f>IFERROR(AVERAGEIF(Customer_Revenue[[#This Row],[4/1/2022]:[9/30/2022]], "&gt;0"),0)</f>
        <v>16.57</v>
      </c>
      <c r="J193" s="1">
        <f>IFERROR(AVEDEV(Customer_Revenue[[#This Row],[4/1/2022]:[9/30/2022]]),0)</f>
        <v>1.1911111111111108</v>
      </c>
      <c r="K193" s="1">
        <f>IFERROR(MAX(0,Customer_Revenue[[#This Row],[Q3 Mean]]-Customer_Revenue[[#This Row],[Q3 Mean Absolute Deviation]]),0)</f>
        <v>15.378888888888889</v>
      </c>
      <c r="L193" s="1">
        <f>IFERROR(MAX(0,Customer_Revenue[[#This Row],[Q3 Mean]]+Customer_Revenue[[#This Row],[Q3 Mean Absolute Deviation]]),0)</f>
        <v>17.761111111111113</v>
      </c>
      <c r="M193" s="2">
        <f>IFERROR(AVERAGEIF(Customer_Revenue[[#This Row],[10/1/2021]:[3/31/2022]], "&gt;0"),0)</f>
        <v>14.5626923076923</v>
      </c>
      <c r="N193" s="1">
        <f>IFERROR(AVEDEV(Customer_Revenue[[#This Row],[10/1/2021]:[3/31/2022]]),0)</f>
        <v>0.34053254437870006</v>
      </c>
      <c r="O193" s="1">
        <f>IFERROR(MAX(0,#REF!-#REF!),0)</f>
        <v>0</v>
      </c>
      <c r="P193" s="1">
        <f>IFERROR(#REF!+#REF!,0)</f>
        <v>0</v>
      </c>
      <c r="Q193">
        <v>7058</v>
      </c>
      <c r="R193">
        <v>14.12</v>
      </c>
      <c r="W193">
        <v>14.12</v>
      </c>
      <c r="AB193">
        <v>14.12</v>
      </c>
      <c r="AG193">
        <v>14.12</v>
      </c>
      <c r="AL193">
        <v>14.12</v>
      </c>
      <c r="AQ193">
        <v>14.12</v>
      </c>
      <c r="AV193">
        <v>14.12</v>
      </c>
      <c r="BA193">
        <v>14.12</v>
      </c>
      <c r="BF193">
        <v>14.12</v>
      </c>
      <c r="BK193">
        <v>14.12</v>
      </c>
      <c r="BP193">
        <v>14.59</v>
      </c>
      <c r="BU193">
        <v>14.59</v>
      </c>
      <c r="BZ193">
        <v>14.59</v>
      </c>
      <c r="CE193">
        <v>14.59</v>
      </c>
      <c r="CJ193">
        <v>14.59</v>
      </c>
      <c r="CK193" s="17"/>
      <c r="CO193">
        <v>14.59</v>
      </c>
      <c r="CT193">
        <v>14.59</v>
      </c>
      <c r="CY193">
        <v>14.59</v>
      </c>
      <c r="DD193">
        <v>14.59</v>
      </c>
      <c r="DI193">
        <v>14.59</v>
      </c>
      <c r="DN193">
        <v>14.59</v>
      </c>
      <c r="DS193">
        <v>14.59</v>
      </c>
      <c r="DX193">
        <v>14.59</v>
      </c>
      <c r="EC193">
        <v>14.59</v>
      </c>
      <c r="EH193">
        <v>14.59</v>
      </c>
      <c r="EM193">
        <v>18.579999999999998</v>
      </c>
      <c r="ER193">
        <v>15.23</v>
      </c>
      <c r="EW193">
        <v>15.23</v>
      </c>
      <c r="FB193">
        <v>15.23</v>
      </c>
      <c r="FG193">
        <v>15.23</v>
      </c>
      <c r="FL193">
        <v>15.23</v>
      </c>
      <c r="FQ193">
        <v>15.23</v>
      </c>
      <c r="FV193">
        <v>16.57</v>
      </c>
      <c r="GA193">
        <v>17.239999999999998</v>
      </c>
      <c r="GF193">
        <v>17.91</v>
      </c>
      <c r="GK193">
        <v>16.57</v>
      </c>
      <c r="GP193">
        <v>17.239999999999998</v>
      </c>
      <c r="GU193">
        <v>15.23</v>
      </c>
      <c r="GZ193">
        <v>17.91</v>
      </c>
      <c r="HE193">
        <v>16.57</v>
      </c>
      <c r="HJ193">
        <v>15.23</v>
      </c>
      <c r="HO193">
        <v>15.23</v>
      </c>
      <c r="HT193">
        <v>15.23</v>
      </c>
      <c r="HY193">
        <v>16.57</v>
      </c>
      <c r="ID193">
        <v>17.91</v>
      </c>
      <c r="II193">
        <v>18.579999999999998</v>
      </c>
      <c r="IN193">
        <v>16.57</v>
      </c>
      <c r="IS193">
        <v>15.23</v>
      </c>
      <c r="IX193">
        <v>20.59</v>
      </c>
      <c r="JC193">
        <v>18.579999999999998</v>
      </c>
      <c r="JH193">
        <v>15.23</v>
      </c>
      <c r="JM193">
        <v>17.91</v>
      </c>
      <c r="JR193">
        <v>17.91</v>
      </c>
    </row>
    <row r="194" spans="1:278" x14ac:dyDescent="0.3">
      <c r="A194" s="2">
        <f>IFERROR(AVERAGEIF(Customer_Revenue[[#This Row],[1/3/2022]:[3/31/2022]], "&gt;0"), 0)</f>
        <v>77.963333333333324</v>
      </c>
      <c r="B194" s="1">
        <f>IFERROR(AVEDEV(Customer_Revenue[[#This Row],[1/3/2022]:[3/31/2022]]),0)</f>
        <v>0.39111111111110358</v>
      </c>
      <c r="C194" s="1">
        <f>IFERROR(MAX(0,#REF!-#REF!),0)</f>
        <v>0</v>
      </c>
      <c r="D194" s="1">
        <f>IFERROR(#REF!+#REF!,0)</f>
        <v>0</v>
      </c>
      <c r="E194" s="2">
        <f>IFERROR(AVERAGEIF(Customer_Revenue[[#This Row],[4/1/2022]:[6/30/2022]], "&gt;0"), 0)</f>
        <v>61.618461538461538</v>
      </c>
      <c r="F194" s="1">
        <f>IFERROR(AVEDEV(Customer_Revenue[[#This Row],[4/1/2022]:[6/30/2022]]),0)</f>
        <v>12.044023668639056</v>
      </c>
      <c r="G194" s="1">
        <f>IFERROR(MAX(0,#REF!-#REF!),0)</f>
        <v>0</v>
      </c>
      <c r="H194" s="1">
        <f>IFERROR(#REF!+#REF!,0)</f>
        <v>0</v>
      </c>
      <c r="I194" s="2">
        <f>IFERROR(AVERAGEIF(Customer_Revenue[[#This Row],[4/1/2022]:[9/30/2022]], "&gt;0"),0)</f>
        <v>49.273703703703681</v>
      </c>
      <c r="J194" s="1">
        <f>IFERROR(AVEDEV(Customer_Revenue[[#This Row],[4/1/2022]:[9/30/2022]]),0)</f>
        <v>15.11744855967078</v>
      </c>
      <c r="K194" s="1">
        <f>IFERROR(MAX(0,Customer_Revenue[[#This Row],[Q3 Mean]]-Customer_Revenue[[#This Row],[Q3 Mean Absolute Deviation]]),0)</f>
        <v>34.156255144032897</v>
      </c>
      <c r="L194" s="1">
        <f>IFERROR(MAX(0,Customer_Revenue[[#This Row],[Q3 Mean]]+Customer_Revenue[[#This Row],[Q3 Mean Absolute Deviation]]),0)</f>
        <v>64.391152263374465</v>
      </c>
      <c r="M194" s="2">
        <f>IFERROR(AVERAGEIF(Customer_Revenue[[#This Row],[10/1/2021]:[3/31/2022]], "&gt;0"),0)</f>
        <v>56.982307692307693</v>
      </c>
      <c r="N194" s="1">
        <f>IFERROR(AVEDEV(Customer_Revenue[[#This Row],[10/1/2021]:[3/31/2022]]),0)</f>
        <v>27.713905325443783</v>
      </c>
      <c r="O194" s="1">
        <f>IFERROR(MAX(0,#REF!-#REF!),0)</f>
        <v>0</v>
      </c>
      <c r="P194" s="1">
        <f>IFERROR(#REF!+#REF!,0)</f>
        <v>0</v>
      </c>
      <c r="Q194">
        <v>7059</v>
      </c>
      <c r="R194">
        <v>11.48</v>
      </c>
      <c r="W194">
        <v>22.22</v>
      </c>
      <c r="AB194">
        <v>11.48</v>
      </c>
      <c r="AG194">
        <v>22.22</v>
      </c>
      <c r="AL194">
        <v>11.48</v>
      </c>
      <c r="AQ194">
        <v>18.420000000000002</v>
      </c>
      <c r="AV194">
        <v>18.420000000000002</v>
      </c>
      <c r="BA194">
        <v>18.420000000000002</v>
      </c>
      <c r="BF194">
        <v>18.420000000000002</v>
      </c>
      <c r="BK194">
        <v>82.42</v>
      </c>
      <c r="BP194">
        <v>77.75</v>
      </c>
      <c r="BU194">
        <v>77.75</v>
      </c>
      <c r="BZ194">
        <v>77.75</v>
      </c>
      <c r="CE194">
        <v>77.75</v>
      </c>
      <c r="CJ194">
        <v>77.75</v>
      </c>
      <c r="CK194" s="17"/>
      <c r="CO194">
        <v>77.75</v>
      </c>
      <c r="CT194">
        <v>77.75</v>
      </c>
      <c r="CY194">
        <v>77.75</v>
      </c>
      <c r="DD194">
        <v>77.75</v>
      </c>
      <c r="DI194">
        <v>77.75</v>
      </c>
      <c r="DN194">
        <v>77.75</v>
      </c>
      <c r="DS194">
        <v>77.75</v>
      </c>
      <c r="DX194">
        <v>77.75</v>
      </c>
      <c r="EC194">
        <v>77.75</v>
      </c>
      <c r="EH194">
        <v>77.75</v>
      </c>
      <c r="EM194">
        <v>80.31</v>
      </c>
      <c r="ER194">
        <v>75.12</v>
      </c>
      <c r="EW194">
        <v>87.26</v>
      </c>
      <c r="FB194">
        <v>75.12</v>
      </c>
      <c r="FG194">
        <v>87.26</v>
      </c>
      <c r="FL194">
        <v>46.78</v>
      </c>
      <c r="FQ194">
        <v>58.92</v>
      </c>
      <c r="FV194">
        <v>46.78</v>
      </c>
      <c r="GA194">
        <v>59.59</v>
      </c>
      <c r="GF194">
        <v>48.79</v>
      </c>
      <c r="GK194">
        <v>60.26</v>
      </c>
      <c r="GP194">
        <v>48.12</v>
      </c>
      <c r="GU194">
        <v>58.92</v>
      </c>
      <c r="GZ194">
        <v>48.12</v>
      </c>
      <c r="HE194">
        <v>60.93</v>
      </c>
      <c r="HJ194">
        <v>46.78</v>
      </c>
      <c r="HO194">
        <v>58.92</v>
      </c>
      <c r="HT194">
        <v>46.78</v>
      </c>
      <c r="HY194">
        <v>62.27</v>
      </c>
      <c r="ID194">
        <v>50.8</v>
      </c>
      <c r="II194">
        <v>41.14</v>
      </c>
      <c r="IN194">
        <v>19.05</v>
      </c>
      <c r="IS194">
        <v>29.85</v>
      </c>
      <c r="IX194">
        <v>16.37</v>
      </c>
      <c r="JC194">
        <v>28.51</v>
      </c>
      <c r="JH194">
        <v>16.37</v>
      </c>
      <c r="JM194">
        <v>31.86</v>
      </c>
      <c r="JR194">
        <v>19.72</v>
      </c>
    </row>
    <row r="195" spans="1:278" x14ac:dyDescent="0.3">
      <c r="A195" s="2">
        <f>IFERROR(AVERAGEIF(Customer_Revenue[[#This Row],[1/3/2022]:[3/31/2022]], "&gt;0"), 0)</f>
        <v>81.252500000000012</v>
      </c>
      <c r="B195" s="1">
        <f>IFERROR(AVEDEV(Customer_Revenue[[#This Row],[1/3/2022]:[3/31/2022]]),0)</f>
        <v>2.9524999999999992</v>
      </c>
      <c r="C195" s="1">
        <f>IFERROR(MAX(0,#REF!-#REF!),0)</f>
        <v>0</v>
      </c>
      <c r="D195" s="1">
        <f>IFERROR(#REF!+#REF!,0)</f>
        <v>0</v>
      </c>
      <c r="E195" s="2">
        <f>IFERROR(AVERAGEIF(Customer_Revenue[[#This Row],[4/1/2022]:[6/30/2022]], "&gt;0"), 0)</f>
        <v>66.300769230769234</v>
      </c>
      <c r="F195" s="1">
        <f>IFERROR(AVEDEV(Customer_Revenue[[#This Row],[4/1/2022]:[6/30/2022]]),0)</f>
        <v>52.303905325443786</v>
      </c>
      <c r="G195" s="1">
        <f>IFERROR(MAX(0,#REF!-#REF!),0)</f>
        <v>0</v>
      </c>
      <c r="H195" s="1">
        <f>IFERROR(#REF!+#REF!,0)</f>
        <v>0</v>
      </c>
      <c r="I195" s="2">
        <f>IFERROR(AVERAGEIF(Customer_Revenue[[#This Row],[4/1/2022]:[9/30/2022]], "&gt;0"),0)</f>
        <v>65.541481481481483</v>
      </c>
      <c r="J195" s="1">
        <f>IFERROR(AVEDEV(Customer_Revenue[[#This Row],[4/1/2022]:[9/30/2022]]),0)</f>
        <v>48.090425240054856</v>
      </c>
      <c r="K195" s="1">
        <f>IFERROR(MAX(0,Customer_Revenue[[#This Row],[Q3 Mean]]-Customer_Revenue[[#This Row],[Q3 Mean Absolute Deviation]]),0)</f>
        <v>17.451056241426627</v>
      </c>
      <c r="L195" s="1">
        <f>IFERROR(MAX(0,Customer_Revenue[[#This Row],[Q3 Mean]]+Customer_Revenue[[#This Row],[Q3 Mean Absolute Deviation]]),0)</f>
        <v>113.63190672153634</v>
      </c>
      <c r="M195" s="2">
        <f>IFERROR(AVERAGEIF(Customer_Revenue[[#This Row],[10/1/2021]:[3/31/2022]], "&gt;0"),0)</f>
        <v>71.09346153846154</v>
      </c>
      <c r="N195" s="1">
        <f>IFERROR(AVEDEV(Customer_Revenue[[#This Row],[10/1/2021]:[3/31/2022]]),0)</f>
        <v>13.463905325443781</v>
      </c>
      <c r="O195" s="1">
        <f>IFERROR(MAX(0,#REF!-#REF!),0)</f>
        <v>0</v>
      </c>
      <c r="P195" s="1">
        <f>IFERROR(#REF!+#REF!,0)</f>
        <v>0</v>
      </c>
      <c r="Q195">
        <v>7060</v>
      </c>
      <c r="R195">
        <v>15.5</v>
      </c>
      <c r="W195">
        <v>90.38</v>
      </c>
      <c r="AB195">
        <v>15.5</v>
      </c>
      <c r="AG195">
        <v>90.38</v>
      </c>
      <c r="AL195">
        <v>15.5</v>
      </c>
      <c r="AQ195">
        <v>73.19</v>
      </c>
      <c r="AV195">
        <v>73.19</v>
      </c>
      <c r="BA195">
        <v>66.55</v>
      </c>
      <c r="BF195">
        <v>71.8</v>
      </c>
      <c r="BK195">
        <v>69.87</v>
      </c>
      <c r="BP195">
        <v>72.03</v>
      </c>
      <c r="BU195">
        <v>68.61</v>
      </c>
      <c r="BZ195">
        <v>75.45</v>
      </c>
      <c r="CE195">
        <v>75.45</v>
      </c>
      <c r="CJ195">
        <v>75.45</v>
      </c>
      <c r="CK195" s="17"/>
      <c r="CO195">
        <v>78.87</v>
      </c>
      <c r="CT195">
        <v>78.87</v>
      </c>
      <c r="CY195">
        <v>78.87</v>
      </c>
      <c r="DD195">
        <v>78.87</v>
      </c>
      <c r="DI195">
        <v>78.87</v>
      </c>
      <c r="DN195">
        <v>83.2</v>
      </c>
      <c r="DS195">
        <v>83.2</v>
      </c>
      <c r="DX195">
        <v>83.2</v>
      </c>
      <c r="EC195">
        <v>83.2</v>
      </c>
      <c r="EH195">
        <v>83.2</v>
      </c>
      <c r="EM195">
        <v>89.23</v>
      </c>
      <c r="ER195">
        <v>19.36</v>
      </c>
      <c r="EW195">
        <v>193.2</v>
      </c>
      <c r="FB195">
        <v>16.010000000000002</v>
      </c>
      <c r="FG195">
        <v>107.71</v>
      </c>
      <c r="FL195">
        <v>17.350000000000001</v>
      </c>
      <c r="FQ195">
        <v>107.71</v>
      </c>
      <c r="FV195">
        <v>16.010000000000002</v>
      </c>
      <c r="GA195">
        <v>106.37</v>
      </c>
      <c r="GF195">
        <v>22.04</v>
      </c>
      <c r="GK195">
        <v>113.74</v>
      </c>
      <c r="GP195">
        <v>16.010000000000002</v>
      </c>
      <c r="GU195">
        <v>109.05</v>
      </c>
      <c r="GZ195">
        <v>17.350000000000001</v>
      </c>
      <c r="HE195">
        <v>107.04</v>
      </c>
      <c r="HJ195">
        <v>16.010000000000002</v>
      </c>
      <c r="HO195">
        <v>110.39</v>
      </c>
      <c r="HT195">
        <v>22.04</v>
      </c>
      <c r="HY195">
        <v>108.38</v>
      </c>
      <c r="ID195">
        <v>21.37</v>
      </c>
      <c r="II195">
        <v>112.4</v>
      </c>
      <c r="IN195">
        <v>22.04</v>
      </c>
      <c r="IS195">
        <v>108.87</v>
      </c>
      <c r="IX195">
        <v>20.7</v>
      </c>
      <c r="JC195">
        <v>107.53</v>
      </c>
      <c r="JH195">
        <v>20.7</v>
      </c>
      <c r="JM195">
        <v>108.87</v>
      </c>
      <c r="JR195">
        <v>21.37</v>
      </c>
    </row>
    <row r="196" spans="1:278" x14ac:dyDescent="0.3">
      <c r="A196" s="2">
        <f>IFERROR(AVERAGEIF(Customer_Revenue[[#This Row],[1/3/2022]:[3/31/2022]], "&gt;0"), 0)</f>
        <v>21.658333333333331</v>
      </c>
      <c r="B196" s="1">
        <f>IFERROR(AVEDEV(Customer_Revenue[[#This Row],[1/3/2022]:[3/31/2022]]),0)</f>
        <v>1.0236111111111084</v>
      </c>
      <c r="C196" s="1">
        <f>IFERROR(MAX(0,#REF!-#REF!),0)</f>
        <v>0</v>
      </c>
      <c r="D196" s="1">
        <f>IFERROR(#REF!+#REF!,0)</f>
        <v>0</v>
      </c>
      <c r="E196" s="2">
        <f>IFERROR(AVERAGEIF(Customer_Revenue[[#This Row],[4/1/2022]:[6/30/2022]], "&gt;0"), 0)</f>
        <v>25.635384615384616</v>
      </c>
      <c r="F196" s="1">
        <f>IFERROR(AVEDEV(Customer_Revenue[[#This Row],[4/1/2022]:[6/30/2022]]),0)</f>
        <v>2.2835502958579879</v>
      </c>
      <c r="G196" s="1">
        <f>IFERROR(MAX(0,#REF!-#REF!),0)</f>
        <v>0</v>
      </c>
      <c r="H196" s="1">
        <f>IFERROR(#REF!+#REF!,0)</f>
        <v>0</v>
      </c>
      <c r="I196" s="2">
        <f>IFERROR(AVERAGEIF(Customer_Revenue[[#This Row],[4/1/2022]:[9/30/2022]], "&gt;0"),0)</f>
        <v>26.335925925925928</v>
      </c>
      <c r="J196" s="1">
        <f>IFERROR(AVEDEV(Customer_Revenue[[#This Row],[4/1/2022]:[9/30/2022]]),0)</f>
        <v>2.0826063100137167</v>
      </c>
      <c r="K196" s="1">
        <f>IFERROR(MAX(0,Customer_Revenue[[#This Row],[Q3 Mean]]-Customer_Revenue[[#This Row],[Q3 Mean Absolute Deviation]]),0)</f>
        <v>24.253319615912211</v>
      </c>
      <c r="L196" s="1">
        <f>IFERROR(MAX(0,Customer_Revenue[[#This Row],[Q3 Mean]]+Customer_Revenue[[#This Row],[Q3 Mean Absolute Deviation]]),0)</f>
        <v>28.418532235939644</v>
      </c>
      <c r="M196" s="2">
        <f>IFERROR(AVERAGEIF(Customer_Revenue[[#This Row],[10/1/2021]:[3/31/2022]], "&gt;0"),0)</f>
        <v>21.107692307692314</v>
      </c>
      <c r="N196" s="1">
        <f>IFERROR(AVEDEV(Customer_Revenue[[#This Row],[10/1/2021]:[3/31/2022]]),0)</f>
        <v>0.51479289940828976</v>
      </c>
      <c r="O196" s="1">
        <f>IFERROR(MAX(0,#REF!-#REF!),0)</f>
        <v>0</v>
      </c>
      <c r="P196" s="1">
        <f>IFERROR(#REF!+#REF!,0)</f>
        <v>0</v>
      </c>
      <c r="Q196">
        <v>7061</v>
      </c>
      <c r="R196">
        <v>20.45</v>
      </c>
      <c r="W196">
        <v>20.45</v>
      </c>
      <c r="AB196">
        <v>20.45</v>
      </c>
      <c r="AG196">
        <v>20.45</v>
      </c>
      <c r="AL196">
        <v>20.45</v>
      </c>
      <c r="AQ196">
        <v>20.45</v>
      </c>
      <c r="AV196">
        <v>20.45</v>
      </c>
      <c r="BA196">
        <v>20.45</v>
      </c>
      <c r="BF196">
        <v>20.45</v>
      </c>
      <c r="BK196">
        <v>20.45</v>
      </c>
      <c r="BP196">
        <v>21.1</v>
      </c>
      <c r="BU196">
        <v>21.1</v>
      </c>
      <c r="BZ196">
        <v>21.1</v>
      </c>
      <c r="CE196">
        <v>21.1</v>
      </c>
      <c r="CJ196">
        <v>21.1</v>
      </c>
      <c r="CK196" s="17"/>
      <c r="CO196">
        <v>21.1</v>
      </c>
      <c r="CT196">
        <v>21.1</v>
      </c>
      <c r="CY196">
        <v>21.1</v>
      </c>
      <c r="DD196">
        <v>21.1</v>
      </c>
      <c r="DI196">
        <v>21.1</v>
      </c>
      <c r="DN196">
        <v>21.1</v>
      </c>
      <c r="DS196">
        <v>21.1</v>
      </c>
      <c r="DX196">
        <v>21.1</v>
      </c>
      <c r="EC196">
        <v>21.1</v>
      </c>
      <c r="EH196">
        <v>21.1</v>
      </c>
      <c r="EM196">
        <v>27.8</v>
      </c>
      <c r="ER196">
        <v>25.12</v>
      </c>
      <c r="EW196">
        <v>27.13</v>
      </c>
      <c r="FB196">
        <v>25.12</v>
      </c>
      <c r="FG196">
        <v>24.45</v>
      </c>
      <c r="FL196">
        <v>22.44</v>
      </c>
      <c r="FQ196">
        <v>24.45</v>
      </c>
      <c r="FV196">
        <v>25.12</v>
      </c>
      <c r="GA196">
        <v>25.79</v>
      </c>
      <c r="GF196">
        <v>29.81</v>
      </c>
      <c r="GK196">
        <v>33.83</v>
      </c>
      <c r="GP196">
        <v>21.1</v>
      </c>
      <c r="GU196">
        <v>26.46</v>
      </c>
      <c r="GZ196">
        <v>22.44</v>
      </c>
      <c r="HE196">
        <v>22.44</v>
      </c>
      <c r="HJ196">
        <v>23.11</v>
      </c>
      <c r="HO196">
        <v>27.8</v>
      </c>
      <c r="HT196">
        <v>28.47</v>
      </c>
      <c r="HY196">
        <v>27.13</v>
      </c>
      <c r="ID196">
        <v>27.8</v>
      </c>
      <c r="II196">
        <v>28.47</v>
      </c>
      <c r="IN196">
        <v>28.47</v>
      </c>
      <c r="IS196">
        <v>28.47</v>
      </c>
      <c r="IX196">
        <v>26.46</v>
      </c>
      <c r="JC196">
        <v>27.13</v>
      </c>
      <c r="JH196">
        <v>27.13</v>
      </c>
      <c r="JM196">
        <v>27.8</v>
      </c>
      <c r="JR196">
        <v>27.13</v>
      </c>
    </row>
    <row r="197" spans="1:278" x14ac:dyDescent="0.3">
      <c r="A197" s="2">
        <f>IFERROR(AVERAGEIF(Customer_Revenue[[#This Row],[1/3/2022]:[3/31/2022]], "&gt;0"), 0)</f>
        <v>34.373333333333342</v>
      </c>
      <c r="B197" s="1">
        <f>IFERROR(AVEDEV(Customer_Revenue[[#This Row],[1/3/2022]:[3/31/2022]]),0)</f>
        <v>8.0238888888888891</v>
      </c>
      <c r="C197" s="1">
        <f>IFERROR(MAX(0,#REF!-#REF!),0)</f>
        <v>0</v>
      </c>
      <c r="D197" s="1">
        <f>IFERROR(#REF!+#REF!,0)</f>
        <v>0</v>
      </c>
      <c r="E197" s="2">
        <f>IFERROR(AVERAGEIF(Customer_Revenue[[#This Row],[4/1/2022]:[6/30/2022]], "&gt;0"), 0)</f>
        <v>42.241538461538468</v>
      </c>
      <c r="F197" s="1">
        <f>IFERROR(AVEDEV(Customer_Revenue[[#This Row],[4/1/2022]:[6/30/2022]]),0)</f>
        <v>7.1460355029585791</v>
      </c>
      <c r="G197" s="1">
        <f>IFERROR(MAX(0,#REF!-#REF!),0)</f>
        <v>0</v>
      </c>
      <c r="H197" s="1">
        <f>IFERROR(#REF!+#REF!,0)</f>
        <v>0</v>
      </c>
      <c r="I197" s="2">
        <f>IFERROR(AVERAGEIF(Customer_Revenue[[#This Row],[4/1/2022]:[9/30/2022]], "&gt;0"),0)</f>
        <v>43.120740740740743</v>
      </c>
      <c r="J197" s="1">
        <f>IFERROR(AVEDEV(Customer_Revenue[[#This Row],[4/1/2022]:[9/30/2022]]),0)</f>
        <v>5.8962688614540477</v>
      </c>
      <c r="K197" s="1">
        <f>IFERROR(MAX(0,Customer_Revenue[[#This Row],[Q3 Mean]]-Customer_Revenue[[#This Row],[Q3 Mean Absolute Deviation]]),0)</f>
        <v>37.224471879286696</v>
      </c>
      <c r="L197" s="1">
        <f>IFERROR(MAX(0,Customer_Revenue[[#This Row],[Q3 Mean]]+Customer_Revenue[[#This Row],[Q3 Mean Absolute Deviation]]),0)</f>
        <v>49.01700960219479</v>
      </c>
      <c r="M197" s="2">
        <f>IFERROR(AVERAGEIF(Customer_Revenue[[#This Row],[10/1/2021]:[3/31/2022]], "&gt;0"),0)</f>
        <v>34.92115384615385</v>
      </c>
      <c r="N197" s="1">
        <f>IFERROR(AVEDEV(Customer_Revenue[[#This Row],[10/1/2021]:[3/31/2022]]),0)</f>
        <v>7.1972189349112448</v>
      </c>
      <c r="O197" s="1">
        <f>IFERROR(MAX(0,#REF!-#REF!),0)</f>
        <v>0</v>
      </c>
      <c r="P197" s="1">
        <f>IFERROR(#REF!+#REF!,0)</f>
        <v>0</v>
      </c>
      <c r="Q197">
        <v>7062</v>
      </c>
      <c r="R197">
        <v>26.21</v>
      </c>
      <c r="W197">
        <v>26.21</v>
      </c>
      <c r="AB197">
        <v>41.39</v>
      </c>
      <c r="AG197">
        <v>39.590000000000003</v>
      </c>
      <c r="AL197">
        <v>38.69</v>
      </c>
      <c r="AQ197">
        <v>38.69</v>
      </c>
      <c r="AV197">
        <v>44.13</v>
      </c>
      <c r="BA197">
        <v>38.69</v>
      </c>
      <c r="BF197">
        <v>38.69</v>
      </c>
      <c r="BK197">
        <v>26.66</v>
      </c>
      <c r="BP197">
        <v>38.97</v>
      </c>
      <c r="BU197">
        <v>26.97</v>
      </c>
      <c r="BZ197">
        <v>26.97</v>
      </c>
      <c r="CE197">
        <v>43.61</v>
      </c>
      <c r="CJ197">
        <v>39.93</v>
      </c>
      <c r="CK197" s="17"/>
      <c r="CO197">
        <v>28.81</v>
      </c>
      <c r="CT197">
        <v>28.81</v>
      </c>
      <c r="CY197">
        <v>26.97</v>
      </c>
      <c r="DD197">
        <v>26.97</v>
      </c>
      <c r="DI197">
        <v>26.97</v>
      </c>
      <c r="DN197">
        <v>26.97</v>
      </c>
      <c r="DS197">
        <v>46.41</v>
      </c>
      <c r="DX197">
        <v>52.89</v>
      </c>
      <c r="EC197">
        <v>26.97</v>
      </c>
      <c r="EH197">
        <v>39.93</v>
      </c>
      <c r="EM197">
        <v>40.85</v>
      </c>
      <c r="ER197">
        <v>32.33</v>
      </c>
      <c r="EW197">
        <v>46.88</v>
      </c>
      <c r="FB197">
        <v>58.92</v>
      </c>
      <c r="FG197">
        <v>41.94</v>
      </c>
      <c r="FL197">
        <v>48.42</v>
      </c>
      <c r="FQ197">
        <v>42.61</v>
      </c>
      <c r="FV197">
        <v>26.97</v>
      </c>
      <c r="GA197">
        <v>42.4</v>
      </c>
      <c r="GF197">
        <v>58.92</v>
      </c>
      <c r="GK197">
        <v>36.6</v>
      </c>
      <c r="GP197">
        <v>39.93</v>
      </c>
      <c r="GU197">
        <v>43.99</v>
      </c>
      <c r="GZ197">
        <v>29.23</v>
      </c>
      <c r="HE197">
        <v>40.6</v>
      </c>
      <c r="HJ197">
        <v>43.95</v>
      </c>
      <c r="HO197">
        <v>52.89</v>
      </c>
      <c r="HT197">
        <v>40.85</v>
      </c>
      <c r="HY197">
        <v>34.08</v>
      </c>
      <c r="ID197">
        <v>55.28</v>
      </c>
      <c r="II197">
        <v>39.93</v>
      </c>
      <c r="IN197">
        <v>47.34</v>
      </c>
      <c r="IS197">
        <v>45.96</v>
      </c>
      <c r="IX197">
        <v>46.88</v>
      </c>
      <c r="JC197">
        <v>43.95</v>
      </c>
      <c r="JH197">
        <v>44.62</v>
      </c>
      <c r="JM197">
        <v>33.5</v>
      </c>
      <c r="JR197">
        <v>45.29</v>
      </c>
    </row>
    <row r="198" spans="1:278" x14ac:dyDescent="0.3">
      <c r="A198" s="2">
        <f>IFERROR(AVERAGEIF(Customer_Revenue[[#This Row],[1/3/2022]:[3/31/2022]], "&gt;0"), 0)</f>
        <v>64.636666666666656</v>
      </c>
      <c r="B198" s="1">
        <f>IFERROR(AVEDEV(Customer_Revenue[[#This Row],[1/3/2022]:[3/31/2022]]),0)</f>
        <v>0.14055555555554497</v>
      </c>
      <c r="C198" s="1">
        <f>IFERROR(MAX(0,#REF!-#REF!),0)</f>
        <v>0</v>
      </c>
      <c r="D198" s="1">
        <f>IFERROR(#REF!+#REF!,0)</f>
        <v>0</v>
      </c>
      <c r="E198" s="2">
        <f>IFERROR(AVERAGEIF(Customer_Revenue[[#This Row],[4/1/2022]:[6/30/2022]], "&gt;0"), 0)</f>
        <v>64.35230769230769</v>
      </c>
      <c r="F198" s="1">
        <f>IFERROR(AVEDEV(Customer_Revenue[[#This Row],[4/1/2022]:[6/30/2022]]),0)</f>
        <v>4.5884023668639085</v>
      </c>
      <c r="G198" s="1">
        <f>IFERROR(MAX(0,#REF!-#REF!),0)</f>
        <v>0</v>
      </c>
      <c r="H198" s="1">
        <f>IFERROR(#REF!+#REF!,0)</f>
        <v>0</v>
      </c>
      <c r="I198" s="2">
        <f>IFERROR(AVERAGEIF(Customer_Revenue[[#This Row],[4/1/2022]:[9/30/2022]], "&gt;0"),0)</f>
        <v>65.404814814814799</v>
      </c>
      <c r="J198" s="1">
        <f>IFERROR(AVEDEV(Customer_Revenue[[#This Row],[4/1/2022]:[9/30/2022]]),0)</f>
        <v>4.0145679012345603</v>
      </c>
      <c r="K198" s="1">
        <f>IFERROR(MAX(0,Customer_Revenue[[#This Row],[Q3 Mean]]-Customer_Revenue[[#This Row],[Q3 Mean Absolute Deviation]]),0)</f>
        <v>61.390246913580242</v>
      </c>
      <c r="L198" s="1">
        <f>IFERROR(MAX(0,Customer_Revenue[[#This Row],[Q3 Mean]]+Customer_Revenue[[#This Row],[Q3 Mean Absolute Deviation]]),0)</f>
        <v>69.419382716049356</v>
      </c>
      <c r="M198" s="2">
        <f>IFERROR(AVERAGEIF(Customer_Revenue[[#This Row],[10/1/2021]:[3/31/2022]], "&gt;0"),0)</f>
        <v>64.01692307692305</v>
      </c>
      <c r="N198" s="1">
        <f>IFERROR(AVEDEV(Customer_Revenue[[#This Row],[10/1/2021]:[3/31/2022]]),0)</f>
        <v>0.97402366863906364</v>
      </c>
      <c r="O198" s="1">
        <f>IFERROR(MAX(0,#REF!-#REF!),0)</f>
        <v>0</v>
      </c>
      <c r="P198" s="1">
        <f>IFERROR(#REF!+#REF!,0)</f>
        <v>0</v>
      </c>
      <c r="Q198">
        <v>7063</v>
      </c>
      <c r="R198">
        <v>62.51</v>
      </c>
      <c r="W198">
        <v>62.51</v>
      </c>
      <c r="AB198">
        <v>62.51</v>
      </c>
      <c r="AG198">
        <v>64.31</v>
      </c>
      <c r="AL198">
        <v>63.41</v>
      </c>
      <c r="AQ198">
        <v>62.51</v>
      </c>
      <c r="AV198">
        <v>62.51</v>
      </c>
      <c r="BA198">
        <v>62.51</v>
      </c>
      <c r="BF198">
        <v>62.51</v>
      </c>
      <c r="BK198">
        <v>62.51</v>
      </c>
      <c r="BP198">
        <v>67.319999999999993</v>
      </c>
      <c r="BU198">
        <v>64.56</v>
      </c>
      <c r="BZ198">
        <v>64.56</v>
      </c>
      <c r="CE198">
        <v>64.56</v>
      </c>
      <c r="CJ198">
        <v>64.56</v>
      </c>
      <c r="CK198" s="17"/>
      <c r="CO198">
        <v>64.56</v>
      </c>
      <c r="CT198">
        <v>65.48</v>
      </c>
      <c r="CY198">
        <v>64.56</v>
      </c>
      <c r="DD198">
        <v>64.56</v>
      </c>
      <c r="DI198">
        <v>64.56</v>
      </c>
      <c r="DN198">
        <v>64.56</v>
      </c>
      <c r="DS198">
        <v>64.56</v>
      </c>
      <c r="DX198">
        <v>64.56</v>
      </c>
      <c r="EC198">
        <v>64.56</v>
      </c>
      <c r="EH198">
        <v>64.56</v>
      </c>
      <c r="EM198">
        <v>64.56</v>
      </c>
      <c r="ER198">
        <v>64.56</v>
      </c>
      <c r="EW198">
        <v>49.44</v>
      </c>
      <c r="FB198">
        <v>64.56</v>
      </c>
      <c r="FG198">
        <v>49.44</v>
      </c>
      <c r="FL198">
        <v>64.56</v>
      </c>
      <c r="FQ198">
        <v>64.56</v>
      </c>
      <c r="FV198">
        <v>73.290000000000006</v>
      </c>
      <c r="GA198">
        <v>64.56</v>
      </c>
      <c r="GF198">
        <v>77.66</v>
      </c>
      <c r="GK198">
        <v>64.56</v>
      </c>
      <c r="GP198">
        <v>64.56</v>
      </c>
      <c r="GU198">
        <v>70.27</v>
      </c>
      <c r="GZ198">
        <v>64.56</v>
      </c>
      <c r="HE198">
        <v>70.27</v>
      </c>
      <c r="HJ198">
        <v>64.56</v>
      </c>
      <c r="HO198">
        <v>64.56</v>
      </c>
      <c r="HT198">
        <v>64.56</v>
      </c>
      <c r="HY198">
        <v>64.56</v>
      </c>
      <c r="ID198">
        <v>64.56</v>
      </c>
      <c r="II198">
        <v>60.19</v>
      </c>
      <c r="IN198">
        <v>60.18</v>
      </c>
      <c r="IS198">
        <v>70.27</v>
      </c>
      <c r="IX198">
        <v>70.27</v>
      </c>
      <c r="JC198">
        <v>70.27</v>
      </c>
      <c r="JH198">
        <v>70.27</v>
      </c>
      <c r="JM198">
        <v>64.56</v>
      </c>
      <c r="JR198">
        <v>70.27</v>
      </c>
    </row>
    <row r="199" spans="1:278" x14ac:dyDescent="0.3">
      <c r="A199" s="2">
        <f>IFERROR(AVERAGEIF(Customer_Revenue[[#This Row],[1/3/2022]:[3/31/2022]], "&gt;0"), 0)</f>
        <v>155.00333333333333</v>
      </c>
      <c r="B199" s="1">
        <f>IFERROR(AVEDEV(Customer_Revenue[[#This Row],[1/3/2022]:[3/31/2022]]),0)</f>
        <v>0.97777777777777664</v>
      </c>
      <c r="C199" s="1">
        <f>IFERROR(MAX(0,#REF!-#REF!),0)</f>
        <v>0</v>
      </c>
      <c r="D199" s="1">
        <f>IFERROR(#REF!+#REF!,0)</f>
        <v>0</v>
      </c>
      <c r="E199" s="2">
        <f>IFERROR(AVERAGEIF(Customer_Revenue[[#This Row],[4/1/2022]:[6/30/2022]], "&gt;0"), 0)</f>
        <v>145.39785714285713</v>
      </c>
      <c r="F199" s="1">
        <f>IFERROR(AVEDEV(Customer_Revenue[[#This Row],[4/1/2022]:[6/30/2022]]),0)</f>
        <v>34.251836734693875</v>
      </c>
      <c r="G199" s="1">
        <f>IFERROR(MAX(0,#REF!-#REF!),0)</f>
        <v>0</v>
      </c>
      <c r="H199" s="1">
        <f>IFERROR(#REF!+#REF!,0)</f>
        <v>0</v>
      </c>
      <c r="I199" s="2">
        <f>IFERROR(AVERAGEIF(Customer_Revenue[[#This Row],[4/1/2022]:[9/30/2022]], "&gt;0"),0)</f>
        <v>146.98749999999998</v>
      </c>
      <c r="J199" s="1">
        <f>IFERROR(AVEDEV(Customer_Revenue[[#This Row],[4/1/2022]:[9/30/2022]]),0)</f>
        <v>38.677479191438749</v>
      </c>
      <c r="K199" s="1">
        <f>IFERROR(MAX(0,Customer_Revenue[[#This Row],[Q3 Mean]]-Customer_Revenue[[#This Row],[Q3 Mean Absolute Deviation]]),0)</f>
        <v>108.31002080856123</v>
      </c>
      <c r="L199" s="1">
        <f>IFERROR(MAX(0,Customer_Revenue[[#This Row],[Q3 Mean]]+Customer_Revenue[[#This Row],[Q3 Mean Absolute Deviation]]),0)</f>
        <v>185.66497919143873</v>
      </c>
      <c r="M199" s="2">
        <f>IFERROR(AVERAGEIF(Customer_Revenue[[#This Row],[10/1/2021]:[3/31/2022]], "&gt;0"),0)</f>
        <v>153.38615384615375</v>
      </c>
      <c r="N199" s="1">
        <f>IFERROR(AVEDEV(Customer_Revenue[[#This Row],[10/1/2021]:[3/31/2022]]),0)</f>
        <v>9.8768639053254788</v>
      </c>
      <c r="O199" s="1">
        <f>IFERROR(MAX(0,#REF!-#REF!),0)</f>
        <v>0</v>
      </c>
      <c r="P199" s="1">
        <f>IFERROR(#REF!+#REF!,0)</f>
        <v>0</v>
      </c>
      <c r="Q199">
        <v>7064</v>
      </c>
      <c r="R199">
        <v>116.58</v>
      </c>
      <c r="W199">
        <v>169.03</v>
      </c>
      <c r="AB199">
        <v>117.13</v>
      </c>
      <c r="AG199">
        <v>168.48</v>
      </c>
      <c r="AL199">
        <v>116.58</v>
      </c>
      <c r="AQ199">
        <v>149.68</v>
      </c>
      <c r="AV199">
        <v>149.68</v>
      </c>
      <c r="BA199">
        <v>149.68</v>
      </c>
      <c r="BF199">
        <v>149.68</v>
      </c>
      <c r="BK199">
        <v>149.68</v>
      </c>
      <c r="BP199">
        <v>154.47</v>
      </c>
      <c r="BU199">
        <v>154.47</v>
      </c>
      <c r="BZ199">
        <v>228.39</v>
      </c>
      <c r="CE199">
        <v>154.47</v>
      </c>
      <c r="CJ199">
        <v>154.47</v>
      </c>
      <c r="CK199" s="17"/>
      <c r="CO199">
        <v>154.47</v>
      </c>
      <c r="CT199">
        <v>154.47</v>
      </c>
      <c r="CY199">
        <v>154.47</v>
      </c>
      <c r="DD199">
        <v>154.47</v>
      </c>
      <c r="DI199">
        <v>154.47</v>
      </c>
      <c r="DN199">
        <v>154.47</v>
      </c>
      <c r="DS199">
        <v>154.47</v>
      </c>
      <c r="DX199">
        <v>154.47</v>
      </c>
      <c r="EC199">
        <v>154.47</v>
      </c>
      <c r="EH199">
        <v>154.47</v>
      </c>
      <c r="EM199">
        <v>160.87</v>
      </c>
      <c r="ER199">
        <v>128.68</v>
      </c>
      <c r="EW199">
        <v>182.14</v>
      </c>
      <c r="FB199">
        <v>128.68</v>
      </c>
      <c r="FG199">
        <v>182.14</v>
      </c>
      <c r="FL199">
        <v>128.68</v>
      </c>
      <c r="FQ199">
        <v>182.14</v>
      </c>
      <c r="FT199">
        <v>61.18</v>
      </c>
      <c r="FV199">
        <v>135.06</v>
      </c>
      <c r="GA199">
        <v>203.32</v>
      </c>
      <c r="GF199">
        <v>135.06</v>
      </c>
      <c r="GK199">
        <v>179.02</v>
      </c>
      <c r="GP199">
        <v>103.04</v>
      </c>
      <c r="GU199">
        <v>183.39</v>
      </c>
      <c r="GZ199">
        <v>103.04</v>
      </c>
      <c r="HE199">
        <v>179.02</v>
      </c>
      <c r="HJ199">
        <v>104.38</v>
      </c>
      <c r="HO199">
        <v>177.68</v>
      </c>
      <c r="HP199">
        <v>0</v>
      </c>
      <c r="HT199">
        <v>103.04</v>
      </c>
      <c r="HY199">
        <v>177.68</v>
      </c>
      <c r="ID199">
        <v>118.85</v>
      </c>
      <c r="II199">
        <v>204.03</v>
      </c>
      <c r="IN199">
        <v>115.13</v>
      </c>
      <c r="IS199">
        <v>189.1</v>
      </c>
      <c r="IX199">
        <v>118.15</v>
      </c>
      <c r="JC199">
        <v>188.43</v>
      </c>
      <c r="JH199">
        <v>113.12</v>
      </c>
      <c r="JM199">
        <v>177.68</v>
      </c>
      <c r="JR199">
        <v>113.79</v>
      </c>
    </row>
    <row r="200" spans="1:278" x14ac:dyDescent="0.3">
      <c r="A200" s="2">
        <f>IFERROR(AVERAGEIF(Customer_Revenue[[#This Row],[1/3/2022]:[3/31/2022]], "&gt;0"), 0)</f>
        <v>6.75</v>
      </c>
      <c r="B200" s="1">
        <f>IFERROR(AVEDEV(Customer_Revenue[[#This Row],[1/3/2022]:[3/31/2022]]),0)</f>
        <v>0</v>
      </c>
      <c r="C200" s="1">
        <f>IFERROR(MAX(0,#REF!-#REF!),0)</f>
        <v>0</v>
      </c>
      <c r="D200" s="1">
        <f>IFERROR(#REF!+#REF!,0)</f>
        <v>0</v>
      </c>
      <c r="E200" s="2">
        <f>IFERROR(AVERAGEIF(Customer_Revenue[[#This Row],[4/1/2022]:[6/30/2022]], "&gt;0"), 0)</f>
        <v>11.966923076923077</v>
      </c>
      <c r="F200" s="1">
        <f>IFERROR(AVEDEV(Customer_Revenue[[#This Row],[4/1/2022]:[6/30/2022]]),0)</f>
        <v>4.9511242603550301</v>
      </c>
      <c r="G200" s="1">
        <f>IFERROR(MAX(0,#REF!-#REF!),0)</f>
        <v>0</v>
      </c>
      <c r="H200" s="1">
        <f>IFERROR(#REF!+#REF!,0)</f>
        <v>0</v>
      </c>
      <c r="I200" s="2">
        <f>IFERROR(AVERAGEIF(Customer_Revenue[[#This Row],[4/1/2022]:[9/30/2022]], "&gt;0"),0)</f>
        <v>9.7707692307692255</v>
      </c>
      <c r="J200" s="1">
        <f>IFERROR(AVEDEV(Customer_Revenue[[#This Row],[4/1/2022]:[9/30/2022]]),0)</f>
        <v>3.4619526627218935</v>
      </c>
      <c r="K200" s="1">
        <f>IFERROR(MAX(0,Customer_Revenue[[#This Row],[Q3 Mean]]-Customer_Revenue[[#This Row],[Q3 Mean Absolute Deviation]]),0)</f>
        <v>6.308816568047332</v>
      </c>
      <c r="L200" s="1">
        <f>IFERROR(MAX(0,Customer_Revenue[[#This Row],[Q3 Mean]]+Customer_Revenue[[#This Row],[Q3 Mean Absolute Deviation]]),0)</f>
        <v>13.232721893491119</v>
      </c>
      <c r="M200" s="2">
        <f>IFERROR(AVERAGEIF(Customer_Revenue[[#This Row],[10/1/2021]:[3/31/2022]], "&gt;0"),0)</f>
        <v>6.6692307692307695</v>
      </c>
      <c r="N200" s="1">
        <f>IFERROR(AVEDEV(Customer_Revenue[[#This Row],[10/1/2021]:[3/31/2022]]),0)</f>
        <v>9.9408284023668553E-2</v>
      </c>
      <c r="O200" s="1">
        <f>IFERROR(MAX(0,#REF!-#REF!),0)</f>
        <v>0</v>
      </c>
      <c r="P200" s="1">
        <f>IFERROR(#REF!+#REF!,0)</f>
        <v>0</v>
      </c>
      <c r="Q200">
        <v>7065</v>
      </c>
      <c r="U200">
        <v>6.54</v>
      </c>
      <c r="Z200">
        <v>6.54</v>
      </c>
      <c r="AE200">
        <v>6.54</v>
      </c>
      <c r="AJ200">
        <v>6.54</v>
      </c>
      <c r="AO200">
        <v>6.54</v>
      </c>
      <c r="AT200">
        <v>6.54</v>
      </c>
      <c r="AY200">
        <v>6.54</v>
      </c>
      <c r="BD200">
        <v>6.54</v>
      </c>
      <c r="BI200">
        <v>6.54</v>
      </c>
      <c r="BN200">
        <v>6.54</v>
      </c>
      <c r="BS200">
        <v>6.75</v>
      </c>
      <c r="BX200">
        <v>6.75</v>
      </c>
      <c r="CC200">
        <v>6.75</v>
      </c>
      <c r="CH200">
        <v>6.75</v>
      </c>
      <c r="CK200" s="17"/>
      <c r="CM200">
        <v>6.75</v>
      </c>
      <c r="CR200">
        <v>6.75</v>
      </c>
      <c r="CW200">
        <v>6.75</v>
      </c>
      <c r="DB200">
        <v>6.75</v>
      </c>
      <c r="DG200">
        <v>6.75</v>
      </c>
      <c r="DL200">
        <v>6.75</v>
      </c>
      <c r="DQ200">
        <v>6.75</v>
      </c>
      <c r="DV200">
        <v>6.75</v>
      </c>
      <c r="EA200">
        <v>6.75</v>
      </c>
      <c r="EF200">
        <v>6.75</v>
      </c>
      <c r="EK200">
        <v>6.75</v>
      </c>
      <c r="EP200">
        <v>6.75</v>
      </c>
      <c r="EU200">
        <v>6.75</v>
      </c>
      <c r="EZ200">
        <v>6.75</v>
      </c>
      <c r="FE200">
        <v>6.75</v>
      </c>
      <c r="FJ200">
        <v>16.829999999999998</v>
      </c>
      <c r="FO200">
        <v>23.87</v>
      </c>
      <c r="FT200">
        <v>23.87</v>
      </c>
      <c r="FY200">
        <v>11.79</v>
      </c>
      <c r="GD200">
        <v>11.79</v>
      </c>
      <c r="GI200">
        <v>8.09</v>
      </c>
      <c r="GN200">
        <v>8.09</v>
      </c>
      <c r="GS200">
        <v>7.42</v>
      </c>
      <c r="GX200">
        <v>15.48</v>
      </c>
      <c r="HC200">
        <v>8.09</v>
      </c>
      <c r="HH200">
        <v>8.09</v>
      </c>
      <c r="HM200">
        <v>7.42</v>
      </c>
      <c r="HR200">
        <v>7.42</v>
      </c>
      <c r="HW200">
        <v>8.09</v>
      </c>
      <c r="IB200">
        <v>8.09</v>
      </c>
      <c r="IG200">
        <v>7.42</v>
      </c>
      <c r="IL200">
        <v>7.42</v>
      </c>
      <c r="IQ200">
        <v>7.42</v>
      </c>
      <c r="IV200">
        <v>7.42</v>
      </c>
      <c r="JA200">
        <v>7.42</v>
      </c>
      <c r="JF200">
        <v>7.42</v>
      </c>
      <c r="JK200">
        <v>7.42</v>
      </c>
      <c r="JP200">
        <v>7.42</v>
      </c>
    </row>
    <row r="201" spans="1:278" x14ac:dyDescent="0.3">
      <c r="A201" s="2">
        <f>IFERROR(AVERAGEIF(Customer_Revenue[[#This Row],[1/3/2022]:[3/31/2022]], "&gt;0"), 0)</f>
        <v>20.38</v>
      </c>
      <c r="B201" s="1">
        <f>IFERROR(AVEDEV(Customer_Revenue[[#This Row],[1/3/2022]:[3/31/2022]]),0)</f>
        <v>0</v>
      </c>
      <c r="C201" s="1">
        <f>IFERROR(MAX(0,#REF!-#REF!),0)</f>
        <v>0</v>
      </c>
      <c r="D201" s="1">
        <f>IFERROR(#REF!+#REF!,0)</f>
        <v>0</v>
      </c>
      <c r="E201" s="2">
        <f>IFERROR(AVERAGEIF(Customer_Revenue[[#This Row],[4/1/2022]:[6/30/2022]], "&gt;0"), 0)</f>
        <v>29.083846153846153</v>
      </c>
      <c r="F201" s="1">
        <f>IFERROR(AVEDEV(Customer_Revenue[[#This Row],[4/1/2022]:[6/30/2022]]),0)</f>
        <v>10.142248520710062</v>
      </c>
      <c r="G201" s="1">
        <f>IFERROR(MAX(0,#REF!-#REF!),0)</f>
        <v>0</v>
      </c>
      <c r="H201" s="1">
        <f>IFERROR(#REF!+#REF!,0)</f>
        <v>0</v>
      </c>
      <c r="I201" s="2">
        <f>IFERROR(AVERAGEIF(Customer_Revenue[[#This Row],[4/1/2022]:[9/30/2022]], "&gt;0"),0)</f>
        <v>26.097692307692299</v>
      </c>
      <c r="J201" s="1">
        <f>IFERROR(AVEDEV(Customer_Revenue[[#This Row],[4/1/2022]:[9/30/2022]]),0)</f>
        <v>5.9899408284023634</v>
      </c>
      <c r="K201" s="1">
        <f>IFERROR(MAX(0,Customer_Revenue[[#This Row],[Q3 Mean]]-Customer_Revenue[[#This Row],[Q3 Mean Absolute Deviation]]),0)</f>
        <v>20.107751479289934</v>
      </c>
      <c r="L201" s="1">
        <f>IFERROR(MAX(0,Customer_Revenue[[#This Row],[Q3 Mean]]+Customer_Revenue[[#This Row],[Q3 Mean Absolute Deviation]]),0)</f>
        <v>32.087633136094659</v>
      </c>
      <c r="M201" s="2">
        <f>IFERROR(AVERAGEIF(Customer_Revenue[[#This Row],[10/1/2021]:[3/31/2022]], "&gt;0"),0)</f>
        <v>20.137692307692305</v>
      </c>
      <c r="N201" s="1">
        <f>IFERROR(AVEDEV(Customer_Revenue[[#This Row],[10/1/2021]:[3/31/2022]]),0)</f>
        <v>0.29822485207100596</v>
      </c>
      <c r="O201" s="1">
        <f>IFERROR(MAX(0,#REF!-#REF!),0)</f>
        <v>0</v>
      </c>
      <c r="P201" s="1">
        <f>IFERROR(#REF!+#REF!,0)</f>
        <v>0</v>
      </c>
      <c r="Q201">
        <v>7066</v>
      </c>
      <c r="U201">
        <v>19.75</v>
      </c>
      <c r="Z201">
        <v>19.75</v>
      </c>
      <c r="AE201">
        <v>19.75</v>
      </c>
      <c r="AJ201">
        <v>19.75</v>
      </c>
      <c r="AO201">
        <v>19.75</v>
      </c>
      <c r="AT201">
        <v>19.75</v>
      </c>
      <c r="AY201">
        <v>19.75</v>
      </c>
      <c r="BD201">
        <v>19.75</v>
      </c>
      <c r="BI201">
        <v>19.75</v>
      </c>
      <c r="BN201">
        <v>19.75</v>
      </c>
      <c r="BS201">
        <v>20.38</v>
      </c>
      <c r="BX201">
        <v>20.38</v>
      </c>
      <c r="CC201">
        <v>20.38</v>
      </c>
      <c r="CH201">
        <v>20.38</v>
      </c>
      <c r="CK201" s="17"/>
      <c r="CM201">
        <v>20.38</v>
      </c>
      <c r="CR201">
        <v>20.38</v>
      </c>
      <c r="CW201">
        <v>20.38</v>
      </c>
      <c r="DB201">
        <v>20.38</v>
      </c>
      <c r="DG201">
        <v>20.38</v>
      </c>
      <c r="DL201">
        <v>20.38</v>
      </c>
      <c r="DQ201">
        <v>20.38</v>
      </c>
      <c r="DV201">
        <v>20.38</v>
      </c>
      <c r="EA201">
        <v>20.38</v>
      </c>
      <c r="EF201">
        <v>20.38</v>
      </c>
      <c r="EK201">
        <v>20.38</v>
      </c>
      <c r="EP201">
        <v>20.38</v>
      </c>
      <c r="EU201">
        <v>20.38</v>
      </c>
      <c r="EZ201">
        <v>20.38</v>
      </c>
      <c r="FE201">
        <v>20.38</v>
      </c>
      <c r="FJ201">
        <v>50.6</v>
      </c>
      <c r="FO201">
        <v>50.6</v>
      </c>
      <c r="FT201">
        <v>50.6</v>
      </c>
      <c r="FY201">
        <v>26.09</v>
      </c>
      <c r="GD201">
        <v>30.46</v>
      </c>
      <c r="GI201">
        <v>23.06</v>
      </c>
      <c r="GN201">
        <v>21.72</v>
      </c>
      <c r="GS201">
        <v>21.05</v>
      </c>
      <c r="GX201">
        <v>20.38</v>
      </c>
      <c r="HC201">
        <v>22.39</v>
      </c>
      <c r="HH201">
        <v>23.06</v>
      </c>
      <c r="HM201">
        <v>23.06</v>
      </c>
      <c r="HR201">
        <v>23.06</v>
      </c>
      <c r="HW201">
        <v>24.4</v>
      </c>
      <c r="IB201">
        <v>23.73</v>
      </c>
      <c r="IG201">
        <v>23.73</v>
      </c>
      <c r="IL201">
        <v>23.06</v>
      </c>
      <c r="IQ201">
        <v>23.06</v>
      </c>
      <c r="IV201">
        <v>23.06</v>
      </c>
      <c r="JA201">
        <v>23.06</v>
      </c>
      <c r="JF201">
        <v>22.39</v>
      </c>
      <c r="JK201">
        <v>22.39</v>
      </c>
      <c r="JP201">
        <v>22.39</v>
      </c>
    </row>
    <row r="202" spans="1:278" x14ac:dyDescent="0.3">
      <c r="A202" s="2">
        <f>IFERROR(AVERAGEIF(Customer_Revenue[[#This Row],[1/3/2022]:[3/31/2022]], "&gt;0"), 0)</f>
        <v>29.22000000000001</v>
      </c>
      <c r="B202" s="1">
        <f>IFERROR(AVEDEV(Customer_Revenue[[#This Row],[1/3/2022]:[3/31/2022]]),0)</f>
        <v>1.0658141036401503E-14</v>
      </c>
      <c r="C202" s="1">
        <f>IFERROR(MAX(0,#REF!-#REF!),0)</f>
        <v>0</v>
      </c>
      <c r="D202" s="1">
        <f>IFERROR(#REF!+#REF!,0)</f>
        <v>0</v>
      </c>
      <c r="E202" s="2">
        <f>IFERROR(AVERAGEIF(Customer_Revenue[[#This Row],[4/1/2022]:[6/30/2022]], "&gt;0"), 0)</f>
        <v>38.878461538461536</v>
      </c>
      <c r="F202" s="1">
        <f>IFERROR(AVEDEV(Customer_Revenue[[#This Row],[4/1/2022]:[6/30/2022]]),0)</f>
        <v>10.238106508875738</v>
      </c>
      <c r="G202" s="1">
        <f>IFERROR(MAX(0,#REF!-#REF!),0)</f>
        <v>0</v>
      </c>
      <c r="H202" s="1">
        <f>IFERROR(#REF!+#REF!,0)</f>
        <v>0</v>
      </c>
      <c r="I202" s="2">
        <f>IFERROR(AVERAGEIF(Customer_Revenue[[#This Row],[4/1/2022]:[9/30/2022]], "&gt;0"),0)</f>
        <v>35.801538461538478</v>
      </c>
      <c r="J202" s="1">
        <f>IFERROR(AVEDEV(Customer_Revenue[[#This Row],[4/1/2022]:[9/30/2022]]),0)</f>
        <v>6.3024852071006068</v>
      </c>
      <c r="K202" s="1">
        <f>IFERROR(MAX(0,Customer_Revenue[[#This Row],[Q3 Mean]]-Customer_Revenue[[#This Row],[Q3 Mean Absolute Deviation]]),0)</f>
        <v>29.499053254437872</v>
      </c>
      <c r="L202" s="1">
        <f>IFERROR(MAX(0,Customer_Revenue[[#This Row],[Q3 Mean]]+Customer_Revenue[[#This Row],[Q3 Mean Absolute Deviation]]),0)</f>
        <v>42.104023668639087</v>
      </c>
      <c r="M202" s="2">
        <f>IFERROR(AVERAGEIF(Customer_Revenue[[#This Row],[10/1/2021]:[3/31/2022]], "&gt;0"),0)</f>
        <v>28.873846153846166</v>
      </c>
      <c r="N202" s="1">
        <f>IFERROR(AVEDEV(Customer_Revenue[[#This Row],[10/1/2021]:[3/31/2022]]),0)</f>
        <v>0.42603550295857617</v>
      </c>
      <c r="O202" s="1">
        <f>IFERROR(MAX(0,#REF!-#REF!),0)</f>
        <v>0</v>
      </c>
      <c r="P202" s="1">
        <f>IFERROR(#REF!+#REF!,0)</f>
        <v>0</v>
      </c>
      <c r="Q202">
        <v>7067</v>
      </c>
      <c r="U202">
        <v>28.32</v>
      </c>
      <c r="Z202">
        <v>28.32</v>
      </c>
      <c r="AE202">
        <v>28.32</v>
      </c>
      <c r="AJ202">
        <v>28.32</v>
      </c>
      <c r="AO202">
        <v>28.32</v>
      </c>
      <c r="AT202">
        <v>28.32</v>
      </c>
      <c r="AY202">
        <v>28.32</v>
      </c>
      <c r="BD202">
        <v>28.32</v>
      </c>
      <c r="BI202">
        <v>28.32</v>
      </c>
      <c r="BN202">
        <v>28.32</v>
      </c>
      <c r="BS202">
        <v>29.22</v>
      </c>
      <c r="BX202">
        <v>29.22</v>
      </c>
      <c r="CC202">
        <v>29.22</v>
      </c>
      <c r="CH202">
        <v>29.22</v>
      </c>
      <c r="CK202" s="17"/>
      <c r="CM202">
        <v>29.22</v>
      </c>
      <c r="CR202">
        <v>29.22</v>
      </c>
      <c r="CW202">
        <v>29.22</v>
      </c>
      <c r="DB202">
        <v>29.22</v>
      </c>
      <c r="DG202">
        <v>29.22</v>
      </c>
      <c r="DL202">
        <v>29.22</v>
      </c>
      <c r="DQ202">
        <v>29.22</v>
      </c>
      <c r="DV202">
        <v>29.22</v>
      </c>
      <c r="EA202">
        <v>29.22</v>
      </c>
      <c r="EF202">
        <v>29.22</v>
      </c>
      <c r="EK202">
        <v>29.22</v>
      </c>
      <c r="EP202">
        <v>29.22</v>
      </c>
      <c r="EU202">
        <v>29.22</v>
      </c>
      <c r="EZ202">
        <v>29.22</v>
      </c>
      <c r="FE202">
        <v>29.22</v>
      </c>
      <c r="FJ202">
        <v>63.46</v>
      </c>
      <c r="FO202">
        <v>59.44</v>
      </c>
      <c r="FT202">
        <v>59.44</v>
      </c>
      <c r="FY202">
        <v>39.299999999999997</v>
      </c>
      <c r="GD202">
        <v>39.299999999999997</v>
      </c>
      <c r="GI202">
        <v>32.57</v>
      </c>
      <c r="GN202">
        <v>31.9</v>
      </c>
      <c r="GS202">
        <v>30.56</v>
      </c>
      <c r="GX202">
        <v>29.22</v>
      </c>
      <c r="HC202">
        <v>32.57</v>
      </c>
      <c r="HH202">
        <v>32.57</v>
      </c>
      <c r="HM202">
        <v>32.57</v>
      </c>
      <c r="HR202">
        <v>32.57</v>
      </c>
      <c r="HW202">
        <v>33.24</v>
      </c>
      <c r="IB202">
        <v>33.24</v>
      </c>
      <c r="IG202">
        <v>33.24</v>
      </c>
      <c r="IL202">
        <v>32.57</v>
      </c>
      <c r="IQ202">
        <v>32.57</v>
      </c>
      <c r="IV202">
        <v>32.57</v>
      </c>
      <c r="JA202">
        <v>32.57</v>
      </c>
      <c r="JF202">
        <v>32.57</v>
      </c>
      <c r="JK202">
        <v>32.57</v>
      </c>
      <c r="JP202">
        <v>32.57</v>
      </c>
    </row>
    <row r="203" spans="1:278" x14ac:dyDescent="0.3">
      <c r="A203" s="2">
        <f>IFERROR(AVERAGEIF(Customer_Revenue[[#This Row],[1/3/2022]:[3/31/2022]], "&gt;0"), 0)</f>
        <v>65.322307692307675</v>
      </c>
      <c r="B203" s="1">
        <f>IFERROR(AVEDEV(Customer_Revenue[[#This Row],[1/3/2022]:[3/31/2022]]),0)</f>
        <v>1.7469822485206925</v>
      </c>
      <c r="C203" s="1">
        <f>IFERROR(MAX(0,#REF!-#REF!),0)</f>
        <v>0</v>
      </c>
      <c r="D203" s="1">
        <f>IFERROR(#REF!+#REF!,0)</f>
        <v>0</v>
      </c>
      <c r="E203" s="2">
        <f>IFERROR(AVERAGEIF(Customer_Revenue[[#This Row],[4/1/2022]:[6/30/2022]], "&gt;0"), 0)</f>
        <v>93.376153846153869</v>
      </c>
      <c r="F203" s="1">
        <f>IFERROR(AVEDEV(Customer_Revenue[[#This Row],[4/1/2022]:[6/30/2022]]),0)</f>
        <v>32.76946745562131</v>
      </c>
      <c r="G203" s="1">
        <f>IFERROR(MAX(0,#REF!-#REF!),0)</f>
        <v>0</v>
      </c>
      <c r="H203" s="1">
        <f>IFERROR(#REF!+#REF!,0)</f>
        <v>0</v>
      </c>
      <c r="I203" s="2">
        <f>IFERROR(AVERAGEIF(Customer_Revenue[[#This Row],[4/1/2022]:[9/30/2022]], "&gt;0"),0)</f>
        <v>84.109615384615395</v>
      </c>
      <c r="J203" s="1">
        <f>IFERROR(AVEDEV(Customer_Revenue[[#This Row],[4/1/2022]:[9/30/2022]]),0)</f>
        <v>19.606331360946758</v>
      </c>
      <c r="K203" s="1">
        <f>IFERROR(MAX(0,Customer_Revenue[[#This Row],[Q3 Mean]]-Customer_Revenue[[#This Row],[Q3 Mean Absolute Deviation]]),0)</f>
        <v>64.503284023668641</v>
      </c>
      <c r="L203" s="1">
        <f>IFERROR(MAX(0,Customer_Revenue[[#This Row],[Q3 Mean]]+Customer_Revenue[[#This Row],[Q3 Mean Absolute Deviation]]),0)</f>
        <v>103.71594674556215</v>
      </c>
      <c r="M203" s="2">
        <f>IFERROR(AVERAGEIF(Customer_Revenue[[#This Row],[10/1/2021]:[3/31/2022]], "&gt;0"),0)</f>
        <v>62.167692307692292</v>
      </c>
      <c r="N203" s="1">
        <f>IFERROR(AVEDEV(Customer_Revenue[[#This Row],[10/1/2021]:[3/31/2022]]),0)</f>
        <v>3.4811242603550356</v>
      </c>
      <c r="O203" s="1">
        <f>IFERROR(MAX(0,#REF!-#REF!),0)</f>
        <v>0</v>
      </c>
      <c r="P203" s="1">
        <f>IFERROR(#REF!+#REF!,0)</f>
        <v>0</v>
      </c>
      <c r="Q203">
        <v>7068</v>
      </c>
      <c r="U203">
        <v>62.11</v>
      </c>
      <c r="Z203">
        <v>62.11</v>
      </c>
      <c r="AE203">
        <v>55.81</v>
      </c>
      <c r="AJ203">
        <v>62.11</v>
      </c>
      <c r="AO203">
        <v>62.11</v>
      </c>
      <c r="AT203">
        <v>62.11</v>
      </c>
      <c r="AY203">
        <v>62.11</v>
      </c>
      <c r="BD203">
        <v>62.11</v>
      </c>
      <c r="BI203">
        <v>62.11</v>
      </c>
      <c r="BN203">
        <v>62.11</v>
      </c>
      <c r="BS203">
        <v>64.290000000000006</v>
      </c>
      <c r="BX203">
        <v>23.79</v>
      </c>
      <c r="CC203">
        <v>64.290000000000006</v>
      </c>
      <c r="CH203">
        <v>64.290000000000006</v>
      </c>
      <c r="CK203" s="17"/>
      <c r="CM203">
        <v>64.290000000000006</v>
      </c>
      <c r="CR203">
        <v>64.290000000000006</v>
      </c>
      <c r="CW203">
        <v>64.290000000000006</v>
      </c>
      <c r="DB203">
        <v>64.290000000000006</v>
      </c>
      <c r="DG203">
        <v>74.95</v>
      </c>
      <c r="DL203">
        <v>64.290000000000006</v>
      </c>
      <c r="DQ203">
        <v>64.290000000000006</v>
      </c>
      <c r="DV203">
        <v>64.290000000000006</v>
      </c>
      <c r="EA203">
        <v>64.290000000000006</v>
      </c>
      <c r="EF203">
        <v>64.290000000000006</v>
      </c>
      <c r="EK203">
        <v>64.290000000000006</v>
      </c>
      <c r="EP203">
        <v>67.05</v>
      </c>
      <c r="EU203">
        <v>295.75</v>
      </c>
      <c r="EZ203">
        <v>66.25</v>
      </c>
      <c r="FE203">
        <v>66.25</v>
      </c>
      <c r="FJ203">
        <v>98.69</v>
      </c>
      <c r="FO203">
        <v>84.48</v>
      </c>
      <c r="FT203">
        <v>98.69</v>
      </c>
      <c r="FY203">
        <v>76.33</v>
      </c>
      <c r="GD203">
        <v>76.819999999999993</v>
      </c>
      <c r="GI203">
        <v>70.27</v>
      </c>
      <c r="GN203">
        <v>70.27</v>
      </c>
      <c r="GS203">
        <v>70.400000000000006</v>
      </c>
      <c r="GX203">
        <v>66.25</v>
      </c>
      <c r="HC203">
        <v>73.44</v>
      </c>
      <c r="HH203">
        <v>72.95</v>
      </c>
      <c r="HM203">
        <v>71.959999999999994</v>
      </c>
      <c r="HR203">
        <v>71.959999999999994</v>
      </c>
      <c r="HW203">
        <v>96.63</v>
      </c>
      <c r="IB203">
        <v>85.3</v>
      </c>
      <c r="IG203">
        <v>73.97</v>
      </c>
      <c r="IL203">
        <v>71.959999999999994</v>
      </c>
      <c r="IQ203">
        <v>71.290000000000006</v>
      </c>
      <c r="IV203">
        <v>71.290000000000006</v>
      </c>
      <c r="JA203">
        <v>71.290000000000006</v>
      </c>
      <c r="JF203">
        <v>71.290000000000006</v>
      </c>
      <c r="JK203">
        <v>71.78</v>
      </c>
      <c r="JP203">
        <v>71.290000000000006</v>
      </c>
    </row>
    <row r="204" spans="1:278" x14ac:dyDescent="0.3">
      <c r="A204" s="2">
        <f>IFERROR(AVERAGEIF(Customer_Revenue[[#This Row],[1/3/2022]:[3/31/2022]], "&gt;0"), 0)</f>
        <v>45.466923076923088</v>
      </c>
      <c r="B204" s="1">
        <f>IFERROR(AVEDEV(Customer_Revenue[[#This Row],[1/3/2022]:[3/31/2022]]),0)</f>
        <v>2.5192899408284046</v>
      </c>
      <c r="C204" s="1">
        <f>IFERROR(MAX(0,#REF!-#REF!),0)</f>
        <v>0</v>
      </c>
      <c r="D204" s="1">
        <f>IFERROR(#REF!+#REF!,0)</f>
        <v>0</v>
      </c>
      <c r="E204" s="2">
        <f>IFERROR(AVERAGEIF(Customer_Revenue[[#This Row],[4/1/2022]:[6/30/2022]], "&gt;0"), 0)</f>
        <v>57.582142857142856</v>
      </c>
      <c r="F204" s="1">
        <f>IFERROR(AVEDEV(Customer_Revenue[[#This Row],[4/1/2022]:[6/30/2022]]),0)</f>
        <v>22.554183673469389</v>
      </c>
      <c r="G204" s="1">
        <f>IFERROR(MAX(0,#REF!-#REF!),0)</f>
        <v>0</v>
      </c>
      <c r="H204" s="1">
        <f>IFERROR(#REF!+#REF!,0)</f>
        <v>0</v>
      </c>
      <c r="I204" s="2">
        <f>IFERROR(AVERAGEIF(Customer_Revenue[[#This Row],[4/1/2022]:[9/30/2022]], "&gt;0"),0)</f>
        <v>88.667857142857116</v>
      </c>
      <c r="J204" s="1">
        <f>IFERROR(AVEDEV(Customer_Revenue[[#This Row],[4/1/2022]:[9/30/2022]]),0)</f>
        <v>35.44959183673469</v>
      </c>
      <c r="K204" s="1">
        <f>IFERROR(MAX(0,Customer_Revenue[[#This Row],[Q3 Mean]]-Customer_Revenue[[#This Row],[Q3 Mean Absolute Deviation]]),0)</f>
        <v>53.218265306122426</v>
      </c>
      <c r="L204" s="1">
        <f>IFERROR(MAX(0,Customer_Revenue[[#This Row],[Q3 Mean]]+Customer_Revenue[[#This Row],[Q3 Mean Absolute Deviation]]),0)</f>
        <v>124.11744897959181</v>
      </c>
      <c r="M204" s="2">
        <f>IFERROR(AVERAGEIF(Customer_Revenue[[#This Row],[10/1/2021]:[3/31/2022]], "&gt;0"),0)</f>
        <v>45.092307692307685</v>
      </c>
      <c r="N204" s="1">
        <f>IFERROR(AVEDEV(Customer_Revenue[[#This Row],[10/1/2021]:[3/31/2022]]),0)</f>
        <v>4.9202366863905338</v>
      </c>
      <c r="O204" s="1">
        <f>IFERROR(MAX(0,#REF!-#REF!),0)</f>
        <v>0</v>
      </c>
      <c r="P204" s="1">
        <f>IFERROR(#REF!+#REF!,0)</f>
        <v>0</v>
      </c>
      <c r="Q204">
        <v>7069</v>
      </c>
      <c r="U204">
        <v>60.91</v>
      </c>
      <c r="Z204">
        <v>19.8</v>
      </c>
      <c r="AE204">
        <v>60.91</v>
      </c>
      <c r="AJ204">
        <v>19.8</v>
      </c>
      <c r="AO204">
        <v>46.3</v>
      </c>
      <c r="AT204">
        <v>46.3</v>
      </c>
      <c r="AY204">
        <v>46.3</v>
      </c>
      <c r="BD204">
        <v>46.3</v>
      </c>
      <c r="BI204">
        <v>46.3</v>
      </c>
      <c r="BN204">
        <v>46.3</v>
      </c>
      <c r="BS204">
        <v>47.75</v>
      </c>
      <c r="BX204">
        <v>46.61</v>
      </c>
      <c r="CC204">
        <v>47.75</v>
      </c>
      <c r="CH204">
        <v>47.75</v>
      </c>
      <c r="CK204" s="17"/>
      <c r="CM204">
        <v>47.75</v>
      </c>
      <c r="CR204">
        <v>43.42</v>
      </c>
      <c r="CW204">
        <v>43.42</v>
      </c>
      <c r="DB204">
        <v>43.42</v>
      </c>
      <c r="DG204">
        <v>43.42</v>
      </c>
      <c r="DL204">
        <v>43.42</v>
      </c>
      <c r="DQ204">
        <v>43.42</v>
      </c>
      <c r="DV204">
        <v>43.42</v>
      </c>
      <c r="EA204">
        <v>43.42</v>
      </c>
      <c r="EF204">
        <v>46.620000000000005</v>
      </c>
      <c r="EK204">
        <v>49.82</v>
      </c>
      <c r="EP204">
        <v>51.77</v>
      </c>
      <c r="EU204">
        <v>65.52</v>
      </c>
      <c r="EZ204">
        <v>28.23</v>
      </c>
      <c r="FE204">
        <v>101.67</v>
      </c>
      <c r="FJ204">
        <v>52.75</v>
      </c>
      <c r="FO204">
        <v>68.97</v>
      </c>
      <c r="FT204">
        <v>32.25</v>
      </c>
      <c r="FY204">
        <v>51.02</v>
      </c>
      <c r="GD204">
        <v>29.57</v>
      </c>
      <c r="GI204">
        <v>53.03</v>
      </c>
      <c r="GN204">
        <v>32.25</v>
      </c>
      <c r="GS204">
        <v>53.03</v>
      </c>
      <c r="GX204">
        <v>28.23</v>
      </c>
      <c r="GZ204">
        <v>72.87</v>
      </c>
      <c r="HC204">
        <v>136.76</v>
      </c>
      <c r="HH204">
        <v>107.61</v>
      </c>
      <c r="HM204">
        <v>125.71</v>
      </c>
      <c r="HR204">
        <v>103.59</v>
      </c>
      <c r="HW204">
        <v>146.54</v>
      </c>
      <c r="IB204">
        <v>107.61</v>
      </c>
      <c r="IG204">
        <v>149.22999999999999</v>
      </c>
      <c r="IL204">
        <v>112.97</v>
      </c>
      <c r="IQ204">
        <v>145.22999999999999</v>
      </c>
      <c r="IT204">
        <v>114.08</v>
      </c>
      <c r="IV204">
        <v>112.97</v>
      </c>
      <c r="JA204">
        <v>141.21</v>
      </c>
      <c r="JF204">
        <v>112.97</v>
      </c>
      <c r="JK204">
        <v>96</v>
      </c>
      <c r="JP204">
        <v>100.83</v>
      </c>
    </row>
    <row r="205" spans="1:278" x14ac:dyDescent="0.3">
      <c r="A205" s="2">
        <f>IFERROR(AVERAGEIF(Customer_Revenue[[#This Row],[1/3/2022]:[3/31/2022]], "&gt;0"), 0)</f>
        <v>45.667692307692306</v>
      </c>
      <c r="B205" s="1">
        <f>IFERROR(AVEDEV(Customer_Revenue[[#This Row],[1/3/2022]:[3/31/2022]]),0)</f>
        <v>5.5214201183431948</v>
      </c>
      <c r="C205" s="1">
        <f>IFERROR(MAX(0,#REF!-#REF!),0)</f>
        <v>0</v>
      </c>
      <c r="D205" s="1">
        <f>IFERROR(#REF!+#REF!,0)</f>
        <v>0</v>
      </c>
      <c r="E205" s="2">
        <f>IFERROR(AVERAGEIF(Customer_Revenue[[#This Row],[4/1/2022]:[6/30/2022]], "&gt;0"), 0)</f>
        <v>52.324615384615377</v>
      </c>
      <c r="F205" s="1">
        <f>IFERROR(AVEDEV(Customer_Revenue[[#This Row],[4/1/2022]:[6/30/2022]]),0)</f>
        <v>3.5905325443787008</v>
      </c>
      <c r="G205" s="1">
        <f>IFERROR(MAX(0,#REF!-#REF!),0)</f>
        <v>0</v>
      </c>
      <c r="H205" s="1">
        <f>IFERROR(#REF!+#REF!,0)</f>
        <v>0</v>
      </c>
      <c r="I205" s="2">
        <f>IFERROR(AVERAGEIF(Customer_Revenue[[#This Row],[4/1/2022]:[9/30/2022]], "&gt;0"),0)</f>
        <v>56.31192307692308</v>
      </c>
      <c r="J205" s="1">
        <f>IFERROR(AVEDEV(Customer_Revenue[[#This Row],[4/1/2022]:[9/30/2022]]),0)</f>
        <v>4.4282248520710059</v>
      </c>
      <c r="K205" s="1">
        <f>IFERROR(MAX(0,Customer_Revenue[[#This Row],[Q3 Mean]]-Customer_Revenue[[#This Row],[Q3 Mean Absolute Deviation]]),0)</f>
        <v>51.883698224852075</v>
      </c>
      <c r="L205" s="1">
        <f>IFERROR(MAX(0,Customer_Revenue[[#This Row],[Q3 Mean]]+Customer_Revenue[[#This Row],[Q3 Mean Absolute Deviation]]),0)</f>
        <v>60.740147928994084</v>
      </c>
      <c r="M205" s="2">
        <f>IFERROR(AVERAGEIF(Customer_Revenue[[#This Row],[10/1/2021]:[3/31/2022]], "&gt;0"),0)</f>
        <v>43.204615384615373</v>
      </c>
      <c r="N205" s="1">
        <f>IFERROR(AVEDEV(Customer_Revenue[[#This Row],[10/1/2021]:[3/31/2022]]),0)</f>
        <v>3.5185798816567964</v>
      </c>
      <c r="O205" s="1">
        <f>IFERROR(MAX(0,#REF!-#REF!),0)</f>
        <v>0</v>
      </c>
      <c r="P205" s="1">
        <f>IFERROR(#REF!+#REF!,0)</f>
        <v>0</v>
      </c>
      <c r="Q205">
        <v>7070</v>
      </c>
      <c r="T205">
        <v>40.46</v>
      </c>
      <c r="Y205">
        <v>40.46</v>
      </c>
      <c r="AD205">
        <v>40.46</v>
      </c>
      <c r="AI205">
        <v>40.46</v>
      </c>
      <c r="AN205">
        <v>40.46</v>
      </c>
      <c r="AS205">
        <v>40.46</v>
      </c>
      <c r="AX205">
        <v>40.46</v>
      </c>
      <c r="BC205">
        <v>40.46</v>
      </c>
      <c r="BH205">
        <v>40.46</v>
      </c>
      <c r="BM205">
        <v>40.46</v>
      </c>
      <c r="BR205">
        <v>41.68</v>
      </c>
      <c r="BW205">
        <v>41.68</v>
      </c>
      <c r="CB205">
        <v>41.68</v>
      </c>
      <c r="CG205">
        <v>41.68</v>
      </c>
      <c r="CK205" s="17"/>
      <c r="CL205">
        <v>41.68</v>
      </c>
      <c r="CQ205">
        <v>41.68</v>
      </c>
      <c r="CV205">
        <v>41.68</v>
      </c>
      <c r="DA205">
        <v>41.68</v>
      </c>
      <c r="DF205">
        <v>41.68</v>
      </c>
      <c r="DK205">
        <v>41.68</v>
      </c>
      <c r="DP205">
        <v>41.68</v>
      </c>
      <c r="DU205">
        <v>41.68</v>
      </c>
      <c r="DZ205">
        <v>54.64</v>
      </c>
      <c r="EE205">
        <v>54.64</v>
      </c>
      <c r="EJ205">
        <v>54.64</v>
      </c>
      <c r="EO205">
        <v>54.64</v>
      </c>
      <c r="ET205">
        <v>54.64</v>
      </c>
      <c r="EY205">
        <v>54.64</v>
      </c>
      <c r="FD205">
        <v>54.64</v>
      </c>
      <c r="FI205">
        <v>54.64</v>
      </c>
      <c r="FN205">
        <v>54.64</v>
      </c>
      <c r="FS205">
        <v>46.7</v>
      </c>
      <c r="FX205">
        <v>46.42</v>
      </c>
      <c r="GC205">
        <v>46.42</v>
      </c>
      <c r="GH205">
        <v>56.49</v>
      </c>
      <c r="GM205">
        <v>46.42</v>
      </c>
      <c r="GR205">
        <v>57.77</v>
      </c>
      <c r="GW205">
        <v>53.4</v>
      </c>
      <c r="HB205">
        <v>53.4</v>
      </c>
      <c r="HG205">
        <v>59.11</v>
      </c>
      <c r="HL205">
        <v>59.11</v>
      </c>
      <c r="HQ205">
        <v>53.4</v>
      </c>
      <c r="HV205">
        <v>65.790000000000006</v>
      </c>
      <c r="IA205">
        <v>55.72</v>
      </c>
      <c r="IF205">
        <v>55.72</v>
      </c>
      <c r="IK205">
        <v>66.459999999999994</v>
      </c>
      <c r="IP205">
        <v>61.43</v>
      </c>
      <c r="IU205">
        <v>62.1</v>
      </c>
      <c r="IZ205">
        <v>61.43</v>
      </c>
      <c r="JE205">
        <v>61.43</v>
      </c>
      <c r="JJ205">
        <v>60.76</v>
      </c>
      <c r="JO205">
        <v>61.43</v>
      </c>
    </row>
    <row r="206" spans="1:278" x14ac:dyDescent="0.3">
      <c r="A206" s="2">
        <f>IFERROR(AVERAGEIF(Customer_Revenue[[#This Row],[1/3/2022]:[3/31/2022]], "&gt;0"), 0)</f>
        <v>104.56999999999995</v>
      </c>
      <c r="B206" s="1">
        <f>IFERROR(AVEDEV(Customer_Revenue[[#This Row],[1/3/2022]:[3/31/2022]]),0)</f>
        <v>4.2632564145606011E-14</v>
      </c>
      <c r="C206" s="1">
        <f>IFERROR(MAX(0,#REF!-#REF!),0)</f>
        <v>0</v>
      </c>
      <c r="D206" s="1">
        <f>IFERROR(#REF!+#REF!,0)</f>
        <v>0</v>
      </c>
      <c r="E206" s="2">
        <f>IFERROR(AVERAGEIF(Customer_Revenue[[#This Row],[4/1/2022]:[6/30/2022]], "&gt;0"), 0)</f>
        <v>71.503846153846155</v>
      </c>
      <c r="F206" s="1">
        <f>IFERROR(AVEDEV(Customer_Revenue[[#This Row],[4/1/2022]:[6/30/2022]]),0)</f>
        <v>25.435502958579882</v>
      </c>
      <c r="G206" s="1">
        <f>IFERROR(MAX(0,#REF!-#REF!),0)</f>
        <v>0</v>
      </c>
      <c r="H206" s="1">
        <f>IFERROR(#REF!+#REF!,0)</f>
        <v>0</v>
      </c>
      <c r="I206" s="2">
        <f>IFERROR(AVERAGEIF(Customer_Revenue[[#This Row],[4/1/2022]:[9/30/2022]], "&gt;0"),0)</f>
        <v>67.834230769230786</v>
      </c>
      <c r="J206" s="1">
        <f>IFERROR(AVEDEV(Customer_Revenue[[#This Row],[4/1/2022]:[9/30/2022]]),0)</f>
        <v>15.140798816568052</v>
      </c>
      <c r="K206" s="1">
        <f>IFERROR(MAX(0,Customer_Revenue[[#This Row],[Q3 Mean]]-Customer_Revenue[[#This Row],[Q3 Mean Absolute Deviation]]),0)</f>
        <v>52.693431952662735</v>
      </c>
      <c r="L206" s="1">
        <f>IFERROR(MAX(0,Customer_Revenue[[#This Row],[Q3 Mean]]+Customer_Revenue[[#This Row],[Q3 Mean Absolute Deviation]]),0)</f>
        <v>82.975029585798836</v>
      </c>
      <c r="M206" s="2">
        <f>IFERROR(AVERAGEIF(Customer_Revenue[[#This Row],[10/1/2021]:[3/31/2022]], "&gt;0"),0)</f>
        <v>103.31230769230771</v>
      </c>
      <c r="N206" s="1">
        <f>IFERROR(AVEDEV(Customer_Revenue[[#This Row],[10/1/2021]:[3/31/2022]]),0)</f>
        <v>1.5479289940828325</v>
      </c>
      <c r="O206" s="1">
        <f>IFERROR(MAX(0,#REF!-#REF!),0)</f>
        <v>0</v>
      </c>
      <c r="P206" s="1">
        <f>IFERROR(#REF!+#REF!,0)</f>
        <v>0</v>
      </c>
      <c r="Q206">
        <v>7071</v>
      </c>
      <c r="T206">
        <v>101.3</v>
      </c>
      <c r="Y206">
        <v>101.3</v>
      </c>
      <c r="AD206">
        <v>101.3</v>
      </c>
      <c r="AI206">
        <v>101.3</v>
      </c>
      <c r="AN206">
        <v>101.3</v>
      </c>
      <c r="AS206">
        <v>101.3</v>
      </c>
      <c r="AX206">
        <v>101.3</v>
      </c>
      <c r="BC206">
        <v>101.3</v>
      </c>
      <c r="BH206">
        <v>101.3</v>
      </c>
      <c r="BM206">
        <v>101.3</v>
      </c>
      <c r="BR206">
        <v>104.57</v>
      </c>
      <c r="BW206">
        <v>104.57</v>
      </c>
      <c r="CB206">
        <v>104.57</v>
      </c>
      <c r="CG206">
        <v>104.57</v>
      </c>
      <c r="CK206" s="17"/>
      <c r="CL206">
        <v>104.57</v>
      </c>
      <c r="CQ206">
        <v>104.57</v>
      </c>
      <c r="CV206">
        <v>104.57</v>
      </c>
      <c r="DA206">
        <v>104.57</v>
      </c>
      <c r="DF206">
        <v>104.57</v>
      </c>
      <c r="DK206">
        <v>104.57</v>
      </c>
      <c r="DP206">
        <v>104.57</v>
      </c>
      <c r="DU206">
        <v>104.57</v>
      </c>
      <c r="DZ206">
        <v>104.57</v>
      </c>
      <c r="EE206">
        <v>104.57</v>
      </c>
      <c r="EJ206">
        <v>104.57</v>
      </c>
      <c r="EO206">
        <v>104.57</v>
      </c>
      <c r="ET206">
        <v>104.57</v>
      </c>
      <c r="EY206">
        <v>104.57</v>
      </c>
      <c r="FD206">
        <v>104.57</v>
      </c>
      <c r="FI206">
        <v>104.57</v>
      </c>
      <c r="FN206">
        <v>104.57</v>
      </c>
      <c r="FS206">
        <v>47.95</v>
      </c>
      <c r="FX206">
        <v>47.95</v>
      </c>
      <c r="GC206">
        <v>47.95</v>
      </c>
      <c r="GH206">
        <v>49.29</v>
      </c>
      <c r="GM206">
        <v>47.95</v>
      </c>
      <c r="GR206">
        <v>58.31</v>
      </c>
      <c r="GW206">
        <v>52.6</v>
      </c>
      <c r="HB206">
        <v>54.7</v>
      </c>
      <c r="HG206">
        <v>60.41</v>
      </c>
      <c r="HL206">
        <v>56.04</v>
      </c>
      <c r="HQ206">
        <v>54.7</v>
      </c>
      <c r="HV206">
        <v>65.45</v>
      </c>
      <c r="IA206">
        <v>54.7</v>
      </c>
      <c r="IF206">
        <v>66.12</v>
      </c>
      <c r="IK206">
        <v>65.44</v>
      </c>
      <c r="IP206">
        <v>65.44</v>
      </c>
      <c r="IU206">
        <v>66.12</v>
      </c>
      <c r="IZ206">
        <v>65.45</v>
      </c>
      <c r="JE206">
        <v>65.45</v>
      </c>
      <c r="JJ206">
        <v>74.08</v>
      </c>
      <c r="JO206">
        <v>74.739999999999995</v>
      </c>
    </row>
    <row r="207" spans="1:278" x14ac:dyDescent="0.3">
      <c r="A207" s="2">
        <f>IFERROR(AVERAGEIF(Customer_Revenue[[#This Row],[1/3/2022]:[3/31/2022]], "&gt;0"), 0)</f>
        <v>48.003846153846162</v>
      </c>
      <c r="B207" s="1">
        <f>IFERROR(AVEDEV(Customer_Revenue[[#This Row],[1/3/2022]:[3/31/2022]]),0)</f>
        <v>1.6142011834319605</v>
      </c>
      <c r="C207" s="1">
        <f>IFERROR(MAX(0,#REF!-#REF!),0)</f>
        <v>0</v>
      </c>
      <c r="D207" s="1">
        <f>IFERROR(#REF!+#REF!,0)</f>
        <v>0</v>
      </c>
      <c r="E207" s="2">
        <f>IFERROR(AVERAGEIF(Customer_Revenue[[#This Row],[4/1/2022]:[6/30/2022]], "&gt;0"), 0)</f>
        <v>43.168461538461536</v>
      </c>
      <c r="F207" s="1">
        <f>IFERROR(AVEDEV(Customer_Revenue[[#This Row],[4/1/2022]:[6/30/2022]]),0)</f>
        <v>10.370650887573966</v>
      </c>
      <c r="G207" s="1">
        <f>IFERROR(MAX(0,#REF!-#REF!),0)</f>
        <v>0</v>
      </c>
      <c r="H207" s="1">
        <f>IFERROR(#REF!+#REF!,0)</f>
        <v>0</v>
      </c>
      <c r="I207" s="2">
        <f>IFERROR(AVERAGEIF(Customer_Revenue[[#This Row],[4/1/2022]:[9/30/2022]], "&gt;0"),0)</f>
        <v>42.652692307692305</v>
      </c>
      <c r="J207" s="1">
        <f>IFERROR(AVEDEV(Customer_Revenue[[#This Row],[4/1/2022]:[9/30/2022]]),0)</f>
        <v>6.8684911242603537</v>
      </c>
      <c r="K207" s="1">
        <f>IFERROR(MAX(0,Customer_Revenue[[#This Row],[Q3 Mean]]-Customer_Revenue[[#This Row],[Q3 Mean Absolute Deviation]]),0)</f>
        <v>35.784201183431954</v>
      </c>
      <c r="L207" s="1">
        <f>IFERROR(MAX(0,Customer_Revenue[[#This Row],[Q3 Mean]]+Customer_Revenue[[#This Row],[Q3 Mean Absolute Deviation]]),0)</f>
        <v>49.521183431952657</v>
      </c>
      <c r="M207" s="2">
        <f>IFERROR(AVERAGEIF(Customer_Revenue[[#This Row],[10/1/2021]:[3/31/2022]], "&gt;0"),0)</f>
        <v>46.969230769230755</v>
      </c>
      <c r="N207" s="1">
        <f>IFERROR(AVEDEV(Customer_Revenue[[#This Row],[10/1/2021]:[3/31/2022]]),0)</f>
        <v>1.0532544378698236</v>
      </c>
      <c r="O207" s="1">
        <f>IFERROR(MAX(0,#REF!-#REF!),0)</f>
        <v>0</v>
      </c>
      <c r="P207" s="1">
        <f>IFERROR(#REF!+#REF!,0)</f>
        <v>0</v>
      </c>
      <c r="Q207">
        <v>7072</v>
      </c>
      <c r="T207">
        <v>45.6</v>
      </c>
      <c r="Y207">
        <v>45.6</v>
      </c>
      <c r="AD207">
        <v>45.6</v>
      </c>
      <c r="AI207">
        <v>45.6</v>
      </c>
      <c r="AN207">
        <v>45.6</v>
      </c>
      <c r="AS207">
        <v>45.6</v>
      </c>
      <c r="AX207">
        <v>45.6</v>
      </c>
      <c r="BC207">
        <v>45.6</v>
      </c>
      <c r="BH207">
        <v>45.6</v>
      </c>
      <c r="BM207">
        <v>45.6</v>
      </c>
      <c r="BR207">
        <v>47.05</v>
      </c>
      <c r="BW207">
        <v>47.05</v>
      </c>
      <c r="CB207">
        <v>47.05</v>
      </c>
      <c r="CG207">
        <v>47.05</v>
      </c>
      <c r="CK207" s="17"/>
      <c r="CL207">
        <v>47.05</v>
      </c>
      <c r="CQ207">
        <v>47.05</v>
      </c>
      <c r="CV207">
        <v>47.05</v>
      </c>
      <c r="DA207">
        <v>47.05</v>
      </c>
      <c r="DF207">
        <v>47.05</v>
      </c>
      <c r="DK207">
        <v>47.05</v>
      </c>
      <c r="DP207">
        <v>47.05</v>
      </c>
      <c r="DU207">
        <v>47.05</v>
      </c>
      <c r="DZ207">
        <v>47.05</v>
      </c>
      <c r="EE207">
        <v>47.05</v>
      </c>
      <c r="EJ207">
        <v>50.25</v>
      </c>
      <c r="EO207">
        <v>56.25</v>
      </c>
      <c r="ET207">
        <v>56.25</v>
      </c>
      <c r="EY207">
        <v>56.25</v>
      </c>
      <c r="FD207">
        <v>56.25</v>
      </c>
      <c r="FI207">
        <v>56.25</v>
      </c>
      <c r="FN207">
        <v>56.25</v>
      </c>
      <c r="FS207">
        <v>32.78</v>
      </c>
      <c r="FX207">
        <v>32.78</v>
      </c>
      <c r="GC207">
        <v>32.78</v>
      </c>
      <c r="GH207">
        <v>33.450000000000003</v>
      </c>
      <c r="GM207">
        <v>32.78</v>
      </c>
      <c r="GR207">
        <v>45.17</v>
      </c>
      <c r="GW207">
        <v>35.1</v>
      </c>
      <c r="HB207">
        <v>35.1</v>
      </c>
      <c r="HG207">
        <v>40.81</v>
      </c>
      <c r="HL207">
        <v>45.17</v>
      </c>
      <c r="HQ207">
        <v>35.1</v>
      </c>
      <c r="HV207">
        <v>45.84</v>
      </c>
      <c r="IA207">
        <v>35.1</v>
      </c>
      <c r="IF207">
        <v>40.81</v>
      </c>
      <c r="IK207">
        <v>45.17</v>
      </c>
      <c r="IP207">
        <v>40.81</v>
      </c>
      <c r="IU207">
        <v>45.17</v>
      </c>
      <c r="IZ207">
        <v>41.48</v>
      </c>
      <c r="JE207">
        <v>40.81</v>
      </c>
      <c r="JJ207">
        <v>50.7</v>
      </c>
      <c r="JO207">
        <v>40.81</v>
      </c>
    </row>
    <row r="208" spans="1:278" x14ac:dyDescent="0.3">
      <c r="A208" s="2">
        <f>IFERROR(AVERAGEIF(Customer_Revenue[[#This Row],[1/3/2022]:[3/31/2022]], "&gt;0"), 0)</f>
        <v>83.029999999999987</v>
      </c>
      <c r="B208" s="1">
        <f>IFERROR(AVEDEV(Customer_Revenue[[#This Row],[1/3/2022]:[3/31/2022]]),0)</f>
        <v>1.4210854715202004E-14</v>
      </c>
      <c r="C208" s="1">
        <f>IFERROR(MAX(0,#REF!-#REF!),0)</f>
        <v>0</v>
      </c>
      <c r="D208" s="1">
        <f>IFERROR(#REF!+#REF!,0)</f>
        <v>0</v>
      </c>
      <c r="E208" s="2">
        <f>IFERROR(AVERAGEIF(Customer_Revenue[[#This Row],[4/1/2022]:[6/30/2022]], "&gt;0"), 0)</f>
        <v>66.398461538461547</v>
      </c>
      <c r="F208" s="1">
        <f>IFERROR(AVEDEV(Customer_Revenue[[#This Row],[4/1/2022]:[6/30/2022]]),0)</f>
        <v>12.80449704142012</v>
      </c>
      <c r="G208" s="1">
        <f>IFERROR(MAX(0,#REF!-#REF!),0)</f>
        <v>0</v>
      </c>
      <c r="H208" s="1">
        <f>IFERROR(#REF!+#REF!,0)</f>
        <v>0</v>
      </c>
      <c r="I208" s="2">
        <f>IFERROR(AVERAGEIF(Customer_Revenue[[#This Row],[4/1/2022]:[9/30/2022]], "&gt;0"),0)</f>
        <v>68.016538461538474</v>
      </c>
      <c r="J208" s="1">
        <f>IFERROR(AVEDEV(Customer_Revenue[[#This Row],[4/1/2022]:[9/30/2022]]),0)</f>
        <v>9.50343195266273</v>
      </c>
      <c r="K208" s="1">
        <f>IFERROR(MAX(0,Customer_Revenue[[#This Row],[Q3 Mean]]-Customer_Revenue[[#This Row],[Q3 Mean Absolute Deviation]]),0)</f>
        <v>58.513106508875744</v>
      </c>
      <c r="L208" s="1">
        <f>IFERROR(MAX(0,Customer_Revenue[[#This Row],[Q3 Mean]]+Customer_Revenue[[#This Row],[Q3 Mean Absolute Deviation]]),0)</f>
        <v>77.519970414201197</v>
      </c>
      <c r="M208" s="2">
        <f>IFERROR(AVERAGEIF(Customer_Revenue[[#This Row],[10/1/2021]:[3/31/2022]], "&gt;0"),0)</f>
        <v>79.639999999999972</v>
      </c>
      <c r="N208" s="1">
        <f>IFERROR(AVEDEV(Customer_Revenue[[#This Row],[10/1/2021]:[3/31/2022]]),0)</f>
        <v>4.5461538461538646</v>
      </c>
      <c r="O208" s="1">
        <f>IFERROR(MAX(0,#REF!-#REF!),0)</f>
        <v>0</v>
      </c>
      <c r="P208" s="1">
        <f>IFERROR(#REF!+#REF!,0)</f>
        <v>0</v>
      </c>
      <c r="Q208">
        <v>7073</v>
      </c>
      <c r="T208">
        <v>67.819999999999993</v>
      </c>
      <c r="Y208">
        <v>67.819999999999993</v>
      </c>
      <c r="AD208">
        <v>67.819999999999993</v>
      </c>
      <c r="AI208">
        <v>67.819999999999993</v>
      </c>
      <c r="AN208">
        <v>67.819999999999993</v>
      </c>
      <c r="AS208">
        <v>80.3</v>
      </c>
      <c r="AX208">
        <v>80.3</v>
      </c>
      <c r="BC208">
        <v>81.86</v>
      </c>
      <c r="BH208">
        <v>80.3</v>
      </c>
      <c r="BM208">
        <v>80.3</v>
      </c>
      <c r="BR208">
        <v>83.03</v>
      </c>
      <c r="BW208">
        <v>83.03</v>
      </c>
      <c r="CB208">
        <v>83.03</v>
      </c>
      <c r="CG208">
        <v>83.03</v>
      </c>
      <c r="CK208" s="17"/>
      <c r="CL208">
        <v>83.03</v>
      </c>
      <c r="CQ208">
        <v>83.03</v>
      </c>
      <c r="CV208">
        <v>83.03</v>
      </c>
      <c r="DA208">
        <v>83.03</v>
      </c>
      <c r="DF208">
        <v>83.03</v>
      </c>
      <c r="DK208">
        <v>83.03</v>
      </c>
      <c r="DP208">
        <v>83.03</v>
      </c>
      <c r="DU208">
        <v>83.03</v>
      </c>
      <c r="DZ208">
        <v>83.03</v>
      </c>
      <c r="EE208">
        <v>83.03</v>
      </c>
      <c r="EJ208">
        <v>83.03</v>
      </c>
      <c r="EO208">
        <v>83.03</v>
      </c>
      <c r="ET208">
        <v>83.03</v>
      </c>
      <c r="EY208">
        <v>83.03</v>
      </c>
      <c r="FD208">
        <v>83.03</v>
      </c>
      <c r="FI208">
        <v>83.03</v>
      </c>
      <c r="FN208">
        <v>83.03</v>
      </c>
      <c r="FS208">
        <v>51.74</v>
      </c>
      <c r="FX208">
        <v>51.74</v>
      </c>
      <c r="GC208">
        <v>51.74</v>
      </c>
      <c r="GH208">
        <v>53.08</v>
      </c>
      <c r="GM208">
        <v>51.74</v>
      </c>
      <c r="GR208">
        <v>66.47</v>
      </c>
      <c r="GW208">
        <v>60.76</v>
      </c>
      <c r="HB208">
        <v>60.76</v>
      </c>
      <c r="HG208">
        <v>66.47</v>
      </c>
      <c r="HL208">
        <v>66.47</v>
      </c>
      <c r="HQ208">
        <v>60.76</v>
      </c>
      <c r="HV208">
        <v>66.47</v>
      </c>
      <c r="IA208">
        <v>60.76</v>
      </c>
      <c r="IF208">
        <v>62.82</v>
      </c>
      <c r="IK208">
        <v>66.47</v>
      </c>
      <c r="IP208">
        <v>66.47</v>
      </c>
      <c r="IU208">
        <v>70.84</v>
      </c>
      <c r="IZ208">
        <v>79.430000000000007</v>
      </c>
      <c r="JE208">
        <v>79.430000000000007</v>
      </c>
      <c r="JJ208">
        <v>79.430000000000007</v>
      </c>
      <c r="JO208">
        <v>79.430000000000007</v>
      </c>
    </row>
    <row r="209" spans="1:278" x14ac:dyDescent="0.3">
      <c r="A209" s="2">
        <f>IFERROR(AVERAGEIF(Customer_Revenue[[#This Row],[1/3/2022]:[3/31/2022]], "&gt;0"), 0)</f>
        <v>61.969999999999985</v>
      </c>
      <c r="B209" s="1">
        <f>IFERROR(AVEDEV(Customer_Revenue[[#This Row],[1/3/2022]:[3/31/2022]]),0)</f>
        <v>3.0030769230769327</v>
      </c>
      <c r="C209" s="1">
        <f>IFERROR(MAX(0,#REF!-#REF!),0)</f>
        <v>0</v>
      </c>
      <c r="D209" s="1">
        <f>IFERROR(#REF!+#REF!,0)</f>
        <v>0</v>
      </c>
      <c r="E209" s="2">
        <f>IFERROR(AVERAGEIF(Customer_Revenue[[#This Row],[4/1/2022]:[6/30/2022]], "&gt;0"), 0)</f>
        <v>78.709999999999994</v>
      </c>
      <c r="F209" s="1">
        <f>IFERROR(AVEDEV(Customer_Revenue[[#This Row],[4/1/2022]:[6/30/2022]]),0)</f>
        <v>22.558571428571423</v>
      </c>
      <c r="G209" s="1">
        <f>IFERROR(MAX(0,#REF!-#REF!),0)</f>
        <v>0</v>
      </c>
      <c r="H209" s="1">
        <f>IFERROR(#REF!+#REF!,0)</f>
        <v>0</v>
      </c>
      <c r="I209" s="2">
        <f>IFERROR(AVERAGEIF(Customer_Revenue[[#This Row],[4/1/2022]:[9/30/2022]], "&gt;0"),0)</f>
        <v>111.51481481481478</v>
      </c>
      <c r="J209" s="1">
        <f>IFERROR(AVEDEV(Customer_Revenue[[#This Row],[4/1/2022]:[9/30/2022]]),0)</f>
        <v>45.846063100137158</v>
      </c>
      <c r="K209" s="1">
        <f>IFERROR(MAX(0,Customer_Revenue[[#This Row],[Q3 Mean]]-Customer_Revenue[[#This Row],[Q3 Mean Absolute Deviation]]),0)</f>
        <v>65.668751714677626</v>
      </c>
      <c r="L209" s="1">
        <f>IFERROR(MAX(0,Customer_Revenue[[#This Row],[Q3 Mean]]+Customer_Revenue[[#This Row],[Q3 Mean Absolute Deviation]]),0)</f>
        <v>157.36087791495194</v>
      </c>
      <c r="M209" s="2">
        <f>IFERROR(AVERAGEIF(Customer_Revenue[[#This Row],[10/1/2021]:[3/31/2022]], "&gt;0"),0)</f>
        <v>55.545384615384627</v>
      </c>
      <c r="N209" s="1">
        <f>IFERROR(AVEDEV(Customer_Revenue[[#This Row],[10/1/2021]:[3/31/2022]]),0)</f>
        <v>7.7138461538461538</v>
      </c>
      <c r="O209" s="1">
        <f>IFERROR(MAX(0,#REF!-#REF!),0)</f>
        <v>0</v>
      </c>
      <c r="P209" s="1">
        <f>IFERROR(#REF!+#REF!,0)</f>
        <v>0</v>
      </c>
      <c r="Q209">
        <v>7074</v>
      </c>
      <c r="T209">
        <v>60.59</v>
      </c>
      <c r="Y209">
        <v>28.64</v>
      </c>
      <c r="AD209">
        <v>60.59</v>
      </c>
      <c r="AI209">
        <v>28.64</v>
      </c>
      <c r="AN209">
        <v>50.58</v>
      </c>
      <c r="AS209">
        <v>50.58</v>
      </c>
      <c r="AX209">
        <v>50.58</v>
      </c>
      <c r="BC209">
        <v>50.58</v>
      </c>
      <c r="BH209">
        <v>50.58</v>
      </c>
      <c r="BM209">
        <v>50.58</v>
      </c>
      <c r="BR209">
        <v>52.21</v>
      </c>
      <c r="BW209">
        <v>52.21</v>
      </c>
      <c r="CB209">
        <v>52.21</v>
      </c>
      <c r="CG209">
        <v>52.21</v>
      </c>
      <c r="CK209" s="17"/>
      <c r="CL209">
        <v>52.21</v>
      </c>
      <c r="CQ209">
        <v>62.93</v>
      </c>
      <c r="CV209">
        <v>62.93</v>
      </c>
      <c r="DA209">
        <v>62.93</v>
      </c>
      <c r="DF209">
        <v>62.93</v>
      </c>
      <c r="DK209">
        <v>62.93</v>
      </c>
      <c r="DP209">
        <v>62.93</v>
      </c>
      <c r="DU209">
        <v>62.93</v>
      </c>
      <c r="DZ209">
        <v>62.93</v>
      </c>
      <c r="EE209">
        <v>62.93</v>
      </c>
      <c r="EJ209">
        <v>67.41</v>
      </c>
      <c r="EO209">
        <v>67.41</v>
      </c>
      <c r="ET209">
        <v>75.11</v>
      </c>
      <c r="EY209">
        <v>46.75</v>
      </c>
      <c r="FD209">
        <v>118.53</v>
      </c>
      <c r="FI209">
        <v>46.75</v>
      </c>
      <c r="FN209">
        <v>75.11</v>
      </c>
      <c r="FS209">
        <v>39.31</v>
      </c>
      <c r="FX209">
        <v>67.67</v>
      </c>
      <c r="FY209">
        <v>42.36</v>
      </c>
      <c r="GC209">
        <v>81.67</v>
      </c>
      <c r="GH209">
        <v>111.37</v>
      </c>
      <c r="GM209">
        <v>81.67</v>
      </c>
      <c r="GR209">
        <v>115.56</v>
      </c>
      <c r="GW209">
        <v>85.86</v>
      </c>
      <c r="HB209">
        <v>114.22</v>
      </c>
      <c r="HG209">
        <v>87.87</v>
      </c>
      <c r="HL209">
        <v>116.23</v>
      </c>
      <c r="HQ209">
        <v>449.26</v>
      </c>
      <c r="HV209">
        <v>126.79</v>
      </c>
      <c r="IA209">
        <v>85.86</v>
      </c>
      <c r="IF209">
        <v>345.46</v>
      </c>
      <c r="IK209">
        <v>87.87</v>
      </c>
      <c r="IP209">
        <v>116.9</v>
      </c>
      <c r="IU209">
        <v>87.2</v>
      </c>
      <c r="IZ209">
        <v>115.56</v>
      </c>
      <c r="JE209">
        <v>87.2</v>
      </c>
      <c r="JJ209">
        <v>115.56</v>
      </c>
      <c r="JO209">
        <v>87.2</v>
      </c>
    </row>
    <row r="210" spans="1:278" x14ac:dyDescent="0.3">
      <c r="A210" s="2">
        <f>IFERROR(AVERAGEIF(Customer_Revenue[[#This Row],[1/3/2022]:[3/31/2022]], "&gt;0"), 0)</f>
        <v>71.041666666666643</v>
      </c>
      <c r="B210" s="1">
        <f>IFERROR(AVEDEV(Customer_Revenue[[#This Row],[1/3/2022]:[3/31/2022]]),0)</f>
        <v>60.123786982248504</v>
      </c>
      <c r="C210" s="1">
        <f>IFERROR(MAX(0,#REF!-#REF!),0)</f>
        <v>0</v>
      </c>
      <c r="D210" s="1">
        <f>IFERROR(#REF!+#REF!,0)</f>
        <v>0</v>
      </c>
      <c r="E210" s="2">
        <f>IFERROR(AVERAGEIF(Customer_Revenue[[#This Row],[4/1/2022]:[6/30/2022]], "&gt;0"), 0)</f>
        <v>65.410769230769233</v>
      </c>
      <c r="F210" s="1">
        <f>IFERROR(AVEDEV(Customer_Revenue[[#This Row],[4/1/2022]:[6/30/2022]]),0)</f>
        <v>16.63621301775148</v>
      </c>
      <c r="G210" s="1">
        <f>IFERROR(MAX(0,#REF!-#REF!),0)</f>
        <v>0</v>
      </c>
      <c r="H210" s="1">
        <f>IFERROR(#REF!+#REF!,0)</f>
        <v>0</v>
      </c>
      <c r="I210" s="2">
        <f>IFERROR(AVERAGEIF(Customer_Revenue[[#This Row],[4/1/2022]:[9/30/2022]], "&gt;0"),0)</f>
        <v>66.028148148148148</v>
      </c>
      <c r="J210" s="1">
        <f>IFERROR(AVEDEV(Customer_Revenue[[#This Row],[4/1/2022]:[9/30/2022]]),0)</f>
        <v>11.251879286694102</v>
      </c>
      <c r="K210" s="1">
        <f>IFERROR(MAX(0,Customer_Revenue[[#This Row],[Q3 Mean]]-Customer_Revenue[[#This Row],[Q3 Mean Absolute Deviation]]),0)</f>
        <v>54.776268861454042</v>
      </c>
      <c r="L210" s="1">
        <f>IFERROR(MAX(0,Customer_Revenue[[#This Row],[Q3 Mean]]+Customer_Revenue[[#This Row],[Q3 Mean Absolute Deviation]]),0)</f>
        <v>77.280027434842253</v>
      </c>
      <c r="M210" s="2">
        <f>IFERROR(AVERAGEIF(Customer_Revenue[[#This Row],[10/1/2021]:[3/31/2022]], "&gt;0"),0)</f>
        <v>59.911153846153837</v>
      </c>
      <c r="N210" s="1">
        <f>IFERROR(AVEDEV(Customer_Revenue[[#This Row],[10/1/2021]:[3/31/2022]]),0)</f>
        <v>38.013086419753073</v>
      </c>
      <c r="O210" s="1">
        <f>IFERROR(MAX(0,#REF!-#REF!),0)</f>
        <v>0</v>
      </c>
      <c r="P210" s="1">
        <f>IFERROR(#REF!+#REF!,0)</f>
        <v>0</v>
      </c>
      <c r="Q210">
        <v>7075</v>
      </c>
      <c r="R210">
        <v>35.869999999999997</v>
      </c>
      <c r="W210">
        <v>35.380000000000003</v>
      </c>
      <c r="AB210">
        <v>35.380000000000003</v>
      </c>
      <c r="AG210">
        <v>35.869999999999997</v>
      </c>
      <c r="AL210">
        <v>35.380000000000003</v>
      </c>
      <c r="AQ210">
        <v>62.3</v>
      </c>
      <c r="AV210">
        <v>60.34</v>
      </c>
      <c r="BA210">
        <v>23.39</v>
      </c>
      <c r="BF210">
        <v>24.4</v>
      </c>
      <c r="BK210">
        <v>61.9</v>
      </c>
      <c r="BP210">
        <v>66.64</v>
      </c>
      <c r="BU210">
        <v>77.89</v>
      </c>
      <c r="BZ210">
        <v>95.39</v>
      </c>
      <c r="CE210">
        <v>55.06</v>
      </c>
      <c r="CJ210">
        <v>323.33999999999997</v>
      </c>
      <c r="CK210" s="17">
        <v>-273.77999999999997</v>
      </c>
      <c r="CO210">
        <v>52.56</v>
      </c>
      <c r="CT210">
        <v>56.06</v>
      </c>
      <c r="CY210">
        <v>53.56</v>
      </c>
      <c r="DD210">
        <v>52.56</v>
      </c>
      <c r="DI210">
        <v>52.06</v>
      </c>
      <c r="DN210">
        <v>52.06</v>
      </c>
      <c r="DS210">
        <v>25.14</v>
      </c>
      <c r="DX210">
        <v>26.64</v>
      </c>
      <c r="EC210">
        <v>25.64</v>
      </c>
      <c r="EH210">
        <v>28.14</v>
      </c>
      <c r="EM210">
        <v>104.74</v>
      </c>
      <c r="ER210">
        <v>99.74</v>
      </c>
      <c r="EW210">
        <v>101.24</v>
      </c>
      <c r="FB210">
        <v>55.14</v>
      </c>
      <c r="FG210">
        <v>77.239999999999995</v>
      </c>
      <c r="FL210">
        <v>31.62</v>
      </c>
      <c r="FQ210">
        <v>43.59</v>
      </c>
      <c r="FV210">
        <v>60.76</v>
      </c>
      <c r="GA210">
        <v>87.76</v>
      </c>
      <c r="GF210">
        <v>33.76</v>
      </c>
      <c r="GK210">
        <v>69.03</v>
      </c>
      <c r="GP210">
        <v>61.43</v>
      </c>
      <c r="GU210">
        <v>63.44</v>
      </c>
      <c r="GZ210">
        <v>65.59</v>
      </c>
      <c r="HE210">
        <v>64.11</v>
      </c>
      <c r="HJ210">
        <v>61.43</v>
      </c>
      <c r="HO210">
        <v>61.93</v>
      </c>
      <c r="HT210">
        <v>61.43</v>
      </c>
      <c r="HY210">
        <v>58.08</v>
      </c>
      <c r="ID210">
        <v>58.08</v>
      </c>
      <c r="II210">
        <v>60.41</v>
      </c>
      <c r="IN210">
        <v>63.75</v>
      </c>
      <c r="IS210">
        <v>73.13</v>
      </c>
      <c r="IX210">
        <v>72.459999999999994</v>
      </c>
      <c r="JC210">
        <v>78.31</v>
      </c>
      <c r="JH210">
        <v>73.8</v>
      </c>
      <c r="JM210">
        <v>74.3</v>
      </c>
      <c r="JR210">
        <v>71.2</v>
      </c>
    </row>
    <row r="211" spans="1:278" x14ac:dyDescent="0.3">
      <c r="A211" s="2">
        <f>IFERROR(AVERAGEIF(Customer_Revenue[[#This Row],[1/3/2022]:[3/31/2022]], "&gt;0"), 0)</f>
        <v>63.042307692307688</v>
      </c>
      <c r="B211" s="1">
        <f>IFERROR(AVEDEV(Customer_Revenue[[#This Row],[1/3/2022]:[3/31/2022]]),0)</f>
        <v>37.549704142011834</v>
      </c>
      <c r="C211" s="1">
        <f>IFERROR(MAX(0,#REF!-#REF!),0)</f>
        <v>0</v>
      </c>
      <c r="D211" s="1">
        <f>IFERROR(#REF!+#REF!,0)</f>
        <v>0</v>
      </c>
      <c r="E211" s="2">
        <f>IFERROR(AVERAGEIF(Customer_Revenue[[#This Row],[4/1/2022]:[6/30/2022]], "&gt;0"), 0)</f>
        <v>147.59307692307692</v>
      </c>
      <c r="F211" s="1">
        <f>IFERROR(AVEDEV(Customer_Revenue[[#This Row],[4/1/2022]:[6/30/2022]]),0)</f>
        <v>5.45100591715976</v>
      </c>
      <c r="G211" s="1">
        <f>IFERROR(MAX(0,#REF!-#REF!),0)</f>
        <v>0</v>
      </c>
      <c r="H211" s="1">
        <f>IFERROR(#REF!+#REF!,0)</f>
        <v>0</v>
      </c>
      <c r="I211" s="2">
        <f>IFERROR(AVERAGEIF(Customer_Revenue[[#This Row],[4/1/2022]:[9/30/2022]], "&gt;0"),0)</f>
        <v>201.17888888888888</v>
      </c>
      <c r="J211" s="1">
        <f>IFERROR(AVEDEV(Customer_Revenue[[#This Row],[4/1/2022]:[9/30/2022]]),0)</f>
        <v>92.292839506172839</v>
      </c>
      <c r="K211" s="1">
        <f>IFERROR(MAX(0,Customer_Revenue[[#This Row],[Q3 Mean]]-Customer_Revenue[[#This Row],[Q3 Mean Absolute Deviation]]),0)</f>
        <v>108.88604938271604</v>
      </c>
      <c r="L211" s="1">
        <f>IFERROR(MAX(0,Customer_Revenue[[#This Row],[Q3 Mean]]+Customer_Revenue[[#This Row],[Q3 Mean Absolute Deviation]]),0)</f>
        <v>293.47172839506175</v>
      </c>
      <c r="M211" s="2">
        <f>IFERROR(AVERAGEIF(Customer_Revenue[[#This Row],[10/1/2021]:[3/31/2022]], "&gt;0"),0)</f>
        <v>48.541851851851845</v>
      </c>
      <c r="N211" s="1">
        <f>IFERROR(AVEDEV(Customer_Revenue[[#This Row],[10/1/2021]:[3/31/2022]]),0)</f>
        <v>21.317229080932773</v>
      </c>
      <c r="O211" s="1">
        <f>IFERROR(MAX(0,#REF!-#REF!),0)</f>
        <v>0</v>
      </c>
      <c r="P211" s="1">
        <f>IFERROR(#REF!+#REF!,0)</f>
        <v>0</v>
      </c>
      <c r="Q211">
        <v>7076</v>
      </c>
      <c r="R211">
        <v>29.03</v>
      </c>
      <c r="W211">
        <v>39.32</v>
      </c>
      <c r="AB211">
        <v>29.03</v>
      </c>
      <c r="AG211">
        <v>39.32</v>
      </c>
      <c r="AL211">
        <v>29.03</v>
      </c>
      <c r="AQ211">
        <v>35.630000000000003</v>
      </c>
      <c r="AV211">
        <v>35.630000000000003</v>
      </c>
      <c r="BA211">
        <v>35.630000000000003</v>
      </c>
      <c r="BF211">
        <v>35.630000000000003</v>
      </c>
      <c r="BK211">
        <v>35.630000000000003</v>
      </c>
      <c r="BP211">
        <v>36.799999999999997</v>
      </c>
      <c r="BU211">
        <v>36.799999999999997</v>
      </c>
      <c r="BZ211">
        <v>36.799999999999997</v>
      </c>
      <c r="CE211">
        <v>36.799999999999997</v>
      </c>
      <c r="CJ211">
        <v>36.799999999999997</v>
      </c>
      <c r="CK211" s="17"/>
      <c r="CO211">
        <v>36.799999999999997</v>
      </c>
      <c r="CT211">
        <v>36.799999999999997</v>
      </c>
      <c r="CY211">
        <v>36.799999999999997</v>
      </c>
      <c r="DD211">
        <v>36.799999999999997</v>
      </c>
      <c r="DI211">
        <v>36.799999999999997</v>
      </c>
      <c r="DN211">
        <v>36.799999999999997</v>
      </c>
      <c r="DS211">
        <v>48.75</v>
      </c>
      <c r="DX211">
        <v>40</v>
      </c>
      <c r="DZ211">
        <v>142</v>
      </c>
      <c r="EC211">
        <v>40</v>
      </c>
      <c r="EH211">
        <v>144</v>
      </c>
      <c r="EM211">
        <v>147.19999999999999</v>
      </c>
      <c r="ER211">
        <v>142.34</v>
      </c>
      <c r="EW211">
        <v>152.94</v>
      </c>
      <c r="FB211">
        <v>142.34</v>
      </c>
      <c r="FG211">
        <v>152.94</v>
      </c>
      <c r="FL211">
        <v>143.68</v>
      </c>
      <c r="FQ211">
        <v>152.94</v>
      </c>
      <c r="FV211">
        <v>142.34</v>
      </c>
      <c r="GA211">
        <v>152.94</v>
      </c>
      <c r="GF211">
        <v>142.34</v>
      </c>
      <c r="GK211">
        <v>156.29</v>
      </c>
      <c r="GP211">
        <v>142.34</v>
      </c>
      <c r="GU211">
        <v>152.94</v>
      </c>
      <c r="GZ211">
        <v>142.34</v>
      </c>
      <c r="HE211">
        <v>152.94</v>
      </c>
      <c r="HJ211">
        <v>145.69</v>
      </c>
      <c r="HO211">
        <v>152.94</v>
      </c>
      <c r="HT211">
        <v>145.69</v>
      </c>
      <c r="HY211">
        <v>156.29</v>
      </c>
      <c r="ID211">
        <v>144.35</v>
      </c>
      <c r="II211">
        <v>1065.8399999999999</v>
      </c>
      <c r="IN211">
        <v>142.34</v>
      </c>
      <c r="IS211">
        <v>158.97</v>
      </c>
      <c r="IX211">
        <v>287.87</v>
      </c>
      <c r="JC211">
        <v>495.78</v>
      </c>
      <c r="JH211">
        <v>155.74</v>
      </c>
      <c r="JM211">
        <v>166.34</v>
      </c>
      <c r="JR211">
        <v>142.34</v>
      </c>
    </row>
    <row r="212" spans="1:278" x14ac:dyDescent="0.3">
      <c r="A212" s="2">
        <f>IFERROR(AVERAGEIF(Customer_Revenue[[#This Row],[1/3/2022]:[3/31/2022]], "&gt;0"), 0)</f>
        <v>27.599230769230775</v>
      </c>
      <c r="B212" s="1">
        <f>IFERROR(AVEDEV(Customer_Revenue[[#This Row],[1/3/2022]:[3/31/2022]]),0)</f>
        <v>1.8395266272189328</v>
      </c>
      <c r="C212" s="1">
        <f>IFERROR(MAX(0,#REF!-#REF!),0)</f>
        <v>0</v>
      </c>
      <c r="D212" s="1">
        <f>IFERROR(#REF!+#REF!,0)</f>
        <v>0</v>
      </c>
      <c r="E212" s="2">
        <f>IFERROR(AVERAGEIF(Customer_Revenue[[#This Row],[4/1/2022]:[6/30/2022]], "&gt;0"), 0)</f>
        <v>28.137692307692305</v>
      </c>
      <c r="F212" s="1">
        <f>IFERROR(AVEDEV(Customer_Revenue[[#This Row],[4/1/2022]:[6/30/2022]]),0)</f>
        <v>8.5040236686390536</v>
      </c>
      <c r="G212" s="1">
        <f>IFERROR(MAX(0,#REF!-#REF!),0)</f>
        <v>0</v>
      </c>
      <c r="H212" s="1">
        <f>IFERROR(#REF!+#REF!,0)</f>
        <v>0</v>
      </c>
      <c r="I212" s="2">
        <f>IFERROR(AVERAGEIF(Customer_Revenue[[#This Row],[4/1/2022]:[9/30/2022]], "&gt;0"),0)</f>
        <v>27.798076923076913</v>
      </c>
      <c r="J212" s="1">
        <f>IFERROR(AVEDEV(Customer_Revenue[[#This Row],[4/1/2022]:[9/30/2022]]),0)</f>
        <v>9.1050000000000004</v>
      </c>
      <c r="K212" s="1">
        <f>IFERROR(MAX(0,Customer_Revenue[[#This Row],[Q3 Mean]]-Customer_Revenue[[#This Row],[Q3 Mean Absolute Deviation]]),0)</f>
        <v>18.693076923076912</v>
      </c>
      <c r="L212" s="1">
        <f>IFERROR(MAX(0,Customer_Revenue[[#This Row],[Q3 Mean]]+Customer_Revenue[[#This Row],[Q3 Mean Absolute Deviation]]),0)</f>
        <v>36.90307692307691</v>
      </c>
      <c r="M212" s="2">
        <f>IFERROR(AVERAGEIF(Customer_Revenue[[#This Row],[10/1/2021]:[3/31/2022]], "&gt;0"),0)</f>
        <v>27.875384615384615</v>
      </c>
      <c r="N212" s="1">
        <f>IFERROR(AVEDEV(Customer_Revenue[[#This Row],[10/1/2021]:[3/31/2022]]),0)</f>
        <v>3.2671597633136105</v>
      </c>
      <c r="O212" s="1">
        <f>IFERROR(MAX(0,#REF!-#REF!),0)</f>
        <v>0</v>
      </c>
      <c r="P212" s="1">
        <f>IFERROR(#REF!+#REF!,0)</f>
        <v>0</v>
      </c>
      <c r="Q212">
        <v>7077</v>
      </c>
      <c r="S212">
        <v>34.93</v>
      </c>
      <c r="X212">
        <v>16.7</v>
      </c>
      <c r="AC212">
        <v>38.18</v>
      </c>
      <c r="AH212">
        <v>13.45</v>
      </c>
      <c r="AM212">
        <v>32.53</v>
      </c>
      <c r="AR212">
        <v>30.58</v>
      </c>
      <c r="AW212">
        <v>30.58</v>
      </c>
      <c r="BB212">
        <v>30.58</v>
      </c>
      <c r="BG212">
        <v>27.33</v>
      </c>
      <c r="BL212">
        <v>30.58</v>
      </c>
      <c r="BQ212">
        <v>24.61</v>
      </c>
      <c r="BV212">
        <v>27.96</v>
      </c>
      <c r="CA212">
        <v>27.96</v>
      </c>
      <c r="CF212">
        <v>27.96</v>
      </c>
      <c r="CK212" s="17">
        <v>27.96</v>
      </c>
      <c r="CP212">
        <v>24.61</v>
      </c>
      <c r="CU212">
        <v>27.96</v>
      </c>
      <c r="CZ212">
        <v>27.96</v>
      </c>
      <c r="DE212">
        <v>24.61</v>
      </c>
      <c r="DJ212">
        <v>24.61</v>
      </c>
      <c r="DO212">
        <v>24.61</v>
      </c>
      <c r="DT212">
        <v>27.96</v>
      </c>
      <c r="DY212">
        <v>29.97</v>
      </c>
      <c r="ED212">
        <v>29.97</v>
      </c>
      <c r="EI212">
        <v>30.64</v>
      </c>
      <c r="EN212">
        <v>29.97</v>
      </c>
      <c r="ES212">
        <v>32.11</v>
      </c>
      <c r="EX212">
        <v>17.25</v>
      </c>
      <c r="FC212">
        <v>35.46</v>
      </c>
      <c r="FH212">
        <v>17.25</v>
      </c>
      <c r="FM212">
        <v>35.46</v>
      </c>
      <c r="FR212">
        <v>19.93</v>
      </c>
      <c r="FW212">
        <v>35.46</v>
      </c>
      <c r="GB212">
        <v>19.260000000000002</v>
      </c>
      <c r="GG212">
        <v>37.47</v>
      </c>
      <c r="GL212">
        <v>19.93</v>
      </c>
      <c r="GQ212">
        <v>38.14</v>
      </c>
      <c r="GV212">
        <v>19.93</v>
      </c>
      <c r="HA212">
        <v>38.14</v>
      </c>
      <c r="HF212">
        <v>19.260000000000002</v>
      </c>
      <c r="HK212">
        <v>38.14</v>
      </c>
      <c r="HP212">
        <v>19.260000000000002</v>
      </c>
      <c r="HU212">
        <v>38.14</v>
      </c>
      <c r="HZ212">
        <v>17.25</v>
      </c>
      <c r="IE212">
        <v>37.47</v>
      </c>
      <c r="IJ212">
        <v>19.93</v>
      </c>
      <c r="IO212">
        <v>37.47</v>
      </c>
      <c r="IT212">
        <v>19.93</v>
      </c>
      <c r="IY212">
        <v>38.14</v>
      </c>
      <c r="JD212">
        <v>19.93</v>
      </c>
      <c r="JI212">
        <v>38.14</v>
      </c>
      <c r="JN212">
        <v>13.9</v>
      </c>
    </row>
    <row r="213" spans="1:278" x14ac:dyDescent="0.3">
      <c r="A213" s="2">
        <f>IFERROR(AVERAGEIF(Customer_Revenue[[#This Row],[1/3/2022]:[3/31/2022]], "&gt;0"), 0)</f>
        <v>86.84692307692309</v>
      </c>
      <c r="B213" s="1">
        <f>IFERROR(AVEDEV(Customer_Revenue[[#This Row],[1/3/2022]:[3/31/2022]]),0)</f>
        <v>85.775857988165683</v>
      </c>
      <c r="C213" s="1">
        <f>IFERROR(MAX(0,#REF!-#REF!),0)</f>
        <v>0</v>
      </c>
      <c r="D213" s="1">
        <f>IFERROR(#REF!+#REF!,0)</f>
        <v>0</v>
      </c>
      <c r="E213" s="2">
        <f>IFERROR(AVERAGEIF(Customer_Revenue[[#This Row],[4/1/2022]:[6/30/2022]], "&gt;0"), 0)</f>
        <v>45.054615384615381</v>
      </c>
      <c r="F213" s="1">
        <f>IFERROR(AVEDEV(Customer_Revenue[[#This Row],[4/1/2022]:[6/30/2022]]),0)</f>
        <v>3.9949112426035489</v>
      </c>
      <c r="G213" s="1">
        <f>IFERROR(MAX(0,#REF!-#REF!),0)</f>
        <v>0</v>
      </c>
      <c r="H213" s="1">
        <f>IFERROR(#REF!+#REF!,0)</f>
        <v>0</v>
      </c>
      <c r="I213" s="2">
        <f>IFERROR(AVERAGEIF(Customer_Revenue[[#This Row],[4/1/2022]:[9/30/2022]], "&gt;0"),0)</f>
        <v>44.099999999999987</v>
      </c>
      <c r="J213" s="1">
        <f>IFERROR(AVEDEV(Customer_Revenue[[#This Row],[4/1/2022]:[9/30/2022]]),0)</f>
        <v>3.3938461538461477</v>
      </c>
      <c r="K213" s="1">
        <f>IFERROR(MAX(0,Customer_Revenue[[#This Row],[Q3 Mean]]-Customer_Revenue[[#This Row],[Q3 Mean Absolute Deviation]]),0)</f>
        <v>40.706153846153839</v>
      </c>
      <c r="L213" s="1">
        <f>IFERROR(MAX(0,Customer_Revenue[[#This Row],[Q3 Mean]]+Customer_Revenue[[#This Row],[Q3 Mean Absolute Deviation]]),0)</f>
        <v>47.493846153846135</v>
      </c>
      <c r="M213" s="2">
        <f>IFERROR(AVERAGEIF(Customer_Revenue[[#This Row],[10/1/2021]:[3/31/2022]], "&gt;0"),0)</f>
        <v>63.583076923076916</v>
      </c>
      <c r="N213" s="1">
        <f>IFERROR(AVEDEV(Customer_Revenue[[#This Row],[10/1/2021]:[3/31/2022]]),0)</f>
        <v>44.677455621301768</v>
      </c>
      <c r="O213" s="1">
        <f>IFERROR(MAX(0,#REF!-#REF!),0)</f>
        <v>0</v>
      </c>
      <c r="P213" s="1">
        <f>IFERROR(#REF!+#REF!,0)</f>
        <v>0</v>
      </c>
      <c r="Q213">
        <v>7078</v>
      </c>
      <c r="S213">
        <v>34.909999999999997</v>
      </c>
      <c r="X213">
        <v>42.71</v>
      </c>
      <c r="AC213">
        <v>42.71</v>
      </c>
      <c r="AH213">
        <v>34.909999999999997</v>
      </c>
      <c r="AM213">
        <v>40.76</v>
      </c>
      <c r="AR213">
        <v>40.76</v>
      </c>
      <c r="AW213">
        <v>40.76</v>
      </c>
      <c r="BB213">
        <v>40.76</v>
      </c>
      <c r="BG213">
        <v>34.909999999999997</v>
      </c>
      <c r="BL213">
        <v>40.76</v>
      </c>
      <c r="BQ213">
        <v>44.07</v>
      </c>
      <c r="BV213">
        <v>44.07</v>
      </c>
      <c r="CA213">
        <v>42.06</v>
      </c>
      <c r="CF213">
        <v>44.07</v>
      </c>
      <c r="CK213" s="17">
        <v>39.380000000000003</v>
      </c>
      <c r="CP213">
        <v>36.03</v>
      </c>
      <c r="CU213">
        <v>42.06</v>
      </c>
      <c r="CZ213">
        <v>44.07</v>
      </c>
      <c r="DE213">
        <v>36.03</v>
      </c>
      <c r="DJ213">
        <v>36.03</v>
      </c>
      <c r="DO213">
        <v>36.03</v>
      </c>
      <c r="DT213">
        <v>42.06</v>
      </c>
      <c r="DY213">
        <v>42.06</v>
      </c>
      <c r="ED213">
        <v>43.4</v>
      </c>
      <c r="EI213">
        <v>644.39</v>
      </c>
      <c r="EN213">
        <v>43.4</v>
      </c>
      <c r="ES213">
        <v>42.06</v>
      </c>
      <c r="EX213">
        <v>42.06</v>
      </c>
      <c r="FC213">
        <v>49.43</v>
      </c>
      <c r="FH213">
        <v>39.380000000000003</v>
      </c>
      <c r="FM213">
        <v>41.39</v>
      </c>
      <c r="FR213">
        <v>44.07</v>
      </c>
      <c r="FW213">
        <v>41.39</v>
      </c>
      <c r="GB213">
        <v>45.76</v>
      </c>
      <c r="GG213">
        <v>50.45</v>
      </c>
      <c r="GL213">
        <v>42.06</v>
      </c>
      <c r="GQ213">
        <v>42.06</v>
      </c>
      <c r="GV213">
        <v>54.81</v>
      </c>
      <c r="HA213">
        <v>50.79</v>
      </c>
      <c r="HF213">
        <v>42.06</v>
      </c>
      <c r="HK213">
        <v>42.06</v>
      </c>
      <c r="HP213">
        <v>42.06</v>
      </c>
      <c r="HU213">
        <v>42.06</v>
      </c>
      <c r="HZ213">
        <v>42.06</v>
      </c>
      <c r="IE213">
        <v>43.4</v>
      </c>
      <c r="IJ213">
        <v>42.06</v>
      </c>
      <c r="IO213">
        <v>42.06</v>
      </c>
      <c r="IT213">
        <v>42.06</v>
      </c>
      <c r="IY213">
        <v>50.79</v>
      </c>
      <c r="JD213">
        <v>43.4</v>
      </c>
      <c r="JI213">
        <v>50.79</v>
      </c>
      <c r="JN213">
        <v>36.03</v>
      </c>
    </row>
    <row r="214" spans="1:278" x14ac:dyDescent="0.3">
      <c r="A214" s="2">
        <f>IFERROR(AVERAGEIF(Customer_Revenue[[#This Row],[1/3/2022]:[3/31/2022]], "&gt;0"), 0)</f>
        <v>33.729230769230767</v>
      </c>
      <c r="B214" s="1">
        <f>IFERROR(AVEDEV(Customer_Revenue[[#This Row],[1/3/2022]:[3/31/2022]]),0)</f>
        <v>3.297633136094674</v>
      </c>
      <c r="C214" s="1">
        <f>IFERROR(MAX(0,#REF!-#REF!),0)</f>
        <v>0</v>
      </c>
      <c r="D214" s="1">
        <f>IFERROR(#REF!+#REF!,0)</f>
        <v>0</v>
      </c>
      <c r="E214" s="2">
        <f>IFERROR(AVERAGEIF(Customer_Revenue[[#This Row],[4/1/2022]:[6/30/2022]], "&gt;0"), 0)</f>
        <v>40.942307692307693</v>
      </c>
      <c r="F214" s="1">
        <f>IFERROR(AVEDEV(Customer_Revenue[[#This Row],[4/1/2022]:[6/30/2022]]),0)</f>
        <v>2.5474556213017747</v>
      </c>
      <c r="G214" s="1">
        <f>IFERROR(MAX(0,#REF!-#REF!),0)</f>
        <v>0</v>
      </c>
      <c r="H214" s="1">
        <f>IFERROR(#REF!+#REF!,0)</f>
        <v>0</v>
      </c>
      <c r="I214" s="2">
        <f>IFERROR(AVERAGEIF(Customer_Revenue[[#This Row],[4/1/2022]:[9/30/2022]], "&gt;0"),0)</f>
        <v>40.814230769230775</v>
      </c>
      <c r="J214" s="1">
        <f>IFERROR(AVEDEV(Customer_Revenue[[#This Row],[4/1/2022]:[9/30/2022]]),0)</f>
        <v>2.8360946745562128</v>
      </c>
      <c r="K214" s="1">
        <f>IFERROR(MAX(0,Customer_Revenue[[#This Row],[Q3 Mean]]-Customer_Revenue[[#This Row],[Q3 Mean Absolute Deviation]]),0)</f>
        <v>37.978136094674561</v>
      </c>
      <c r="L214" s="1">
        <f>IFERROR(MAX(0,Customer_Revenue[[#This Row],[Q3 Mean]]+Customer_Revenue[[#This Row],[Q3 Mean Absolute Deviation]]),0)</f>
        <v>43.65032544378699</v>
      </c>
      <c r="M214" s="2">
        <f>IFERROR(AVERAGEIF(Customer_Revenue[[#This Row],[10/1/2021]:[3/31/2022]], "&gt;0"),0)</f>
        <v>33.656923076923086</v>
      </c>
      <c r="N214" s="1">
        <f>IFERROR(AVEDEV(Customer_Revenue[[#This Row],[10/1/2021]:[3/31/2022]]),0)</f>
        <v>2.7589349112426018</v>
      </c>
      <c r="O214" s="1">
        <f>IFERROR(MAX(0,#REF!-#REF!),0)</f>
        <v>0</v>
      </c>
      <c r="P214" s="1">
        <f>IFERROR(#REF!+#REF!,0)</f>
        <v>0</v>
      </c>
      <c r="Q214">
        <v>7079</v>
      </c>
      <c r="S214">
        <v>30.38</v>
      </c>
      <c r="X214">
        <v>29.75</v>
      </c>
      <c r="AC214">
        <v>36.229999999999997</v>
      </c>
      <c r="AH214">
        <v>26.5</v>
      </c>
      <c r="AM214">
        <v>34.65</v>
      </c>
      <c r="AR214">
        <v>34.65</v>
      </c>
      <c r="AW214">
        <v>34.65</v>
      </c>
      <c r="BB214">
        <v>34.65</v>
      </c>
      <c r="BG214">
        <v>34.65</v>
      </c>
      <c r="BL214">
        <v>35.950000000000003</v>
      </c>
      <c r="BQ214">
        <v>35.74</v>
      </c>
      <c r="BV214">
        <v>35.74</v>
      </c>
      <c r="CA214">
        <v>33.06</v>
      </c>
      <c r="CF214">
        <v>33.06</v>
      </c>
      <c r="CK214" s="17">
        <v>37.75</v>
      </c>
      <c r="CP214">
        <v>29.71</v>
      </c>
      <c r="CU214">
        <v>29.71</v>
      </c>
      <c r="CZ214">
        <v>37.08</v>
      </c>
      <c r="DE214">
        <v>29.71</v>
      </c>
      <c r="DJ214">
        <v>29.71</v>
      </c>
      <c r="DO214">
        <v>29.71</v>
      </c>
      <c r="DT214">
        <v>37.75</v>
      </c>
      <c r="DY214">
        <v>35.74</v>
      </c>
      <c r="ED214">
        <v>33.06</v>
      </c>
      <c r="EI214">
        <v>39.78</v>
      </c>
      <c r="EN214">
        <v>35.71</v>
      </c>
      <c r="ES214">
        <v>40.700000000000003</v>
      </c>
      <c r="EX214">
        <v>39.380000000000003</v>
      </c>
      <c r="FC214">
        <v>43.38</v>
      </c>
      <c r="FH214">
        <v>36.03</v>
      </c>
      <c r="FM214">
        <v>43.38</v>
      </c>
      <c r="FR214">
        <v>38.71</v>
      </c>
      <c r="FW214">
        <v>43.38</v>
      </c>
      <c r="GB214">
        <v>36.700000000000003</v>
      </c>
      <c r="GG214">
        <v>47.75</v>
      </c>
      <c r="GL214">
        <v>39.380000000000003</v>
      </c>
      <c r="GQ214">
        <v>40.700000000000003</v>
      </c>
      <c r="GV214">
        <v>39.380000000000003</v>
      </c>
      <c r="HA214">
        <v>43.38</v>
      </c>
      <c r="HF214">
        <v>39.380000000000003</v>
      </c>
      <c r="HK214">
        <v>43.38</v>
      </c>
      <c r="HP214">
        <v>38.71</v>
      </c>
      <c r="HU214">
        <v>43.38</v>
      </c>
      <c r="HZ214">
        <v>33.35</v>
      </c>
      <c r="IE214">
        <v>42.71</v>
      </c>
      <c r="IJ214">
        <v>39.380000000000003</v>
      </c>
      <c r="IO214">
        <v>47.75</v>
      </c>
      <c r="IT214">
        <v>39.380000000000003</v>
      </c>
      <c r="IY214">
        <v>43.38</v>
      </c>
      <c r="JD214">
        <v>41.39</v>
      </c>
      <c r="JI214">
        <v>43.38</v>
      </c>
      <c r="JN214">
        <v>33.35</v>
      </c>
    </row>
    <row r="215" spans="1:278" x14ac:dyDescent="0.3">
      <c r="A215" s="2">
        <f>IFERROR(AVERAGEIF(Customer_Revenue[[#This Row],[1/3/2022]:[3/31/2022]], "&gt;0"), 0)</f>
        <v>47.78153846153846</v>
      </c>
      <c r="B215" s="1">
        <f>IFERROR(AVEDEV(Customer_Revenue[[#This Row],[1/3/2022]:[3/31/2022]]),0)</f>
        <v>2.7121893491124283</v>
      </c>
      <c r="C215" s="1">
        <f>IFERROR(MAX(0,#REF!-#REF!),0)</f>
        <v>0</v>
      </c>
      <c r="D215" s="1">
        <f>IFERROR(#REF!+#REF!,0)</f>
        <v>0</v>
      </c>
      <c r="E215" s="2">
        <f>IFERROR(AVERAGEIF(Customer_Revenue[[#This Row],[4/1/2022]:[6/30/2022]], "&gt;0"), 0)</f>
        <v>56.287692307692311</v>
      </c>
      <c r="F215" s="1">
        <f>IFERROR(AVEDEV(Customer_Revenue[[#This Row],[4/1/2022]:[6/30/2022]]),0)</f>
        <v>3.5910059171597646</v>
      </c>
      <c r="G215" s="1">
        <f>IFERROR(MAX(0,#REF!-#REF!),0)</f>
        <v>0</v>
      </c>
      <c r="H215" s="1">
        <f>IFERROR(#REF!+#REF!,0)</f>
        <v>0</v>
      </c>
      <c r="I215" s="2">
        <f>IFERROR(AVERAGEIF(Customer_Revenue[[#This Row],[4/1/2022]:[9/30/2022]], "&gt;0"),0)</f>
        <v>57.218076923076929</v>
      </c>
      <c r="J215" s="1">
        <f>IFERROR(AVEDEV(Customer_Revenue[[#This Row],[4/1/2022]:[9/30/2022]]),0)</f>
        <v>4.0660946745562159</v>
      </c>
      <c r="K215" s="1">
        <f>IFERROR(MAX(0,Customer_Revenue[[#This Row],[Q3 Mean]]-Customer_Revenue[[#This Row],[Q3 Mean Absolute Deviation]]),0)</f>
        <v>53.15198224852071</v>
      </c>
      <c r="L215" s="1">
        <f>IFERROR(MAX(0,Customer_Revenue[[#This Row],[Q3 Mean]]+Customer_Revenue[[#This Row],[Q3 Mean Absolute Deviation]]),0)</f>
        <v>61.284171597633147</v>
      </c>
      <c r="M215" s="2">
        <f>IFERROR(AVERAGEIF(Customer_Revenue[[#This Row],[10/1/2021]:[3/31/2022]], "&gt;0"),0)</f>
        <v>48.174230769230768</v>
      </c>
      <c r="N215" s="1">
        <f>IFERROR(AVEDEV(Customer_Revenue[[#This Row],[10/1/2021]:[3/31/2022]]),0)</f>
        <v>2.4386094674556209</v>
      </c>
      <c r="O215" s="1">
        <f>IFERROR(MAX(0,#REF!-#REF!),0)</f>
        <v>0</v>
      </c>
      <c r="P215" s="1">
        <f>IFERROR(#REF!+#REF!,0)</f>
        <v>0</v>
      </c>
      <c r="Q215">
        <v>7080</v>
      </c>
      <c r="S215">
        <v>46.5</v>
      </c>
      <c r="X215">
        <v>53</v>
      </c>
      <c r="AC215">
        <v>51.05</v>
      </c>
      <c r="AH215">
        <v>46.5</v>
      </c>
      <c r="AM215">
        <v>46.5</v>
      </c>
      <c r="AR215">
        <v>46.5</v>
      </c>
      <c r="AW215">
        <v>46.5</v>
      </c>
      <c r="BB215">
        <v>49.75</v>
      </c>
      <c r="BG215">
        <v>46.5</v>
      </c>
      <c r="BL215">
        <v>51.7</v>
      </c>
      <c r="BQ215">
        <v>47.84</v>
      </c>
      <c r="BV215">
        <v>47.84</v>
      </c>
      <c r="CA215">
        <v>51.19</v>
      </c>
      <c r="CF215">
        <v>47.84</v>
      </c>
      <c r="CK215" s="17">
        <v>47.84</v>
      </c>
      <c r="CP215">
        <v>47.84</v>
      </c>
      <c r="CU215">
        <v>54.54</v>
      </c>
      <c r="CZ215">
        <v>52.7</v>
      </c>
      <c r="DE215">
        <v>44.62</v>
      </c>
      <c r="DJ215">
        <v>44.62</v>
      </c>
      <c r="DO215">
        <v>44.62</v>
      </c>
      <c r="DT215">
        <v>44.62</v>
      </c>
      <c r="DY215">
        <v>51.32</v>
      </c>
      <c r="ED215">
        <v>45.96</v>
      </c>
      <c r="EI215">
        <v>44.62</v>
      </c>
      <c r="EN215">
        <v>50.02</v>
      </c>
      <c r="ES215">
        <v>50.02</v>
      </c>
      <c r="EX215">
        <v>54.71</v>
      </c>
      <c r="FC215">
        <v>51.36</v>
      </c>
      <c r="FH215">
        <v>56.05</v>
      </c>
      <c r="FM215">
        <v>54.04</v>
      </c>
      <c r="FR215">
        <v>64.11</v>
      </c>
      <c r="FW215">
        <v>60.09</v>
      </c>
      <c r="GB215">
        <v>52.7</v>
      </c>
      <c r="GG215">
        <v>54.04</v>
      </c>
      <c r="GL215">
        <v>61.09</v>
      </c>
      <c r="GQ215">
        <v>62.1</v>
      </c>
      <c r="GV215">
        <v>54.04</v>
      </c>
      <c r="HA215">
        <v>57.39</v>
      </c>
      <c r="HF215">
        <v>56.05</v>
      </c>
      <c r="HK215">
        <v>54.71</v>
      </c>
      <c r="HP215">
        <v>58.06</v>
      </c>
      <c r="HU215">
        <v>56.72</v>
      </c>
      <c r="HZ215">
        <v>53.37</v>
      </c>
      <c r="IE215">
        <v>53.37</v>
      </c>
      <c r="IJ215">
        <v>56.72</v>
      </c>
      <c r="IO215">
        <v>75.930000000000007</v>
      </c>
      <c r="IT215">
        <v>60.42</v>
      </c>
      <c r="IY215">
        <v>63.77</v>
      </c>
      <c r="JD215">
        <v>62.08</v>
      </c>
      <c r="JI215">
        <v>54.71</v>
      </c>
      <c r="JN215">
        <v>50.02</v>
      </c>
    </row>
    <row r="216" spans="1:278" x14ac:dyDescent="0.3">
      <c r="A216" s="2">
        <f>IFERROR(AVERAGEIF(Customer_Revenue[[#This Row],[1/3/2022]:[3/31/2022]], "&gt;0"), 0)</f>
        <v>40.71153846153846</v>
      </c>
      <c r="B216" s="1">
        <f>IFERROR(AVEDEV(Customer_Revenue[[#This Row],[1/3/2022]:[3/31/2022]]),0)</f>
        <v>3.4385798816568052</v>
      </c>
      <c r="C216" s="1">
        <f>IFERROR(MAX(0,#REF!-#REF!),0)</f>
        <v>0</v>
      </c>
      <c r="D216" s="1">
        <f>IFERROR(#REF!+#REF!,0)</f>
        <v>0</v>
      </c>
      <c r="E216" s="2">
        <f>IFERROR(AVERAGEIF(Customer_Revenue[[#This Row],[4/1/2022]:[6/30/2022]], "&gt;0"), 0)</f>
        <v>49.723076923076924</v>
      </c>
      <c r="F216" s="1">
        <f>IFERROR(AVEDEV(Customer_Revenue[[#This Row],[4/1/2022]:[6/30/2022]]),0)</f>
        <v>3.2628402366863907</v>
      </c>
      <c r="G216" s="1">
        <f>IFERROR(MAX(0,#REF!-#REF!),0)</f>
        <v>0</v>
      </c>
      <c r="H216" s="1">
        <f>IFERROR(#REF!+#REF!,0)</f>
        <v>0</v>
      </c>
      <c r="I216" s="2">
        <f>IFERROR(AVERAGEIF(Customer_Revenue[[#This Row],[4/1/2022]:[9/30/2022]], "&gt;0"),0)</f>
        <v>49.43807692307692</v>
      </c>
      <c r="J216" s="1">
        <f>IFERROR(AVEDEV(Customer_Revenue[[#This Row],[4/1/2022]:[9/30/2022]]),0)</f>
        <v>3.2926923076923083</v>
      </c>
      <c r="K216" s="1">
        <f>IFERROR(MAX(0,Customer_Revenue[[#This Row],[Q3 Mean]]-Customer_Revenue[[#This Row],[Q3 Mean Absolute Deviation]]),0)</f>
        <v>46.145384615384614</v>
      </c>
      <c r="L216" s="1">
        <f>IFERROR(MAX(0,Customer_Revenue[[#This Row],[Q3 Mean]]+Customer_Revenue[[#This Row],[Q3 Mean Absolute Deviation]]),0)</f>
        <v>52.730769230769226</v>
      </c>
      <c r="M216" s="2">
        <f>IFERROR(AVERAGEIF(Customer_Revenue[[#This Row],[10/1/2021]:[3/31/2022]], "&gt;0"),0)</f>
        <v>40.224999999999994</v>
      </c>
      <c r="N216" s="1">
        <f>IFERROR(AVEDEV(Customer_Revenue[[#This Row],[10/1/2021]:[3/31/2022]]),0)</f>
        <v>3.0788461538461553</v>
      </c>
      <c r="O216" s="1">
        <f>IFERROR(MAX(0,#REF!-#REF!),0)</f>
        <v>0</v>
      </c>
      <c r="P216" s="1">
        <f>IFERROR(#REF!+#REF!,0)</f>
        <v>0</v>
      </c>
      <c r="Q216">
        <v>7081</v>
      </c>
      <c r="S216">
        <v>37.78</v>
      </c>
      <c r="X216">
        <v>38.26</v>
      </c>
      <c r="AC216">
        <v>43.63</v>
      </c>
      <c r="AH216">
        <v>32.409999999999997</v>
      </c>
      <c r="AM216">
        <v>41.08</v>
      </c>
      <c r="AR216">
        <v>43.68</v>
      </c>
      <c r="AW216">
        <v>35.880000000000003</v>
      </c>
      <c r="BB216">
        <v>41.08</v>
      </c>
      <c r="BG216">
        <v>35.880000000000003</v>
      </c>
      <c r="BL216">
        <v>41.73</v>
      </c>
      <c r="BQ216">
        <v>42.4</v>
      </c>
      <c r="BV216">
        <v>40.39</v>
      </c>
      <c r="CA216">
        <v>42.4</v>
      </c>
      <c r="CF216">
        <v>40.39</v>
      </c>
      <c r="CK216" s="17">
        <v>41.06</v>
      </c>
      <c r="CP216">
        <v>37.04</v>
      </c>
      <c r="CU216">
        <v>37.04</v>
      </c>
      <c r="CZ216">
        <v>43.07</v>
      </c>
      <c r="DE216">
        <v>37.04</v>
      </c>
      <c r="DJ216">
        <v>37.04</v>
      </c>
      <c r="DO216">
        <v>37.04</v>
      </c>
      <c r="DT216">
        <v>45.08</v>
      </c>
      <c r="DY216">
        <v>45.08</v>
      </c>
      <c r="ED216">
        <v>37.04</v>
      </c>
      <c r="EI216">
        <v>49.77</v>
      </c>
      <c r="EN216">
        <v>42.56</v>
      </c>
      <c r="ES216">
        <v>53.04</v>
      </c>
      <c r="EX216">
        <v>46.97</v>
      </c>
      <c r="FC216">
        <v>51.03</v>
      </c>
      <c r="FH216">
        <v>46.97</v>
      </c>
      <c r="FM216">
        <v>55.05</v>
      </c>
      <c r="FR216">
        <v>44.29</v>
      </c>
      <c r="FW216">
        <v>51.03</v>
      </c>
      <c r="GB216">
        <v>44.29</v>
      </c>
      <c r="GG216">
        <v>53.04</v>
      </c>
      <c r="GL216">
        <v>48.31</v>
      </c>
      <c r="GQ216">
        <v>53.04</v>
      </c>
      <c r="GV216">
        <v>46.3</v>
      </c>
      <c r="HA216">
        <v>53.04</v>
      </c>
      <c r="HF216">
        <v>46.3</v>
      </c>
      <c r="HK216">
        <v>53.04</v>
      </c>
      <c r="HP216">
        <v>46.3</v>
      </c>
      <c r="HU216">
        <v>53.04</v>
      </c>
      <c r="HZ216">
        <v>46.3</v>
      </c>
      <c r="IE216">
        <v>49.69</v>
      </c>
      <c r="IJ216">
        <v>46.97</v>
      </c>
      <c r="IO216">
        <v>54.38</v>
      </c>
      <c r="IT216">
        <v>46.97</v>
      </c>
      <c r="IY216">
        <v>53.04</v>
      </c>
      <c r="JD216">
        <v>48.98</v>
      </c>
      <c r="JI216">
        <v>53.04</v>
      </c>
      <c r="JN216">
        <v>40.94</v>
      </c>
    </row>
    <row r="217" spans="1:278" x14ac:dyDescent="0.3">
      <c r="A217" s="2">
        <f>IFERROR(AVERAGEIF(Customer_Revenue[[#This Row],[1/3/2022]:[3/31/2022]], "&gt;0"), 0)</f>
        <v>15.261538461538464</v>
      </c>
      <c r="B217" s="1">
        <f>IFERROR(AVEDEV(Customer_Revenue[[#This Row],[1/3/2022]:[3/31/2022]]),0)</f>
        <v>6.7462721893491135</v>
      </c>
      <c r="C217" s="1">
        <f>IFERROR(MAX(0,#REF!-#REF!),0)</f>
        <v>0</v>
      </c>
      <c r="D217" s="1">
        <f>IFERROR(#REF!+#REF!,0)</f>
        <v>0</v>
      </c>
      <c r="E217" s="2">
        <f>IFERROR(AVERAGEIF(Customer_Revenue[[#This Row],[4/1/2022]:[6/30/2022]], "&gt;0"), 0)</f>
        <v>29.877142857142854</v>
      </c>
      <c r="F217" s="1">
        <f>IFERROR(AVEDEV(Customer_Revenue[[#This Row],[4/1/2022]:[6/30/2022]]),0)</f>
        <v>14.8501775147929</v>
      </c>
      <c r="G217" s="1">
        <f>IFERROR(MAX(0,#REF!-#REF!),0)</f>
        <v>0</v>
      </c>
      <c r="H217" s="1">
        <f>IFERROR(#REF!+#REF!,0)</f>
        <v>0</v>
      </c>
      <c r="I217" s="2">
        <f>IFERROR(AVERAGEIF(Customer_Revenue[[#This Row],[4/1/2022]:[9/30/2022]], "&gt;0"),0)</f>
        <v>31.59</v>
      </c>
      <c r="J217" s="1">
        <f>IFERROR(AVEDEV(Customer_Revenue[[#This Row],[4/1/2022]:[9/30/2022]]),0)</f>
        <v>15.795000000000003</v>
      </c>
      <c r="K217" s="1">
        <f>IFERROR(MAX(0,Customer_Revenue[[#This Row],[Q3 Mean]]-Customer_Revenue[[#This Row],[Q3 Mean Absolute Deviation]]),0)</f>
        <v>15.794999999999996</v>
      </c>
      <c r="L217" s="1">
        <f>IFERROR(MAX(0,Customer_Revenue[[#This Row],[Q3 Mean]]+Customer_Revenue[[#This Row],[Q3 Mean Absolute Deviation]]),0)</f>
        <v>47.385000000000005</v>
      </c>
      <c r="M217" s="2">
        <f>IFERROR(AVERAGEIF(Customer_Revenue[[#This Row],[10/1/2021]:[3/31/2022]], "&gt;0"),0)</f>
        <v>16.278333333333332</v>
      </c>
      <c r="N217" s="1">
        <f>IFERROR(AVEDEV(Customer_Revenue[[#This Row],[10/1/2021]:[3/31/2022]]),0)</f>
        <v>7.7669230769230735</v>
      </c>
      <c r="O217" s="1">
        <f>IFERROR(MAX(0,#REF!-#REF!),0)</f>
        <v>0</v>
      </c>
      <c r="P217" s="1">
        <f>IFERROR(#REF!+#REF!,0)</f>
        <v>0</v>
      </c>
      <c r="Q217">
        <v>7084</v>
      </c>
      <c r="V217">
        <v>25.04</v>
      </c>
      <c r="AA217">
        <v>0</v>
      </c>
      <c r="AF217">
        <v>25.04</v>
      </c>
      <c r="AK217">
        <v>0</v>
      </c>
      <c r="AP217">
        <v>21.89</v>
      </c>
      <c r="AU217">
        <v>7.79</v>
      </c>
      <c r="AZ217">
        <v>21.89</v>
      </c>
      <c r="BE217">
        <v>7.79</v>
      </c>
      <c r="BJ217">
        <v>21.89</v>
      </c>
      <c r="BO217">
        <v>7.79</v>
      </c>
      <c r="BT217">
        <v>22.57</v>
      </c>
      <c r="BY217">
        <v>8.02</v>
      </c>
      <c r="CD217">
        <v>22.57</v>
      </c>
      <c r="CI217">
        <v>8.02</v>
      </c>
      <c r="CK217" s="17"/>
      <c r="CN217">
        <v>22.57</v>
      </c>
      <c r="CS217">
        <v>8.02</v>
      </c>
      <c r="CX217">
        <v>22.57</v>
      </c>
      <c r="DC217">
        <v>8.02</v>
      </c>
      <c r="DH217">
        <v>22.57</v>
      </c>
      <c r="DM217">
        <v>8.02</v>
      </c>
      <c r="DR217">
        <v>22.57</v>
      </c>
      <c r="DW217">
        <v>8.02</v>
      </c>
      <c r="EB217">
        <v>22.57</v>
      </c>
      <c r="EG217">
        <v>8.02</v>
      </c>
      <c r="EL217">
        <v>22.57</v>
      </c>
      <c r="EQ217">
        <v>14.86</v>
      </c>
      <c r="EV217">
        <v>28.18</v>
      </c>
      <c r="FA217">
        <v>0</v>
      </c>
      <c r="FF217">
        <v>28.18</v>
      </c>
      <c r="FK217">
        <v>0</v>
      </c>
      <c r="FP217">
        <v>28.85</v>
      </c>
      <c r="FU217">
        <v>0</v>
      </c>
      <c r="FZ217">
        <v>30.51</v>
      </c>
      <c r="GE217">
        <v>0</v>
      </c>
      <c r="GJ217">
        <v>36.22</v>
      </c>
      <c r="GO217">
        <v>0</v>
      </c>
      <c r="GT217">
        <v>26.69</v>
      </c>
      <c r="GY217">
        <v>0</v>
      </c>
      <c r="HD217">
        <v>30.51</v>
      </c>
      <c r="HI217">
        <v>0</v>
      </c>
      <c r="HN217">
        <v>31.85</v>
      </c>
      <c r="HS217">
        <v>0</v>
      </c>
      <c r="HX217">
        <v>30.51</v>
      </c>
      <c r="IC217">
        <v>0</v>
      </c>
      <c r="IH217">
        <v>30.51</v>
      </c>
      <c r="IM217">
        <v>0</v>
      </c>
      <c r="IR217">
        <v>36.89</v>
      </c>
      <c r="IW217">
        <v>0</v>
      </c>
      <c r="JB217">
        <v>36.22</v>
      </c>
      <c r="JG217">
        <v>0</v>
      </c>
      <c r="JL217">
        <v>35.549999999999997</v>
      </c>
      <c r="JQ217">
        <v>0</v>
      </c>
    </row>
    <row r="218" spans="1:278" x14ac:dyDescent="0.3">
      <c r="A218" s="2">
        <f>IFERROR(AVERAGEIF(Customer_Revenue[[#This Row],[1/3/2022]:[3/31/2022]], "&gt;0"), 0)</f>
        <v>30.290000000000003</v>
      </c>
      <c r="B218" s="1">
        <f>IFERROR(AVEDEV(Customer_Revenue[[#This Row],[1/3/2022]:[3/31/2022]]),0)</f>
        <v>3.5527136788005009E-15</v>
      </c>
      <c r="C218" s="1">
        <f>IFERROR(MAX(0,#REF!-#REF!),0)</f>
        <v>0</v>
      </c>
      <c r="D218" s="1">
        <f>IFERROR(#REF!+#REF!,0)</f>
        <v>0</v>
      </c>
      <c r="E218" s="2">
        <f>IFERROR(AVERAGEIF(Customer_Revenue[[#This Row],[4/1/2022]:[6/30/2022]], "&gt;0"), 0)</f>
        <v>32.485384615384618</v>
      </c>
      <c r="F218" s="1">
        <f>IFERROR(AVEDEV(Customer_Revenue[[#This Row],[4/1/2022]:[6/30/2022]]),0)</f>
        <v>2.8336094674556231</v>
      </c>
      <c r="G218" s="1">
        <f>IFERROR(MAX(0,#REF!-#REF!),0)</f>
        <v>0</v>
      </c>
      <c r="H218" s="1">
        <f>IFERROR(#REF!+#REF!,0)</f>
        <v>0</v>
      </c>
      <c r="I218" s="2">
        <f>IFERROR(AVERAGEIF(Customer_Revenue[[#This Row],[4/1/2022]:[9/30/2022]], "&gt;0"),0)</f>
        <v>34.50076923076923</v>
      </c>
      <c r="J218" s="1">
        <f>IFERROR(AVEDEV(Customer_Revenue[[#This Row],[4/1/2022]:[9/30/2022]]),0)</f>
        <v>3.7837869822485213</v>
      </c>
      <c r="K218" s="1">
        <f>IFERROR(MAX(0,Customer_Revenue[[#This Row],[Q3 Mean]]-Customer_Revenue[[#This Row],[Q3 Mean Absolute Deviation]]),0)</f>
        <v>30.716982248520708</v>
      </c>
      <c r="L218" s="1">
        <f>IFERROR(MAX(0,Customer_Revenue[[#This Row],[Q3 Mean]]+Customer_Revenue[[#This Row],[Q3 Mean Absolute Deviation]]),0)</f>
        <v>38.284556213017751</v>
      </c>
      <c r="M218" s="2">
        <f>IFERROR(AVERAGEIF(Customer_Revenue[[#This Row],[10/1/2021]:[3/31/2022]], "&gt;0"),0)</f>
        <v>29.932307692307688</v>
      </c>
      <c r="N218" s="1">
        <f>IFERROR(AVEDEV(Customer_Revenue[[#This Row],[10/1/2021]:[3/31/2022]]),0)</f>
        <v>0.44023668639053315</v>
      </c>
      <c r="O218" s="1">
        <f>IFERROR(MAX(0,#REF!-#REF!),0)</f>
        <v>0</v>
      </c>
      <c r="P218" s="1">
        <f>IFERROR(#REF!+#REF!,0)</f>
        <v>0</v>
      </c>
      <c r="Q218">
        <v>7085</v>
      </c>
      <c r="V218">
        <v>29.36</v>
      </c>
      <c r="AA218">
        <v>29.36</v>
      </c>
      <c r="AF218">
        <v>29.36</v>
      </c>
      <c r="AK218">
        <v>29.36</v>
      </c>
      <c r="AP218">
        <v>29.36</v>
      </c>
      <c r="AU218">
        <v>29.36</v>
      </c>
      <c r="AZ218">
        <v>29.36</v>
      </c>
      <c r="BE218">
        <v>29.36</v>
      </c>
      <c r="BJ218">
        <v>29.36</v>
      </c>
      <c r="BO218">
        <v>29.36</v>
      </c>
      <c r="BT218">
        <v>30.29</v>
      </c>
      <c r="BY218">
        <v>30.29</v>
      </c>
      <c r="CD218">
        <v>30.29</v>
      </c>
      <c r="CI218">
        <v>30.29</v>
      </c>
      <c r="CK218" s="17"/>
      <c r="CN218">
        <v>30.29</v>
      </c>
      <c r="CS218">
        <v>30.29</v>
      </c>
      <c r="CX218">
        <v>30.29</v>
      </c>
      <c r="DC218">
        <v>30.29</v>
      </c>
      <c r="DH218">
        <v>30.29</v>
      </c>
      <c r="DM218">
        <v>30.29</v>
      </c>
      <c r="DR218">
        <v>30.29</v>
      </c>
      <c r="DW218">
        <v>30.29</v>
      </c>
      <c r="EB218">
        <v>30.29</v>
      </c>
      <c r="EG218">
        <v>30.29</v>
      </c>
      <c r="EL218">
        <v>30.29</v>
      </c>
      <c r="EQ218">
        <v>30.29</v>
      </c>
      <c r="EV218">
        <v>30.29</v>
      </c>
      <c r="FA218">
        <v>30.29</v>
      </c>
      <c r="FF218">
        <v>30.29</v>
      </c>
      <c r="FK218">
        <v>36</v>
      </c>
      <c r="FP218">
        <v>30.29</v>
      </c>
      <c r="FU218">
        <v>30.29</v>
      </c>
      <c r="FZ218">
        <v>30.29</v>
      </c>
      <c r="GE218">
        <v>31.63</v>
      </c>
      <c r="GJ218">
        <v>36</v>
      </c>
      <c r="GO218">
        <v>30.29</v>
      </c>
      <c r="GT218">
        <v>40.36</v>
      </c>
      <c r="GY218">
        <v>30.29</v>
      </c>
      <c r="HD218">
        <v>36</v>
      </c>
      <c r="HI218">
        <v>36</v>
      </c>
      <c r="HN218">
        <v>30.29</v>
      </c>
      <c r="HS218">
        <v>30.29</v>
      </c>
      <c r="HX218">
        <v>40.369999999999997</v>
      </c>
      <c r="IC218">
        <v>30.29</v>
      </c>
      <c r="IH218">
        <v>40.36</v>
      </c>
      <c r="IM218">
        <v>36.67</v>
      </c>
      <c r="IR218">
        <v>40.36</v>
      </c>
      <c r="IW218">
        <v>41.04</v>
      </c>
      <c r="JB218">
        <v>41.04</v>
      </c>
      <c r="JG218">
        <v>36</v>
      </c>
      <c r="JL218">
        <v>36</v>
      </c>
      <c r="JQ218">
        <v>36</v>
      </c>
    </row>
    <row r="219" spans="1:278" x14ac:dyDescent="0.3">
      <c r="A219" s="2">
        <f>IFERROR(AVERAGEIF(Customer_Revenue[[#This Row],[1/3/2022]:[3/31/2022]], "&gt;0"), 0)</f>
        <v>21.020000000000003</v>
      </c>
      <c r="B219" s="1">
        <f>IFERROR(AVEDEV(Customer_Revenue[[#This Row],[1/3/2022]:[3/31/2022]]),0)</f>
        <v>3.5527136788005009E-15</v>
      </c>
      <c r="C219" s="1">
        <f>IFERROR(MAX(0,#REF!-#REF!),0)</f>
        <v>0</v>
      </c>
      <c r="D219" s="1">
        <f>IFERROR(#REF!+#REF!,0)</f>
        <v>0</v>
      </c>
      <c r="E219" s="2">
        <f>IFERROR(AVERAGEIF(Customer_Revenue[[#This Row],[4/1/2022]:[6/30/2022]], "&gt;0"), 0)</f>
        <v>24.223076923076921</v>
      </c>
      <c r="F219" s="1">
        <f>IFERROR(AVEDEV(Customer_Revenue[[#This Row],[4/1/2022]:[6/30/2022]]),0)</f>
        <v>3.9422485207100588</v>
      </c>
      <c r="G219" s="1">
        <f>IFERROR(MAX(0,#REF!-#REF!),0)</f>
        <v>0</v>
      </c>
      <c r="H219" s="1">
        <f>IFERROR(#REF!+#REF!,0)</f>
        <v>0</v>
      </c>
      <c r="I219" s="2">
        <f>IFERROR(AVERAGEIF(Customer_Revenue[[#This Row],[4/1/2022]:[9/30/2022]], "&gt;0"),0)</f>
        <v>25.162692307692303</v>
      </c>
      <c r="J219" s="1">
        <f>IFERROR(AVEDEV(Customer_Revenue[[#This Row],[4/1/2022]:[9/30/2022]]),0)</f>
        <v>3.7886390532544372</v>
      </c>
      <c r="K219" s="1">
        <f>IFERROR(MAX(0,Customer_Revenue[[#This Row],[Q3 Mean]]-Customer_Revenue[[#This Row],[Q3 Mean Absolute Deviation]]),0)</f>
        <v>21.374053254437868</v>
      </c>
      <c r="L219" s="1">
        <f>IFERROR(MAX(0,Customer_Revenue[[#This Row],[Q3 Mean]]+Customer_Revenue[[#This Row],[Q3 Mean Absolute Deviation]]),0)</f>
        <v>28.951331360946739</v>
      </c>
      <c r="M219" s="2">
        <f>IFERROR(AVERAGEIF(Customer_Revenue[[#This Row],[10/1/2021]:[3/31/2022]], "&gt;0"),0)</f>
        <v>20.766153846153841</v>
      </c>
      <c r="N219" s="1">
        <f>IFERROR(AVEDEV(Customer_Revenue[[#This Row],[10/1/2021]:[3/31/2022]]),0)</f>
        <v>0.31242603550295966</v>
      </c>
      <c r="O219" s="1">
        <f>IFERROR(MAX(0,#REF!-#REF!),0)</f>
        <v>0</v>
      </c>
      <c r="P219" s="1">
        <f>IFERROR(#REF!+#REF!,0)</f>
        <v>0</v>
      </c>
      <c r="Q219">
        <v>7086</v>
      </c>
      <c r="V219">
        <v>20.36</v>
      </c>
      <c r="AA219">
        <v>20.36</v>
      </c>
      <c r="AF219">
        <v>20.36</v>
      </c>
      <c r="AK219">
        <v>20.36</v>
      </c>
      <c r="AP219">
        <v>20.36</v>
      </c>
      <c r="AU219">
        <v>20.36</v>
      </c>
      <c r="AZ219">
        <v>20.36</v>
      </c>
      <c r="BE219">
        <v>20.36</v>
      </c>
      <c r="BJ219">
        <v>20.36</v>
      </c>
      <c r="BO219">
        <v>20.36</v>
      </c>
      <c r="BT219">
        <v>21.02</v>
      </c>
      <c r="BY219">
        <v>21.02</v>
      </c>
      <c r="CD219">
        <v>21.02</v>
      </c>
      <c r="CI219">
        <v>21.02</v>
      </c>
      <c r="CK219" s="17"/>
      <c r="CN219">
        <v>21.02</v>
      </c>
      <c r="CS219">
        <v>21.02</v>
      </c>
      <c r="CX219">
        <v>21.02</v>
      </c>
      <c r="DC219">
        <v>21.02</v>
      </c>
      <c r="DH219">
        <v>21.02</v>
      </c>
      <c r="DM219">
        <v>21.02</v>
      </c>
      <c r="DR219">
        <v>21.02</v>
      </c>
      <c r="DW219">
        <v>21.02</v>
      </c>
      <c r="EB219">
        <v>21.02</v>
      </c>
      <c r="EG219">
        <v>21.02</v>
      </c>
      <c r="EL219">
        <v>21.02</v>
      </c>
      <c r="EQ219">
        <v>21.02</v>
      </c>
      <c r="EV219">
        <v>21.02</v>
      </c>
      <c r="FA219">
        <v>21.02</v>
      </c>
      <c r="FF219">
        <v>21.02</v>
      </c>
      <c r="FK219">
        <v>28.07</v>
      </c>
      <c r="FP219">
        <v>21.02</v>
      </c>
      <c r="FU219">
        <v>21.02</v>
      </c>
      <c r="FZ219">
        <v>21.02</v>
      </c>
      <c r="GE219">
        <v>26.73</v>
      </c>
      <c r="GJ219">
        <v>31.09</v>
      </c>
      <c r="GO219">
        <v>21.02</v>
      </c>
      <c r="GT219">
        <v>29.76</v>
      </c>
      <c r="GY219">
        <v>21.02</v>
      </c>
      <c r="HD219">
        <v>31.09</v>
      </c>
      <c r="HI219">
        <v>26.73</v>
      </c>
      <c r="HN219">
        <v>21.02</v>
      </c>
      <c r="HS219">
        <v>21.02</v>
      </c>
      <c r="HX219">
        <v>31.09</v>
      </c>
      <c r="IC219">
        <v>21.02</v>
      </c>
      <c r="IH219">
        <v>31.09</v>
      </c>
      <c r="IM219">
        <v>27.4</v>
      </c>
      <c r="IR219">
        <v>26.73</v>
      </c>
      <c r="IW219">
        <v>27.4</v>
      </c>
      <c r="JB219">
        <v>31.1</v>
      </c>
      <c r="JG219">
        <v>26.06</v>
      </c>
      <c r="JL219">
        <v>27.19</v>
      </c>
      <c r="JQ219">
        <v>21.48</v>
      </c>
    </row>
    <row r="220" spans="1:278" x14ac:dyDescent="0.3">
      <c r="A220" s="2">
        <f>IFERROR(AVERAGEIF(Customer_Revenue[[#This Row],[1/3/2022]:[3/31/2022]], "&gt;0"), 0)</f>
        <v>49.21076923076923</v>
      </c>
      <c r="B220" s="1">
        <f>IFERROR(AVEDEV(Customer_Revenue[[#This Row],[1/3/2022]:[3/31/2022]]),0)</f>
        <v>1.0887573964497053</v>
      </c>
      <c r="C220" s="1">
        <f>IFERROR(MAX(0,#REF!-#REF!),0)</f>
        <v>0</v>
      </c>
      <c r="D220" s="1">
        <f>IFERROR(#REF!+#REF!,0)</f>
        <v>0</v>
      </c>
      <c r="E220" s="2">
        <f>IFERROR(AVERAGEIF(Customer_Revenue[[#This Row],[4/1/2022]:[6/30/2022]], "&gt;0"), 0)</f>
        <v>50.231538461538463</v>
      </c>
      <c r="F220" s="1">
        <f>IFERROR(AVEDEV(Customer_Revenue[[#This Row],[4/1/2022]:[6/30/2022]]),0)</f>
        <v>1.806745562130178</v>
      </c>
      <c r="G220" s="1">
        <f>IFERROR(MAX(0,#REF!-#REF!),0)</f>
        <v>0</v>
      </c>
      <c r="H220" s="1">
        <f>IFERROR(#REF!+#REF!,0)</f>
        <v>0</v>
      </c>
      <c r="I220" s="2">
        <f>IFERROR(AVERAGEIF(Customer_Revenue[[#This Row],[4/1/2022]:[9/30/2022]], "&gt;0"),0)</f>
        <v>55.705000000000005</v>
      </c>
      <c r="J220" s="1">
        <f>IFERROR(AVEDEV(Customer_Revenue[[#This Row],[4/1/2022]:[9/30/2022]]),0)</f>
        <v>6.7015384615384637</v>
      </c>
      <c r="K220" s="1">
        <f>IFERROR(MAX(0,Customer_Revenue[[#This Row],[Q3 Mean]]-Customer_Revenue[[#This Row],[Q3 Mean Absolute Deviation]]),0)</f>
        <v>49.003461538461544</v>
      </c>
      <c r="L220" s="1">
        <f>IFERROR(MAX(0,Customer_Revenue[[#This Row],[Q3 Mean]]+Customer_Revenue[[#This Row],[Q3 Mean Absolute Deviation]]),0)</f>
        <v>62.406538461538467</v>
      </c>
      <c r="M220" s="2">
        <f>IFERROR(AVERAGEIF(Customer_Revenue[[#This Row],[10/1/2021]:[3/31/2022]], "&gt;0"),0)</f>
        <v>48.586538461538467</v>
      </c>
      <c r="N220" s="1">
        <f>IFERROR(AVEDEV(Customer_Revenue[[#This Row],[10/1/2021]:[3/31/2022]]),0)</f>
        <v>1.1998224852071027</v>
      </c>
      <c r="O220" s="1">
        <f>IFERROR(MAX(0,#REF!-#REF!),0)</f>
        <v>0</v>
      </c>
      <c r="P220" s="1">
        <f>IFERROR(#REF!+#REF!,0)</f>
        <v>0</v>
      </c>
      <c r="Q220">
        <v>7087</v>
      </c>
      <c r="V220">
        <v>47.57</v>
      </c>
      <c r="AA220">
        <v>48.02</v>
      </c>
      <c r="AF220">
        <v>53.87</v>
      </c>
      <c r="AK220">
        <v>48.02</v>
      </c>
      <c r="AP220">
        <v>46.67</v>
      </c>
      <c r="AU220">
        <v>46.67</v>
      </c>
      <c r="AZ220">
        <v>46.67</v>
      </c>
      <c r="BE220">
        <v>46.67</v>
      </c>
      <c r="BJ220">
        <v>46.67</v>
      </c>
      <c r="BO220">
        <v>48.02</v>
      </c>
      <c r="BT220">
        <v>48.22</v>
      </c>
      <c r="BY220">
        <v>48.22</v>
      </c>
      <c r="CD220">
        <v>48.22</v>
      </c>
      <c r="CI220">
        <v>54.2</v>
      </c>
      <c r="CK220" s="17"/>
      <c r="CN220">
        <v>48.68</v>
      </c>
      <c r="CS220">
        <v>48.22</v>
      </c>
      <c r="CX220">
        <v>48.22</v>
      </c>
      <c r="DC220">
        <v>48.68</v>
      </c>
      <c r="DH220">
        <v>48.22</v>
      </c>
      <c r="DM220">
        <v>49.6</v>
      </c>
      <c r="DR220">
        <v>48.22</v>
      </c>
      <c r="DW220">
        <v>49.14</v>
      </c>
      <c r="EB220">
        <v>48.22</v>
      </c>
      <c r="EG220">
        <v>50.06</v>
      </c>
      <c r="EL220">
        <v>50.06</v>
      </c>
      <c r="EQ220">
        <v>48.22</v>
      </c>
      <c r="EV220">
        <v>48.68</v>
      </c>
      <c r="FA220">
        <v>48.22</v>
      </c>
      <c r="FF220">
        <v>48.68</v>
      </c>
      <c r="FK220">
        <v>50.94</v>
      </c>
      <c r="FP220">
        <v>49.14</v>
      </c>
      <c r="FU220">
        <v>48.22</v>
      </c>
      <c r="FZ220">
        <v>48.68</v>
      </c>
      <c r="GE220">
        <v>50.02</v>
      </c>
      <c r="GJ220">
        <v>49.56</v>
      </c>
      <c r="GO220">
        <v>50.52</v>
      </c>
      <c r="GT220">
        <v>56.96</v>
      </c>
      <c r="GY220">
        <v>49.14</v>
      </c>
      <c r="HD220">
        <v>54.25</v>
      </c>
      <c r="HI220">
        <v>54.18</v>
      </c>
      <c r="HN220">
        <v>48.22</v>
      </c>
      <c r="HS220">
        <v>53.74</v>
      </c>
      <c r="HX220">
        <v>54.85</v>
      </c>
      <c r="IC220">
        <v>112.56</v>
      </c>
      <c r="IH220">
        <v>58.29</v>
      </c>
      <c r="IM220">
        <v>54.6</v>
      </c>
      <c r="IR220">
        <v>63.13</v>
      </c>
      <c r="IW220">
        <v>53.93</v>
      </c>
      <c r="JB220">
        <v>58.7</v>
      </c>
      <c r="JG220">
        <v>70.989999999999995</v>
      </c>
      <c r="JL220">
        <v>56.4</v>
      </c>
      <c r="JQ220">
        <v>55.73</v>
      </c>
    </row>
    <row r="221" spans="1:278" x14ac:dyDescent="0.3">
      <c r="A221" s="2">
        <f>IFERROR(AVERAGEIF(Customer_Revenue[[#This Row],[1/3/2022]:[3/31/2022]], "&gt;0"), 0)</f>
        <v>43.448461538461544</v>
      </c>
      <c r="B221" s="1">
        <f>IFERROR(AVEDEV(Customer_Revenue[[#This Row],[1/3/2022]:[3/31/2022]]),0)</f>
        <v>5.2878106508875735</v>
      </c>
      <c r="C221" s="1">
        <f>IFERROR(MAX(0,#REF!-#REF!),0)</f>
        <v>0</v>
      </c>
      <c r="D221" s="1">
        <f>IFERROR(#REF!+#REF!,0)</f>
        <v>0</v>
      </c>
      <c r="E221" s="2">
        <f>IFERROR(AVERAGEIF(Customer_Revenue[[#This Row],[4/1/2022]:[6/30/2022]], "&gt;0"), 0)</f>
        <v>64.354615384615386</v>
      </c>
      <c r="F221" s="1">
        <f>IFERROR(AVEDEV(Customer_Revenue[[#This Row],[4/1/2022]:[6/30/2022]]),0)</f>
        <v>23.582366863905325</v>
      </c>
      <c r="G221" s="1">
        <f>IFERROR(MAX(0,#REF!-#REF!),0)</f>
        <v>0</v>
      </c>
      <c r="H221" s="1">
        <f>IFERROR(#REF!+#REF!,0)</f>
        <v>0</v>
      </c>
      <c r="I221" s="2">
        <f>IFERROR(AVERAGEIF(Customer_Revenue[[#This Row],[4/1/2022]:[9/30/2022]], "&gt;0"),0)</f>
        <v>61.718846153846158</v>
      </c>
      <c r="J221" s="1">
        <f>IFERROR(AVEDEV(Customer_Revenue[[#This Row],[4/1/2022]:[9/30/2022]]),0)</f>
        <v>16.896775147928995</v>
      </c>
      <c r="K221" s="1">
        <f>IFERROR(MAX(0,Customer_Revenue[[#This Row],[Q3 Mean]]-Customer_Revenue[[#This Row],[Q3 Mean Absolute Deviation]]),0)</f>
        <v>44.822071005917167</v>
      </c>
      <c r="L221" s="1">
        <f>IFERROR(MAX(0,Customer_Revenue[[#This Row],[Q3 Mean]]+Customer_Revenue[[#This Row],[Q3 Mean Absolute Deviation]]),0)</f>
        <v>78.61562130177515</v>
      </c>
      <c r="M221" s="2">
        <f>IFERROR(AVERAGEIF(Customer_Revenue[[#This Row],[10/1/2021]:[3/31/2022]], "&gt;0"),0)</f>
        <v>40.275000000000006</v>
      </c>
      <c r="N221" s="1">
        <f>IFERROR(AVEDEV(Customer_Revenue[[#This Row],[10/1/2021]:[3/31/2022]]),0)</f>
        <v>4.3526923076923101</v>
      </c>
      <c r="O221" s="1">
        <f>IFERROR(MAX(0,#REF!-#REF!),0)</f>
        <v>0</v>
      </c>
      <c r="P221" s="1">
        <f>IFERROR(#REF!+#REF!,0)</f>
        <v>0</v>
      </c>
      <c r="Q221">
        <v>7088</v>
      </c>
      <c r="V221">
        <v>38.119999999999997</v>
      </c>
      <c r="AA221">
        <v>39.44</v>
      </c>
      <c r="AF221">
        <v>38.119999999999997</v>
      </c>
      <c r="AK221">
        <v>34.24</v>
      </c>
      <c r="AP221">
        <v>36.54</v>
      </c>
      <c r="AU221">
        <v>36.54</v>
      </c>
      <c r="AZ221">
        <v>36.54</v>
      </c>
      <c r="BE221">
        <v>36.54</v>
      </c>
      <c r="BJ221">
        <v>36.54</v>
      </c>
      <c r="BO221">
        <v>36.54</v>
      </c>
      <c r="BT221">
        <v>37.72</v>
      </c>
      <c r="BY221">
        <v>37.72</v>
      </c>
      <c r="CD221">
        <v>37.72</v>
      </c>
      <c r="CI221">
        <v>37.72</v>
      </c>
      <c r="CK221" s="17"/>
      <c r="CN221">
        <v>37.72</v>
      </c>
      <c r="CS221">
        <v>37.72</v>
      </c>
      <c r="CX221">
        <v>37.72</v>
      </c>
      <c r="DC221">
        <v>37.72</v>
      </c>
      <c r="DH221">
        <v>37.72</v>
      </c>
      <c r="DM221">
        <v>46.8</v>
      </c>
      <c r="DR221">
        <v>46.8</v>
      </c>
      <c r="DW221">
        <v>46.8</v>
      </c>
      <c r="EB221">
        <v>46.8</v>
      </c>
      <c r="EG221">
        <v>46.8</v>
      </c>
      <c r="EL221">
        <v>51.28</v>
      </c>
      <c r="EQ221">
        <v>53.23</v>
      </c>
      <c r="EV221">
        <v>59.92</v>
      </c>
      <c r="FA221">
        <v>41.79</v>
      </c>
      <c r="FF221">
        <v>59.92</v>
      </c>
      <c r="FK221">
        <v>43.8</v>
      </c>
      <c r="FP221">
        <v>59.92</v>
      </c>
      <c r="FU221">
        <v>41.79</v>
      </c>
      <c r="FZ221">
        <v>59.92</v>
      </c>
      <c r="GE221">
        <v>45.14</v>
      </c>
      <c r="GJ221">
        <v>59.92</v>
      </c>
      <c r="GO221">
        <v>41.79</v>
      </c>
      <c r="GT221">
        <v>63.27</v>
      </c>
      <c r="GY221">
        <v>41.79</v>
      </c>
      <c r="HD221">
        <v>217.64</v>
      </c>
      <c r="HI221">
        <v>43.8</v>
      </c>
      <c r="HN221">
        <v>59.92</v>
      </c>
      <c r="HS221">
        <v>41.79</v>
      </c>
      <c r="HX221">
        <v>81.040000000000006</v>
      </c>
      <c r="IC221">
        <v>41.79</v>
      </c>
      <c r="IH221">
        <v>67.290000000000006</v>
      </c>
      <c r="IM221">
        <v>53.17</v>
      </c>
      <c r="IR221">
        <v>70.63</v>
      </c>
      <c r="IW221">
        <v>53.17</v>
      </c>
      <c r="JB221">
        <v>81.19</v>
      </c>
      <c r="JG221">
        <v>51.83</v>
      </c>
      <c r="JL221">
        <v>70.63</v>
      </c>
      <c r="JQ221">
        <v>51.83</v>
      </c>
    </row>
    <row r="222" spans="1:278" x14ac:dyDescent="0.3">
      <c r="A222" s="2">
        <f>IFERROR(AVERAGEIF(Customer_Revenue[[#This Row],[1/3/2022]:[3/31/2022]], "&gt;0"), 0)</f>
        <v>41.855384615384608</v>
      </c>
      <c r="B222" s="1">
        <f>IFERROR(AVEDEV(Customer_Revenue[[#This Row],[1/3/2022]:[3/31/2022]]),0)</f>
        <v>6.8620118343195236</v>
      </c>
      <c r="C222" s="1">
        <f>IFERROR(MAX(0,#REF!-#REF!),0)</f>
        <v>0</v>
      </c>
      <c r="D222" s="1">
        <f>IFERROR(#REF!+#REF!,0)</f>
        <v>0</v>
      </c>
      <c r="E222" s="2">
        <f>IFERROR(AVERAGEIF(Customer_Revenue[[#This Row],[4/1/2022]:[6/30/2022]], "&gt;0"), 0)</f>
        <v>50.009230769230776</v>
      </c>
      <c r="F222" s="1">
        <f>IFERROR(AVEDEV(Customer_Revenue[[#This Row],[4/1/2022]:[6/30/2022]]),0)</f>
        <v>6.3271005917159755</v>
      </c>
      <c r="G222" s="1">
        <f>IFERROR(MAX(0,#REF!-#REF!),0)</f>
        <v>0</v>
      </c>
      <c r="H222" s="1">
        <f>IFERROR(#REF!+#REF!,0)</f>
        <v>0</v>
      </c>
      <c r="I222" s="2">
        <f>IFERROR(AVERAGEIF(Customer_Revenue[[#This Row],[4/1/2022]:[9/30/2022]], "&gt;0"),0)</f>
        <v>50.782692307692315</v>
      </c>
      <c r="J222" s="1">
        <f>IFERROR(AVEDEV(Customer_Revenue[[#This Row],[4/1/2022]:[9/30/2022]]),0)</f>
        <v>5.281301775147929</v>
      </c>
      <c r="K222" s="1">
        <f>IFERROR(MAX(0,Customer_Revenue[[#This Row],[Q3 Mean]]-Customer_Revenue[[#This Row],[Q3 Mean Absolute Deviation]]),0)</f>
        <v>45.501390532544384</v>
      </c>
      <c r="L222" s="1">
        <f>IFERROR(MAX(0,Customer_Revenue[[#This Row],[Q3 Mean]]+Customer_Revenue[[#This Row],[Q3 Mean Absolute Deviation]]),0)</f>
        <v>56.063994082840246</v>
      </c>
      <c r="M222" s="2">
        <f>IFERROR(AVERAGEIF(Customer_Revenue[[#This Row],[10/1/2021]:[3/31/2022]], "&gt;0"),0)</f>
        <v>39.526538461538458</v>
      </c>
      <c r="N222" s="1">
        <f>IFERROR(AVEDEV(Customer_Revenue[[#This Row],[10/1/2021]:[3/31/2022]]),0)</f>
        <v>5.4057100591715948</v>
      </c>
      <c r="O222" s="1">
        <f>IFERROR(MAX(0,#REF!-#REF!),0)</f>
        <v>0</v>
      </c>
      <c r="P222" s="1">
        <f>IFERROR(#REF!+#REF!,0)</f>
        <v>0</v>
      </c>
      <c r="Q222">
        <v>7089</v>
      </c>
      <c r="T222">
        <v>31.62</v>
      </c>
      <c r="Y222">
        <v>37.86</v>
      </c>
      <c r="AD222">
        <v>37.86</v>
      </c>
      <c r="AI222">
        <v>37.86</v>
      </c>
      <c r="AN222">
        <v>39.659999999999997</v>
      </c>
      <c r="AS222">
        <v>39.21</v>
      </c>
      <c r="AX222">
        <v>39.21</v>
      </c>
      <c r="BC222">
        <v>32.97</v>
      </c>
      <c r="BH222">
        <v>32.97</v>
      </c>
      <c r="BM222">
        <v>32.97</v>
      </c>
      <c r="BR222">
        <v>33.979999999999997</v>
      </c>
      <c r="BW222">
        <v>53.42</v>
      </c>
      <c r="CB222">
        <v>33.979999999999997</v>
      </c>
      <c r="CG222">
        <v>46.94</v>
      </c>
      <c r="CK222" s="17"/>
      <c r="CL222">
        <v>53.42</v>
      </c>
      <c r="CQ222">
        <v>36.28</v>
      </c>
      <c r="CV222">
        <v>36.28</v>
      </c>
      <c r="DA222">
        <v>36.28</v>
      </c>
      <c r="DF222">
        <v>36.28</v>
      </c>
      <c r="DK222">
        <v>36.28</v>
      </c>
      <c r="DP222">
        <v>36.28</v>
      </c>
      <c r="DU222">
        <v>49.24</v>
      </c>
      <c r="DZ222">
        <v>36.28</v>
      </c>
      <c r="EE222">
        <v>36.28</v>
      </c>
      <c r="EJ222">
        <v>58.62</v>
      </c>
      <c r="EO222">
        <v>45.66</v>
      </c>
      <c r="ET222">
        <v>52.68</v>
      </c>
      <c r="EY222">
        <v>52.01</v>
      </c>
      <c r="FD222">
        <v>48.66</v>
      </c>
      <c r="FI222">
        <v>44.64</v>
      </c>
      <c r="FN222">
        <v>35.700000000000003</v>
      </c>
      <c r="FS222">
        <v>34.36</v>
      </c>
      <c r="FX222">
        <v>55.36</v>
      </c>
      <c r="GC222">
        <v>56.7</v>
      </c>
      <c r="GH222">
        <v>59.63</v>
      </c>
      <c r="GM222">
        <v>58.29</v>
      </c>
      <c r="GR222">
        <v>54.94</v>
      </c>
      <c r="GW222">
        <v>51.59</v>
      </c>
      <c r="HB222">
        <v>45.56</v>
      </c>
      <c r="HG222">
        <v>47.57</v>
      </c>
      <c r="HL222">
        <v>49.58</v>
      </c>
      <c r="HQ222">
        <v>54.94</v>
      </c>
      <c r="HV222">
        <v>55.61</v>
      </c>
      <c r="IA222">
        <v>54.27</v>
      </c>
      <c r="IF222">
        <v>54.94</v>
      </c>
      <c r="IK222">
        <v>55.61</v>
      </c>
      <c r="IP222">
        <v>45.56</v>
      </c>
      <c r="IU222">
        <v>56.07</v>
      </c>
      <c r="IZ222">
        <v>54.27</v>
      </c>
      <c r="JE222">
        <v>41.98</v>
      </c>
      <c r="JJ222">
        <v>45.56</v>
      </c>
      <c r="JO222">
        <v>54.27</v>
      </c>
    </row>
    <row r="223" spans="1:278" x14ac:dyDescent="0.3">
      <c r="A223" s="2">
        <f>IFERROR(AVERAGEIF(Customer_Revenue[[#This Row],[1/3/2022]:[3/31/2022]], "&gt;0"), 0)</f>
        <v>46.757692307692295</v>
      </c>
      <c r="B223" s="1">
        <f>IFERROR(AVEDEV(Customer_Revenue[[#This Row],[1/3/2022]:[3/31/2022]]),0)</f>
        <v>0.76852071005917766</v>
      </c>
      <c r="C223" s="1">
        <f>IFERROR(MAX(0,#REF!-#REF!),0)</f>
        <v>0</v>
      </c>
      <c r="D223" s="1">
        <f>IFERROR(#REF!+#REF!,0)</f>
        <v>0</v>
      </c>
      <c r="E223" s="2">
        <f>IFERROR(AVERAGEIF(Customer_Revenue[[#This Row],[4/1/2022]:[6/30/2022]], "&gt;0"), 0)</f>
        <v>74.538461538461547</v>
      </c>
      <c r="F223" s="1">
        <f>IFERROR(AVEDEV(Customer_Revenue[[#This Row],[4/1/2022]:[6/30/2022]]),0)</f>
        <v>54.8712426035503</v>
      </c>
      <c r="G223" s="1">
        <f>IFERROR(MAX(0,#REF!-#REF!),0)</f>
        <v>0</v>
      </c>
      <c r="H223" s="1">
        <f>IFERROR(#REF!+#REF!,0)</f>
        <v>0</v>
      </c>
      <c r="I223" s="2">
        <f>IFERROR(AVERAGEIF(Customer_Revenue[[#This Row],[4/1/2022]:[9/30/2022]], "&gt;0"),0)</f>
        <v>57.820769230769244</v>
      </c>
      <c r="J223" s="1">
        <f>IFERROR(AVEDEV(Customer_Revenue[[#This Row],[4/1/2022]:[9/30/2022]]),0)</f>
        <v>35.704970414201185</v>
      </c>
      <c r="K223" s="1">
        <f>IFERROR(MAX(0,Customer_Revenue[[#This Row],[Q3 Mean]]-Customer_Revenue[[#This Row],[Q3 Mean Absolute Deviation]]),0)</f>
        <v>22.115798816568059</v>
      </c>
      <c r="L223" s="1">
        <f>IFERROR(MAX(0,Customer_Revenue[[#This Row],[Q3 Mean]]+Customer_Revenue[[#This Row],[Q3 Mean Absolute Deviation]]),0)</f>
        <v>93.525739644970429</v>
      </c>
      <c r="M223" s="2">
        <f>IFERROR(AVERAGEIF(Customer_Revenue[[#This Row],[10/1/2021]:[3/31/2022]], "&gt;0"),0)</f>
        <v>39.607307692307685</v>
      </c>
      <c r="N223" s="1">
        <f>IFERROR(AVEDEV(Customer_Revenue[[#This Row],[10/1/2021]:[3/31/2022]]),0)</f>
        <v>8.4627514792899472</v>
      </c>
      <c r="O223" s="1">
        <f>IFERROR(MAX(0,#REF!-#REF!),0)</f>
        <v>0</v>
      </c>
      <c r="P223" s="1">
        <f>IFERROR(#REF!+#REF!,0)</f>
        <v>0</v>
      </c>
      <c r="Q223">
        <v>7090</v>
      </c>
      <c r="T223">
        <v>41.26</v>
      </c>
      <c r="Y223">
        <v>16.350000000000001</v>
      </c>
      <c r="AD223">
        <v>45.14</v>
      </c>
      <c r="AI223">
        <v>16.350000000000001</v>
      </c>
      <c r="AN223">
        <v>34.25</v>
      </c>
      <c r="AS223">
        <v>34.25</v>
      </c>
      <c r="AX223">
        <v>34.25</v>
      </c>
      <c r="BC223">
        <v>25.9</v>
      </c>
      <c r="BH223">
        <v>25.9</v>
      </c>
      <c r="BM223">
        <v>33.1</v>
      </c>
      <c r="BR223">
        <v>26.1</v>
      </c>
      <c r="BW223">
        <v>44.83</v>
      </c>
      <c r="CB223">
        <v>44.26</v>
      </c>
      <c r="CG223">
        <v>44.26</v>
      </c>
      <c r="CK223" s="17"/>
      <c r="CL223">
        <v>44.26</v>
      </c>
      <c r="CQ223">
        <v>47.16</v>
      </c>
      <c r="CV223">
        <v>47.16</v>
      </c>
      <c r="DA223">
        <v>47.16</v>
      </c>
      <c r="DF223">
        <v>47.16</v>
      </c>
      <c r="DK223">
        <v>47.16</v>
      </c>
      <c r="DP223">
        <v>47.16</v>
      </c>
      <c r="DU223">
        <v>47.16</v>
      </c>
      <c r="DZ223">
        <v>47.16</v>
      </c>
      <c r="EE223">
        <v>47.16</v>
      </c>
      <c r="EJ223">
        <v>47.73</v>
      </c>
      <c r="EO223">
        <v>47.16</v>
      </c>
      <c r="ET223">
        <v>65.010000000000005</v>
      </c>
      <c r="EY223">
        <v>21.69</v>
      </c>
      <c r="FD223">
        <v>94.2</v>
      </c>
      <c r="FI223">
        <v>21.69</v>
      </c>
      <c r="FN223">
        <v>65.010000000000005</v>
      </c>
      <c r="FS223">
        <v>21.69</v>
      </c>
      <c r="FX223">
        <v>65.010000000000005</v>
      </c>
      <c r="GC223">
        <v>21.69</v>
      </c>
      <c r="GH223">
        <v>52.88</v>
      </c>
      <c r="GM223">
        <v>411.54</v>
      </c>
      <c r="GR223">
        <v>52.88</v>
      </c>
      <c r="GW223">
        <v>21.69</v>
      </c>
      <c r="HB223">
        <v>54.02</v>
      </c>
      <c r="HG223">
        <v>21.69</v>
      </c>
      <c r="HL223">
        <v>52.88</v>
      </c>
      <c r="HQ223">
        <v>21.69</v>
      </c>
      <c r="HV223">
        <v>53.45</v>
      </c>
      <c r="IA223">
        <v>22.26</v>
      </c>
      <c r="IF223">
        <v>53.45</v>
      </c>
      <c r="IK223">
        <v>22.26</v>
      </c>
      <c r="IP223">
        <v>84.07</v>
      </c>
      <c r="IU223">
        <v>22.26</v>
      </c>
      <c r="IZ223">
        <v>52.88</v>
      </c>
      <c r="JE223">
        <v>21.69</v>
      </c>
      <c r="JJ223">
        <v>84.07</v>
      </c>
      <c r="JO223">
        <v>21.69</v>
      </c>
    </row>
    <row r="224" spans="1:278" x14ac:dyDescent="0.3">
      <c r="A224" s="2">
        <f>IFERROR(AVERAGEIF(Customer_Revenue[[#This Row],[1/3/2022]:[3/31/2022]], "&gt;0"), 0)</f>
        <v>11.124615384615385</v>
      </c>
      <c r="B224" s="1">
        <f>IFERROR(AVEDEV(Customer_Revenue[[#This Row],[1/3/2022]:[3/31/2022]]),0)</f>
        <v>3.3378698224852075</v>
      </c>
      <c r="C224" s="1">
        <f>IFERROR(MAX(0,#REF!-#REF!),0)</f>
        <v>0</v>
      </c>
      <c r="D224" s="1">
        <f>IFERROR(#REF!+#REF!,0)</f>
        <v>0</v>
      </c>
      <c r="E224" s="2">
        <f>IFERROR(AVERAGEIF(Customer_Revenue[[#This Row],[4/1/2022]:[6/30/2022]], "&gt;0"), 0)</f>
        <v>12.36153846153846</v>
      </c>
      <c r="F224" s="1">
        <f>IFERROR(AVEDEV(Customer_Revenue[[#This Row],[4/1/2022]:[6/30/2022]]),0)</f>
        <v>2.4229585798816569</v>
      </c>
      <c r="G224" s="1">
        <f>IFERROR(MAX(0,#REF!-#REF!),0)</f>
        <v>0</v>
      </c>
      <c r="H224" s="1">
        <f>IFERROR(#REF!+#REF!,0)</f>
        <v>0</v>
      </c>
      <c r="I224" s="2">
        <f>IFERROR(AVERAGEIF(Customer_Revenue[[#This Row],[4/1/2022]:[9/30/2022]], "&gt;0"),0)</f>
        <v>12.787307692307689</v>
      </c>
      <c r="J224" s="1">
        <f>IFERROR(AVEDEV(Customer_Revenue[[#This Row],[4/1/2022]:[9/30/2022]]),0)</f>
        <v>3.1303254437869814</v>
      </c>
      <c r="K224" s="1">
        <f>IFERROR(MAX(0,Customer_Revenue[[#This Row],[Q3 Mean]]-Customer_Revenue[[#This Row],[Q3 Mean Absolute Deviation]]),0)</f>
        <v>9.6569822485207073</v>
      </c>
      <c r="L224" s="1">
        <f>IFERROR(MAX(0,Customer_Revenue[[#This Row],[Q3 Mean]]+Customer_Revenue[[#This Row],[Q3 Mean Absolute Deviation]]),0)</f>
        <v>15.91763313609467</v>
      </c>
      <c r="M224" s="2">
        <f>IFERROR(AVERAGEIF(Customer_Revenue[[#This Row],[10/1/2021]:[3/31/2022]], "&gt;0"),0)</f>
        <v>10.395769230769229</v>
      </c>
      <c r="N224" s="1">
        <f>IFERROR(AVEDEV(Customer_Revenue[[#This Row],[10/1/2021]:[3/31/2022]]),0)</f>
        <v>1.9452366863905317</v>
      </c>
      <c r="O224" s="1">
        <f>IFERROR(MAX(0,#REF!-#REF!),0)</f>
        <v>0</v>
      </c>
      <c r="P224" s="1">
        <f>IFERROR(#REF!+#REF!,0)</f>
        <v>0</v>
      </c>
      <c r="Q224">
        <v>7091</v>
      </c>
      <c r="V224">
        <v>10.3</v>
      </c>
      <c r="AA224">
        <v>10.3</v>
      </c>
      <c r="AF224">
        <v>10.3</v>
      </c>
      <c r="AK224">
        <v>7.05</v>
      </c>
      <c r="AP224">
        <v>10.3</v>
      </c>
      <c r="AU224">
        <v>10.3</v>
      </c>
      <c r="AZ224">
        <v>10.3</v>
      </c>
      <c r="BE224">
        <v>10.3</v>
      </c>
      <c r="BJ224">
        <v>10.3</v>
      </c>
      <c r="BO224">
        <v>8.35</v>
      </c>
      <c r="BT224">
        <v>8.6199999999999992</v>
      </c>
      <c r="BY224">
        <v>10.63</v>
      </c>
      <c r="CD224">
        <v>8.6199999999999992</v>
      </c>
      <c r="CI224">
        <v>10.63</v>
      </c>
      <c r="CK224" s="17"/>
      <c r="CN224">
        <v>7.28</v>
      </c>
      <c r="CS224">
        <v>7.28</v>
      </c>
      <c r="CX224">
        <v>7.28</v>
      </c>
      <c r="DC224">
        <v>7.28</v>
      </c>
      <c r="DH224">
        <v>10.63</v>
      </c>
      <c r="DM224">
        <v>7.28</v>
      </c>
      <c r="DR224">
        <v>12.64</v>
      </c>
      <c r="DW224">
        <v>10.63</v>
      </c>
      <c r="EB224">
        <v>10.63</v>
      </c>
      <c r="EG224">
        <v>13.31</v>
      </c>
      <c r="EL224">
        <v>10.63</v>
      </c>
      <c r="EQ224">
        <v>29.12</v>
      </c>
      <c r="EV224">
        <v>7.28</v>
      </c>
      <c r="FA224">
        <v>13.31</v>
      </c>
      <c r="FF224">
        <v>10.63</v>
      </c>
      <c r="FK224">
        <v>8.6199999999999992</v>
      </c>
      <c r="FP224">
        <v>10.63</v>
      </c>
      <c r="FU224">
        <v>12.99</v>
      </c>
      <c r="FZ224">
        <v>10.63</v>
      </c>
      <c r="GE224">
        <v>17.68</v>
      </c>
      <c r="GJ224">
        <v>10.63</v>
      </c>
      <c r="GO224">
        <v>12.64</v>
      </c>
      <c r="GT224">
        <v>13.31</v>
      </c>
      <c r="GY224">
        <v>12.99</v>
      </c>
      <c r="HD224">
        <v>19.36</v>
      </c>
      <c r="HI224">
        <v>12.64</v>
      </c>
      <c r="HN224">
        <v>10.63</v>
      </c>
      <c r="HS224">
        <v>10.63</v>
      </c>
      <c r="HX224">
        <v>10.63</v>
      </c>
      <c r="IC224">
        <v>10.63</v>
      </c>
      <c r="IH224">
        <v>10.63</v>
      </c>
      <c r="IM224">
        <v>10.63</v>
      </c>
      <c r="IR224">
        <v>35.15</v>
      </c>
      <c r="IW224">
        <v>17.68</v>
      </c>
      <c r="JB224">
        <v>11.3</v>
      </c>
      <c r="JG224">
        <v>13.31</v>
      </c>
      <c r="JL224">
        <v>10.63</v>
      </c>
      <c r="JQ224">
        <v>7.28</v>
      </c>
    </row>
    <row r="225" spans="1:278" x14ac:dyDescent="0.3">
      <c r="A225" s="2">
        <f>IFERROR(AVERAGEIF(Customer_Revenue[[#This Row],[1/3/2022]:[3/31/2022]], "&gt;0"), 0)</f>
        <v>22.715384615384611</v>
      </c>
      <c r="B225" s="1">
        <f>IFERROR(AVEDEV(Customer_Revenue[[#This Row],[1/3/2022]:[3/31/2022]]),0)</f>
        <v>1.9395266272189355</v>
      </c>
      <c r="C225" s="1">
        <f>IFERROR(MAX(0,#REF!-#REF!),0)</f>
        <v>0</v>
      </c>
      <c r="D225" s="1">
        <f>IFERROR(#REF!+#REF!,0)</f>
        <v>0</v>
      </c>
      <c r="E225" s="2">
        <f>IFERROR(AVERAGEIF(Customer_Revenue[[#This Row],[4/1/2022]:[6/30/2022]], "&gt;0"), 0)</f>
        <v>24.523076923076921</v>
      </c>
      <c r="F225" s="1">
        <f>IFERROR(AVEDEV(Customer_Revenue[[#This Row],[4/1/2022]:[6/30/2022]]),0)</f>
        <v>2.6733727810650878</v>
      </c>
      <c r="G225" s="1">
        <f>IFERROR(MAX(0,#REF!-#REF!),0)</f>
        <v>0</v>
      </c>
      <c r="H225" s="1">
        <f>IFERROR(#REF!+#REF!,0)</f>
        <v>0</v>
      </c>
      <c r="I225" s="2">
        <f>IFERROR(AVERAGEIF(Customer_Revenue[[#This Row],[4/1/2022]:[9/30/2022]], "&gt;0"),0)</f>
        <v>23.812692307692298</v>
      </c>
      <c r="J225" s="1">
        <f>IFERROR(AVEDEV(Customer_Revenue[[#This Row],[4/1/2022]:[9/30/2022]]),0)</f>
        <v>2.3301775147928989</v>
      </c>
      <c r="K225" s="1">
        <f>IFERROR(MAX(0,Customer_Revenue[[#This Row],[Q3 Mean]]-Customer_Revenue[[#This Row],[Q3 Mean Absolute Deviation]]),0)</f>
        <v>21.482514792899401</v>
      </c>
      <c r="L225" s="1">
        <f>IFERROR(MAX(0,Customer_Revenue[[#This Row],[Q3 Mean]]+Customer_Revenue[[#This Row],[Q3 Mean Absolute Deviation]]),0)</f>
        <v>26.142869822485196</v>
      </c>
      <c r="M225" s="2">
        <f>IFERROR(AVERAGEIF(Customer_Revenue[[#This Row],[10/1/2021]:[3/31/2022]], "&gt;0"),0)</f>
        <v>22.235769230769229</v>
      </c>
      <c r="N225" s="1">
        <f>IFERROR(AVEDEV(Customer_Revenue[[#This Row],[10/1/2021]:[3/31/2022]]),0)</f>
        <v>1.7353254437869825</v>
      </c>
      <c r="O225" s="1">
        <f>IFERROR(MAX(0,#REF!-#REF!),0)</f>
        <v>0</v>
      </c>
      <c r="P225" s="1">
        <f>IFERROR(#REF!+#REF!,0)</f>
        <v>0</v>
      </c>
      <c r="Q225">
        <v>7092</v>
      </c>
      <c r="V225">
        <v>22.7</v>
      </c>
      <c r="AA225">
        <v>23.35</v>
      </c>
      <c r="AF225">
        <v>22.7</v>
      </c>
      <c r="AK225">
        <v>17.5</v>
      </c>
      <c r="AP225">
        <v>23.35</v>
      </c>
      <c r="AU225">
        <v>23.35</v>
      </c>
      <c r="AZ225">
        <v>20.75</v>
      </c>
      <c r="BE225">
        <v>20.75</v>
      </c>
      <c r="BJ225">
        <v>20.75</v>
      </c>
      <c r="BO225">
        <v>20.75</v>
      </c>
      <c r="BT225">
        <v>21.4</v>
      </c>
      <c r="BY225">
        <v>24.08</v>
      </c>
      <c r="CD225">
        <v>21.4</v>
      </c>
      <c r="CI225">
        <v>22.07</v>
      </c>
      <c r="CK225" s="17"/>
      <c r="CN225">
        <v>23.41</v>
      </c>
      <c r="CS225">
        <v>18.05</v>
      </c>
      <c r="CX225">
        <v>21.4</v>
      </c>
      <c r="DC225">
        <v>24.08</v>
      </c>
      <c r="DH225">
        <v>23.41</v>
      </c>
      <c r="DM225">
        <v>18.05</v>
      </c>
      <c r="DR225">
        <v>24.08</v>
      </c>
      <c r="DW225">
        <v>24.08</v>
      </c>
      <c r="EB225">
        <v>23.41</v>
      </c>
      <c r="EG225">
        <v>23.41</v>
      </c>
      <c r="EL225">
        <v>28.45</v>
      </c>
      <c r="EQ225">
        <v>21.4</v>
      </c>
      <c r="EV225">
        <v>21.4</v>
      </c>
      <c r="FA225">
        <v>23.41</v>
      </c>
      <c r="FF225">
        <v>24.08</v>
      </c>
      <c r="FK225">
        <v>23.41</v>
      </c>
      <c r="FP225">
        <v>24.08</v>
      </c>
      <c r="FU225">
        <v>41.9</v>
      </c>
      <c r="FZ225">
        <v>24.08</v>
      </c>
      <c r="GE225">
        <v>24.08</v>
      </c>
      <c r="GJ225">
        <v>23.41</v>
      </c>
      <c r="GO225">
        <v>21.4</v>
      </c>
      <c r="GT225">
        <v>24.08</v>
      </c>
      <c r="GY225">
        <v>24.08</v>
      </c>
      <c r="HD225">
        <v>19.39</v>
      </c>
      <c r="HI225">
        <v>24.08</v>
      </c>
      <c r="HN225">
        <v>21.4</v>
      </c>
      <c r="HS225">
        <v>21.4</v>
      </c>
      <c r="HX225">
        <v>22.07</v>
      </c>
      <c r="IC225">
        <v>22.07</v>
      </c>
      <c r="IH225">
        <v>24.08</v>
      </c>
      <c r="IM225">
        <v>24.08</v>
      </c>
      <c r="IR225">
        <v>24.08</v>
      </c>
      <c r="IW225">
        <v>24.08</v>
      </c>
      <c r="JB225">
        <v>32.81</v>
      </c>
      <c r="JG225">
        <v>18.05</v>
      </c>
      <c r="JL225">
        <v>24.08</v>
      </c>
      <c r="JQ225">
        <v>18.05</v>
      </c>
    </row>
    <row r="226" spans="1:278" x14ac:dyDescent="0.3">
      <c r="A226" s="2">
        <f>IFERROR(AVERAGEIF(Customer_Revenue[[#This Row],[1/3/2022]:[3/31/2022]], "&gt;0"), 0)</f>
        <v>29.462307692307693</v>
      </c>
      <c r="B226" s="1">
        <f>IFERROR(AVEDEV(Customer_Revenue[[#This Row],[1/3/2022]:[3/31/2022]]),0)</f>
        <v>2.3402366863905324</v>
      </c>
      <c r="C226" s="1">
        <f>IFERROR(MAX(0,#REF!-#REF!),0)</f>
        <v>0</v>
      </c>
      <c r="D226" s="1">
        <f>IFERROR(#REF!+#REF!,0)</f>
        <v>0</v>
      </c>
      <c r="E226" s="2">
        <f>IFERROR(AVERAGEIF(Customer_Revenue[[#This Row],[4/1/2022]:[6/30/2022]], "&gt;0"), 0)</f>
        <v>36.501538461538466</v>
      </c>
      <c r="F226" s="1">
        <f>IFERROR(AVEDEV(Customer_Revenue[[#This Row],[4/1/2022]:[6/30/2022]]),0)</f>
        <v>10.097988165680476</v>
      </c>
      <c r="G226" s="1">
        <f>IFERROR(MAX(0,#REF!-#REF!),0)</f>
        <v>0</v>
      </c>
      <c r="H226" s="1">
        <f>IFERROR(#REF!+#REF!,0)</f>
        <v>0</v>
      </c>
      <c r="I226" s="2">
        <f>IFERROR(AVERAGEIF(Customer_Revenue[[#This Row],[4/1/2022]:[9/30/2022]], "&gt;0"),0)</f>
        <v>33.910384615384629</v>
      </c>
      <c r="J226" s="1">
        <f>IFERROR(AVEDEV(Customer_Revenue[[#This Row],[4/1/2022]:[9/30/2022]]),0)</f>
        <v>6.524437869822493</v>
      </c>
      <c r="K226" s="1">
        <f>IFERROR(MAX(0,Customer_Revenue[[#This Row],[Q3 Mean]]-Customer_Revenue[[#This Row],[Q3 Mean Absolute Deviation]]),0)</f>
        <v>27.385946745562137</v>
      </c>
      <c r="L226" s="1">
        <f>IFERROR(MAX(0,Customer_Revenue[[#This Row],[Q3 Mean]]+Customer_Revenue[[#This Row],[Q3 Mean Absolute Deviation]]),0)</f>
        <v>40.434822485207121</v>
      </c>
      <c r="M226" s="2">
        <f>IFERROR(AVERAGEIF(Customer_Revenue[[#This Row],[10/1/2021]:[3/31/2022]], "&gt;0"),0)</f>
        <v>29.192692307692308</v>
      </c>
      <c r="N226" s="1">
        <f>IFERROR(AVEDEV(Customer_Revenue[[#This Row],[10/1/2021]:[3/31/2022]]),0)</f>
        <v>1.6943786982248523</v>
      </c>
      <c r="O226" s="1">
        <f>IFERROR(MAX(0,#REF!-#REF!),0)</f>
        <v>0</v>
      </c>
      <c r="P226" s="1">
        <f>IFERROR(#REF!+#REF!,0)</f>
        <v>0</v>
      </c>
      <c r="Q226">
        <v>7093</v>
      </c>
      <c r="V226">
        <v>29.51</v>
      </c>
      <c r="AA226">
        <v>29.51</v>
      </c>
      <c r="AF226">
        <v>29.51</v>
      </c>
      <c r="AK226">
        <v>23.66</v>
      </c>
      <c r="AP226">
        <v>28.86</v>
      </c>
      <c r="AU226">
        <v>28.86</v>
      </c>
      <c r="AZ226">
        <v>28.86</v>
      </c>
      <c r="BE226">
        <v>29.51</v>
      </c>
      <c r="BJ226">
        <v>29.51</v>
      </c>
      <c r="BO226">
        <v>27.56</v>
      </c>
      <c r="BT226">
        <v>30.44</v>
      </c>
      <c r="BY226">
        <v>29.77</v>
      </c>
      <c r="CD226">
        <v>30.44</v>
      </c>
      <c r="CI226">
        <v>30.44</v>
      </c>
      <c r="CK226" s="17"/>
      <c r="CN226">
        <v>30.44</v>
      </c>
      <c r="CS226">
        <v>24.41</v>
      </c>
      <c r="CX226">
        <v>27.76</v>
      </c>
      <c r="DC226">
        <v>30.44</v>
      </c>
      <c r="DH226">
        <v>30.44</v>
      </c>
      <c r="DM226">
        <v>24.41</v>
      </c>
      <c r="DR226">
        <v>30.44</v>
      </c>
      <c r="DW226">
        <v>27.76</v>
      </c>
      <c r="EB226">
        <v>29.77</v>
      </c>
      <c r="EG226">
        <v>39.17</v>
      </c>
      <c r="EL226">
        <v>29.77</v>
      </c>
      <c r="EQ226">
        <v>27.76</v>
      </c>
      <c r="EV226">
        <v>28.43</v>
      </c>
      <c r="FA226">
        <v>30.44</v>
      </c>
      <c r="FF226">
        <v>35.15</v>
      </c>
      <c r="FK226">
        <v>30.44</v>
      </c>
      <c r="FP226">
        <v>25.75</v>
      </c>
      <c r="FU226">
        <v>29.1</v>
      </c>
      <c r="FZ226">
        <v>30.44</v>
      </c>
      <c r="GE226">
        <v>39.17</v>
      </c>
      <c r="GJ226">
        <v>30.44</v>
      </c>
      <c r="GO226">
        <v>99.47</v>
      </c>
      <c r="GT226">
        <v>34.81</v>
      </c>
      <c r="GY226">
        <v>30.44</v>
      </c>
      <c r="HD226">
        <v>30.44</v>
      </c>
      <c r="HI226">
        <v>30.44</v>
      </c>
      <c r="HN226">
        <v>30.44</v>
      </c>
      <c r="HS226">
        <v>29.1</v>
      </c>
      <c r="HX226">
        <v>30.44</v>
      </c>
      <c r="IC226">
        <v>30.44</v>
      </c>
      <c r="IH226">
        <v>30.44</v>
      </c>
      <c r="IM226">
        <v>30.44</v>
      </c>
      <c r="IR226">
        <v>30.44</v>
      </c>
      <c r="IW226">
        <v>40.51</v>
      </c>
      <c r="JB226">
        <v>30.44</v>
      </c>
      <c r="JG226">
        <v>39.17</v>
      </c>
      <c r="JL226">
        <v>30.44</v>
      </c>
      <c r="JQ226">
        <v>24.41</v>
      </c>
    </row>
    <row r="227" spans="1:278" x14ac:dyDescent="0.3">
      <c r="A227" s="2">
        <f>IFERROR(AVERAGEIF(Customer_Revenue[[#This Row],[1/3/2022]:[3/31/2022]], "&gt;0"), 0)</f>
        <v>8.463846153846152</v>
      </c>
      <c r="B227" s="1">
        <f>IFERROR(AVEDEV(Customer_Revenue[[#This Row],[1/3/2022]:[3/31/2022]]),0)</f>
        <v>0.93573964497041273</v>
      </c>
      <c r="C227" s="1">
        <f>IFERROR(MAX(0,#REF!-#REF!),0)</f>
        <v>0</v>
      </c>
      <c r="D227" s="1">
        <f>IFERROR(#REF!+#REF!,0)</f>
        <v>0</v>
      </c>
      <c r="E227" s="2">
        <f>IFERROR(AVERAGEIF(Customer_Revenue[[#This Row],[4/1/2022]:[6/30/2022]], "&gt;0"), 0)</f>
        <v>11.669999999999998</v>
      </c>
      <c r="F227" s="1">
        <f>IFERROR(AVEDEV(Customer_Revenue[[#This Row],[4/1/2022]:[6/30/2022]]),0)</f>
        <v>2.0615384615384627</v>
      </c>
      <c r="G227" s="1">
        <f>IFERROR(MAX(0,#REF!-#REF!),0)</f>
        <v>0</v>
      </c>
      <c r="H227" s="1">
        <f>IFERROR(#REF!+#REF!,0)</f>
        <v>0</v>
      </c>
      <c r="I227" s="2">
        <f>IFERROR(AVERAGEIF(Customer_Revenue[[#This Row],[4/1/2022]:[9/30/2022]], "&gt;0"),0)</f>
        <v>11.350769230769229</v>
      </c>
      <c r="J227" s="1">
        <f>IFERROR(AVEDEV(Customer_Revenue[[#This Row],[4/1/2022]:[9/30/2022]]),0)</f>
        <v>2.0189349112426038</v>
      </c>
      <c r="K227" s="1">
        <f>IFERROR(MAX(0,Customer_Revenue[[#This Row],[Q3 Mean]]-Customer_Revenue[[#This Row],[Q3 Mean Absolute Deviation]]),0)</f>
        <v>9.3318343195266245</v>
      </c>
      <c r="L227" s="1">
        <f>IFERROR(MAX(0,Customer_Revenue[[#This Row],[Q3 Mean]]+Customer_Revenue[[#This Row],[Q3 Mean Absolute Deviation]]),0)</f>
        <v>13.369704142011834</v>
      </c>
      <c r="M227" s="2">
        <f>IFERROR(AVERAGEIF(Customer_Revenue[[#This Row],[10/1/2021]:[3/31/2022]], "&gt;0"),0)</f>
        <v>8.0726923076923036</v>
      </c>
      <c r="N227" s="1">
        <f>IFERROR(AVEDEV(Customer_Revenue[[#This Row],[10/1/2021]:[3/31/2022]]),0)</f>
        <v>0.56609467455621021</v>
      </c>
      <c r="O227" s="1">
        <f>IFERROR(MAX(0,#REF!-#REF!),0)</f>
        <v>0</v>
      </c>
      <c r="P227" s="1">
        <f>IFERROR(#REF!+#REF!,0)</f>
        <v>0</v>
      </c>
      <c r="Q227">
        <v>7094</v>
      </c>
      <c r="V227">
        <v>7.64</v>
      </c>
      <c r="AA227">
        <v>7.64</v>
      </c>
      <c r="AF227">
        <v>7.64</v>
      </c>
      <c r="AK227">
        <v>7.64</v>
      </c>
      <c r="AP227">
        <v>7.64</v>
      </c>
      <c r="AU227">
        <v>7.64</v>
      </c>
      <c r="AZ227">
        <v>7.64</v>
      </c>
      <c r="BE227">
        <v>7.64</v>
      </c>
      <c r="BJ227">
        <v>7.64</v>
      </c>
      <c r="BO227">
        <v>7.64</v>
      </c>
      <c r="BT227">
        <v>7.82</v>
      </c>
      <c r="BY227">
        <v>7.82</v>
      </c>
      <c r="CD227">
        <v>7.82</v>
      </c>
      <c r="CI227">
        <v>7.82</v>
      </c>
      <c r="CK227" s="17"/>
      <c r="CN227">
        <v>7.82</v>
      </c>
      <c r="CS227">
        <v>7.82</v>
      </c>
      <c r="CX227">
        <v>8.32</v>
      </c>
      <c r="DC227">
        <v>7.82</v>
      </c>
      <c r="DH227">
        <v>8.32</v>
      </c>
      <c r="DM227">
        <v>7.82</v>
      </c>
      <c r="DR227">
        <v>7.82</v>
      </c>
      <c r="DW227">
        <v>7.82</v>
      </c>
      <c r="EB227">
        <v>7.82</v>
      </c>
      <c r="EG227">
        <v>13.19</v>
      </c>
      <c r="EL227">
        <v>7.82</v>
      </c>
      <c r="EQ227">
        <v>9.82</v>
      </c>
      <c r="EV227">
        <v>7.82</v>
      </c>
      <c r="FA227">
        <v>9.82</v>
      </c>
      <c r="FF227">
        <v>7.82</v>
      </c>
      <c r="FK227">
        <v>16.55</v>
      </c>
      <c r="FP227">
        <v>16.55</v>
      </c>
      <c r="FU227">
        <v>12.19</v>
      </c>
      <c r="FZ227">
        <v>12.19</v>
      </c>
      <c r="GE227">
        <v>12.19</v>
      </c>
      <c r="GJ227">
        <v>12.19</v>
      </c>
      <c r="GO227">
        <v>12.19</v>
      </c>
      <c r="GT227">
        <v>12.19</v>
      </c>
      <c r="GY227">
        <v>12.19</v>
      </c>
      <c r="HD227">
        <v>7.82</v>
      </c>
      <c r="HI227">
        <v>7.82</v>
      </c>
      <c r="HN227">
        <v>12.19</v>
      </c>
      <c r="HS227">
        <v>13.19</v>
      </c>
      <c r="HX227">
        <v>12.19</v>
      </c>
      <c r="IC227">
        <v>7.82</v>
      </c>
      <c r="IH227">
        <v>12.19</v>
      </c>
      <c r="IM227">
        <v>12.19</v>
      </c>
      <c r="IR227">
        <v>12.19</v>
      </c>
      <c r="IW227">
        <v>13.11</v>
      </c>
      <c r="JB227">
        <v>12.69</v>
      </c>
      <c r="JG227">
        <v>7.82</v>
      </c>
      <c r="JL227">
        <v>12.19</v>
      </c>
      <c r="JQ227">
        <v>7.82</v>
      </c>
    </row>
    <row r="228" spans="1:278" x14ac:dyDescent="0.3">
      <c r="A228" s="2">
        <f>IFERROR(AVERAGEIF(Customer_Revenue[[#This Row],[1/3/2022]:[3/31/2022]], "&gt;0"), 0)</f>
        <v>127.69384615384615</v>
      </c>
      <c r="B228" s="1">
        <f>IFERROR(AVEDEV(Customer_Revenue[[#This Row],[1/3/2022]:[3/31/2022]]),0)</f>
        <v>28.176213017751479</v>
      </c>
      <c r="C228" s="1">
        <f>IFERROR(MAX(0,#REF!-#REF!),0)</f>
        <v>0</v>
      </c>
      <c r="D228" s="1">
        <f>IFERROR(#REF!+#REF!,0)</f>
        <v>0</v>
      </c>
      <c r="E228" s="2">
        <f>IFERROR(AVERAGEIF(Customer_Revenue[[#This Row],[4/1/2022]:[6/30/2022]], "&gt;0"), 0)</f>
        <v>125.82384615384616</v>
      </c>
      <c r="F228" s="1">
        <f>IFERROR(AVEDEV(Customer_Revenue[[#This Row],[4/1/2022]:[6/30/2022]]),0)</f>
        <v>39.361065088757407</v>
      </c>
      <c r="G228" s="1">
        <f>IFERROR(MAX(0,#REF!-#REF!),0)</f>
        <v>0</v>
      </c>
      <c r="H228" s="1">
        <f>IFERROR(#REF!+#REF!,0)</f>
        <v>0</v>
      </c>
      <c r="I228" s="2">
        <f>IFERROR(AVERAGEIF(Customer_Revenue[[#This Row],[4/1/2022]:[9/30/2022]], "&gt;0"),0)</f>
        <v>122.71884615384614</v>
      </c>
      <c r="J228" s="1">
        <f>IFERROR(AVEDEV(Customer_Revenue[[#This Row],[4/1/2022]:[9/30/2022]]),0)</f>
        <v>30.99491124260356</v>
      </c>
      <c r="K228" s="1">
        <f>IFERROR(MAX(0,Customer_Revenue[[#This Row],[Q3 Mean]]-Customer_Revenue[[#This Row],[Q3 Mean Absolute Deviation]]),0)</f>
        <v>91.72393491124258</v>
      </c>
      <c r="L228" s="1">
        <f>IFERROR(MAX(0,Customer_Revenue[[#This Row],[Q3 Mean]]+Customer_Revenue[[#This Row],[Q3 Mean Absolute Deviation]]),0)</f>
        <v>153.71375739644969</v>
      </c>
      <c r="M228" s="2">
        <f>IFERROR(AVERAGEIF(Customer_Revenue[[#This Row],[10/1/2021]:[3/31/2022]], "&gt;0"),0)</f>
        <v>99.056538461538466</v>
      </c>
      <c r="N228" s="1">
        <f>IFERROR(AVEDEV(Customer_Revenue[[#This Row],[10/1/2021]:[3/31/2022]]),0)</f>
        <v>33.913934911242606</v>
      </c>
      <c r="O228" s="1">
        <f>IFERROR(MAX(0,#REF!-#REF!),0)</f>
        <v>0</v>
      </c>
      <c r="P228" s="1">
        <f>IFERROR(#REF!+#REF!,0)</f>
        <v>0</v>
      </c>
      <c r="Q228">
        <v>7095</v>
      </c>
      <c r="V228">
        <v>79.16</v>
      </c>
      <c r="AA228">
        <v>54.7</v>
      </c>
      <c r="AF228">
        <v>79.16</v>
      </c>
      <c r="AK228">
        <v>79.3</v>
      </c>
      <c r="AP228">
        <v>70.44</v>
      </c>
      <c r="AU228">
        <v>69.790000000000006</v>
      </c>
      <c r="AZ228">
        <v>70.44</v>
      </c>
      <c r="BE228">
        <v>69.14</v>
      </c>
      <c r="BJ228">
        <v>70.44</v>
      </c>
      <c r="BO228">
        <v>69.790000000000006</v>
      </c>
      <c r="BT228">
        <v>66.58</v>
      </c>
      <c r="BY228">
        <v>66.58</v>
      </c>
      <c r="CD228">
        <v>69.930000000000007</v>
      </c>
      <c r="CI228">
        <v>66.58</v>
      </c>
      <c r="CK228" s="17"/>
      <c r="CN228">
        <v>89.92</v>
      </c>
      <c r="CS228">
        <v>87.24</v>
      </c>
      <c r="CX228">
        <v>83.89</v>
      </c>
      <c r="DC228">
        <v>132.91999999999999</v>
      </c>
      <c r="DH228">
        <v>144.85</v>
      </c>
      <c r="DM228">
        <v>144.85</v>
      </c>
      <c r="DR228">
        <v>144.85</v>
      </c>
      <c r="DW228">
        <v>148.19999999999999</v>
      </c>
      <c r="EB228">
        <v>150.21</v>
      </c>
      <c r="EG228">
        <v>150.88</v>
      </c>
      <c r="EL228">
        <v>157.51</v>
      </c>
      <c r="EQ228">
        <v>158.12</v>
      </c>
      <c r="EV228">
        <v>104.71</v>
      </c>
      <c r="FA228">
        <v>41.33</v>
      </c>
      <c r="FF228">
        <v>159.29</v>
      </c>
      <c r="FK228">
        <v>91.89</v>
      </c>
      <c r="FP228">
        <v>205.12</v>
      </c>
      <c r="FU228">
        <v>95.91</v>
      </c>
      <c r="FZ228">
        <v>158.62</v>
      </c>
      <c r="GE228">
        <v>97.92</v>
      </c>
      <c r="GJ228">
        <v>159.96</v>
      </c>
      <c r="GO228">
        <v>95.24</v>
      </c>
      <c r="GT228">
        <v>169.18</v>
      </c>
      <c r="GY228">
        <v>97.92</v>
      </c>
      <c r="HD228">
        <v>158.62</v>
      </c>
      <c r="HI228">
        <v>97.92</v>
      </c>
      <c r="HN228">
        <v>158.62</v>
      </c>
      <c r="HS228">
        <v>96.58</v>
      </c>
      <c r="HX228">
        <v>158.62</v>
      </c>
      <c r="IC228">
        <v>97.92</v>
      </c>
      <c r="IH228">
        <v>140.41</v>
      </c>
      <c r="IM228">
        <v>91.89</v>
      </c>
      <c r="IR228">
        <v>140.41</v>
      </c>
      <c r="IW228">
        <v>143.96</v>
      </c>
      <c r="JB228">
        <v>122.75</v>
      </c>
      <c r="JG228">
        <v>97.92</v>
      </c>
      <c r="JL228">
        <v>122.08</v>
      </c>
      <c r="JQ228">
        <v>85.9</v>
      </c>
    </row>
    <row r="229" spans="1:278" x14ac:dyDescent="0.3">
      <c r="A229" s="2">
        <f>IFERROR(AVERAGEIF(Customer_Revenue[[#This Row],[1/3/2022]:[3/31/2022]], "&gt;0"), 0)</f>
        <v>20.826923076923077</v>
      </c>
      <c r="B229" s="1">
        <f>IFERROR(AVEDEV(Customer_Revenue[[#This Row],[1/3/2022]:[3/31/2022]]),0)</f>
        <v>4.0136094674556189</v>
      </c>
      <c r="C229" s="1">
        <f>IFERROR(MAX(0,#REF!-#REF!),0)</f>
        <v>0</v>
      </c>
      <c r="D229" s="1">
        <f>IFERROR(#REF!+#REF!,0)</f>
        <v>0</v>
      </c>
      <c r="E229" s="2">
        <f>IFERROR(AVERAGEIF(Customer_Revenue[[#This Row],[4/1/2022]:[6/30/2022]], "&gt;0"), 0)</f>
        <v>36.878571428571433</v>
      </c>
      <c r="F229" s="1">
        <f>IFERROR(AVEDEV(Customer_Revenue[[#This Row],[4/1/2022]:[6/30/2022]]),0)</f>
        <v>18.330177514792897</v>
      </c>
      <c r="G229" s="1">
        <f>IFERROR(MAX(0,#REF!-#REF!),0)</f>
        <v>0</v>
      </c>
      <c r="H229" s="1">
        <f>IFERROR(#REF!+#REF!,0)</f>
        <v>0</v>
      </c>
      <c r="I229" s="2">
        <f>IFERROR(AVERAGEIF(Customer_Revenue[[#This Row],[4/1/2022]:[9/30/2022]], "&gt;0"),0)</f>
        <v>37.17307692307692</v>
      </c>
      <c r="J229" s="1">
        <f>IFERROR(AVEDEV(Customer_Revenue[[#This Row],[4/1/2022]:[9/30/2022]]),0)</f>
        <v>18.58653846153846</v>
      </c>
      <c r="K229" s="1">
        <f>IFERROR(MAX(0,Customer_Revenue[[#This Row],[Q3 Mean]]-Customer_Revenue[[#This Row],[Q3 Mean Absolute Deviation]]),0)</f>
        <v>18.58653846153846</v>
      </c>
      <c r="L229" s="1">
        <f>IFERROR(MAX(0,Customer_Revenue[[#This Row],[Q3 Mean]]+Customer_Revenue[[#This Row],[Q3 Mean Absolute Deviation]]),0)</f>
        <v>55.75961538461538</v>
      </c>
      <c r="M229" s="2">
        <f>IFERROR(AVERAGEIF(Customer_Revenue[[#This Row],[10/1/2021]:[3/31/2022]], "&gt;0"),0)</f>
        <v>21.589583333333337</v>
      </c>
      <c r="N229" s="1">
        <f>IFERROR(AVEDEV(Customer_Revenue[[#This Row],[10/1/2021]:[3/31/2022]]),0)</f>
        <v>5.5749999999999975</v>
      </c>
      <c r="O229" s="1">
        <f>IFERROR(MAX(0,#REF!-#REF!),0)</f>
        <v>0</v>
      </c>
      <c r="P229" s="1">
        <f>IFERROR(#REF!+#REF!,0)</f>
        <v>0</v>
      </c>
      <c r="Q229">
        <v>7101</v>
      </c>
      <c r="S229">
        <v>30.25</v>
      </c>
      <c r="X229">
        <v>0</v>
      </c>
      <c r="AC229">
        <v>30.25</v>
      </c>
      <c r="AH229">
        <v>0</v>
      </c>
      <c r="AM229">
        <v>21.1</v>
      </c>
      <c r="AR229">
        <v>16.600000000000001</v>
      </c>
      <c r="AW229">
        <v>24.35</v>
      </c>
      <c r="BB229">
        <v>16.600000000000001</v>
      </c>
      <c r="BG229">
        <v>24.35</v>
      </c>
      <c r="BL229">
        <v>16.600000000000001</v>
      </c>
      <c r="BQ229">
        <v>25.1</v>
      </c>
      <c r="BV229">
        <v>17.100000000000001</v>
      </c>
      <c r="CA229">
        <v>25.1</v>
      </c>
      <c r="CF229">
        <v>17.100000000000001</v>
      </c>
      <c r="CK229" s="17">
        <v>25.1</v>
      </c>
      <c r="CP229">
        <v>17.100000000000001</v>
      </c>
      <c r="CU229">
        <v>21.75</v>
      </c>
      <c r="CZ229">
        <v>17.100000000000001</v>
      </c>
      <c r="DE229">
        <v>35.69</v>
      </c>
      <c r="DJ229">
        <v>17.100000000000001</v>
      </c>
      <c r="DO229">
        <v>25.01</v>
      </c>
      <c r="DT229">
        <v>17.100000000000001</v>
      </c>
      <c r="DY229">
        <v>21.75</v>
      </c>
      <c r="ED229">
        <v>17.100000000000001</v>
      </c>
      <c r="EI229">
        <v>21.75</v>
      </c>
      <c r="EN229">
        <v>17.100000000000001</v>
      </c>
      <c r="ES229">
        <v>37.07</v>
      </c>
      <c r="EX229">
        <v>0</v>
      </c>
      <c r="FC229">
        <v>37.07</v>
      </c>
      <c r="FH229">
        <v>0</v>
      </c>
      <c r="FM229">
        <v>37.07</v>
      </c>
      <c r="FR229">
        <v>0</v>
      </c>
      <c r="FW229">
        <v>39.08</v>
      </c>
      <c r="GB229">
        <v>0</v>
      </c>
      <c r="GG229">
        <v>33.72</v>
      </c>
      <c r="GL229">
        <v>0</v>
      </c>
      <c r="GQ229">
        <v>37.07</v>
      </c>
      <c r="GV229">
        <v>0</v>
      </c>
      <c r="HA229">
        <v>37.07</v>
      </c>
      <c r="HF229">
        <v>0</v>
      </c>
      <c r="HK229">
        <v>35.06</v>
      </c>
      <c r="HP229">
        <v>0</v>
      </c>
      <c r="HU229">
        <v>37.07</v>
      </c>
      <c r="HZ229">
        <v>0</v>
      </c>
      <c r="IE229">
        <v>39.75</v>
      </c>
      <c r="IJ229">
        <v>0</v>
      </c>
      <c r="IO229">
        <v>37.07</v>
      </c>
      <c r="IT229">
        <v>0</v>
      </c>
      <c r="IY229">
        <v>39.08</v>
      </c>
      <c r="JD229">
        <v>0</v>
      </c>
      <c r="JI229">
        <v>37.07</v>
      </c>
      <c r="JN229">
        <v>0</v>
      </c>
    </row>
    <row r="230" spans="1:278" x14ac:dyDescent="0.3">
      <c r="A230" s="2">
        <f>IFERROR(AVERAGEIF(Customer_Revenue[[#This Row],[1/3/2022]:[3/31/2022]], "&gt;0"), 0)</f>
        <v>21.125384615384618</v>
      </c>
      <c r="B230" s="1">
        <f>IFERROR(AVEDEV(Customer_Revenue[[#This Row],[1/3/2022]:[3/31/2022]]),0)</f>
        <v>4.0279591836734685</v>
      </c>
      <c r="C230" s="1">
        <f>IFERROR(MAX(0,#REF!-#REF!),0)</f>
        <v>0</v>
      </c>
      <c r="D230" s="1">
        <f>IFERROR(#REF!+#REF!,0)</f>
        <v>0</v>
      </c>
      <c r="E230" s="2">
        <f>IFERROR(AVERAGEIF(Customer_Revenue[[#This Row],[4/1/2022]:[6/30/2022]], "&gt;0"), 0)</f>
        <v>26.356923076923081</v>
      </c>
      <c r="F230" s="1">
        <f>IFERROR(AVEDEV(Customer_Revenue[[#This Row],[4/1/2022]:[6/30/2022]]),0)</f>
        <v>3.9366863905325453</v>
      </c>
      <c r="G230" s="1">
        <f>IFERROR(MAX(0,#REF!-#REF!),0)</f>
        <v>0</v>
      </c>
      <c r="H230" s="1">
        <f>IFERROR(#REF!+#REF!,0)</f>
        <v>0</v>
      </c>
      <c r="I230" s="2">
        <f>IFERROR(AVERAGEIF(Customer_Revenue[[#This Row],[4/1/2022]:[9/30/2022]], "&gt;0"),0)</f>
        <v>26.797692307692309</v>
      </c>
      <c r="J230" s="1">
        <f>IFERROR(AVEDEV(Customer_Revenue[[#This Row],[4/1/2022]:[9/30/2022]]),0)</f>
        <v>4.8431360946745547</v>
      </c>
      <c r="K230" s="1">
        <f>IFERROR(MAX(0,Customer_Revenue[[#This Row],[Q3 Mean]]-Customer_Revenue[[#This Row],[Q3 Mean Absolute Deviation]]),0)</f>
        <v>21.954556213017753</v>
      </c>
      <c r="L230" s="1">
        <f>IFERROR(MAX(0,Customer_Revenue[[#This Row],[Q3 Mean]]+Customer_Revenue[[#This Row],[Q3 Mean Absolute Deviation]]),0)</f>
        <v>31.640828402366864</v>
      </c>
      <c r="M230" s="2">
        <f>IFERROR(AVERAGEIF(Customer_Revenue[[#This Row],[10/1/2021]:[3/31/2022]], "&gt;0"),0)</f>
        <v>21.703846153846147</v>
      </c>
      <c r="N230" s="1">
        <f>IFERROR(AVEDEV(Customer_Revenue[[#This Row],[10/1/2021]:[3/31/2022]]),0)</f>
        <v>3.3271604938271588</v>
      </c>
      <c r="O230" s="1">
        <f>IFERROR(MAX(0,#REF!-#REF!),0)</f>
        <v>0</v>
      </c>
      <c r="P230" s="1">
        <f>IFERROR(#REF!+#REF!,0)</f>
        <v>0</v>
      </c>
      <c r="Q230">
        <v>7102</v>
      </c>
      <c r="S230">
        <v>17.5</v>
      </c>
      <c r="X230">
        <v>20.75</v>
      </c>
      <c r="AC230">
        <v>23.35</v>
      </c>
      <c r="AH230">
        <v>17.5</v>
      </c>
      <c r="AM230">
        <v>20.75</v>
      </c>
      <c r="AR230">
        <v>41.95</v>
      </c>
      <c r="AW230">
        <v>20.75</v>
      </c>
      <c r="BB230">
        <v>20.75</v>
      </c>
      <c r="BG230">
        <v>20.75</v>
      </c>
      <c r="BL230">
        <v>20.75</v>
      </c>
      <c r="BQ230">
        <v>19.39</v>
      </c>
      <c r="BV230">
        <v>24.08</v>
      </c>
      <c r="CA230">
        <v>21.4</v>
      </c>
      <c r="CF230">
        <v>21.4</v>
      </c>
      <c r="CK230" s="17">
        <v>21.4</v>
      </c>
      <c r="CP230">
        <v>18.05</v>
      </c>
      <c r="CU230">
        <v>21.4</v>
      </c>
      <c r="CZ230">
        <v>21.4</v>
      </c>
      <c r="DE230">
        <v>18.05</v>
      </c>
      <c r="DJ230">
        <v>18.05</v>
      </c>
      <c r="DO230">
        <v>18.05</v>
      </c>
      <c r="DT230">
        <v>21.4</v>
      </c>
      <c r="DY230">
        <v>24.08</v>
      </c>
      <c r="ED230">
        <v>22.07</v>
      </c>
      <c r="EI230">
        <v>31.12</v>
      </c>
      <c r="EL230">
        <v>-1.5</v>
      </c>
      <c r="EN230">
        <v>18.16</v>
      </c>
      <c r="ES230">
        <v>18.16</v>
      </c>
      <c r="EX230">
        <v>24.24</v>
      </c>
      <c r="FC230">
        <v>20.89</v>
      </c>
      <c r="FH230">
        <v>32.299999999999997</v>
      </c>
      <c r="FM230">
        <v>22.9</v>
      </c>
      <c r="FR230">
        <v>24.24</v>
      </c>
      <c r="FW230">
        <v>22.9</v>
      </c>
      <c r="GB230">
        <v>25.58</v>
      </c>
      <c r="GG230">
        <v>27.27</v>
      </c>
      <c r="GL230">
        <v>29.95</v>
      </c>
      <c r="GQ230">
        <v>29.95</v>
      </c>
      <c r="GV230">
        <v>34.31</v>
      </c>
      <c r="HA230">
        <v>29.95</v>
      </c>
      <c r="HF230">
        <v>22.9</v>
      </c>
      <c r="HK230">
        <v>23.57</v>
      </c>
      <c r="HP230">
        <v>24.91</v>
      </c>
      <c r="HU230">
        <v>25.58</v>
      </c>
      <c r="HZ230">
        <v>22.9</v>
      </c>
      <c r="IE230">
        <v>24.91</v>
      </c>
      <c r="IJ230">
        <v>24.91</v>
      </c>
      <c r="IO230">
        <v>24.91</v>
      </c>
      <c r="IT230">
        <v>56.15</v>
      </c>
      <c r="IY230">
        <v>34.31</v>
      </c>
      <c r="JD230">
        <v>29.95</v>
      </c>
      <c r="JI230">
        <v>19.55</v>
      </c>
      <c r="JN230">
        <v>19.55</v>
      </c>
    </row>
    <row r="231" spans="1:278" x14ac:dyDescent="0.3">
      <c r="A231" s="2">
        <f>IFERROR(AVERAGEIF(Customer_Revenue[[#This Row],[1/3/2022]:[3/31/2022]], "&gt;0"), 0)</f>
        <v>34.496153846153838</v>
      </c>
      <c r="B231" s="1">
        <f>IFERROR(AVEDEV(Customer_Revenue[[#This Row],[1/3/2022]:[3/31/2022]]),0)</f>
        <v>9.6202366863905304</v>
      </c>
      <c r="C231" s="1">
        <f>IFERROR(MAX(0,#REF!-#REF!),0)</f>
        <v>0</v>
      </c>
      <c r="D231" s="1">
        <f>IFERROR(#REF!+#REF!,0)</f>
        <v>0</v>
      </c>
      <c r="E231" s="2">
        <f>IFERROR(AVERAGEIF(Customer_Revenue[[#This Row],[4/1/2022]:[6/30/2022]], "&gt;0"), 0)</f>
        <v>69.715384615384608</v>
      </c>
      <c r="F231" s="1">
        <f>IFERROR(AVEDEV(Customer_Revenue[[#This Row],[4/1/2022]:[6/30/2022]]),0)</f>
        <v>74.434556213017743</v>
      </c>
      <c r="G231" s="1">
        <f>IFERROR(MAX(0,#REF!-#REF!),0)</f>
        <v>0</v>
      </c>
      <c r="H231" s="1">
        <f>IFERROR(#REF!+#REF!,0)</f>
        <v>0</v>
      </c>
      <c r="I231" s="2">
        <f>IFERROR(AVERAGEIF(Customer_Revenue[[#This Row],[4/1/2022]:[9/30/2022]], "&gt;0"),0)</f>
        <v>46.954999999999998</v>
      </c>
      <c r="J231" s="1">
        <f>IFERROR(AVEDEV(Customer_Revenue[[#This Row],[4/1/2022]:[9/30/2022]]),0)</f>
        <v>38.968076923076914</v>
      </c>
      <c r="K231" s="1">
        <f>IFERROR(MAX(0,Customer_Revenue[[#This Row],[Q3 Mean]]-Customer_Revenue[[#This Row],[Q3 Mean Absolute Deviation]]),0)</f>
        <v>7.9869230769230839</v>
      </c>
      <c r="L231" s="1">
        <f>IFERROR(MAX(0,Customer_Revenue[[#This Row],[Q3 Mean]]+Customer_Revenue[[#This Row],[Q3 Mean Absolute Deviation]]),0)</f>
        <v>85.923076923076906</v>
      </c>
      <c r="M231" s="2">
        <f>IFERROR(AVERAGEIF(Customer_Revenue[[#This Row],[10/1/2021]:[3/31/2022]], "&gt;0"),0)</f>
        <v>31.818461538461541</v>
      </c>
      <c r="N231" s="1">
        <f>IFERROR(AVEDEV(Customer_Revenue[[#This Row],[10/1/2021]:[3/31/2022]]),0)</f>
        <v>5.8735502958579913</v>
      </c>
      <c r="O231" s="1">
        <f>IFERROR(MAX(0,#REF!-#REF!),0)</f>
        <v>0</v>
      </c>
      <c r="P231" s="1">
        <f>IFERROR(#REF!+#REF!,0)</f>
        <v>0</v>
      </c>
      <c r="Q231">
        <v>7103</v>
      </c>
      <c r="S231">
        <v>23.31</v>
      </c>
      <c r="X231">
        <v>37.61</v>
      </c>
      <c r="AC231">
        <v>30.61</v>
      </c>
      <c r="AH231">
        <v>28.26</v>
      </c>
      <c r="AM231">
        <v>30.61</v>
      </c>
      <c r="AR231">
        <v>27.36</v>
      </c>
      <c r="AW231">
        <v>30.61</v>
      </c>
      <c r="BB231">
        <v>28.66</v>
      </c>
      <c r="BG231">
        <v>27.36</v>
      </c>
      <c r="BL231">
        <v>27.36</v>
      </c>
      <c r="BQ231">
        <v>29.75</v>
      </c>
      <c r="BV231">
        <v>30.34</v>
      </c>
      <c r="CA231">
        <v>26.99</v>
      </c>
      <c r="CF231">
        <v>72.98</v>
      </c>
      <c r="CK231" s="17">
        <v>30.34</v>
      </c>
      <c r="CP231">
        <v>26.99</v>
      </c>
      <c r="CU231">
        <v>30.34</v>
      </c>
      <c r="CZ231">
        <v>30.34</v>
      </c>
      <c r="DE231">
        <v>26.99</v>
      </c>
      <c r="DJ231">
        <v>24.29</v>
      </c>
      <c r="DO231">
        <v>27.48</v>
      </c>
      <c r="DT231">
        <v>30.34</v>
      </c>
      <c r="DY231">
        <v>28.33</v>
      </c>
      <c r="ED231">
        <v>26.99</v>
      </c>
      <c r="EI231">
        <v>53.76</v>
      </c>
      <c r="EN231">
        <v>39.28</v>
      </c>
      <c r="ES231">
        <v>23.17</v>
      </c>
      <c r="EX231">
        <v>25.87</v>
      </c>
      <c r="FC231">
        <v>34.6</v>
      </c>
      <c r="FH231">
        <v>28.53</v>
      </c>
      <c r="FM231">
        <v>31.87</v>
      </c>
      <c r="FR231">
        <v>42.72</v>
      </c>
      <c r="FW231">
        <v>23.84</v>
      </c>
      <c r="GB231">
        <v>26.52</v>
      </c>
      <c r="GG231">
        <v>34.58</v>
      </c>
      <c r="GL231">
        <v>20.28</v>
      </c>
      <c r="GQ231">
        <v>20.28</v>
      </c>
      <c r="GV231">
        <v>553.54</v>
      </c>
      <c r="HA231">
        <v>40.5</v>
      </c>
      <c r="HF231">
        <v>20.28</v>
      </c>
      <c r="HK231">
        <v>24.3</v>
      </c>
      <c r="HP231">
        <v>22.96</v>
      </c>
      <c r="HU231">
        <v>33.700000000000003</v>
      </c>
      <c r="HZ231">
        <v>22.96</v>
      </c>
      <c r="IE231">
        <v>22.29</v>
      </c>
      <c r="IJ231">
        <v>20.28</v>
      </c>
      <c r="IO231">
        <v>24.3</v>
      </c>
      <c r="IT231">
        <v>23.31</v>
      </c>
      <c r="IY231">
        <v>41.17</v>
      </c>
      <c r="JD231">
        <v>18.940000000000001</v>
      </c>
      <c r="JI231">
        <v>18.940000000000001</v>
      </c>
      <c r="JN231">
        <v>21.1</v>
      </c>
    </row>
    <row r="232" spans="1:278" x14ac:dyDescent="0.3">
      <c r="A232" s="2">
        <f>IFERROR(AVERAGEIF(Customer_Revenue[[#This Row],[1/3/2022]:[3/31/2022]], "&gt;0"), 0)</f>
        <v>34.166153846153847</v>
      </c>
      <c r="B232" s="1">
        <f>IFERROR(AVEDEV(Customer_Revenue[[#This Row],[1/3/2022]:[3/31/2022]]),0)</f>
        <v>1.9795266272189345</v>
      </c>
      <c r="C232" s="1">
        <f>IFERROR(MAX(0,#REF!-#REF!),0)</f>
        <v>0</v>
      </c>
      <c r="D232" s="1">
        <f>IFERROR(#REF!+#REF!,0)</f>
        <v>0</v>
      </c>
      <c r="E232" s="2">
        <f>IFERROR(AVERAGEIF(Customer_Revenue[[#This Row],[4/1/2022]:[6/30/2022]], "&gt;0"), 0)</f>
        <v>33.589230769230774</v>
      </c>
      <c r="F232" s="1">
        <f>IFERROR(AVEDEV(Customer_Revenue[[#This Row],[4/1/2022]:[6/30/2022]]),0)</f>
        <v>7.1515976331360953</v>
      </c>
      <c r="G232" s="1">
        <f>IFERROR(MAX(0,#REF!-#REF!),0)</f>
        <v>0</v>
      </c>
      <c r="H232" s="1">
        <f>IFERROR(#REF!+#REF!,0)</f>
        <v>0</v>
      </c>
      <c r="I232" s="2">
        <f>IFERROR(AVERAGEIF(Customer_Revenue[[#This Row],[4/1/2022]:[9/30/2022]], "&gt;0"),0)</f>
        <v>32.221153846153847</v>
      </c>
      <c r="J232" s="1">
        <f>IFERROR(AVEDEV(Customer_Revenue[[#This Row],[4/1/2022]:[9/30/2022]]),0)</f>
        <v>6.8003846153846155</v>
      </c>
      <c r="K232" s="1">
        <f>IFERROR(MAX(0,Customer_Revenue[[#This Row],[Q3 Mean]]-Customer_Revenue[[#This Row],[Q3 Mean Absolute Deviation]]),0)</f>
        <v>25.420769230769231</v>
      </c>
      <c r="L232" s="1">
        <f>IFERROR(MAX(0,Customer_Revenue[[#This Row],[Q3 Mean]]+Customer_Revenue[[#This Row],[Q3 Mean Absolute Deviation]]),0)</f>
        <v>39.021538461538462</v>
      </c>
      <c r="M232" s="2">
        <f>IFERROR(AVERAGEIF(Customer_Revenue[[#This Row],[10/1/2021]:[3/31/2022]], "&gt;0"),0)</f>
        <v>32.391923076923078</v>
      </c>
      <c r="N232" s="1">
        <f>IFERROR(AVEDEV(Customer_Revenue[[#This Row],[10/1/2021]:[3/31/2022]]),0)</f>
        <v>3.112396449704141</v>
      </c>
      <c r="O232" s="1">
        <f>IFERROR(MAX(0,#REF!-#REF!),0)</f>
        <v>0</v>
      </c>
      <c r="P232" s="1">
        <f>IFERROR(#REF!+#REF!,0)</f>
        <v>0</v>
      </c>
      <c r="Q232">
        <v>7104</v>
      </c>
      <c r="S232">
        <v>34.119999999999997</v>
      </c>
      <c r="X232">
        <v>19.05</v>
      </c>
      <c r="AC232">
        <v>37.369999999999997</v>
      </c>
      <c r="AH232">
        <v>15.8</v>
      </c>
      <c r="AM232">
        <v>32.799999999999997</v>
      </c>
      <c r="AR232">
        <v>34.75</v>
      </c>
      <c r="AW232">
        <v>32.799999999999997</v>
      </c>
      <c r="BB232">
        <v>32.799999999999997</v>
      </c>
      <c r="BG232">
        <v>29.55</v>
      </c>
      <c r="BL232">
        <v>30.85</v>
      </c>
      <c r="BQ232">
        <v>30.48</v>
      </c>
      <c r="BV232">
        <v>31.82</v>
      </c>
      <c r="CA232">
        <v>35.840000000000003</v>
      </c>
      <c r="CF232">
        <v>36.51</v>
      </c>
      <c r="CK232" s="17">
        <v>33.83</v>
      </c>
      <c r="CP232">
        <v>31.66</v>
      </c>
      <c r="CU232">
        <v>35.01</v>
      </c>
      <c r="CZ232">
        <v>35.01</v>
      </c>
      <c r="DE232">
        <v>31.66</v>
      </c>
      <c r="DJ232">
        <v>31.66</v>
      </c>
      <c r="DO232">
        <v>31.66</v>
      </c>
      <c r="DT232">
        <v>34.340000000000003</v>
      </c>
      <c r="DY232">
        <v>37.69</v>
      </c>
      <c r="ED232">
        <v>31.66</v>
      </c>
      <c r="EI232">
        <v>35.01</v>
      </c>
      <c r="EN232">
        <v>38.46</v>
      </c>
      <c r="ES232">
        <v>34.15</v>
      </c>
      <c r="EX232">
        <v>22.38</v>
      </c>
      <c r="FC232">
        <v>34.15</v>
      </c>
      <c r="FH232">
        <v>25.06</v>
      </c>
      <c r="FM232">
        <v>38.840000000000003</v>
      </c>
      <c r="FR232">
        <v>27.74</v>
      </c>
      <c r="FW232">
        <v>37.5</v>
      </c>
      <c r="GB232">
        <v>27.07</v>
      </c>
      <c r="GG232">
        <v>40.18</v>
      </c>
      <c r="GL232">
        <v>25.06</v>
      </c>
      <c r="GQ232">
        <v>56.61</v>
      </c>
      <c r="GV232">
        <v>27.74</v>
      </c>
      <c r="HA232">
        <v>40.18</v>
      </c>
      <c r="HF232">
        <v>23.05</v>
      </c>
      <c r="HK232">
        <v>38.840000000000003</v>
      </c>
      <c r="HP232">
        <v>25.06</v>
      </c>
      <c r="HU232">
        <v>37.5</v>
      </c>
      <c r="HZ232">
        <v>23.05</v>
      </c>
      <c r="IE232">
        <v>37.5</v>
      </c>
      <c r="IJ232">
        <v>27.74</v>
      </c>
      <c r="IO232">
        <v>37.5</v>
      </c>
      <c r="IT232">
        <v>27.74</v>
      </c>
      <c r="IY232">
        <v>40.18</v>
      </c>
      <c r="JD232">
        <v>27.07</v>
      </c>
      <c r="JI232">
        <v>34.15</v>
      </c>
      <c r="JN232">
        <v>21.71</v>
      </c>
    </row>
    <row r="233" spans="1:278" x14ac:dyDescent="0.3">
      <c r="A233" s="2">
        <f>IFERROR(AVERAGEIF(Customer_Revenue[[#This Row],[1/3/2022]:[3/31/2022]], "&gt;0"), 0)</f>
        <v>18.599999999999998</v>
      </c>
      <c r="B233" s="1">
        <f>IFERROR(AVEDEV(Customer_Revenue[[#This Row],[1/3/2022]:[3/31/2022]]),0)</f>
        <v>3.5527136788005009E-15</v>
      </c>
      <c r="C233" s="1">
        <f>IFERROR(MAX(0,#REF!-#REF!),0)</f>
        <v>0</v>
      </c>
      <c r="D233" s="1">
        <f>IFERROR(#REF!+#REF!,0)</f>
        <v>0</v>
      </c>
      <c r="E233" s="2">
        <f>IFERROR(AVERAGEIF(Customer_Revenue[[#This Row],[4/1/2022]:[6/30/2022]], "&gt;0"), 0)</f>
        <v>14.774615384615382</v>
      </c>
      <c r="F233" s="1">
        <f>IFERROR(AVEDEV(Customer_Revenue[[#This Row],[4/1/2022]:[6/30/2022]]),0)</f>
        <v>4.0526627218934923</v>
      </c>
      <c r="G233" s="1">
        <f>IFERROR(MAX(0,#REF!-#REF!),0)</f>
        <v>0</v>
      </c>
      <c r="H233" s="1">
        <f>IFERROR(#REF!+#REF!,0)</f>
        <v>0</v>
      </c>
      <c r="I233" s="2">
        <f>IFERROR(AVERAGEIF(Customer_Revenue[[#This Row],[4/1/2022]:[9/30/2022]], "&gt;0"),0)</f>
        <v>14.980769230769228</v>
      </c>
      <c r="J233" s="1">
        <f>IFERROR(AVEDEV(Customer_Revenue[[#This Row],[4/1/2022]:[9/30/2022]]),0)</f>
        <v>2.3236686390532566</v>
      </c>
      <c r="K233" s="1">
        <f>IFERROR(MAX(0,Customer_Revenue[[#This Row],[Q3 Mean]]-Customer_Revenue[[#This Row],[Q3 Mean Absolute Deviation]]),0)</f>
        <v>12.657100591715972</v>
      </c>
      <c r="L233" s="1">
        <f>IFERROR(MAX(0,Customer_Revenue[[#This Row],[Q3 Mean]]+Customer_Revenue[[#This Row],[Q3 Mean Absolute Deviation]]),0)</f>
        <v>17.304437869822486</v>
      </c>
      <c r="M233" s="2">
        <f>IFERROR(AVERAGEIF(Customer_Revenue[[#This Row],[10/1/2021]:[3/31/2022]], "&gt;0"),0)</f>
        <v>18.369230769230779</v>
      </c>
      <c r="N233" s="1">
        <f>IFERROR(AVEDEV(Customer_Revenue[[#This Row],[10/1/2021]:[3/31/2022]]),0)</f>
        <v>0.28402366863905198</v>
      </c>
      <c r="O233" s="1">
        <f>IFERROR(MAX(0,#REF!-#REF!),0)</f>
        <v>0</v>
      </c>
      <c r="P233" s="1">
        <f>IFERROR(#REF!+#REF!,0)</f>
        <v>0</v>
      </c>
      <c r="Q233">
        <v>7106</v>
      </c>
      <c r="T233">
        <v>18</v>
      </c>
      <c r="Y233">
        <v>18</v>
      </c>
      <c r="AD233">
        <v>18</v>
      </c>
      <c r="AI233">
        <v>18</v>
      </c>
      <c r="AN233">
        <v>18</v>
      </c>
      <c r="AS233">
        <v>18</v>
      </c>
      <c r="AX233">
        <v>18</v>
      </c>
      <c r="BC233">
        <v>18</v>
      </c>
      <c r="BH233">
        <v>18</v>
      </c>
      <c r="BM233">
        <v>18</v>
      </c>
      <c r="BR233">
        <v>18.600000000000001</v>
      </c>
      <c r="BW233">
        <v>18.600000000000001</v>
      </c>
      <c r="CB233">
        <v>18.600000000000001</v>
      </c>
      <c r="CG233">
        <v>18.600000000000001</v>
      </c>
      <c r="CK233" s="17"/>
      <c r="CL233">
        <v>18.600000000000001</v>
      </c>
      <c r="CQ233">
        <v>18.600000000000001</v>
      </c>
      <c r="CV233">
        <v>18.600000000000001</v>
      </c>
      <c r="DA233">
        <v>18.600000000000001</v>
      </c>
      <c r="DF233">
        <v>18.600000000000001</v>
      </c>
      <c r="DK233">
        <v>18.600000000000001</v>
      </c>
      <c r="DP233">
        <v>18.600000000000001</v>
      </c>
      <c r="DU233">
        <v>18.600000000000001</v>
      </c>
      <c r="DZ233">
        <v>18.600000000000001</v>
      </c>
      <c r="EE233">
        <v>18.600000000000001</v>
      </c>
      <c r="EJ233">
        <v>18.600000000000001</v>
      </c>
      <c r="EO233">
        <v>18.600000000000001</v>
      </c>
      <c r="ET233">
        <v>18.600000000000001</v>
      </c>
      <c r="EY233">
        <v>18.600000000000001</v>
      </c>
      <c r="FD233">
        <v>25.3</v>
      </c>
      <c r="FI233">
        <v>18.600000000000001</v>
      </c>
      <c r="FN233">
        <v>18.600000000000001</v>
      </c>
      <c r="FS233">
        <v>9.3000000000000007</v>
      </c>
      <c r="FX233">
        <v>9.3000000000000007</v>
      </c>
      <c r="GC233">
        <v>9.3000000000000007</v>
      </c>
      <c r="GH233">
        <v>11.98</v>
      </c>
      <c r="GM233">
        <v>9.3000000000000007</v>
      </c>
      <c r="GR233">
        <v>15.29</v>
      </c>
      <c r="GW233">
        <v>13.95</v>
      </c>
      <c r="HB233">
        <v>13.95</v>
      </c>
      <c r="HG233">
        <v>15.29</v>
      </c>
      <c r="HL233">
        <v>15.29</v>
      </c>
      <c r="HQ233">
        <v>13.95</v>
      </c>
      <c r="HV233">
        <v>15.29</v>
      </c>
      <c r="IA233">
        <v>13.95</v>
      </c>
      <c r="IF233">
        <v>15.96</v>
      </c>
      <c r="IK233">
        <v>15.29</v>
      </c>
      <c r="IP233">
        <v>15.96</v>
      </c>
      <c r="IU233">
        <v>15.96</v>
      </c>
      <c r="IZ233">
        <v>15.29</v>
      </c>
      <c r="JE233">
        <v>15.29</v>
      </c>
      <c r="JJ233">
        <v>15.29</v>
      </c>
      <c r="JO233">
        <v>14.62</v>
      </c>
    </row>
    <row r="234" spans="1:278" x14ac:dyDescent="0.3">
      <c r="A234" s="2">
        <f>IFERROR(AVERAGEIF(Customer_Revenue[[#This Row],[1/3/2022]:[3/31/2022]], "&gt;0"), 0)</f>
        <v>66.463333333333324</v>
      </c>
      <c r="B234" s="1">
        <f>IFERROR(AVEDEV(Customer_Revenue[[#This Row],[1/3/2022]:[3/31/2022]]),0)</f>
        <v>18.488888888888884</v>
      </c>
      <c r="C234" s="1">
        <f>IFERROR(MAX(0,#REF!-#REF!),0)</f>
        <v>0</v>
      </c>
      <c r="D234" s="1">
        <f>IFERROR(#REF!+#REF!,0)</f>
        <v>0</v>
      </c>
      <c r="E234" s="2">
        <f>IFERROR(AVERAGEIF(Customer_Revenue[[#This Row],[4/1/2022]:[6/30/2022]], "&gt;0"), 0)</f>
        <v>65.458571428571432</v>
      </c>
      <c r="F234" s="1">
        <f>IFERROR(AVEDEV(Customer_Revenue[[#This Row],[4/1/2022]:[6/30/2022]]),0)</f>
        <v>16.56326530612245</v>
      </c>
      <c r="G234" s="1">
        <f>IFERROR(MAX(0,#REF!-#REF!),0)</f>
        <v>0</v>
      </c>
      <c r="H234" s="1">
        <f>IFERROR(#REF!+#REF!,0)</f>
        <v>0</v>
      </c>
      <c r="I234" s="2">
        <f>IFERROR(AVERAGEIF(Customer_Revenue[[#This Row],[4/1/2022]:[9/30/2022]], "&gt;0"),0)</f>
        <v>62.041538461538458</v>
      </c>
      <c r="J234" s="1">
        <f>IFERROR(AVEDEV(Customer_Revenue[[#This Row],[4/1/2022]:[9/30/2022]]),0)</f>
        <v>9.444378698224849</v>
      </c>
      <c r="K234" s="1">
        <f>IFERROR(MAX(0,Customer_Revenue[[#This Row],[Q3 Mean]]-Customer_Revenue[[#This Row],[Q3 Mean Absolute Deviation]]),0)</f>
        <v>52.597159763313613</v>
      </c>
      <c r="L234" s="1">
        <f>IFERROR(MAX(0,Customer_Revenue[[#This Row],[Q3 Mean]]+Customer_Revenue[[#This Row],[Q3 Mean Absolute Deviation]]),0)</f>
        <v>71.485917159763304</v>
      </c>
      <c r="M234" s="2">
        <f>IFERROR(AVERAGEIF(Customer_Revenue[[#This Row],[10/1/2021]:[3/31/2022]], "&gt;0"),0)</f>
        <v>60.390769230769244</v>
      </c>
      <c r="N234" s="1">
        <f>IFERROR(AVEDEV(Customer_Revenue[[#This Row],[10/1/2021]:[3/31/2022]]),0)</f>
        <v>9.4675739644970527</v>
      </c>
      <c r="O234" s="1">
        <f>IFERROR(MAX(0,#REF!-#REF!),0)</f>
        <v>0</v>
      </c>
      <c r="P234" s="1">
        <f>IFERROR(#REF!+#REF!,0)</f>
        <v>0</v>
      </c>
      <c r="Q234">
        <v>7109</v>
      </c>
      <c r="S234">
        <v>53.45</v>
      </c>
      <c r="AC234">
        <v>57.5</v>
      </c>
      <c r="AM234">
        <v>53.45</v>
      </c>
      <c r="AW234">
        <v>57.5</v>
      </c>
      <c r="BG234">
        <v>53.45</v>
      </c>
      <c r="BQ234">
        <v>57.5</v>
      </c>
      <c r="CA234">
        <v>53.45</v>
      </c>
      <c r="CK234" s="17">
        <v>57.5</v>
      </c>
      <c r="CV234">
        <v>53.45</v>
      </c>
      <c r="DF234">
        <v>121.93</v>
      </c>
      <c r="DP234">
        <v>53.45</v>
      </c>
      <c r="DY234">
        <v>57.5</v>
      </c>
      <c r="EJ234">
        <v>54.95</v>
      </c>
      <c r="ES234">
        <v>123.43</v>
      </c>
      <c r="FC234">
        <v>54.95</v>
      </c>
      <c r="FM234">
        <v>59</v>
      </c>
      <c r="FW234">
        <v>54.95</v>
      </c>
      <c r="GG234">
        <v>59</v>
      </c>
      <c r="GQ234">
        <v>51.87</v>
      </c>
      <c r="HA234">
        <v>55.01</v>
      </c>
      <c r="HK234">
        <v>56.48</v>
      </c>
      <c r="HU234">
        <v>59.9</v>
      </c>
      <c r="IF234">
        <v>56.48</v>
      </c>
      <c r="IO234">
        <v>59.63</v>
      </c>
      <c r="IY234">
        <v>56.21</v>
      </c>
      <c r="JI234">
        <v>59.63</v>
      </c>
    </row>
    <row r="235" spans="1:278" x14ac:dyDescent="0.3">
      <c r="A235" s="2">
        <f>IFERROR(AVERAGEIF(Customer_Revenue[[#This Row],[1/3/2022]:[3/31/2022]], "&gt;0"), 0)</f>
        <v>91.438461538461524</v>
      </c>
      <c r="B235" s="1">
        <f>IFERROR(AVEDEV(Customer_Revenue[[#This Row],[1/3/2022]:[3/31/2022]]),0)</f>
        <v>2.5775147928994118</v>
      </c>
      <c r="C235" s="1">
        <f>IFERROR(MAX(0,#REF!-#REF!),0)</f>
        <v>0</v>
      </c>
      <c r="D235" s="1">
        <f>IFERROR(#REF!+#REF!,0)</f>
        <v>0</v>
      </c>
      <c r="E235" s="2">
        <f>IFERROR(AVERAGEIF(Customer_Revenue[[#This Row],[4/1/2022]:[6/30/2022]], "&gt;0"), 0)</f>
        <v>95.533076923076905</v>
      </c>
      <c r="F235" s="1">
        <f>IFERROR(AVEDEV(Customer_Revenue[[#This Row],[4/1/2022]:[6/30/2022]]),0)</f>
        <v>4.1226035502958451</v>
      </c>
      <c r="G235" s="1">
        <f>IFERROR(MAX(0,#REF!-#REF!),0)</f>
        <v>0</v>
      </c>
      <c r="H235" s="1">
        <f>IFERROR(#REF!+#REF!,0)</f>
        <v>0</v>
      </c>
      <c r="I235" s="2">
        <f>IFERROR(AVERAGEIF(Customer_Revenue[[#This Row],[4/1/2022]:[9/30/2022]], "&gt;0"),0)</f>
        <v>89.751538461538445</v>
      </c>
      <c r="J235" s="1">
        <f>IFERROR(AVEDEV(Customer_Revenue[[#This Row],[4/1/2022]:[9/30/2022]]),0)</f>
        <v>5.7815384615384611</v>
      </c>
      <c r="K235" s="1">
        <f>IFERROR(MAX(0,Customer_Revenue[[#This Row],[Q3 Mean]]-Customer_Revenue[[#This Row],[Q3 Mean Absolute Deviation]]),0)</f>
        <v>83.969999999999985</v>
      </c>
      <c r="L235" s="1">
        <f>IFERROR(MAX(0,Customer_Revenue[[#This Row],[Q3 Mean]]+Customer_Revenue[[#This Row],[Q3 Mean Absolute Deviation]]),0)</f>
        <v>95.533076923076905</v>
      </c>
      <c r="M235" s="2">
        <f>IFERROR(AVERAGEIF(Customer_Revenue[[#This Row],[10/1/2021]:[3/31/2022]], "&gt;0"),0)</f>
        <v>89.344230769230776</v>
      </c>
      <c r="N235" s="1">
        <f>IFERROR(AVEDEV(Customer_Revenue[[#This Row],[10/1/2021]:[3/31/2022]]),0)</f>
        <v>2.7386094674556225</v>
      </c>
      <c r="O235" s="1">
        <f>IFERROR(MAX(0,#REF!-#REF!),0)</f>
        <v>0</v>
      </c>
      <c r="P235" s="1">
        <f>IFERROR(#REF!+#REF!,0)</f>
        <v>0</v>
      </c>
      <c r="Q235">
        <v>7112</v>
      </c>
      <c r="U235">
        <v>87.25</v>
      </c>
      <c r="Z235">
        <v>87.25</v>
      </c>
      <c r="AE235">
        <v>87.25</v>
      </c>
      <c r="AJ235">
        <v>87.25</v>
      </c>
      <c r="AO235">
        <v>87.25</v>
      </c>
      <c r="AT235">
        <v>87.25</v>
      </c>
      <c r="AY235">
        <v>87.25</v>
      </c>
      <c r="BD235">
        <v>87.25</v>
      </c>
      <c r="BI235">
        <v>87.25</v>
      </c>
      <c r="BN235">
        <v>87.25</v>
      </c>
      <c r="BS235">
        <v>87.25</v>
      </c>
      <c r="BX235">
        <v>87.25</v>
      </c>
      <c r="CC235">
        <v>87.25</v>
      </c>
      <c r="CH235">
        <v>87.25</v>
      </c>
      <c r="CK235" s="17"/>
      <c r="CM235">
        <v>87.25</v>
      </c>
      <c r="CR235">
        <v>87.25</v>
      </c>
      <c r="CW235">
        <v>87.25</v>
      </c>
      <c r="DB235">
        <v>93.3</v>
      </c>
      <c r="DG235">
        <v>93.3</v>
      </c>
      <c r="DL235">
        <v>93.3</v>
      </c>
      <c r="DQ235">
        <v>93.3</v>
      </c>
      <c r="DV235">
        <v>93.3</v>
      </c>
      <c r="EA235">
        <v>93.3</v>
      </c>
      <c r="EF235">
        <v>93.3</v>
      </c>
      <c r="EK235">
        <v>93.3</v>
      </c>
      <c r="EP235">
        <v>93.3</v>
      </c>
      <c r="EU235">
        <v>93.3</v>
      </c>
      <c r="EZ235">
        <v>93.3</v>
      </c>
      <c r="FE235">
        <v>93.3</v>
      </c>
      <c r="FJ235">
        <v>93.3</v>
      </c>
      <c r="FO235">
        <v>93.3</v>
      </c>
      <c r="FT235">
        <v>93.3</v>
      </c>
      <c r="FY235">
        <v>93.3</v>
      </c>
      <c r="GD235">
        <v>122.33</v>
      </c>
      <c r="GI235">
        <v>93.3</v>
      </c>
      <c r="GN235">
        <v>93.3</v>
      </c>
      <c r="GS235">
        <v>93.3</v>
      </c>
      <c r="GX235">
        <v>93.3</v>
      </c>
      <c r="HC235">
        <v>93.3</v>
      </c>
      <c r="HH235">
        <v>83.97</v>
      </c>
      <c r="HM235">
        <v>83.97</v>
      </c>
      <c r="HR235">
        <v>83.97</v>
      </c>
      <c r="HW235">
        <v>83.97</v>
      </c>
      <c r="IB235">
        <v>83.97</v>
      </c>
      <c r="IG235">
        <v>83.97</v>
      </c>
      <c r="IL235">
        <v>83.97</v>
      </c>
      <c r="IQ235">
        <v>83.97</v>
      </c>
      <c r="IV235">
        <v>83.97</v>
      </c>
      <c r="JA235">
        <v>83.97</v>
      </c>
      <c r="JF235">
        <v>83.97</v>
      </c>
      <c r="JK235">
        <v>83.97</v>
      </c>
      <c r="JP235">
        <v>83.97</v>
      </c>
    </row>
    <row r="236" spans="1:278" x14ac:dyDescent="0.3">
      <c r="A236" s="2">
        <f>IFERROR(AVERAGEIF(Customer_Revenue[[#This Row],[1/3/2022]:[3/31/2022]], "&gt;0"), 0)</f>
        <v>259.22000000000003</v>
      </c>
      <c r="B236" s="1">
        <f>IFERROR(AVEDEV(Customer_Revenue[[#This Row],[1/3/2022]:[3/31/2022]]),0)</f>
        <v>0</v>
      </c>
      <c r="C236" s="1">
        <f>IFERROR(MAX(0,#REF!-#REF!),0)</f>
        <v>0</v>
      </c>
      <c r="D236" s="1">
        <f>IFERROR(#REF!+#REF!,0)</f>
        <v>0</v>
      </c>
      <c r="E236" s="2">
        <f>IFERROR(AVERAGEIF(Customer_Revenue[[#This Row],[4/1/2022]:[6/30/2022]], "&gt;0"), 0)</f>
        <v>427.22</v>
      </c>
      <c r="F236" s="1">
        <f>IFERROR(AVEDEV(Customer_Revenue[[#This Row],[4/1/2022]:[6/30/2022]]),0)</f>
        <v>0</v>
      </c>
      <c r="G236" s="1">
        <f>IFERROR(MAX(0,#REF!-#REF!),0)</f>
        <v>0</v>
      </c>
      <c r="H236" s="1">
        <f>IFERROR(#REF!+#REF!,0)</f>
        <v>0</v>
      </c>
      <c r="I236" s="2">
        <f>IFERROR(AVERAGEIF(Customer_Revenue[[#This Row],[4/1/2022]:[9/30/2022]], "&gt;0"),0)</f>
        <v>285.65500000000003</v>
      </c>
      <c r="J236" s="1">
        <f>IFERROR(AVEDEV(Customer_Revenue[[#This Row],[4/1/2022]:[9/30/2022]]),0)</f>
        <v>141.565</v>
      </c>
      <c r="K236" s="1">
        <f>IFERROR(MAX(0,Customer_Revenue[[#This Row],[Q3 Mean]]-Customer_Revenue[[#This Row],[Q3 Mean Absolute Deviation]]),0)</f>
        <v>144.09000000000003</v>
      </c>
      <c r="L236" s="1">
        <f>IFERROR(MAX(0,Customer_Revenue[[#This Row],[Q3 Mean]]+Customer_Revenue[[#This Row],[Q3 Mean Absolute Deviation]]),0)</f>
        <v>427.22</v>
      </c>
      <c r="M236" s="2">
        <f>IFERROR(AVERAGEIF(Customer_Revenue[[#This Row],[10/1/2021]:[3/31/2022]], "&gt;0"),0)</f>
        <v>259.22000000000003</v>
      </c>
      <c r="N236" s="1">
        <f>IFERROR(AVEDEV(Customer_Revenue[[#This Row],[10/1/2021]:[3/31/2022]]),0)</f>
        <v>0</v>
      </c>
      <c r="O236" s="1">
        <f>IFERROR(MAX(0,#REF!-#REF!),0)</f>
        <v>0</v>
      </c>
      <c r="P236" s="1">
        <f>IFERROR(#REF!+#REF!,0)</f>
        <v>0</v>
      </c>
      <c r="Q236">
        <v>7114</v>
      </c>
      <c r="CK236" s="17"/>
      <c r="DP236">
        <v>259.22000000000003</v>
      </c>
      <c r="GW236">
        <v>427.22</v>
      </c>
      <c r="IL236">
        <v>144.09</v>
      </c>
    </row>
    <row r="237" spans="1:278" x14ac:dyDescent="0.3">
      <c r="A237" s="2">
        <f>IFERROR(AVERAGEIF(Customer_Revenue[[#This Row],[1/3/2022]:[3/31/2022]], "&gt;0"), 0)</f>
        <v>73.387692307692319</v>
      </c>
      <c r="B237" s="1">
        <f>IFERROR(AVEDEV(Customer_Revenue[[#This Row],[1/3/2022]:[3/31/2022]]),0)</f>
        <v>15.942603550295868</v>
      </c>
      <c r="C237" s="1">
        <f>IFERROR(MAX(0,#REF!-#REF!),0)</f>
        <v>0</v>
      </c>
      <c r="D237" s="1">
        <f>IFERROR(#REF!+#REF!,0)</f>
        <v>0</v>
      </c>
      <c r="E237" s="2">
        <f>IFERROR(AVERAGEIF(Customer_Revenue[[#This Row],[4/1/2022]:[6/30/2022]], "&gt;0"), 0)</f>
        <v>79.307692307692307</v>
      </c>
      <c r="F237" s="1">
        <f>IFERROR(AVEDEV(Customer_Revenue[[#This Row],[4/1/2022]:[6/30/2022]]),0)</f>
        <v>19.339881656804742</v>
      </c>
      <c r="G237" s="1">
        <f>IFERROR(MAX(0,#REF!-#REF!),0)</f>
        <v>0</v>
      </c>
      <c r="H237" s="1">
        <f>IFERROR(#REF!+#REF!,0)</f>
        <v>0</v>
      </c>
      <c r="I237" s="2">
        <f>IFERROR(AVERAGEIF(Customer_Revenue[[#This Row],[4/1/2022]:[9/30/2022]], "&gt;0"),0)</f>
        <v>77.493333333333311</v>
      </c>
      <c r="J237" s="1">
        <f>IFERROR(AVEDEV(Customer_Revenue[[#This Row],[4/1/2022]:[9/30/2022]]),0)</f>
        <v>15.698024691358022</v>
      </c>
      <c r="K237" s="1">
        <f>IFERROR(MAX(0,Customer_Revenue[[#This Row],[Q3 Mean]]-Customer_Revenue[[#This Row],[Q3 Mean Absolute Deviation]]),0)</f>
        <v>61.795308641975289</v>
      </c>
      <c r="L237" s="1">
        <f>IFERROR(MAX(0,Customer_Revenue[[#This Row],[Q3 Mean]]+Customer_Revenue[[#This Row],[Q3 Mean Absolute Deviation]]),0)</f>
        <v>93.19135802469134</v>
      </c>
      <c r="M237" s="2">
        <f>IFERROR(AVERAGEIF(Customer_Revenue[[#This Row],[10/1/2021]:[3/31/2022]], "&gt;0"),0)</f>
        <v>72.108076923076894</v>
      </c>
      <c r="N237" s="1">
        <f>IFERROR(AVEDEV(Customer_Revenue[[#This Row],[10/1/2021]:[3/31/2022]]),0)</f>
        <v>17.723964497041404</v>
      </c>
      <c r="O237" s="1">
        <f>IFERROR(MAX(0,#REF!-#REF!),0)</f>
        <v>0</v>
      </c>
      <c r="P237" s="1">
        <f>IFERROR(#REF!+#REF!,0)</f>
        <v>0</v>
      </c>
      <c r="Q237">
        <v>7115</v>
      </c>
      <c r="U237">
        <v>58.15</v>
      </c>
      <c r="X237">
        <v>58.15</v>
      </c>
      <c r="AC237">
        <v>100.76</v>
      </c>
      <c r="AH237">
        <v>58.15</v>
      </c>
      <c r="AM237">
        <v>58.15</v>
      </c>
      <c r="AR237">
        <v>58.15</v>
      </c>
      <c r="AW237">
        <v>100.76</v>
      </c>
      <c r="BB237">
        <v>58.15</v>
      </c>
      <c r="BG237">
        <v>58.15</v>
      </c>
      <c r="BL237">
        <v>58.15</v>
      </c>
      <c r="BQ237">
        <v>137.75</v>
      </c>
      <c r="BV237">
        <v>58.15</v>
      </c>
      <c r="CA237">
        <v>58.15</v>
      </c>
      <c r="CF237">
        <v>62.35</v>
      </c>
      <c r="CK237" s="17">
        <v>107.93</v>
      </c>
      <c r="CP237">
        <v>62.35</v>
      </c>
      <c r="CU237">
        <v>62.35</v>
      </c>
      <c r="CZ237">
        <v>62.35</v>
      </c>
      <c r="DE237">
        <v>107.93</v>
      </c>
      <c r="DJ237">
        <v>62.35</v>
      </c>
      <c r="DO237">
        <v>62.35</v>
      </c>
      <c r="DT237">
        <v>62.35</v>
      </c>
      <c r="DY237">
        <v>107.93</v>
      </c>
      <c r="ED237">
        <v>64.599999999999994</v>
      </c>
      <c r="EI237">
        <v>64.599999999999994</v>
      </c>
      <c r="EN237">
        <v>64.599999999999994</v>
      </c>
      <c r="ES237">
        <v>110.18</v>
      </c>
      <c r="EX237">
        <v>64.599999999999994</v>
      </c>
      <c r="FE237">
        <v>64.599999999999994</v>
      </c>
      <c r="FH237">
        <v>64.599999999999994</v>
      </c>
      <c r="FM237">
        <v>110.18</v>
      </c>
      <c r="FR237">
        <v>64.599999999999994</v>
      </c>
      <c r="FW237">
        <v>64.599999999999994</v>
      </c>
      <c r="GB237">
        <v>64.599999999999994</v>
      </c>
      <c r="GG237">
        <v>110.18</v>
      </c>
      <c r="GK237">
        <v>112.4</v>
      </c>
      <c r="GP237">
        <v>66.819999999999993</v>
      </c>
      <c r="GU237">
        <v>66.819999999999993</v>
      </c>
      <c r="GZ237">
        <v>66.819999999999993</v>
      </c>
      <c r="HE237">
        <v>84.35</v>
      </c>
      <c r="HJ237">
        <v>66.819999999999993</v>
      </c>
      <c r="HO237">
        <v>66.819999999999993</v>
      </c>
      <c r="HT237">
        <v>66.819999999999993</v>
      </c>
      <c r="HY237">
        <v>112.4</v>
      </c>
      <c r="ID237">
        <v>66.819999999999993</v>
      </c>
      <c r="II237">
        <v>66.819999999999993</v>
      </c>
      <c r="IN237">
        <v>66.13</v>
      </c>
      <c r="IS237">
        <v>96.09</v>
      </c>
      <c r="IX237">
        <v>68.040000000000006</v>
      </c>
      <c r="JC237">
        <v>68.040000000000006</v>
      </c>
      <c r="JH237">
        <v>68.040000000000006</v>
      </c>
      <c r="JM237">
        <v>96.09</v>
      </c>
      <c r="JR237">
        <v>68.040000000000006</v>
      </c>
    </row>
    <row r="238" spans="1:278" x14ac:dyDescent="0.3">
      <c r="A238" s="2">
        <f>IFERROR(AVERAGEIF(Customer_Revenue[[#This Row],[1/3/2022]:[3/31/2022]], "&gt;0"), 0)</f>
        <v>23.346666666666664</v>
      </c>
      <c r="B238" s="1">
        <f>IFERROR(AVEDEV(Customer_Revenue[[#This Row],[1/3/2022]:[3/31/2022]]),0)</f>
        <v>0.46222222222222104</v>
      </c>
      <c r="C238" s="1">
        <f>IFERROR(MAX(0,#REF!-#REF!),0)</f>
        <v>0</v>
      </c>
      <c r="D238" s="1">
        <f>IFERROR(#REF!+#REF!,0)</f>
        <v>0</v>
      </c>
      <c r="E238" s="2">
        <f>IFERROR(AVERAGEIF(Customer_Revenue[[#This Row],[4/1/2022]:[6/30/2022]], "&gt;0"), 0)</f>
        <v>24.512</v>
      </c>
      <c r="F238" s="1">
        <f>IFERROR(AVEDEV(Customer_Revenue[[#This Row],[4/1/2022]:[6/30/2022]]),0)</f>
        <v>6.8088888888888883</v>
      </c>
      <c r="G238" s="1">
        <f>IFERROR(MAX(0,#REF!-#REF!),0)</f>
        <v>0</v>
      </c>
      <c r="H238" s="1">
        <f>IFERROR(#REF!+#REF!,0)</f>
        <v>0</v>
      </c>
      <c r="I238" s="2">
        <f>IFERROR(AVERAGEIF(Customer_Revenue[[#This Row],[4/1/2022]:[9/30/2022]], "&gt;0"),0)</f>
        <v>28.366666666666667</v>
      </c>
      <c r="J238" s="1">
        <f>IFERROR(AVEDEV(Customer_Revenue[[#This Row],[4/1/2022]:[9/30/2022]]),0)</f>
        <v>8.4396694214876007</v>
      </c>
      <c r="K238" s="1">
        <f>IFERROR(MAX(0,Customer_Revenue[[#This Row],[Q3 Mean]]-Customer_Revenue[[#This Row],[Q3 Mean Absolute Deviation]]),0)</f>
        <v>19.926997245179066</v>
      </c>
      <c r="L238" s="1">
        <f>IFERROR(MAX(0,Customer_Revenue[[#This Row],[Q3 Mean]]+Customer_Revenue[[#This Row],[Q3 Mean Absolute Deviation]]),0)</f>
        <v>36.806336088154268</v>
      </c>
      <c r="M238" s="2">
        <f>IFERROR(AVERAGEIF(Customer_Revenue[[#This Row],[10/1/2021]:[3/31/2022]], "&gt;0"),0)</f>
        <v>23.189090909090908</v>
      </c>
      <c r="N238" s="1">
        <f>IFERROR(AVEDEV(Customer_Revenue[[#This Row],[10/1/2021]:[3/31/2022]]),0)</f>
        <v>7.8085714285714278</v>
      </c>
      <c r="O238" s="1">
        <f>IFERROR(MAX(0,#REF!-#REF!),0)</f>
        <v>0</v>
      </c>
      <c r="P238" s="1">
        <f>IFERROR(#REF!+#REF!,0)</f>
        <v>0</v>
      </c>
      <c r="Q238">
        <v>7117</v>
      </c>
      <c r="X238">
        <v>23</v>
      </c>
      <c r="AH238">
        <v>23</v>
      </c>
      <c r="AR238">
        <v>23</v>
      </c>
      <c r="BA238">
        <v>23</v>
      </c>
      <c r="BB238">
        <v>0</v>
      </c>
      <c r="BC238">
        <v>0</v>
      </c>
      <c r="BL238">
        <v>23</v>
      </c>
      <c r="BV238">
        <v>0</v>
      </c>
      <c r="CF238">
        <v>23</v>
      </c>
      <c r="CK238" s="17"/>
      <c r="CQ238">
        <v>23</v>
      </c>
      <c r="DA238">
        <v>23</v>
      </c>
      <c r="DT238">
        <v>23</v>
      </c>
      <c r="ED238">
        <v>24.04</v>
      </c>
      <c r="EN238">
        <v>24.04</v>
      </c>
      <c r="EX238">
        <v>24.04</v>
      </c>
      <c r="FH238">
        <v>24.04</v>
      </c>
      <c r="FR238">
        <v>24.04</v>
      </c>
      <c r="GB238">
        <v>24.04</v>
      </c>
      <c r="GL238">
        <v>26.4</v>
      </c>
      <c r="GV238">
        <v>0</v>
      </c>
      <c r="HZ238">
        <v>0</v>
      </c>
      <c r="IJ238">
        <v>27.74</v>
      </c>
      <c r="IT238">
        <v>35</v>
      </c>
      <c r="JD238">
        <v>35</v>
      </c>
      <c r="JN238">
        <v>35</v>
      </c>
    </row>
    <row r="239" spans="1:278" x14ac:dyDescent="0.3">
      <c r="A239" s="2">
        <f>IFERROR(AVERAGEIF(Customer_Revenue[[#This Row],[1/3/2022]:[3/31/2022]], "&gt;0"), 0)</f>
        <v>302.85166666666663</v>
      </c>
      <c r="B239" s="1">
        <f>IFERROR(AVEDEV(Customer_Revenue[[#This Row],[1/3/2022]:[3/31/2022]]),0)</f>
        <v>78.531952662721906</v>
      </c>
      <c r="C239" s="1">
        <f>IFERROR(MAX(0,#REF!-#REF!),0)</f>
        <v>0</v>
      </c>
      <c r="D239" s="1">
        <f>IFERROR(#REF!+#REF!,0)</f>
        <v>0</v>
      </c>
      <c r="E239" s="2">
        <f>IFERROR(AVERAGEIF(Customer_Revenue[[#This Row],[4/1/2022]:[6/30/2022]], "&gt;0"), 0)</f>
        <v>294.81307692307695</v>
      </c>
      <c r="F239" s="1">
        <f>IFERROR(AVEDEV(Customer_Revenue[[#This Row],[4/1/2022]:[6/30/2022]]),0)</f>
        <v>43.191124260355004</v>
      </c>
      <c r="G239" s="1">
        <f>IFERROR(MAX(0,#REF!-#REF!),0)</f>
        <v>0</v>
      </c>
      <c r="H239" s="1">
        <f>IFERROR(#REF!+#REF!,0)</f>
        <v>0</v>
      </c>
      <c r="I239" s="2">
        <f>IFERROR(AVERAGEIF(Customer_Revenue[[#This Row],[4/1/2022]:[9/30/2022]], "&gt;0"),0)</f>
        <v>296.83851851851841</v>
      </c>
      <c r="J239" s="1">
        <f>IFERROR(AVEDEV(Customer_Revenue[[#This Row],[4/1/2022]:[9/30/2022]]),0)</f>
        <v>26.837860082304584</v>
      </c>
      <c r="K239" s="1">
        <f>IFERROR(MAX(0,Customer_Revenue[[#This Row],[Q3 Mean]]-Customer_Revenue[[#This Row],[Q3 Mean Absolute Deviation]]),0)</f>
        <v>270.00065843621383</v>
      </c>
      <c r="L239" s="1">
        <f>IFERROR(MAX(0,Customer_Revenue[[#This Row],[Q3 Mean]]+Customer_Revenue[[#This Row],[Q3 Mean Absolute Deviation]]),0)</f>
        <v>323.676378600823</v>
      </c>
      <c r="M239" s="2">
        <f>IFERROR(AVERAGEIF(Customer_Revenue[[#This Row],[10/1/2021]:[3/31/2022]], "&gt;0"),0)</f>
        <v>280.65346153846156</v>
      </c>
      <c r="N239" s="1">
        <f>IFERROR(AVEDEV(Customer_Revenue[[#This Row],[10/1/2021]:[3/31/2022]]),0)</f>
        <v>57.46164609053497</v>
      </c>
      <c r="O239" s="1">
        <f>IFERROR(MAX(0,#REF!-#REF!),0)</f>
        <v>0</v>
      </c>
      <c r="P239" s="1">
        <f>IFERROR(#REF!+#REF!,0)</f>
        <v>0</v>
      </c>
      <c r="Q239">
        <v>7119</v>
      </c>
      <c r="R239">
        <v>300.93</v>
      </c>
      <c r="W239">
        <v>230.75</v>
      </c>
      <c r="AB239">
        <v>230.75</v>
      </c>
      <c r="AG239">
        <v>230.75</v>
      </c>
      <c r="AL239">
        <v>329</v>
      </c>
      <c r="AQ239">
        <v>329</v>
      </c>
      <c r="AV239">
        <v>300.93</v>
      </c>
      <c r="BA239">
        <v>300.93</v>
      </c>
      <c r="BF239">
        <v>232.93</v>
      </c>
      <c r="BK239">
        <v>232.93</v>
      </c>
      <c r="BP239">
        <v>232.93</v>
      </c>
      <c r="BU239">
        <v>232.93</v>
      </c>
      <c r="CB239">
        <v>232.93</v>
      </c>
      <c r="CE239">
        <v>245.08</v>
      </c>
      <c r="CJ239">
        <v>245.07</v>
      </c>
      <c r="CK239" s="17"/>
      <c r="CO239">
        <v>315.25</v>
      </c>
      <c r="CT239">
        <v>245.07</v>
      </c>
      <c r="CY239">
        <v>245.07</v>
      </c>
      <c r="DD239">
        <v>337.1</v>
      </c>
      <c r="DI239">
        <v>337.1</v>
      </c>
      <c r="DN239">
        <v>337.1</v>
      </c>
      <c r="DS239">
        <v>262.08</v>
      </c>
      <c r="DX239">
        <v>262.08</v>
      </c>
      <c r="EC239">
        <v>187.06</v>
      </c>
      <c r="EH239">
        <v>385.61</v>
      </c>
      <c r="EJ239">
        <v>0</v>
      </c>
      <c r="EM239">
        <v>475.63</v>
      </c>
      <c r="ER239">
        <v>250.57</v>
      </c>
      <c r="EW239">
        <v>325.58999999999997</v>
      </c>
      <c r="FB239">
        <v>175.55</v>
      </c>
      <c r="FG239">
        <v>220.57</v>
      </c>
      <c r="FL239">
        <v>325.58999999999997</v>
      </c>
      <c r="FQ239">
        <v>325.58999999999997</v>
      </c>
      <c r="FV239">
        <v>325.58999999999997</v>
      </c>
      <c r="GA239">
        <v>325.58999999999997</v>
      </c>
      <c r="GF239">
        <v>325.58999999999997</v>
      </c>
      <c r="GK239">
        <v>326.83999999999997</v>
      </c>
      <c r="GP239">
        <v>251.82</v>
      </c>
      <c r="GU239">
        <v>326.83999999999997</v>
      </c>
      <c r="GZ239">
        <v>326.83999999999997</v>
      </c>
      <c r="HE239">
        <v>241.08</v>
      </c>
      <c r="HJ239">
        <v>305.44</v>
      </c>
      <c r="HO239">
        <v>305.44</v>
      </c>
      <c r="HT239">
        <v>305.44</v>
      </c>
      <c r="HY239">
        <v>305.44</v>
      </c>
      <c r="ID239">
        <v>305.44</v>
      </c>
      <c r="II239">
        <v>305.44</v>
      </c>
      <c r="IN239">
        <v>304.87</v>
      </c>
      <c r="IS239">
        <v>304.87</v>
      </c>
      <c r="IX239">
        <v>304.87</v>
      </c>
      <c r="JC239">
        <v>304.87</v>
      </c>
      <c r="JH239">
        <v>304.87</v>
      </c>
      <c r="JM239">
        <v>304.87</v>
      </c>
      <c r="JR239">
        <v>279.13</v>
      </c>
    </row>
    <row r="240" spans="1:278" x14ac:dyDescent="0.3">
      <c r="A240" s="2">
        <f>IFERROR(AVERAGEIF(Customer_Revenue[[#This Row],[1/3/2022]:[3/31/2022]], "&gt;0"), 0)</f>
        <v>30.530833333333334</v>
      </c>
      <c r="B240" s="1">
        <f>IFERROR(AVEDEV(Customer_Revenue[[#This Row],[1/3/2022]:[3/31/2022]]),0)</f>
        <v>3.4205555555555556</v>
      </c>
      <c r="C240" s="1">
        <f>IFERROR(MAX(0,#REF!-#REF!),0)</f>
        <v>0</v>
      </c>
      <c r="D240" s="1">
        <f>IFERROR(#REF!+#REF!,0)</f>
        <v>0</v>
      </c>
      <c r="E240" s="2">
        <f>IFERROR(AVERAGEIF(Customer_Revenue[[#This Row],[4/1/2022]:[6/30/2022]], "&gt;0"), 0)</f>
        <v>29.17</v>
      </c>
      <c r="F240" s="1">
        <f>IFERROR(AVEDEV(Customer_Revenue[[#This Row],[4/1/2022]:[6/30/2022]]),0)</f>
        <v>1.2369230769230779</v>
      </c>
      <c r="G240" s="1">
        <f>IFERROR(MAX(0,#REF!-#REF!),0)</f>
        <v>0</v>
      </c>
      <c r="H240" s="1">
        <f>IFERROR(#REF!+#REF!,0)</f>
        <v>0</v>
      </c>
      <c r="I240" s="2">
        <f>IFERROR(AVERAGEIF(Customer_Revenue[[#This Row],[4/1/2022]:[9/30/2022]], "&gt;0"),0)</f>
        <v>30.06333333333334</v>
      </c>
      <c r="J240" s="1">
        <f>IFERROR(AVEDEV(Customer_Revenue[[#This Row],[4/1/2022]:[9/30/2022]]),0)</f>
        <v>1.9851851851851861</v>
      </c>
      <c r="K240" s="1">
        <f>IFERROR(MAX(0,Customer_Revenue[[#This Row],[Q3 Mean]]-Customer_Revenue[[#This Row],[Q3 Mean Absolute Deviation]]),0)</f>
        <v>28.078148148148152</v>
      </c>
      <c r="L240" s="1">
        <f>IFERROR(MAX(0,Customer_Revenue[[#This Row],[Q3 Mean]]+Customer_Revenue[[#This Row],[Q3 Mean Absolute Deviation]]),0)</f>
        <v>32.048518518518527</v>
      </c>
      <c r="M240" s="2">
        <f>IFERROR(AVERAGEIF(Customer_Revenue[[#This Row],[10/1/2021]:[3/31/2022]], "&gt;0"),0)</f>
        <v>27.604615384615389</v>
      </c>
      <c r="N240" s="1">
        <f>IFERROR(AVEDEV(Customer_Revenue[[#This Row],[10/1/2021]:[3/31/2022]]),0)</f>
        <v>4.1872781065088764</v>
      </c>
      <c r="O240" s="1">
        <f>IFERROR(MAX(0,#REF!-#REF!),0)</f>
        <v>0</v>
      </c>
      <c r="P240" s="1">
        <f>IFERROR(#REF!+#REF!,0)</f>
        <v>0</v>
      </c>
      <c r="Q240">
        <v>7123</v>
      </c>
      <c r="R240">
        <v>19.12</v>
      </c>
      <c r="W240">
        <v>31.44</v>
      </c>
      <c r="AB240">
        <v>21.07</v>
      </c>
      <c r="AG240">
        <v>31.44</v>
      </c>
      <c r="AL240">
        <v>15.87</v>
      </c>
      <c r="AQ240">
        <v>27.72</v>
      </c>
      <c r="AV240">
        <v>24.47</v>
      </c>
      <c r="BA240">
        <v>30.32</v>
      </c>
      <c r="BF240">
        <v>24.47</v>
      </c>
      <c r="BK240">
        <v>24.47</v>
      </c>
      <c r="BP240">
        <v>25.24</v>
      </c>
      <c r="BU240">
        <v>25.24</v>
      </c>
      <c r="BZ240">
        <v>25.24</v>
      </c>
      <c r="CE240">
        <v>25.24</v>
      </c>
      <c r="CJ240">
        <v>25.24</v>
      </c>
      <c r="CK240" s="17"/>
      <c r="CO240">
        <v>31.84</v>
      </c>
      <c r="CT240">
        <v>35.19</v>
      </c>
      <c r="CY240">
        <v>35.19</v>
      </c>
      <c r="DD240">
        <v>31.84</v>
      </c>
      <c r="DI240">
        <v>31.84</v>
      </c>
      <c r="DN240">
        <v>31.84</v>
      </c>
      <c r="DS240">
        <v>31.84</v>
      </c>
      <c r="DX240">
        <v>35.19</v>
      </c>
      <c r="EC240">
        <v>25.24</v>
      </c>
      <c r="EH240">
        <v>25.24</v>
      </c>
      <c r="EM240">
        <v>25.88</v>
      </c>
      <c r="ER240">
        <v>27.83</v>
      </c>
      <c r="EW240">
        <v>29.17</v>
      </c>
      <c r="FB240">
        <v>27.83</v>
      </c>
      <c r="FG240">
        <v>27.83</v>
      </c>
      <c r="FL240">
        <v>31.18</v>
      </c>
      <c r="FQ240">
        <v>27.83</v>
      </c>
      <c r="FV240">
        <v>29.17</v>
      </c>
      <c r="GA240">
        <v>27.83</v>
      </c>
      <c r="GF240">
        <v>31.18</v>
      </c>
      <c r="GK240">
        <v>29.17</v>
      </c>
      <c r="GP240">
        <v>27.83</v>
      </c>
      <c r="GU240">
        <v>31.18</v>
      </c>
      <c r="GZ240">
        <v>31.18</v>
      </c>
      <c r="HE240">
        <v>29.17</v>
      </c>
      <c r="HJ240">
        <v>31.18</v>
      </c>
      <c r="HO240">
        <v>27.83</v>
      </c>
      <c r="HT240">
        <v>27.83</v>
      </c>
      <c r="HY240">
        <v>29.17</v>
      </c>
      <c r="ID240">
        <v>27.83</v>
      </c>
      <c r="II240">
        <v>27.83</v>
      </c>
      <c r="IN240">
        <v>31.18</v>
      </c>
      <c r="IS240">
        <v>33.19</v>
      </c>
      <c r="IX240">
        <v>35.200000000000003</v>
      </c>
      <c r="JC240">
        <v>33.86</v>
      </c>
      <c r="JH240">
        <v>33.86</v>
      </c>
      <c r="JM240">
        <v>33.19</v>
      </c>
      <c r="JR240">
        <v>31.18</v>
      </c>
    </row>
    <row r="241" spans="1:278" x14ac:dyDescent="0.3">
      <c r="A241" s="2">
        <f>IFERROR(AVERAGEIF(Customer_Revenue[[#This Row],[1/3/2022]:[3/31/2022]], "&gt;0"), 0)</f>
        <v>86.039166666666674</v>
      </c>
      <c r="B241" s="1">
        <f>IFERROR(AVEDEV(Customer_Revenue[[#This Row],[1/3/2022]:[3/31/2022]]),0)</f>
        <v>2.6372222222222228</v>
      </c>
      <c r="C241" s="1">
        <f>IFERROR(MAX(0,#REF!-#REF!),0)</f>
        <v>0</v>
      </c>
      <c r="D241" s="1">
        <f>IFERROR(#REF!+#REF!,0)</f>
        <v>0</v>
      </c>
      <c r="E241" s="2">
        <f>IFERROR(AVERAGEIF(Customer_Revenue[[#This Row],[4/1/2022]:[6/30/2022]], "&gt;0"), 0)</f>
        <v>87.243076923076913</v>
      </c>
      <c r="F241" s="1">
        <f>IFERROR(AVEDEV(Customer_Revenue[[#This Row],[4/1/2022]:[6/30/2022]]),0)</f>
        <v>7.5344378698224768</v>
      </c>
      <c r="G241" s="1">
        <f>IFERROR(MAX(0,#REF!-#REF!),0)</f>
        <v>0</v>
      </c>
      <c r="H241" s="1">
        <f>IFERROR(#REF!+#REF!,0)</f>
        <v>0</v>
      </c>
      <c r="I241" s="2">
        <f>IFERROR(AVERAGEIF(Customer_Revenue[[#This Row],[4/1/2022]:[9/30/2022]], "&gt;0"),0)</f>
        <v>88.336296296296311</v>
      </c>
      <c r="J241" s="1">
        <f>IFERROR(AVEDEV(Customer_Revenue[[#This Row],[4/1/2022]:[9/30/2022]]),0)</f>
        <v>5.4764334705075433</v>
      </c>
      <c r="K241" s="1">
        <f>IFERROR(MAX(0,Customer_Revenue[[#This Row],[Q3 Mean]]-Customer_Revenue[[#This Row],[Q3 Mean Absolute Deviation]]),0)</f>
        <v>82.859862825788767</v>
      </c>
      <c r="L241" s="1">
        <f>IFERROR(MAX(0,Customer_Revenue[[#This Row],[Q3 Mean]]+Customer_Revenue[[#This Row],[Q3 Mean Absolute Deviation]]),0)</f>
        <v>93.812729766803855</v>
      </c>
      <c r="M241" s="2">
        <f>IFERROR(AVERAGEIF(Customer_Revenue[[#This Row],[10/1/2021]:[3/31/2022]], "&gt;0"),0)</f>
        <v>85.106538461538477</v>
      </c>
      <c r="N241" s="1">
        <f>IFERROR(AVEDEV(Customer_Revenue[[#This Row],[10/1/2021]:[3/31/2022]]),0)</f>
        <v>1.8715976331361026</v>
      </c>
      <c r="O241" s="1">
        <f>IFERROR(MAX(0,#REF!-#REF!),0)</f>
        <v>0</v>
      </c>
      <c r="P241" s="1">
        <f>IFERROR(#REF!+#REF!,0)</f>
        <v>0</v>
      </c>
      <c r="Q241">
        <v>7124</v>
      </c>
      <c r="R241">
        <v>83.89</v>
      </c>
      <c r="W241">
        <v>83.89</v>
      </c>
      <c r="AB241">
        <v>83.89</v>
      </c>
      <c r="AG241">
        <v>83.89</v>
      </c>
      <c r="AL241">
        <v>83.89</v>
      </c>
      <c r="AQ241">
        <v>83.89</v>
      </c>
      <c r="AV241">
        <v>83.89</v>
      </c>
      <c r="BA241">
        <v>83.89</v>
      </c>
      <c r="BF241">
        <v>83.89</v>
      </c>
      <c r="BK241">
        <v>89.73</v>
      </c>
      <c r="BP241">
        <v>83.89</v>
      </c>
      <c r="BU241">
        <v>83.89</v>
      </c>
      <c r="BZ241">
        <v>83.89</v>
      </c>
      <c r="CE241">
        <v>83.89</v>
      </c>
      <c r="CJ241">
        <v>83.89</v>
      </c>
      <c r="CK241" s="17"/>
      <c r="CO241">
        <v>83.89</v>
      </c>
      <c r="CT241">
        <v>86.63</v>
      </c>
      <c r="CZ241">
        <v>83.89</v>
      </c>
      <c r="DD241">
        <v>90.44</v>
      </c>
      <c r="DI241">
        <v>93.36</v>
      </c>
      <c r="DN241">
        <v>83.89</v>
      </c>
      <c r="DS241">
        <v>89.55</v>
      </c>
      <c r="DX241">
        <v>85.26</v>
      </c>
      <c r="EC241">
        <v>83.89</v>
      </c>
      <c r="EH241">
        <v>83.89</v>
      </c>
      <c r="EM241">
        <v>83.89</v>
      </c>
      <c r="ER241">
        <v>83.89</v>
      </c>
      <c r="EW241">
        <v>83.89</v>
      </c>
      <c r="FB241">
        <v>123.42</v>
      </c>
      <c r="FG241">
        <v>83.89</v>
      </c>
      <c r="FL241">
        <v>83.89</v>
      </c>
      <c r="FQ241">
        <v>86.42</v>
      </c>
      <c r="FV241">
        <v>80.62</v>
      </c>
      <c r="GA241">
        <v>80.62</v>
      </c>
      <c r="GF241">
        <v>81.87</v>
      </c>
      <c r="GK241">
        <v>81.87</v>
      </c>
      <c r="GP241">
        <v>81.87</v>
      </c>
      <c r="GU241">
        <v>100.04</v>
      </c>
      <c r="GZ241">
        <v>81.87</v>
      </c>
      <c r="HE241">
        <v>108.02</v>
      </c>
      <c r="HJ241">
        <v>91.69</v>
      </c>
      <c r="HO241">
        <v>81.87</v>
      </c>
      <c r="HT241">
        <v>81.87</v>
      </c>
      <c r="HY241">
        <v>88.42</v>
      </c>
      <c r="ID241">
        <v>88.42</v>
      </c>
      <c r="II241">
        <v>88.42</v>
      </c>
      <c r="IN241">
        <v>91.69</v>
      </c>
      <c r="IS241">
        <v>88.42</v>
      </c>
      <c r="IX241">
        <v>88.42</v>
      </c>
      <c r="JC241">
        <v>88.42</v>
      </c>
      <c r="JH241">
        <v>88.42</v>
      </c>
      <c r="JM241">
        <v>88.42</v>
      </c>
      <c r="JR241">
        <v>88.42</v>
      </c>
    </row>
    <row r="242" spans="1:278" x14ac:dyDescent="0.3">
      <c r="A242" s="2">
        <f>IFERROR(AVERAGEIF(Customer_Revenue[[#This Row],[1/3/2022]:[3/31/2022]], "&gt;0"), 0)</f>
        <v>49.29999999999999</v>
      </c>
      <c r="B242" s="1">
        <f>IFERROR(AVEDEV(Customer_Revenue[[#This Row],[1/3/2022]:[3/31/2022]]),0)</f>
        <v>0.99999999999999767</v>
      </c>
      <c r="C242" s="1">
        <f>IFERROR(MAX(0,#REF!-#REF!),0)</f>
        <v>0</v>
      </c>
      <c r="D242" s="1">
        <f>IFERROR(#REF!+#REF!,0)</f>
        <v>0</v>
      </c>
      <c r="E242" s="2">
        <f>IFERROR(AVERAGEIF(Customer_Revenue[[#This Row],[4/1/2022]:[6/30/2022]], "&gt;0"), 0)</f>
        <v>51.589999999999996</v>
      </c>
      <c r="F242" s="1">
        <f>IFERROR(AVEDEV(Customer_Revenue[[#This Row],[4/1/2022]:[6/30/2022]]),0)</f>
        <v>1.0533333333333346</v>
      </c>
      <c r="G242" s="1">
        <f>IFERROR(MAX(0,#REF!-#REF!),0)</f>
        <v>0</v>
      </c>
      <c r="H242" s="1">
        <f>IFERROR(#REF!+#REF!,0)</f>
        <v>0</v>
      </c>
      <c r="I242" s="2">
        <f>IFERROR(AVERAGEIF(Customer_Revenue[[#This Row],[4/1/2022]:[9/30/2022]], "&gt;0"),0)</f>
        <v>50.98</v>
      </c>
      <c r="J242" s="1">
        <f>IFERROR(AVEDEV(Customer_Revenue[[#This Row],[4/1/2022]:[9/30/2022]]),0)</f>
        <v>22.657777777777778</v>
      </c>
      <c r="K242" s="1">
        <f>IFERROR(MAX(0,Customer_Revenue[[#This Row],[Q3 Mean]]-Customer_Revenue[[#This Row],[Q3 Mean Absolute Deviation]]),0)</f>
        <v>28.322222222222219</v>
      </c>
      <c r="L242" s="1">
        <f>IFERROR(MAX(0,Customer_Revenue[[#This Row],[Q3 Mean]]+Customer_Revenue[[#This Row],[Q3 Mean Absolute Deviation]]),0)</f>
        <v>73.637777777777771</v>
      </c>
      <c r="M242" s="2">
        <f>IFERROR(AVERAGEIF(Customer_Revenue[[#This Row],[10/1/2021]:[3/31/2022]], "&gt;0"),0)</f>
        <v>48.871428571428574</v>
      </c>
      <c r="N242" s="1">
        <f>IFERROR(AVEDEV(Customer_Revenue[[#This Row],[10/1/2021]:[3/31/2022]]),0)</f>
        <v>0.55102040816326892</v>
      </c>
      <c r="O242" s="1">
        <f>IFERROR(MAX(0,#REF!-#REF!),0)</f>
        <v>0</v>
      </c>
      <c r="P242" s="1">
        <f>IFERROR(#REF!+#REF!,0)</f>
        <v>0</v>
      </c>
      <c r="Q242">
        <v>7136</v>
      </c>
      <c r="U242">
        <v>48.55</v>
      </c>
      <c r="AO242">
        <v>48.55</v>
      </c>
      <c r="BI242">
        <v>48.55</v>
      </c>
      <c r="CC242">
        <v>48.55</v>
      </c>
      <c r="CK242" s="17"/>
      <c r="CW242">
        <v>48.55</v>
      </c>
      <c r="DQ242">
        <v>48.55</v>
      </c>
      <c r="EK242">
        <v>50.8</v>
      </c>
      <c r="FE242">
        <v>50.8</v>
      </c>
      <c r="FY242">
        <v>50.8</v>
      </c>
      <c r="GS242">
        <v>53.17</v>
      </c>
      <c r="HM242">
        <v>0</v>
      </c>
      <c r="IG242">
        <v>49.15</v>
      </c>
      <c r="JA242">
        <v>0</v>
      </c>
    </row>
    <row r="243" spans="1:278" x14ac:dyDescent="0.3">
      <c r="A243" s="2">
        <f>IFERROR(AVERAGEIF(Customer_Revenue[[#This Row],[1/3/2022]:[3/31/2022]], "&gt;0"), 0)</f>
        <v>83.634615384615401</v>
      </c>
      <c r="B243" s="1">
        <f>IFERROR(AVEDEV(Customer_Revenue[[#This Row],[1/3/2022]:[3/31/2022]]),0)</f>
        <v>14.50418367346939</v>
      </c>
      <c r="C243" s="1">
        <f>IFERROR(MAX(0,#REF!-#REF!),0)</f>
        <v>0</v>
      </c>
      <c r="D243" s="1">
        <f>IFERROR(#REF!+#REF!,0)</f>
        <v>0</v>
      </c>
      <c r="E243" s="2">
        <f>IFERROR(AVERAGEIF(Customer_Revenue[[#This Row],[4/1/2022]:[6/30/2022]], "&gt;0"), 0)</f>
        <v>95.821538461538466</v>
      </c>
      <c r="F243" s="1">
        <f>IFERROR(AVEDEV(Customer_Revenue[[#This Row],[4/1/2022]:[6/30/2022]]),0)</f>
        <v>1.6757396449704192</v>
      </c>
      <c r="G243" s="1">
        <f>IFERROR(MAX(0,#REF!-#REF!),0)</f>
        <v>0</v>
      </c>
      <c r="H243" s="1">
        <f>IFERROR(#REF!+#REF!,0)</f>
        <v>0</v>
      </c>
      <c r="I243" s="2">
        <f>IFERROR(AVERAGEIF(Customer_Revenue[[#This Row],[4/1/2022]:[9/30/2022]], "&gt;0"),0)</f>
        <v>96.690416666666678</v>
      </c>
      <c r="J243" s="1">
        <f>IFERROR(AVEDEV(Customer_Revenue[[#This Row],[4/1/2022]:[9/30/2022]]),0)</f>
        <v>19.099341563785998</v>
      </c>
      <c r="K243" s="1">
        <f>IFERROR(MAX(0,Customer_Revenue[[#This Row],[Q3 Mean]]-Customer_Revenue[[#This Row],[Q3 Mean Absolute Deviation]]),0)</f>
        <v>77.59107510288068</v>
      </c>
      <c r="L243" s="1">
        <f>IFERROR(MAX(0,Customer_Revenue[[#This Row],[Q3 Mean]]+Customer_Revenue[[#This Row],[Q3 Mean Absolute Deviation]]),0)</f>
        <v>115.78975823045268</v>
      </c>
      <c r="M243" s="2">
        <f>IFERROR(AVERAGEIF(Customer_Revenue[[#This Row],[10/1/2021]:[3/31/2022]], "&gt;0"),0)</f>
        <v>79.677307692307693</v>
      </c>
      <c r="N243" s="1">
        <f>IFERROR(AVEDEV(Customer_Revenue[[#This Row],[10/1/2021]:[3/31/2022]]),0)</f>
        <v>7.5692181069958959</v>
      </c>
      <c r="O243" s="1">
        <f>IFERROR(MAX(0,#REF!-#REF!),0)</f>
        <v>0</v>
      </c>
      <c r="P243" s="1">
        <f>IFERROR(#REF!+#REF!,0)</f>
        <v>0</v>
      </c>
      <c r="Q243">
        <v>7137</v>
      </c>
      <c r="U243">
        <v>75.72</v>
      </c>
      <c r="Z243">
        <v>75.72</v>
      </c>
      <c r="AE243">
        <v>75.72</v>
      </c>
      <c r="AJ243">
        <v>75.72</v>
      </c>
      <c r="AO243">
        <v>75.72</v>
      </c>
      <c r="AT243">
        <v>75.72</v>
      </c>
      <c r="AY243">
        <v>75.72</v>
      </c>
      <c r="BD243">
        <v>75.72</v>
      </c>
      <c r="BI243">
        <v>75.72</v>
      </c>
      <c r="BN243">
        <v>75.72</v>
      </c>
      <c r="BS243">
        <v>75.72</v>
      </c>
      <c r="BX243">
        <v>75.72</v>
      </c>
      <c r="CC243">
        <v>75.72</v>
      </c>
      <c r="CH243">
        <v>75.72</v>
      </c>
      <c r="CK243" s="17"/>
      <c r="CM243">
        <v>75.72</v>
      </c>
      <c r="CR243">
        <v>75.72</v>
      </c>
      <c r="CW243">
        <v>75.72</v>
      </c>
      <c r="DB243">
        <v>75.72</v>
      </c>
      <c r="DG243">
        <v>75.72</v>
      </c>
      <c r="DL243">
        <v>75.72</v>
      </c>
      <c r="DQ243">
        <v>75.72</v>
      </c>
      <c r="DV243">
        <v>81.53</v>
      </c>
      <c r="EA243">
        <v>93.210000000000008</v>
      </c>
      <c r="EF243">
        <v>94.46</v>
      </c>
      <c r="EK243">
        <v>117.83</v>
      </c>
      <c r="EM243">
        <v>-23.36</v>
      </c>
      <c r="EP243">
        <v>94.46</v>
      </c>
      <c r="EU243">
        <v>94.46</v>
      </c>
      <c r="EZ243">
        <v>94.46</v>
      </c>
      <c r="FE243">
        <v>94.46</v>
      </c>
      <c r="FJ243">
        <v>94.46</v>
      </c>
      <c r="FO243">
        <v>94.46</v>
      </c>
      <c r="FT243">
        <v>94.46</v>
      </c>
      <c r="FY243">
        <v>94.46</v>
      </c>
      <c r="GD243">
        <v>94.46</v>
      </c>
      <c r="GI243">
        <v>98</v>
      </c>
      <c r="GN243">
        <v>98</v>
      </c>
      <c r="GS243">
        <v>98</v>
      </c>
      <c r="GX243">
        <v>98</v>
      </c>
      <c r="HC243">
        <v>98</v>
      </c>
      <c r="HH243">
        <v>0</v>
      </c>
      <c r="HM243">
        <v>98</v>
      </c>
      <c r="HR243">
        <v>98</v>
      </c>
      <c r="HW243">
        <v>98</v>
      </c>
      <c r="IB243">
        <v>98</v>
      </c>
      <c r="IG243">
        <v>98</v>
      </c>
      <c r="IL243">
        <v>96.9</v>
      </c>
      <c r="IQ243">
        <v>96.9</v>
      </c>
      <c r="IV243">
        <v>0</v>
      </c>
      <c r="JA243">
        <v>96.9</v>
      </c>
      <c r="JF243">
        <v>96.9</v>
      </c>
      <c r="JK243">
        <v>96.9</v>
      </c>
      <c r="JP243">
        <v>100.39</v>
      </c>
      <c r="JR243">
        <v>0</v>
      </c>
    </row>
    <row r="244" spans="1:278" x14ac:dyDescent="0.3">
      <c r="A244" s="2">
        <f>IFERROR(AVERAGEIF(Customer_Revenue[[#This Row],[1/3/2022]:[3/31/2022]], "&gt;0"), 0)</f>
        <v>17.483333333333338</v>
      </c>
      <c r="B244" s="1">
        <f>IFERROR(AVEDEV(Customer_Revenue[[#This Row],[1/3/2022]:[3/31/2022]]),0)</f>
        <v>9.7777777777781807E-2</v>
      </c>
      <c r="C244" s="1">
        <f>IFERROR(MAX(0,#REF!-#REF!),0)</f>
        <v>0</v>
      </c>
      <c r="D244" s="1">
        <f>IFERROR(#REF!+#REF!,0)</f>
        <v>0</v>
      </c>
      <c r="E244" s="2">
        <f>IFERROR(AVERAGEIF(Customer_Revenue[[#This Row],[4/1/2022]:[6/30/2022]], "&gt;0"), 0)</f>
        <v>20.226153846153846</v>
      </c>
      <c r="F244" s="1">
        <f>IFERROR(AVEDEV(Customer_Revenue[[#This Row],[4/1/2022]:[6/30/2022]]),0)</f>
        <v>0.38059171597633135</v>
      </c>
      <c r="G244" s="1">
        <f>IFERROR(MAX(0,#REF!-#REF!),0)</f>
        <v>0</v>
      </c>
      <c r="H244" s="1">
        <f>IFERROR(#REF!+#REF!,0)</f>
        <v>0</v>
      </c>
      <c r="I244" s="2">
        <f>IFERROR(AVERAGEIF(Customer_Revenue[[#This Row],[4/1/2022]:[9/30/2022]], "&gt;0"),0)</f>
        <v>21.732222222222216</v>
      </c>
      <c r="J244" s="1">
        <f>IFERROR(AVEDEV(Customer_Revenue[[#This Row],[4/1/2022]:[9/30/2022]]),0)</f>
        <v>2.6634567901234534</v>
      </c>
      <c r="K244" s="1">
        <f>IFERROR(MAX(0,Customer_Revenue[[#This Row],[Q3 Mean]]-Customer_Revenue[[#This Row],[Q3 Mean Absolute Deviation]]),0)</f>
        <v>19.068765432098761</v>
      </c>
      <c r="L244" s="1">
        <f>IFERROR(MAX(0,Customer_Revenue[[#This Row],[Q3 Mean]]+Customer_Revenue[[#This Row],[Q3 Mean Absolute Deviation]]),0)</f>
        <v>24.395679012345671</v>
      </c>
      <c r="M244" s="2">
        <f>IFERROR(AVERAGEIF(Customer_Revenue[[#This Row],[10/1/2021]:[3/31/2022]], "&gt;0"),0)</f>
        <v>17.218076923076925</v>
      </c>
      <c r="N244" s="1">
        <f>IFERROR(AVEDEV(Customer_Revenue[[#This Row],[10/1/2021]:[3/31/2022]]),0)</f>
        <v>0.63804733727810559</v>
      </c>
      <c r="O244" s="1">
        <f>IFERROR(MAX(0,#REF!-#REF!),0)</f>
        <v>0</v>
      </c>
      <c r="P244" s="1">
        <f>IFERROR(#REF!+#REF!,0)</f>
        <v>0</v>
      </c>
      <c r="Q244">
        <v>7139</v>
      </c>
      <c r="R244">
        <v>15</v>
      </c>
      <c r="W244">
        <v>19.350000000000001</v>
      </c>
      <c r="AB244">
        <v>15</v>
      </c>
      <c r="AG244">
        <v>19.350000000000001</v>
      </c>
      <c r="AL244">
        <v>15</v>
      </c>
      <c r="AQ244">
        <v>16.89</v>
      </c>
      <c r="AV244">
        <v>16.89</v>
      </c>
      <c r="BA244">
        <v>16.89</v>
      </c>
      <c r="BF244">
        <v>16.89</v>
      </c>
      <c r="BK244">
        <v>16.89</v>
      </c>
      <c r="BP244">
        <v>17.43</v>
      </c>
      <c r="BU244">
        <v>17.43</v>
      </c>
      <c r="BZ244">
        <v>17.43</v>
      </c>
      <c r="CE244">
        <v>17.43</v>
      </c>
      <c r="CJ244">
        <v>17.43</v>
      </c>
      <c r="CK244" s="17"/>
      <c r="CO244">
        <v>17.43</v>
      </c>
      <c r="CT244">
        <v>17.43</v>
      </c>
      <c r="CY244">
        <v>17.43</v>
      </c>
      <c r="DD244">
        <v>17.43</v>
      </c>
      <c r="DI244">
        <v>17.43</v>
      </c>
      <c r="DN244">
        <v>17.43</v>
      </c>
      <c r="DS244">
        <v>17.43</v>
      </c>
      <c r="DX244">
        <v>17.43</v>
      </c>
      <c r="EC244">
        <v>17.43</v>
      </c>
      <c r="EH244">
        <v>17.43</v>
      </c>
      <c r="EM244">
        <v>18.07</v>
      </c>
      <c r="ER244">
        <v>20.02</v>
      </c>
      <c r="EW244">
        <v>20.02</v>
      </c>
      <c r="FB244">
        <v>20.02</v>
      </c>
      <c r="FG244">
        <v>20.02</v>
      </c>
      <c r="FL244">
        <v>20.02</v>
      </c>
      <c r="FQ244">
        <v>20.02</v>
      </c>
      <c r="FV244">
        <v>20.02</v>
      </c>
      <c r="GA244">
        <v>20.02</v>
      </c>
      <c r="GF244">
        <v>20.02</v>
      </c>
      <c r="GK244">
        <v>20.02</v>
      </c>
      <c r="GP244">
        <v>22.7</v>
      </c>
      <c r="GU244">
        <v>20.02</v>
      </c>
      <c r="GZ244">
        <v>20.02</v>
      </c>
      <c r="HE244">
        <v>20.02</v>
      </c>
      <c r="HJ244">
        <v>20.02</v>
      </c>
      <c r="HO244">
        <v>20.02</v>
      </c>
      <c r="HT244">
        <v>22.03</v>
      </c>
      <c r="HY244">
        <v>20.02</v>
      </c>
      <c r="ID244">
        <v>20.02</v>
      </c>
      <c r="II244">
        <v>20.02</v>
      </c>
      <c r="IN244">
        <v>20.02</v>
      </c>
      <c r="IS244">
        <v>20.02</v>
      </c>
      <c r="IX244">
        <v>26.72</v>
      </c>
      <c r="JC244">
        <v>29.4</v>
      </c>
      <c r="JH244">
        <v>32.75</v>
      </c>
      <c r="JM244">
        <v>32.75</v>
      </c>
      <c r="JR244">
        <v>20.02</v>
      </c>
    </row>
    <row r="245" spans="1:278" x14ac:dyDescent="0.3">
      <c r="A245" s="2">
        <f>IFERROR(AVERAGEIF(Customer_Revenue[[#This Row],[1/3/2022]:[3/31/2022]], "&gt;0"), 0)</f>
        <v>57.004999999999995</v>
      </c>
      <c r="B245" s="1">
        <f>IFERROR(AVEDEV(Customer_Revenue[[#This Row],[1/3/2022]:[3/31/2022]]),0)</f>
        <v>8.7083333333333304</v>
      </c>
      <c r="C245" s="1">
        <f>IFERROR(MAX(0,#REF!-#REF!),0)</f>
        <v>0</v>
      </c>
      <c r="D245" s="1">
        <f>IFERROR(#REF!+#REF!,0)</f>
        <v>0</v>
      </c>
      <c r="E245" s="2">
        <f>IFERROR(AVERAGEIF(Customer_Revenue[[#This Row],[4/1/2022]:[6/30/2022]], "&gt;0"), 0)</f>
        <v>57.887142857142848</v>
      </c>
      <c r="F245" s="1">
        <f>IFERROR(AVEDEV(Customer_Revenue[[#This Row],[4/1/2022]:[6/30/2022]]),0)</f>
        <v>0.79591836734693644</v>
      </c>
      <c r="G245" s="1">
        <f>IFERROR(MAX(0,#REF!-#REF!),0)</f>
        <v>0</v>
      </c>
      <c r="H245" s="1">
        <f>IFERROR(#REF!+#REF!,0)</f>
        <v>0</v>
      </c>
      <c r="I245" s="2">
        <f>IFERROR(AVERAGEIF(Customer_Revenue[[#This Row],[4/1/2022]:[9/30/2022]], "&gt;0"),0)</f>
        <v>58.391538461538438</v>
      </c>
      <c r="J245" s="1">
        <f>IFERROR(AVEDEV(Customer_Revenue[[#This Row],[4/1/2022]:[9/30/2022]]),0)</f>
        <v>0.8165680473372845</v>
      </c>
      <c r="K245" s="1">
        <f>IFERROR(MAX(0,Customer_Revenue[[#This Row],[Q3 Mean]]-Customer_Revenue[[#This Row],[Q3 Mean Absolute Deviation]]),0)</f>
        <v>57.574970414201154</v>
      </c>
      <c r="L245" s="1">
        <f>IFERROR(MAX(0,Customer_Revenue[[#This Row],[Q3 Mean]]+Customer_Revenue[[#This Row],[Q3 Mean Absolute Deviation]]),0)</f>
        <v>59.208106508875723</v>
      </c>
      <c r="M245" s="2">
        <f>IFERROR(AVERAGEIF(Customer_Revenue[[#This Row],[10/1/2021]:[3/31/2022]], "&gt;0"),0)</f>
        <v>53.949230769230773</v>
      </c>
      <c r="N245" s="1">
        <f>IFERROR(AVEDEV(Customer_Revenue[[#This Row],[10/1/2021]:[3/31/2022]]),0)</f>
        <v>4.4893491124260398</v>
      </c>
      <c r="O245" s="1">
        <f>IFERROR(MAX(0,#REF!-#REF!),0)</f>
        <v>0</v>
      </c>
      <c r="P245" s="1">
        <f>IFERROR(#REF!+#REF!,0)</f>
        <v>0</v>
      </c>
      <c r="Q245">
        <v>7147</v>
      </c>
      <c r="S245">
        <v>51.33</v>
      </c>
      <c r="AC245">
        <v>51.33</v>
      </c>
      <c r="AM245">
        <v>51.33</v>
      </c>
      <c r="AW245">
        <v>51.33</v>
      </c>
      <c r="BG245">
        <v>51.33</v>
      </c>
      <c r="BQ245">
        <v>51.33</v>
      </c>
      <c r="CA245">
        <v>51.33</v>
      </c>
      <c r="CK245" s="17">
        <v>51.33</v>
      </c>
      <c r="CU245">
        <v>51.33</v>
      </c>
      <c r="DE245">
        <v>51.33</v>
      </c>
      <c r="DO245">
        <v>83.13</v>
      </c>
      <c r="DY245">
        <v>51.33</v>
      </c>
      <c r="EI245">
        <v>53.58</v>
      </c>
      <c r="ES245">
        <v>57.33</v>
      </c>
      <c r="FC245">
        <v>57.33</v>
      </c>
      <c r="FM245">
        <v>57.33</v>
      </c>
      <c r="FW245">
        <v>57.33</v>
      </c>
      <c r="GG245">
        <v>57.33</v>
      </c>
      <c r="GQ245">
        <v>59.28</v>
      </c>
      <c r="HA245">
        <v>59.28</v>
      </c>
      <c r="HK245">
        <v>59.28</v>
      </c>
      <c r="HU245">
        <v>59.28</v>
      </c>
      <c r="IE245">
        <v>59.28</v>
      </c>
      <c r="IO245">
        <v>58.68</v>
      </c>
      <c r="IY245">
        <v>58.68</v>
      </c>
      <c r="JI245">
        <v>58.68</v>
      </c>
    </row>
    <row r="246" spans="1:278" x14ac:dyDescent="0.3">
      <c r="A246" s="2">
        <f>IFERROR(AVERAGEIF(Customer_Revenue[[#This Row],[1/3/2022]:[3/31/2022]], "&gt;0"), 0)</f>
        <v>26.398461538461543</v>
      </c>
      <c r="B246" s="1">
        <f>IFERROR(AVEDEV(Customer_Revenue[[#This Row],[1/3/2022]:[3/31/2022]]),0)</f>
        <v>0.16662721893491403</v>
      </c>
      <c r="C246" s="1">
        <f>IFERROR(MAX(0,#REF!-#REF!),0)</f>
        <v>0</v>
      </c>
      <c r="D246" s="1">
        <f>IFERROR(#REF!+#REF!,0)</f>
        <v>0</v>
      </c>
      <c r="E246" s="2">
        <f>IFERROR(AVERAGEIF(Customer_Revenue[[#This Row],[4/1/2022]:[6/30/2022]], "&gt;0"), 0)</f>
        <v>30.043846153846154</v>
      </c>
      <c r="F246" s="1">
        <f>IFERROR(AVEDEV(Customer_Revenue[[#This Row],[4/1/2022]:[6/30/2022]]),0)</f>
        <v>0.40189349112425943</v>
      </c>
      <c r="G246" s="1">
        <f>IFERROR(MAX(0,#REF!-#REF!),0)</f>
        <v>0</v>
      </c>
      <c r="H246" s="1">
        <f>IFERROR(#REF!+#REF!,0)</f>
        <v>0</v>
      </c>
      <c r="I246" s="2">
        <f>IFERROR(AVERAGEIF(Customer_Revenue[[#This Row],[4/1/2022]:[9/30/2022]], "&gt;0"),0)</f>
        <v>31.002307692307689</v>
      </c>
      <c r="J246" s="1">
        <f>IFERROR(AVEDEV(Customer_Revenue[[#This Row],[4/1/2022]:[9/30/2022]]),0)</f>
        <v>1.4699408284023652</v>
      </c>
      <c r="K246" s="1">
        <f>IFERROR(MAX(0,Customer_Revenue[[#This Row],[Q3 Mean]]-Customer_Revenue[[#This Row],[Q3 Mean Absolute Deviation]]),0)</f>
        <v>29.532366863905324</v>
      </c>
      <c r="L246" s="1">
        <f>IFERROR(MAX(0,Customer_Revenue[[#This Row],[Q3 Mean]]+Customer_Revenue[[#This Row],[Q3 Mean Absolute Deviation]]),0)</f>
        <v>32.472248520710053</v>
      </c>
      <c r="M246" s="2">
        <f>IFERROR(AVERAGEIF(Customer_Revenue[[#This Row],[10/1/2021]:[3/31/2022]], "&gt;0"),0)</f>
        <v>25.70615384615385</v>
      </c>
      <c r="N246" s="1">
        <f>IFERROR(AVEDEV(Customer_Revenue[[#This Row],[10/1/2021]:[3/31/2022]]),0)</f>
        <v>1.7468639053254433</v>
      </c>
      <c r="O246" s="1">
        <f>IFERROR(MAX(0,#REF!-#REF!),0)</f>
        <v>0</v>
      </c>
      <c r="P246" s="1">
        <f>IFERROR(#REF!+#REF!,0)</f>
        <v>0</v>
      </c>
      <c r="Q246">
        <v>7148</v>
      </c>
      <c r="T246">
        <v>31.67</v>
      </c>
      <c r="Y246">
        <v>15</v>
      </c>
      <c r="AD246">
        <v>31.67</v>
      </c>
      <c r="AI246">
        <v>15</v>
      </c>
      <c r="AN246">
        <v>25.49</v>
      </c>
      <c r="AS246">
        <v>25.49</v>
      </c>
      <c r="AX246">
        <v>25.49</v>
      </c>
      <c r="BC246">
        <v>25.49</v>
      </c>
      <c r="BH246">
        <v>25.49</v>
      </c>
      <c r="BM246">
        <v>25.49</v>
      </c>
      <c r="BR246">
        <v>26.3</v>
      </c>
      <c r="BW246">
        <v>26.3</v>
      </c>
      <c r="CB246">
        <v>26.3</v>
      </c>
      <c r="CG246">
        <v>26.3</v>
      </c>
      <c r="CK246" s="17"/>
      <c r="CL246">
        <v>26.3</v>
      </c>
      <c r="CQ246">
        <v>26.3</v>
      </c>
      <c r="CV246">
        <v>26.3</v>
      </c>
      <c r="DA246">
        <v>26.3</v>
      </c>
      <c r="DF246">
        <v>26.3</v>
      </c>
      <c r="DK246">
        <v>26.3</v>
      </c>
      <c r="DP246">
        <v>26.3</v>
      </c>
      <c r="DU246">
        <v>26.3</v>
      </c>
      <c r="DZ246">
        <v>26.3</v>
      </c>
      <c r="EE246">
        <v>26.3</v>
      </c>
      <c r="EJ246">
        <v>26.94</v>
      </c>
      <c r="EO246">
        <v>26.94</v>
      </c>
      <c r="ET246">
        <v>28.89</v>
      </c>
      <c r="EY246">
        <v>28.89</v>
      </c>
      <c r="FD246">
        <v>30.01</v>
      </c>
      <c r="FI246">
        <v>30.01</v>
      </c>
      <c r="FN246">
        <v>30.01</v>
      </c>
      <c r="FS246">
        <v>30.01</v>
      </c>
      <c r="FX246">
        <v>30.01</v>
      </c>
      <c r="GC246">
        <v>30.01</v>
      </c>
      <c r="GH246">
        <v>31.35</v>
      </c>
      <c r="GM246">
        <v>30.01</v>
      </c>
      <c r="GR246">
        <v>31.35</v>
      </c>
      <c r="GW246">
        <v>30.01</v>
      </c>
      <c r="HB246">
        <v>30.01</v>
      </c>
      <c r="HG246">
        <v>30.01</v>
      </c>
      <c r="HL246">
        <v>30.01</v>
      </c>
      <c r="HQ246">
        <v>30.01</v>
      </c>
      <c r="HV246">
        <v>30.01</v>
      </c>
      <c r="IA246">
        <v>30.01</v>
      </c>
      <c r="IF246">
        <v>35.68</v>
      </c>
      <c r="IK246">
        <v>30.01</v>
      </c>
      <c r="IP246">
        <v>34.340000000000003</v>
      </c>
      <c r="IU246">
        <v>35.68</v>
      </c>
      <c r="IZ246">
        <v>31.35</v>
      </c>
      <c r="JE246">
        <v>35.68</v>
      </c>
      <c r="JJ246">
        <v>31.35</v>
      </c>
      <c r="JO246">
        <v>31.35</v>
      </c>
    </row>
    <row r="247" spans="1:278" x14ac:dyDescent="0.3">
      <c r="A247" s="2">
        <f>IFERROR(AVERAGEIF(Customer_Revenue[[#This Row],[1/3/2022]:[3/31/2022]], "&gt;0"), 0)</f>
        <v>95.032499999999999</v>
      </c>
      <c r="B247" s="1">
        <f>IFERROR(AVEDEV(Customer_Revenue[[#This Row],[1/3/2022]:[3/31/2022]]),0)</f>
        <v>0.84375</v>
      </c>
      <c r="C247" s="1">
        <f>IFERROR(MAX(0,#REF!-#REF!),0)</f>
        <v>0</v>
      </c>
      <c r="D247" s="1">
        <f>IFERROR(#REF!+#REF!,0)</f>
        <v>0</v>
      </c>
      <c r="E247" s="2">
        <f>IFERROR(AVERAGEIF(Customer_Revenue[[#This Row],[4/1/2022]:[6/30/2022]], "&gt;0"), 0)</f>
        <v>95.706666666666663</v>
      </c>
      <c r="F247" s="1">
        <f>IFERROR(AVEDEV(Customer_Revenue[[#This Row],[4/1/2022]:[6/30/2022]]),0)</f>
        <v>6.4777777777777787</v>
      </c>
      <c r="G247" s="1">
        <f>IFERROR(MAX(0,#REF!-#REF!),0)</f>
        <v>0</v>
      </c>
      <c r="H247" s="1">
        <f>IFERROR(#REF!+#REF!,0)</f>
        <v>0</v>
      </c>
      <c r="I247" s="2">
        <f>IFERROR(AVERAGEIF(Customer_Revenue[[#This Row],[4/1/2022]:[9/30/2022]], "&gt;0"),0)</f>
        <v>94.146666666666661</v>
      </c>
      <c r="J247" s="1">
        <f>IFERROR(AVEDEV(Customer_Revenue[[#This Row],[4/1/2022]:[9/30/2022]]),0)</f>
        <v>8.3633333333333351</v>
      </c>
      <c r="K247" s="1">
        <f>IFERROR(MAX(0,Customer_Revenue[[#This Row],[Q3 Mean]]-Customer_Revenue[[#This Row],[Q3 Mean Absolute Deviation]]),0)</f>
        <v>85.783333333333331</v>
      </c>
      <c r="L247" s="1">
        <f>IFERROR(MAX(0,Customer_Revenue[[#This Row],[Q3 Mean]]+Customer_Revenue[[#This Row],[Q3 Mean Absolute Deviation]]),0)</f>
        <v>102.50999999999999</v>
      </c>
      <c r="M247" s="2">
        <f>IFERROR(AVERAGEIF(Customer_Revenue[[#This Row],[10/1/2021]:[3/31/2022]], "&gt;0"),0)</f>
        <v>94.791428571428582</v>
      </c>
      <c r="N247" s="1">
        <f>IFERROR(AVEDEV(Customer_Revenue[[#This Row],[10/1/2021]:[3/31/2022]]),0)</f>
        <v>0.55102040816327402</v>
      </c>
      <c r="O247" s="1">
        <f>IFERROR(MAX(0,#REF!-#REF!),0)</f>
        <v>0</v>
      </c>
      <c r="P247" s="1">
        <f>IFERROR(#REF!+#REF!,0)</f>
        <v>0</v>
      </c>
      <c r="Q247">
        <v>7149</v>
      </c>
      <c r="Y247">
        <v>94.47</v>
      </c>
      <c r="AS247">
        <v>94.47</v>
      </c>
      <c r="BM247">
        <v>94.47</v>
      </c>
      <c r="CK247" s="17"/>
      <c r="CL247">
        <v>94.47</v>
      </c>
      <c r="DA247">
        <v>94.47</v>
      </c>
      <c r="DU247">
        <v>94.47</v>
      </c>
      <c r="EO247">
        <v>96.72</v>
      </c>
      <c r="FI247">
        <v>96.72</v>
      </c>
      <c r="GC247">
        <v>104.41</v>
      </c>
      <c r="GW247">
        <v>85.99</v>
      </c>
      <c r="HQ247">
        <v>106.4</v>
      </c>
      <c r="IK247">
        <v>85.99</v>
      </c>
      <c r="JE247">
        <v>85.37</v>
      </c>
    </row>
    <row r="248" spans="1:278" x14ac:dyDescent="0.3">
      <c r="A248" s="2">
        <f>IFERROR(AVERAGEIF(Customer_Revenue[[#This Row],[1/3/2022]:[3/31/2022]], "&gt;0"), 0)</f>
        <v>54.946923076923092</v>
      </c>
      <c r="B248" s="1">
        <f>IFERROR(AVEDEV(Customer_Revenue[[#This Row],[1/3/2022]:[3/31/2022]]),0)</f>
        <v>13.106755555555543</v>
      </c>
      <c r="C248" s="1">
        <f>IFERROR(MAX(0,#REF!-#REF!),0)</f>
        <v>0</v>
      </c>
      <c r="D248" s="1">
        <f>IFERROR(#REF!+#REF!,0)</f>
        <v>0</v>
      </c>
      <c r="E248" s="2">
        <f>IFERROR(AVERAGEIF(Customer_Revenue[[#This Row],[4/1/2022]:[6/30/2022]], "&gt;0"), 0)</f>
        <v>51.027692307692298</v>
      </c>
      <c r="F248" s="1">
        <f>IFERROR(AVEDEV(Customer_Revenue[[#This Row],[4/1/2022]:[6/30/2022]]),0)</f>
        <v>1.0063905325443749</v>
      </c>
      <c r="G248" s="1">
        <f>IFERROR(MAX(0,#REF!-#REF!),0)</f>
        <v>0</v>
      </c>
      <c r="H248" s="1">
        <f>IFERROR(#REF!+#REF!,0)</f>
        <v>0</v>
      </c>
      <c r="I248" s="2">
        <f>IFERROR(AVERAGEIF(Customer_Revenue[[#This Row],[4/1/2022]:[9/30/2022]], "&gt;0"),0)</f>
        <v>51.24</v>
      </c>
      <c r="J248" s="1">
        <f>IFERROR(AVEDEV(Customer_Revenue[[#This Row],[4/1/2022]:[9/30/2022]]),0)</f>
        <v>0.6476923076923059</v>
      </c>
      <c r="K248" s="1">
        <f>IFERROR(MAX(0,Customer_Revenue[[#This Row],[Q3 Mean]]-Customer_Revenue[[#This Row],[Q3 Mean Absolute Deviation]]),0)</f>
        <v>50.592307692307699</v>
      </c>
      <c r="L248" s="1">
        <f>IFERROR(MAX(0,Customer_Revenue[[#This Row],[Q3 Mean]]+Customer_Revenue[[#This Row],[Q3 Mean Absolute Deviation]]),0)</f>
        <v>51.887692307692305</v>
      </c>
      <c r="M248" s="2">
        <f>IFERROR(AVERAGEIF(Customer_Revenue[[#This Row],[10/1/2021]:[3/31/2022]], "&gt;0"),0)</f>
        <v>55.489230769230758</v>
      </c>
      <c r="N248" s="1">
        <f>IFERROR(AVEDEV(Customer_Revenue[[#This Row],[10/1/2021]:[3/31/2022]]),0)</f>
        <v>10.947063020214038</v>
      </c>
      <c r="O248" s="1">
        <f>IFERROR(MAX(0,#REF!-#REF!),0)</f>
        <v>0</v>
      </c>
      <c r="P248" s="1">
        <f>IFERROR(#REF!+#REF!,0)</f>
        <v>0</v>
      </c>
      <c r="Q248">
        <v>7151</v>
      </c>
      <c r="U248">
        <v>55.35</v>
      </c>
      <c r="Z248">
        <v>55.35</v>
      </c>
      <c r="AE248">
        <v>55.35</v>
      </c>
      <c r="AJ248">
        <v>55.35</v>
      </c>
      <c r="AN248">
        <v>57.12</v>
      </c>
      <c r="AS248">
        <v>57.12</v>
      </c>
      <c r="AX248">
        <v>57.12</v>
      </c>
      <c r="BC248">
        <v>57.12</v>
      </c>
      <c r="BF248">
        <v>-7.05</v>
      </c>
      <c r="BH248">
        <v>55.36</v>
      </c>
      <c r="BM248">
        <v>57.12</v>
      </c>
      <c r="BR248">
        <v>55.35</v>
      </c>
      <c r="BW248">
        <v>55.35</v>
      </c>
      <c r="CB248">
        <v>55.35</v>
      </c>
      <c r="CG248">
        <v>55.35</v>
      </c>
      <c r="CK248" s="17"/>
      <c r="CL248">
        <v>55.35</v>
      </c>
      <c r="CQ248">
        <v>55.35</v>
      </c>
      <c r="CV248">
        <v>55.35</v>
      </c>
      <c r="DA248">
        <v>55.35</v>
      </c>
      <c r="DF248">
        <v>55.35</v>
      </c>
      <c r="DK248">
        <v>55.35</v>
      </c>
      <c r="DP248">
        <v>55.35</v>
      </c>
      <c r="DU248">
        <v>57.12</v>
      </c>
      <c r="DV248">
        <v>0</v>
      </c>
      <c r="DZ248">
        <v>57.12</v>
      </c>
      <c r="EA248">
        <v>-3.53</v>
      </c>
      <c r="EE248">
        <v>56.85</v>
      </c>
      <c r="EJ248">
        <v>50.21</v>
      </c>
      <c r="EO248">
        <v>50.21</v>
      </c>
      <c r="ET248">
        <v>50.21</v>
      </c>
      <c r="EY248">
        <v>50.21</v>
      </c>
      <c r="FD248">
        <v>50.21</v>
      </c>
      <c r="FI248">
        <v>50.21</v>
      </c>
      <c r="FN248">
        <v>50.21</v>
      </c>
      <c r="FS248">
        <v>50.21</v>
      </c>
      <c r="FX248">
        <v>50.21</v>
      </c>
      <c r="GC248">
        <v>50.21</v>
      </c>
      <c r="GH248">
        <v>55.04</v>
      </c>
      <c r="GM248">
        <v>51.66</v>
      </c>
      <c r="GR248">
        <v>51.66</v>
      </c>
      <c r="GW248">
        <v>51.66</v>
      </c>
      <c r="HB248">
        <v>51.66</v>
      </c>
      <c r="HG248">
        <v>51.66</v>
      </c>
      <c r="HL248">
        <v>51.66</v>
      </c>
      <c r="HQ248">
        <v>51.66</v>
      </c>
      <c r="HV248">
        <v>51.66</v>
      </c>
      <c r="IA248">
        <v>51.66</v>
      </c>
      <c r="IF248">
        <v>51.66</v>
      </c>
      <c r="IK248">
        <v>51.66</v>
      </c>
      <c r="IP248">
        <v>51.21</v>
      </c>
      <c r="IU248">
        <v>51.21</v>
      </c>
      <c r="IZ248">
        <v>51.21</v>
      </c>
      <c r="JE248">
        <v>51.21</v>
      </c>
      <c r="JJ248">
        <v>51.21</v>
      </c>
      <c r="JO248">
        <v>51.21</v>
      </c>
    </row>
    <row r="249" spans="1:278" x14ac:dyDescent="0.3">
      <c r="A249" s="2">
        <f>IFERROR(AVERAGEIF(Customer_Revenue[[#This Row],[1/3/2022]:[3/31/2022]], "&gt;0"), 0)</f>
        <v>16.901538461538465</v>
      </c>
      <c r="B249" s="1">
        <f>IFERROR(AVEDEV(Customer_Revenue[[#This Row],[1/3/2022]:[3/31/2022]]),0)</f>
        <v>3.2792899408284049</v>
      </c>
      <c r="C249" s="1">
        <f>IFERROR(MAX(0,#REF!-#REF!),0)</f>
        <v>0</v>
      </c>
      <c r="D249" s="1">
        <f>IFERROR(#REF!+#REF!,0)</f>
        <v>0</v>
      </c>
      <c r="E249" s="2">
        <f>IFERROR(AVERAGEIF(Customer_Revenue[[#This Row],[4/1/2022]:[6/30/2022]], "&gt;0"), 0)</f>
        <v>26.073076923076925</v>
      </c>
      <c r="F249" s="1">
        <f>IFERROR(AVEDEV(Customer_Revenue[[#This Row],[4/1/2022]:[6/30/2022]]),0)</f>
        <v>4.2149112426035522</v>
      </c>
      <c r="G249" s="1">
        <f>IFERROR(MAX(0,#REF!-#REF!),0)</f>
        <v>0</v>
      </c>
      <c r="H249" s="1">
        <f>IFERROR(#REF!+#REF!,0)</f>
        <v>0</v>
      </c>
      <c r="I249" s="2">
        <f>IFERROR(AVERAGEIF(Customer_Revenue[[#This Row],[4/1/2022]:[9/30/2022]], "&gt;0"),0)</f>
        <v>29.839230769230767</v>
      </c>
      <c r="J249" s="1">
        <f>IFERROR(AVEDEV(Customer_Revenue[[#This Row],[4/1/2022]:[9/30/2022]]),0)</f>
        <v>7.4665088757396409</v>
      </c>
      <c r="K249" s="1">
        <f>IFERROR(MAX(0,Customer_Revenue[[#This Row],[Q3 Mean]]-Customer_Revenue[[#This Row],[Q3 Mean Absolute Deviation]]),0)</f>
        <v>22.372721893491125</v>
      </c>
      <c r="L249" s="1">
        <f>IFERROR(MAX(0,Customer_Revenue[[#This Row],[Q3 Mean]]+Customer_Revenue[[#This Row],[Q3 Mean Absolute Deviation]]),0)</f>
        <v>37.305739644970409</v>
      </c>
      <c r="M249" s="2">
        <f>IFERROR(AVERAGEIF(Customer_Revenue[[#This Row],[10/1/2021]:[3/31/2022]], "&gt;0"),0)</f>
        <v>15.604814814814814</v>
      </c>
      <c r="N249" s="1">
        <f>IFERROR(AVEDEV(Customer_Revenue[[#This Row],[10/1/2021]:[3/31/2022]]),0)</f>
        <v>1.8670781893004103</v>
      </c>
      <c r="O249" s="1">
        <f>IFERROR(MAX(0,#REF!-#REF!),0)</f>
        <v>0</v>
      </c>
      <c r="P249" s="1">
        <f>IFERROR(#REF!+#REF!,0)</f>
        <v>0</v>
      </c>
      <c r="Q249">
        <v>7152</v>
      </c>
      <c r="R249">
        <v>14.3</v>
      </c>
      <c r="W249">
        <v>14.3</v>
      </c>
      <c r="AB249">
        <v>14.3</v>
      </c>
      <c r="AG249">
        <v>14.3</v>
      </c>
      <c r="AL249">
        <v>14.3</v>
      </c>
      <c r="AP249">
        <v>14.3</v>
      </c>
      <c r="AU249">
        <v>14.3</v>
      </c>
      <c r="AZ249">
        <v>14.3</v>
      </c>
      <c r="BE249">
        <v>14.3</v>
      </c>
      <c r="BJ249">
        <v>14.3</v>
      </c>
      <c r="BO249">
        <v>14.3</v>
      </c>
      <c r="BT249">
        <v>14.77</v>
      </c>
      <c r="BY249">
        <v>14.77</v>
      </c>
      <c r="CD249">
        <v>14.77</v>
      </c>
      <c r="CI249">
        <v>14.77</v>
      </c>
      <c r="CK249" s="17"/>
      <c r="CN249">
        <v>14.77</v>
      </c>
      <c r="CS249">
        <v>14.77</v>
      </c>
      <c r="CX249">
        <v>14.77</v>
      </c>
      <c r="DC249">
        <v>14.77</v>
      </c>
      <c r="DH249">
        <v>14.77</v>
      </c>
      <c r="DM249">
        <v>14.77</v>
      </c>
      <c r="DR249">
        <v>27.73</v>
      </c>
      <c r="DW249">
        <v>14.77</v>
      </c>
      <c r="EB249">
        <v>14.77</v>
      </c>
      <c r="EG249">
        <v>14.77</v>
      </c>
      <c r="EL249">
        <v>21.17</v>
      </c>
      <c r="EQ249">
        <v>23.12</v>
      </c>
      <c r="EV249">
        <v>23.12</v>
      </c>
      <c r="FA249">
        <v>23.12</v>
      </c>
      <c r="FF249">
        <v>23.12</v>
      </c>
      <c r="FK249">
        <v>23.12</v>
      </c>
      <c r="FP249">
        <v>23.12</v>
      </c>
      <c r="FU249">
        <v>23.12</v>
      </c>
      <c r="FZ249">
        <v>25.13</v>
      </c>
      <c r="GE249">
        <v>24.46</v>
      </c>
      <c r="GJ249">
        <v>25.8</v>
      </c>
      <c r="GO249">
        <v>23.12</v>
      </c>
      <c r="GT249">
        <v>53.47</v>
      </c>
      <c r="GY249">
        <v>25.13</v>
      </c>
      <c r="HD249">
        <v>23.12</v>
      </c>
      <c r="HI249">
        <v>23.69</v>
      </c>
      <c r="HN249">
        <v>56.15</v>
      </c>
      <c r="HS249">
        <v>29.15</v>
      </c>
      <c r="HX249">
        <v>23.12</v>
      </c>
      <c r="IC249">
        <v>29.72</v>
      </c>
      <c r="IH249">
        <v>63.62</v>
      </c>
      <c r="IM249">
        <v>29.15</v>
      </c>
      <c r="IR249">
        <v>29.15</v>
      </c>
      <c r="IW249">
        <v>31.16</v>
      </c>
      <c r="JB249">
        <v>35.85</v>
      </c>
      <c r="JG249">
        <v>35.85</v>
      </c>
      <c r="JL249">
        <v>27.14</v>
      </c>
      <c r="JQ249">
        <v>23.12</v>
      </c>
    </row>
    <row r="250" spans="1:278" x14ac:dyDescent="0.3">
      <c r="A250" s="2">
        <f>IFERROR(AVERAGEIF(Customer_Revenue[[#This Row],[1/3/2022]:[3/31/2022]], "&gt;0"), 0)</f>
        <v>40.613846153846154</v>
      </c>
      <c r="B250" s="1">
        <f>IFERROR(AVEDEV(Customer_Revenue[[#This Row],[1/3/2022]:[3/31/2022]]),0)</f>
        <v>13.752426035502957</v>
      </c>
      <c r="C250" s="1">
        <f>IFERROR(MAX(0,#REF!-#REF!),0)</f>
        <v>0</v>
      </c>
      <c r="D250" s="1">
        <f>IFERROR(#REF!+#REF!,0)</f>
        <v>0</v>
      </c>
      <c r="E250" s="2">
        <f>IFERROR(AVERAGEIF(Customer_Revenue[[#This Row],[4/1/2022]:[6/30/2022]], "&gt;0"), 0)</f>
        <v>57.569230769230757</v>
      </c>
      <c r="F250" s="1">
        <f>IFERROR(AVEDEV(Customer_Revenue[[#This Row],[4/1/2022]:[6/30/2022]]),0)</f>
        <v>14.376331360946752</v>
      </c>
      <c r="G250" s="1">
        <f>IFERROR(MAX(0,#REF!-#REF!),0)</f>
        <v>0</v>
      </c>
      <c r="H250" s="1">
        <f>IFERROR(#REF!+#REF!,0)</f>
        <v>0</v>
      </c>
      <c r="I250" s="2">
        <f>IFERROR(AVERAGEIF(Customer_Revenue[[#This Row],[4/1/2022]:[9/30/2022]], "&gt;0"),0)</f>
        <v>58.080384615384624</v>
      </c>
      <c r="J250" s="1">
        <f>IFERROR(AVEDEV(Customer_Revenue[[#This Row],[4/1/2022]:[9/30/2022]]),0)</f>
        <v>12.44257396449704</v>
      </c>
      <c r="K250" s="1">
        <f>IFERROR(MAX(0,Customer_Revenue[[#This Row],[Q3 Mean]]-Customer_Revenue[[#This Row],[Q3 Mean Absolute Deviation]]),0)</f>
        <v>45.637810650887587</v>
      </c>
      <c r="L250" s="1">
        <f>IFERROR(MAX(0,Customer_Revenue[[#This Row],[Q3 Mean]]+Customer_Revenue[[#This Row],[Q3 Mean Absolute Deviation]]),0)</f>
        <v>70.52295857988166</v>
      </c>
      <c r="M250" s="2">
        <f>IFERROR(AVERAGEIF(Customer_Revenue[[#This Row],[10/1/2021]:[3/31/2022]], "&gt;0"),0)</f>
        <v>43.28888888888892</v>
      </c>
      <c r="N250" s="1">
        <f>IFERROR(AVEDEV(Customer_Revenue[[#This Row],[10/1/2021]:[3/31/2022]]),0)</f>
        <v>13.64320987654321</v>
      </c>
      <c r="O250" s="1">
        <f>IFERROR(MAX(0,#REF!-#REF!),0)</f>
        <v>0</v>
      </c>
      <c r="P250" s="1">
        <f>IFERROR(#REF!+#REF!,0)</f>
        <v>0</v>
      </c>
      <c r="Q250">
        <v>7155</v>
      </c>
      <c r="R250">
        <v>41.11</v>
      </c>
      <c r="W250">
        <v>66.52</v>
      </c>
      <c r="AB250">
        <v>66.069999999999993</v>
      </c>
      <c r="AG250">
        <v>53.59</v>
      </c>
      <c r="AL250">
        <v>53.59</v>
      </c>
      <c r="AP250">
        <v>53.59</v>
      </c>
      <c r="AU250">
        <v>53.59</v>
      </c>
      <c r="AZ250">
        <v>53.59</v>
      </c>
      <c r="BE250">
        <v>28.63</v>
      </c>
      <c r="BJ250">
        <v>28.63</v>
      </c>
      <c r="BO250">
        <v>53.59</v>
      </c>
      <c r="BT250">
        <v>29.44</v>
      </c>
      <c r="BY250">
        <v>29.44</v>
      </c>
      <c r="CD250">
        <v>29.44</v>
      </c>
      <c r="CI250">
        <v>29.44</v>
      </c>
      <c r="CK250" s="17"/>
      <c r="CN250">
        <v>29.44</v>
      </c>
      <c r="CS250">
        <v>29.44</v>
      </c>
      <c r="CX250">
        <v>29.44</v>
      </c>
      <c r="DC250">
        <v>55.36</v>
      </c>
      <c r="DH250">
        <v>55.36</v>
      </c>
      <c r="DM250">
        <v>55.36</v>
      </c>
      <c r="DR250">
        <v>29.44</v>
      </c>
      <c r="DW250">
        <v>29.44</v>
      </c>
      <c r="EB250">
        <v>29.44</v>
      </c>
      <c r="EG250">
        <v>42.94</v>
      </c>
      <c r="EL250">
        <v>29.44</v>
      </c>
      <c r="EQ250">
        <v>83.44</v>
      </c>
      <c r="EV250">
        <v>88.84</v>
      </c>
      <c r="FA250">
        <v>56.44</v>
      </c>
      <c r="FF250">
        <v>29.44</v>
      </c>
      <c r="FK250">
        <v>30.78</v>
      </c>
      <c r="FP250">
        <v>58.45</v>
      </c>
      <c r="FU250">
        <v>42.94</v>
      </c>
      <c r="FZ250">
        <v>58.45</v>
      </c>
      <c r="GE250">
        <v>58.45</v>
      </c>
      <c r="GJ250">
        <v>86.79</v>
      </c>
      <c r="GO250">
        <v>69.94</v>
      </c>
      <c r="GT250">
        <v>73.290000000000006</v>
      </c>
      <c r="GY250">
        <v>34.799999999999997</v>
      </c>
      <c r="HD250">
        <v>59.79</v>
      </c>
      <c r="HI250">
        <v>56.44</v>
      </c>
      <c r="HN250">
        <v>58.45</v>
      </c>
      <c r="HS250">
        <v>32.79</v>
      </c>
      <c r="HX250">
        <v>59.79</v>
      </c>
      <c r="IC250">
        <v>73.13</v>
      </c>
      <c r="IH250">
        <v>62.49</v>
      </c>
      <c r="IM250">
        <v>69.19</v>
      </c>
      <c r="IR250">
        <v>65.17</v>
      </c>
      <c r="IW250">
        <v>68.52</v>
      </c>
      <c r="JB250">
        <v>65.84</v>
      </c>
      <c r="JG250">
        <v>72.540000000000006</v>
      </c>
      <c r="JL250">
        <v>47.9</v>
      </c>
      <c r="JQ250">
        <v>29.44</v>
      </c>
    </row>
    <row r="251" spans="1:278" x14ac:dyDescent="0.3">
      <c r="A251" s="2">
        <f>IFERROR(AVERAGEIF(Customer_Revenue[[#This Row],[1/3/2022]:[3/31/2022]], "&gt;0"), 0)</f>
        <v>34.45384615384615</v>
      </c>
      <c r="B251" s="1">
        <f>IFERROR(AVEDEV(Customer_Revenue[[#This Row],[1/3/2022]:[3/31/2022]]),0)</f>
        <v>1.2880473372781056</v>
      </c>
      <c r="C251" s="1">
        <f>IFERROR(MAX(0,#REF!-#REF!),0)</f>
        <v>0</v>
      </c>
      <c r="D251" s="1">
        <f>IFERROR(#REF!+#REF!,0)</f>
        <v>0</v>
      </c>
      <c r="E251" s="2">
        <f>IFERROR(AVERAGEIF(Customer_Revenue[[#This Row],[4/1/2022]:[6/30/2022]], "&gt;0"), 0)</f>
        <v>32.872307692307693</v>
      </c>
      <c r="F251" s="1">
        <f>IFERROR(AVEDEV(Customer_Revenue[[#This Row],[4/1/2022]:[6/30/2022]]),0)</f>
        <v>20.499053254437872</v>
      </c>
      <c r="G251" s="1">
        <f>IFERROR(MAX(0,#REF!-#REF!),0)</f>
        <v>0</v>
      </c>
      <c r="H251" s="1">
        <f>IFERROR(#REF!+#REF!,0)</f>
        <v>0</v>
      </c>
      <c r="I251" s="2">
        <f>IFERROR(AVERAGEIF(Customer_Revenue[[#This Row],[4/1/2022]:[9/30/2022]], "&gt;0"),0)</f>
        <v>33.498076923076916</v>
      </c>
      <c r="J251" s="1">
        <f>IFERROR(AVEDEV(Customer_Revenue[[#This Row],[4/1/2022]:[9/30/2022]]),0)</f>
        <v>19.842692307692307</v>
      </c>
      <c r="K251" s="1">
        <f>IFERROR(MAX(0,Customer_Revenue[[#This Row],[Q3 Mean]]-Customer_Revenue[[#This Row],[Q3 Mean Absolute Deviation]]),0)</f>
        <v>13.655384615384609</v>
      </c>
      <c r="L251" s="1">
        <f>IFERROR(MAX(0,Customer_Revenue[[#This Row],[Q3 Mean]]+Customer_Revenue[[#This Row],[Q3 Mean Absolute Deviation]]),0)</f>
        <v>53.340769230769226</v>
      </c>
      <c r="M251" s="2">
        <f>IFERROR(AVERAGEIF(Customer_Revenue[[#This Row],[10/1/2021]:[3/31/2022]], "&gt;0"),0)</f>
        <v>32.102222222222217</v>
      </c>
      <c r="N251" s="1">
        <f>IFERROR(AVEDEV(Customer_Revenue[[#This Row],[10/1/2021]:[3/31/2022]]),0)</f>
        <v>4.6893827160493844</v>
      </c>
      <c r="O251" s="1">
        <f>IFERROR(MAX(0,#REF!-#REF!),0)</f>
        <v>0</v>
      </c>
      <c r="P251" s="1">
        <f>IFERROR(#REF!+#REF!,0)</f>
        <v>0</v>
      </c>
      <c r="Q251">
        <v>7156</v>
      </c>
      <c r="R251">
        <v>11</v>
      </c>
      <c r="W251">
        <v>41.88</v>
      </c>
      <c r="AB251">
        <v>11</v>
      </c>
      <c r="AG251">
        <v>41.88</v>
      </c>
      <c r="AL251">
        <v>11</v>
      </c>
      <c r="AP251">
        <v>33.22</v>
      </c>
      <c r="AU251">
        <v>33.22</v>
      </c>
      <c r="AZ251">
        <v>33.22</v>
      </c>
      <c r="BE251">
        <v>33.22</v>
      </c>
      <c r="BJ251">
        <v>33.22</v>
      </c>
      <c r="BO251">
        <v>33.22</v>
      </c>
      <c r="BT251">
        <v>34.26</v>
      </c>
      <c r="BY251">
        <v>34.26</v>
      </c>
      <c r="CD251">
        <v>34.26</v>
      </c>
      <c r="CI251">
        <v>34.26</v>
      </c>
      <c r="CK251" s="17"/>
      <c r="CN251">
        <v>34.26</v>
      </c>
      <c r="CS251">
        <v>34.26</v>
      </c>
      <c r="CX251">
        <v>38.64</v>
      </c>
      <c r="DC251">
        <v>38.64</v>
      </c>
      <c r="DH251">
        <v>34.26</v>
      </c>
      <c r="DM251">
        <v>34.26</v>
      </c>
      <c r="DR251">
        <v>34.26</v>
      </c>
      <c r="DW251">
        <v>34.26</v>
      </c>
      <c r="EB251">
        <v>34.26</v>
      </c>
      <c r="EG251">
        <v>32.18</v>
      </c>
      <c r="EL251">
        <v>32.18</v>
      </c>
      <c r="EQ251">
        <v>32.18</v>
      </c>
      <c r="EV251">
        <v>48.18</v>
      </c>
      <c r="FA251">
        <v>9.3000000000000007</v>
      </c>
      <c r="FF251">
        <v>48.18</v>
      </c>
      <c r="FK251">
        <v>10.64</v>
      </c>
      <c r="FP251">
        <v>52.18</v>
      </c>
      <c r="FU251">
        <v>9.3000000000000007</v>
      </c>
      <c r="FZ251">
        <v>50.19</v>
      </c>
      <c r="GE251">
        <v>9.3000000000000007</v>
      </c>
      <c r="GJ251">
        <v>61.41</v>
      </c>
      <c r="GO251">
        <v>14.4</v>
      </c>
      <c r="GT251">
        <v>53.28</v>
      </c>
      <c r="GY251">
        <v>11.05</v>
      </c>
      <c r="HD251">
        <v>49.93</v>
      </c>
      <c r="HI251">
        <v>14.4</v>
      </c>
      <c r="HN251">
        <v>53.28</v>
      </c>
      <c r="HS251">
        <v>14.4</v>
      </c>
      <c r="HX251">
        <v>49.93</v>
      </c>
      <c r="IC251">
        <v>14.4</v>
      </c>
      <c r="IH251">
        <v>53.28</v>
      </c>
      <c r="IM251">
        <v>14.4</v>
      </c>
      <c r="IR251">
        <v>55.96</v>
      </c>
      <c r="IW251">
        <v>20.43</v>
      </c>
      <c r="JB251">
        <v>61.32</v>
      </c>
      <c r="JG251">
        <v>24.45</v>
      </c>
      <c r="JL251">
        <v>56.31</v>
      </c>
      <c r="JQ251">
        <v>11.05</v>
      </c>
    </row>
    <row r="252" spans="1:278" x14ac:dyDescent="0.3">
      <c r="A252" s="2">
        <f>IFERROR(AVERAGEIF(Customer_Revenue[[#This Row],[1/3/2022]:[3/31/2022]], "&gt;0"), 0)</f>
        <v>39.029999999999987</v>
      </c>
      <c r="B252" s="1">
        <f>IFERROR(AVEDEV(Customer_Revenue[[#This Row],[1/3/2022]:[3/31/2022]]),0)</f>
        <v>1.4210854715202004E-14</v>
      </c>
      <c r="C252" s="1">
        <f>IFERROR(MAX(0,#REF!-#REF!),0)</f>
        <v>0</v>
      </c>
      <c r="D252" s="1">
        <f>IFERROR(#REF!+#REF!,0)</f>
        <v>0</v>
      </c>
      <c r="E252" s="2">
        <f>IFERROR(AVERAGEIF(Customer_Revenue[[#This Row],[4/1/2022]:[6/30/2022]], "&gt;0"), 0)</f>
        <v>44.498461538461541</v>
      </c>
      <c r="F252" s="1">
        <f>IFERROR(AVEDEV(Customer_Revenue[[#This Row],[4/1/2022]:[6/30/2022]]),0)</f>
        <v>4.2398816568047328</v>
      </c>
      <c r="G252" s="1">
        <f>IFERROR(MAX(0,#REF!-#REF!),0)</f>
        <v>0</v>
      </c>
      <c r="H252" s="1">
        <f>IFERROR(#REF!+#REF!,0)</f>
        <v>0</v>
      </c>
      <c r="I252" s="2">
        <f>IFERROR(AVERAGEIF(Customer_Revenue[[#This Row],[4/1/2022]:[9/30/2022]], "&gt;0"),0)</f>
        <v>47.139615384615382</v>
      </c>
      <c r="J252" s="1">
        <f>IFERROR(AVEDEV(Customer_Revenue[[#This Row],[4/1/2022]:[9/30/2022]]),0)</f>
        <v>5.6110059171597628</v>
      </c>
      <c r="K252" s="1">
        <f>IFERROR(MAX(0,Customer_Revenue[[#This Row],[Q3 Mean]]-Customer_Revenue[[#This Row],[Q3 Mean Absolute Deviation]]),0)</f>
        <v>41.528609467455617</v>
      </c>
      <c r="L252" s="1">
        <f>IFERROR(MAX(0,Customer_Revenue[[#This Row],[Q3 Mean]]+Customer_Revenue[[#This Row],[Q3 Mean Absolute Deviation]]),0)</f>
        <v>52.750621301775148</v>
      </c>
      <c r="M252" s="2">
        <f>IFERROR(AVERAGEIF(Customer_Revenue[[#This Row],[10/1/2021]:[3/31/2022]], "&gt;0"),0)</f>
        <v>38.633333333333319</v>
      </c>
      <c r="N252" s="1">
        <f>IFERROR(AVEDEV(Customer_Revenue[[#This Row],[10/1/2021]:[3/31/2022]]),0)</f>
        <v>0.60246913580247352</v>
      </c>
      <c r="O252" s="1">
        <f>IFERROR(MAX(0,#REF!-#REF!),0)</f>
        <v>0</v>
      </c>
      <c r="P252" s="1">
        <f>IFERROR(#REF!+#REF!,0)</f>
        <v>0</v>
      </c>
      <c r="Q252">
        <v>7157</v>
      </c>
      <c r="R252">
        <v>40.42</v>
      </c>
      <c r="W252">
        <v>37.82</v>
      </c>
      <c r="AB252">
        <v>37.82</v>
      </c>
      <c r="AG252">
        <v>37.82</v>
      </c>
      <c r="AL252">
        <v>37.82</v>
      </c>
      <c r="AP252">
        <v>37.82</v>
      </c>
      <c r="AU252">
        <v>37.82</v>
      </c>
      <c r="AZ252">
        <v>37.82</v>
      </c>
      <c r="BE252">
        <v>37.82</v>
      </c>
      <c r="BJ252">
        <v>37.82</v>
      </c>
      <c r="BO252">
        <v>37.82</v>
      </c>
      <c r="BT252">
        <v>39.03</v>
      </c>
      <c r="BY252">
        <v>39.03</v>
      </c>
      <c r="CD252">
        <v>39.03</v>
      </c>
      <c r="CI252">
        <v>39.03</v>
      </c>
      <c r="CK252" s="17"/>
      <c r="CN252">
        <v>39.03</v>
      </c>
      <c r="CS252">
        <v>39.03</v>
      </c>
      <c r="CX252">
        <v>39.03</v>
      </c>
      <c r="DC252">
        <v>39.03</v>
      </c>
      <c r="DH252">
        <v>39.03</v>
      </c>
      <c r="DM252">
        <v>39.03</v>
      </c>
      <c r="DR252">
        <v>39.03</v>
      </c>
      <c r="DW252">
        <v>39.03</v>
      </c>
      <c r="EB252">
        <v>39.03</v>
      </c>
      <c r="EG252">
        <v>39.03</v>
      </c>
      <c r="EL252">
        <v>39.03</v>
      </c>
      <c r="EQ252">
        <v>39.03</v>
      </c>
      <c r="EV252">
        <v>39.03</v>
      </c>
      <c r="FA252">
        <v>39.03</v>
      </c>
      <c r="FF252">
        <v>39.03</v>
      </c>
      <c r="FK252">
        <v>42.38</v>
      </c>
      <c r="FP252">
        <v>42.38</v>
      </c>
      <c r="FU252">
        <v>39.03</v>
      </c>
      <c r="FZ252">
        <v>45.06</v>
      </c>
      <c r="GE252">
        <v>54.81</v>
      </c>
      <c r="GJ252">
        <v>45.73</v>
      </c>
      <c r="GO252">
        <v>43.05</v>
      </c>
      <c r="GT252">
        <v>58.16</v>
      </c>
      <c r="GY252">
        <v>45.06</v>
      </c>
      <c r="HD252">
        <v>45.73</v>
      </c>
      <c r="HI252">
        <v>45.06</v>
      </c>
      <c r="HN252">
        <v>45.06</v>
      </c>
      <c r="HS252">
        <v>45.06</v>
      </c>
      <c r="HX252">
        <v>45.06</v>
      </c>
      <c r="IC252">
        <v>45.06</v>
      </c>
      <c r="IH252">
        <v>45.73</v>
      </c>
      <c r="IM252">
        <v>49.75</v>
      </c>
      <c r="IR252">
        <v>49.08</v>
      </c>
      <c r="IW252">
        <v>51.76</v>
      </c>
      <c r="JB252">
        <v>55.78</v>
      </c>
      <c r="JG252">
        <v>58.46</v>
      </c>
      <c r="JL252">
        <v>72.260000000000005</v>
      </c>
      <c r="JQ252">
        <v>39.03</v>
      </c>
    </row>
    <row r="253" spans="1:278" x14ac:dyDescent="0.3">
      <c r="A253" s="2">
        <f>IFERROR(AVERAGEIF(Customer_Revenue[[#This Row],[1/3/2022]:[3/31/2022]], "&gt;0"), 0)</f>
        <v>15.539999999999994</v>
      </c>
      <c r="B253" s="1">
        <f>IFERROR(AVEDEV(Customer_Revenue[[#This Row],[1/3/2022]:[3/31/2022]]),0)</f>
        <v>5.3290705182007514E-15</v>
      </c>
      <c r="C253" s="1">
        <f>IFERROR(MAX(0,#REF!-#REF!),0)</f>
        <v>0</v>
      </c>
      <c r="D253" s="1">
        <f>IFERROR(#REF!+#REF!,0)</f>
        <v>0</v>
      </c>
      <c r="E253" s="2">
        <f>IFERROR(AVERAGEIF(Customer_Revenue[[#This Row],[4/1/2022]:[6/30/2022]], "&gt;0"), 0)</f>
        <v>20.960769230769227</v>
      </c>
      <c r="F253" s="1">
        <f>IFERROR(AVEDEV(Customer_Revenue[[#This Row],[4/1/2022]:[6/30/2022]]),0)</f>
        <v>6.0813017751479261</v>
      </c>
      <c r="G253" s="1">
        <f>IFERROR(MAX(0,#REF!-#REF!),0)</f>
        <v>0</v>
      </c>
      <c r="H253" s="1">
        <f>IFERROR(#REF!+#REF!,0)</f>
        <v>0</v>
      </c>
      <c r="I253" s="2">
        <f>IFERROR(AVERAGEIF(Customer_Revenue[[#This Row],[4/1/2022]:[9/30/2022]], "&gt;0"),0)</f>
        <v>21.305384615384607</v>
      </c>
      <c r="J253" s="1">
        <f>IFERROR(AVEDEV(Customer_Revenue[[#This Row],[4/1/2022]:[9/30/2022]]),0)</f>
        <v>4.8078106508875722</v>
      </c>
      <c r="K253" s="1">
        <f>IFERROR(MAX(0,Customer_Revenue[[#This Row],[Q3 Mean]]-Customer_Revenue[[#This Row],[Q3 Mean Absolute Deviation]]),0)</f>
        <v>16.497573964497036</v>
      </c>
      <c r="L253" s="1">
        <f>IFERROR(MAX(0,Customer_Revenue[[#This Row],[Q3 Mean]]+Customer_Revenue[[#This Row],[Q3 Mean Absolute Deviation]]),0)</f>
        <v>26.113195266272179</v>
      </c>
      <c r="M253" s="2">
        <f>IFERROR(AVERAGEIF(Customer_Revenue[[#This Row],[10/1/2021]:[3/31/2022]], "&gt;0"),0)</f>
        <v>16.028888888888897</v>
      </c>
      <c r="N253" s="1">
        <f>IFERROR(AVEDEV(Customer_Revenue[[#This Row],[10/1/2021]:[3/31/2022]]),0)</f>
        <v>1.2823045267489779</v>
      </c>
      <c r="O253" s="1">
        <f>IFERROR(MAX(0,#REF!-#REF!),0)</f>
        <v>0</v>
      </c>
      <c r="P253" s="1">
        <f>IFERROR(#REF!+#REF!,0)</f>
        <v>0</v>
      </c>
      <c r="Q253">
        <v>7158</v>
      </c>
      <c r="R253">
        <v>33.340000000000003</v>
      </c>
      <c r="W253">
        <v>15.08</v>
      </c>
      <c r="AB253">
        <v>15.08</v>
      </c>
      <c r="AG253">
        <v>15.08</v>
      </c>
      <c r="AL253">
        <v>15.08</v>
      </c>
      <c r="AP253">
        <v>15.08</v>
      </c>
      <c r="AU253">
        <v>15.08</v>
      </c>
      <c r="AZ253">
        <v>15.08</v>
      </c>
      <c r="BE253">
        <v>15.08</v>
      </c>
      <c r="BJ253">
        <v>15.08</v>
      </c>
      <c r="BO253">
        <v>15.08</v>
      </c>
      <c r="BT253">
        <v>15.54</v>
      </c>
      <c r="BY253">
        <v>15.54</v>
      </c>
      <c r="CD253">
        <v>15.54</v>
      </c>
      <c r="CI253">
        <v>15.54</v>
      </c>
      <c r="CK253" s="17"/>
      <c r="CN253">
        <v>15.54</v>
      </c>
      <c r="CS253">
        <v>15.54</v>
      </c>
      <c r="CX253">
        <v>15.54</v>
      </c>
      <c r="DC253">
        <v>15.54</v>
      </c>
      <c r="DH253">
        <v>15.54</v>
      </c>
      <c r="DM253">
        <v>15.54</v>
      </c>
      <c r="DR253">
        <v>15.54</v>
      </c>
      <c r="DW253">
        <v>15.54</v>
      </c>
      <c r="EB253">
        <v>15.54</v>
      </c>
      <c r="EG253">
        <v>15.54</v>
      </c>
      <c r="EL253">
        <v>15.54</v>
      </c>
      <c r="EQ253">
        <v>15.54</v>
      </c>
      <c r="EV253">
        <v>15.54</v>
      </c>
      <c r="FA253">
        <v>15.54</v>
      </c>
      <c r="FF253">
        <v>15.54</v>
      </c>
      <c r="FK253">
        <v>18.22</v>
      </c>
      <c r="FP253">
        <v>17.55</v>
      </c>
      <c r="FU253">
        <v>30.65</v>
      </c>
      <c r="FZ253">
        <v>15.54</v>
      </c>
      <c r="GE253">
        <v>17.55</v>
      </c>
      <c r="GJ253">
        <v>18.89</v>
      </c>
      <c r="GO253">
        <v>18.89</v>
      </c>
      <c r="GT253">
        <v>50.8</v>
      </c>
      <c r="GY253">
        <v>18.89</v>
      </c>
      <c r="HD253">
        <v>18.89</v>
      </c>
      <c r="HI253">
        <v>18.89</v>
      </c>
      <c r="HN253">
        <v>17.55</v>
      </c>
      <c r="HS253">
        <v>18.89</v>
      </c>
      <c r="HX253">
        <v>18.89</v>
      </c>
      <c r="IC253">
        <v>21.57</v>
      </c>
      <c r="IH253">
        <v>18.89</v>
      </c>
      <c r="IM253">
        <v>22.24</v>
      </c>
      <c r="IR253">
        <v>21.57</v>
      </c>
      <c r="IW253">
        <v>23.58</v>
      </c>
      <c r="JB253">
        <v>25.59</v>
      </c>
      <c r="JG253">
        <v>25.59</v>
      </c>
      <c r="JL253">
        <v>32.659999999999997</v>
      </c>
      <c r="JQ253">
        <v>15.54</v>
      </c>
    </row>
    <row r="254" spans="1:278" x14ac:dyDescent="0.3">
      <c r="A254" s="2">
        <f>IFERROR(AVERAGEIF(Customer_Revenue[[#This Row],[1/3/2022]:[3/31/2022]], "&gt;0"), 0)</f>
        <v>64.77</v>
      </c>
      <c r="B254" s="1">
        <f>IFERROR(AVEDEV(Customer_Revenue[[#This Row],[1/3/2022]:[3/31/2022]]),0)</f>
        <v>3.4615384615384559</v>
      </c>
      <c r="C254" s="1">
        <f>IFERROR(MAX(0,#REF!-#REF!),0)</f>
        <v>0</v>
      </c>
      <c r="D254" s="1">
        <f>IFERROR(#REF!+#REF!,0)</f>
        <v>0</v>
      </c>
      <c r="E254" s="2">
        <f>IFERROR(AVERAGEIF(Customer_Revenue[[#This Row],[4/1/2022]:[6/30/2022]], "&gt;0"), 0)</f>
        <v>65.514615384615382</v>
      </c>
      <c r="F254" s="1">
        <f>IFERROR(AVEDEV(Customer_Revenue[[#This Row],[4/1/2022]:[6/30/2022]]),0)</f>
        <v>1.0310059171597645</v>
      </c>
      <c r="G254" s="1">
        <f>IFERROR(MAX(0,#REF!-#REF!),0)</f>
        <v>0</v>
      </c>
      <c r="H254" s="1">
        <f>IFERROR(#REF!+#REF!,0)</f>
        <v>0</v>
      </c>
      <c r="I254" s="2">
        <f>IFERROR(AVERAGEIF(Customer_Revenue[[#This Row],[4/1/2022]:[9/30/2022]], "&gt;0"),0)</f>
        <v>66.179230769230799</v>
      </c>
      <c r="J254" s="1">
        <f>IFERROR(AVEDEV(Customer_Revenue[[#This Row],[4/1/2022]:[9/30/2022]]),0)</f>
        <v>0.97562130177513873</v>
      </c>
      <c r="K254" s="1">
        <f>IFERROR(MAX(0,Customer_Revenue[[#This Row],[Q3 Mean]]-Customer_Revenue[[#This Row],[Q3 Mean Absolute Deviation]]),0)</f>
        <v>65.203609467455664</v>
      </c>
      <c r="L254" s="1">
        <f>IFERROR(MAX(0,Customer_Revenue[[#This Row],[Q3 Mean]]+Customer_Revenue[[#This Row],[Q3 Mean Absolute Deviation]]),0)</f>
        <v>67.154852071005934</v>
      </c>
      <c r="M254" s="2">
        <f>IFERROR(AVERAGEIF(Customer_Revenue[[#This Row],[10/1/2021]:[3/31/2022]], "&gt;0"),0)</f>
        <v>63.644999999999989</v>
      </c>
      <c r="N254" s="1">
        <f>IFERROR(AVEDEV(Customer_Revenue[[#This Row],[10/1/2021]:[3/31/2022]]),0)</f>
        <v>1.9903846153846037</v>
      </c>
      <c r="O254" s="1">
        <f>IFERROR(MAX(0,#REF!-#REF!),0)</f>
        <v>0</v>
      </c>
      <c r="P254" s="1">
        <f>IFERROR(#REF!+#REF!,0)</f>
        <v>0</v>
      </c>
      <c r="Q254">
        <v>7159</v>
      </c>
      <c r="S254">
        <v>62.52</v>
      </c>
      <c r="X254">
        <v>62.52</v>
      </c>
      <c r="AC254">
        <v>62.52</v>
      </c>
      <c r="AH254">
        <v>62.52</v>
      </c>
      <c r="AM254">
        <v>62.52</v>
      </c>
      <c r="AR254">
        <v>62.52</v>
      </c>
      <c r="AW254">
        <v>62.52</v>
      </c>
      <c r="BB254">
        <v>62.52</v>
      </c>
      <c r="BG254">
        <v>62.52</v>
      </c>
      <c r="BL254">
        <v>62.52</v>
      </c>
      <c r="BQ254">
        <v>62.52</v>
      </c>
      <c r="BV254">
        <v>62.52</v>
      </c>
      <c r="CA254">
        <v>62.52</v>
      </c>
      <c r="CF254">
        <v>62.52</v>
      </c>
      <c r="CK254" s="17">
        <v>62.52</v>
      </c>
      <c r="CP254">
        <v>62.52</v>
      </c>
      <c r="CU254">
        <v>62.52</v>
      </c>
      <c r="CZ254">
        <v>62.52</v>
      </c>
      <c r="DE254">
        <v>62.52</v>
      </c>
      <c r="DJ254">
        <v>62.52</v>
      </c>
      <c r="DO254">
        <v>62.52</v>
      </c>
      <c r="DT254">
        <v>62.52</v>
      </c>
      <c r="DY254">
        <v>62.52</v>
      </c>
      <c r="ED254">
        <v>87.27</v>
      </c>
      <c r="EI254">
        <v>64.77</v>
      </c>
      <c r="EN254">
        <v>64.77</v>
      </c>
      <c r="ES254">
        <v>64.77</v>
      </c>
      <c r="EX254">
        <v>64.77</v>
      </c>
      <c r="FC254">
        <v>64.77</v>
      </c>
      <c r="FH254">
        <v>64.77</v>
      </c>
      <c r="FM254">
        <v>64.77</v>
      </c>
      <c r="FR254">
        <v>64.77</v>
      </c>
      <c r="FW254">
        <v>64.77</v>
      </c>
      <c r="GB254">
        <v>64.77</v>
      </c>
      <c r="GG254">
        <v>64.77</v>
      </c>
      <c r="GL254">
        <v>67.19</v>
      </c>
      <c r="GQ254">
        <v>67.19</v>
      </c>
      <c r="GV254">
        <v>67.19</v>
      </c>
      <c r="HA254">
        <v>67.19</v>
      </c>
      <c r="HF254">
        <v>67.19</v>
      </c>
      <c r="HK254">
        <v>67.19</v>
      </c>
      <c r="HP254">
        <v>67.19</v>
      </c>
      <c r="HU254">
        <v>67.19</v>
      </c>
      <c r="HZ254">
        <v>67.19</v>
      </c>
      <c r="IE254">
        <v>67.19</v>
      </c>
      <c r="IJ254">
        <v>67.19</v>
      </c>
      <c r="IO254">
        <v>66.44</v>
      </c>
      <c r="IT254">
        <v>66.44</v>
      </c>
      <c r="IY254">
        <v>66.44</v>
      </c>
      <c r="JD254">
        <v>66.44</v>
      </c>
      <c r="JI254">
        <v>66.44</v>
      </c>
      <c r="JN254">
        <v>66.44</v>
      </c>
    </row>
    <row r="255" spans="1:278" x14ac:dyDescent="0.3">
      <c r="A255" s="2">
        <f>IFERROR(AVERAGEIF(Customer_Revenue[[#This Row],[1/3/2022]:[3/31/2022]], "&gt;0"), 0)</f>
        <v>15.056923076923077</v>
      </c>
      <c r="B255" s="1">
        <f>IFERROR(AVEDEV(Customer_Revenue[[#This Row],[1/3/2022]:[3/31/2022]]),0)</f>
        <v>0.10508875739644985</v>
      </c>
      <c r="C255" s="1">
        <f>IFERROR(MAX(0,#REF!-#REF!),0)</f>
        <v>0</v>
      </c>
      <c r="D255" s="1">
        <f>IFERROR(#REF!+#REF!,0)</f>
        <v>0</v>
      </c>
      <c r="E255" s="2">
        <f>IFERROR(AVERAGEIF(Customer_Revenue[[#This Row],[4/1/2022]:[6/30/2022]], "&gt;0"), 0)</f>
        <v>15.894615384615385</v>
      </c>
      <c r="F255" s="1">
        <f>IFERROR(AVEDEV(Customer_Revenue[[#This Row],[4/1/2022]:[6/30/2022]]),0)</f>
        <v>0.26165680473372765</v>
      </c>
      <c r="G255" s="1">
        <f>IFERROR(MAX(0,#REF!-#REF!),0)</f>
        <v>0</v>
      </c>
      <c r="H255" s="1">
        <f>IFERROR(#REF!+#REF!,0)</f>
        <v>0</v>
      </c>
      <c r="I255" s="2">
        <f>IFERROR(AVERAGEIF(Customer_Revenue[[#This Row],[4/1/2022]:[9/30/2022]], "&gt;0"),0)</f>
        <v>16.152307692307694</v>
      </c>
      <c r="J255" s="1">
        <f>IFERROR(AVEDEV(Customer_Revenue[[#This Row],[4/1/2022]:[9/30/2022]]),0)</f>
        <v>0.69775147928994186</v>
      </c>
      <c r="K255" s="1">
        <f>IFERROR(MAX(0,Customer_Revenue[[#This Row],[Q3 Mean]]-Customer_Revenue[[#This Row],[Q3 Mean Absolute Deviation]]),0)</f>
        <v>15.454556213017753</v>
      </c>
      <c r="L255" s="1">
        <f>IFERROR(MAX(0,Customer_Revenue[[#This Row],[Q3 Mean]]+Customer_Revenue[[#This Row],[Q3 Mean Absolute Deviation]]),0)</f>
        <v>16.850059171597636</v>
      </c>
      <c r="M255" s="2">
        <f>IFERROR(AVERAGEIF(Customer_Revenue[[#This Row],[10/1/2021]:[3/31/2022]], "&gt;0"),0)</f>
        <v>15.256923076923076</v>
      </c>
      <c r="N255" s="1">
        <f>IFERROR(AVEDEV(Customer_Revenue[[#This Row],[10/1/2021]:[3/31/2022]]),0)</f>
        <v>0.43479289940828364</v>
      </c>
      <c r="O255" s="1">
        <f>IFERROR(MAX(0,#REF!-#REF!),0)</f>
        <v>0</v>
      </c>
      <c r="P255" s="1">
        <f>IFERROR(#REF!+#REF!,0)</f>
        <v>0</v>
      </c>
      <c r="Q255">
        <v>7160</v>
      </c>
      <c r="V255">
        <v>18.45</v>
      </c>
      <c r="AA255">
        <v>15</v>
      </c>
      <c r="AF255">
        <v>16.5</v>
      </c>
      <c r="AK255">
        <v>15</v>
      </c>
      <c r="AO255">
        <v>15.99</v>
      </c>
      <c r="AT255">
        <v>15</v>
      </c>
      <c r="AY255">
        <v>15</v>
      </c>
      <c r="BD255">
        <v>15</v>
      </c>
      <c r="BI255">
        <v>15</v>
      </c>
      <c r="BN255">
        <v>15</v>
      </c>
      <c r="BS255">
        <v>15</v>
      </c>
      <c r="BX255">
        <v>15</v>
      </c>
      <c r="CC255">
        <v>15</v>
      </c>
      <c r="CH255">
        <v>15</v>
      </c>
      <c r="CK255" s="17"/>
      <c r="CM255">
        <v>15</v>
      </c>
      <c r="CR255">
        <v>15</v>
      </c>
      <c r="CW255">
        <v>15</v>
      </c>
      <c r="DB255">
        <v>15</v>
      </c>
      <c r="DG255">
        <v>15</v>
      </c>
      <c r="DL255">
        <v>15</v>
      </c>
      <c r="DQ255">
        <v>15</v>
      </c>
      <c r="DV255">
        <v>15</v>
      </c>
      <c r="EA255">
        <v>15</v>
      </c>
      <c r="EF255">
        <v>15</v>
      </c>
      <c r="EK255">
        <v>15</v>
      </c>
      <c r="EP255">
        <v>15.74</v>
      </c>
      <c r="EU255">
        <v>15.74</v>
      </c>
      <c r="EZ255">
        <v>15.74</v>
      </c>
      <c r="FE255">
        <v>15.74</v>
      </c>
      <c r="FJ255">
        <v>16.41</v>
      </c>
      <c r="FO255">
        <v>15.74</v>
      </c>
      <c r="FT255">
        <v>15.74</v>
      </c>
      <c r="FY255">
        <v>15.74</v>
      </c>
      <c r="GD255">
        <v>15.74</v>
      </c>
      <c r="GI255">
        <v>15.74</v>
      </c>
      <c r="GN255">
        <v>15.74</v>
      </c>
      <c r="GS255">
        <v>15.74</v>
      </c>
      <c r="GX255">
        <v>17.079999999999998</v>
      </c>
      <c r="HC255">
        <v>15.74</v>
      </c>
      <c r="HH255">
        <v>15.74</v>
      </c>
      <c r="HM255">
        <v>15.74</v>
      </c>
      <c r="HR255">
        <v>15.74</v>
      </c>
      <c r="HW255">
        <v>19.760000000000002</v>
      </c>
      <c r="IB255">
        <v>15.74</v>
      </c>
      <c r="IG255">
        <v>15.74</v>
      </c>
      <c r="IL255">
        <v>15.74</v>
      </c>
      <c r="IQ255">
        <v>15.74</v>
      </c>
      <c r="IV255">
        <v>15.74</v>
      </c>
      <c r="JA255">
        <v>20.43</v>
      </c>
      <c r="JF255">
        <v>15.74</v>
      </c>
      <c r="JK255">
        <v>15.74</v>
      </c>
      <c r="JP255">
        <v>15.74</v>
      </c>
    </row>
    <row r="256" spans="1:278" x14ac:dyDescent="0.3">
      <c r="A256" s="2">
        <f>IFERROR(AVERAGEIF(Customer_Revenue[[#This Row],[1/3/2022]:[3/31/2022]], "&gt;0"), 0)</f>
        <v>39.69</v>
      </c>
      <c r="B256" s="1">
        <f>IFERROR(AVEDEV(Customer_Revenue[[#This Row],[1/3/2022]:[3/31/2022]]),0)</f>
        <v>0</v>
      </c>
      <c r="C256" s="1">
        <f>IFERROR(MAX(0,#REF!-#REF!),0)</f>
        <v>0</v>
      </c>
      <c r="D256" s="1">
        <f>IFERROR(#REF!+#REF!,0)</f>
        <v>0</v>
      </c>
      <c r="E256" s="2">
        <f>IFERROR(AVERAGEIF(Customer_Revenue[[#This Row],[4/1/2022]:[6/30/2022]], "&gt;0"), 0)</f>
        <v>41.472499999999997</v>
      </c>
      <c r="F256" s="1">
        <f>IFERROR(AVEDEV(Customer_Revenue[[#This Row],[4/1/2022]:[6/30/2022]]),0)</f>
        <v>0.58125000000000071</v>
      </c>
      <c r="G256" s="1">
        <f>IFERROR(MAX(0,#REF!-#REF!),0)</f>
        <v>0</v>
      </c>
      <c r="H256" s="1">
        <f>IFERROR(#REF!+#REF!,0)</f>
        <v>0</v>
      </c>
      <c r="I256" s="2">
        <f>IFERROR(AVERAGEIF(Customer_Revenue[[#This Row],[4/1/2022]:[9/30/2022]], "&gt;0"),0)</f>
        <v>41.472499999999997</v>
      </c>
      <c r="J256" s="1">
        <f>IFERROR(AVEDEV(Customer_Revenue[[#This Row],[4/1/2022]:[9/30/2022]]),0)</f>
        <v>20.313061224489793</v>
      </c>
      <c r="K256" s="1">
        <f>IFERROR(MAX(0,Customer_Revenue[[#This Row],[Q3 Mean]]-Customer_Revenue[[#This Row],[Q3 Mean Absolute Deviation]]),0)</f>
        <v>21.159438775510203</v>
      </c>
      <c r="L256" s="1">
        <f>IFERROR(MAX(0,Customer_Revenue[[#This Row],[Q3 Mean]]+Customer_Revenue[[#This Row],[Q3 Mean Absolute Deviation]]),0)</f>
        <v>61.78556122448979</v>
      </c>
      <c r="M256" s="2">
        <f>IFERROR(AVERAGEIF(Customer_Revenue[[#This Row],[10/1/2021]:[3/31/2022]], "&gt;0"),0)</f>
        <v>44.408749999999998</v>
      </c>
      <c r="N256" s="1">
        <f>IFERROR(AVEDEV(Customer_Revenue[[#This Row],[10/1/2021]:[3/31/2022]]),0)</f>
        <v>9.9356249999999999</v>
      </c>
      <c r="O256" s="1">
        <f>IFERROR(MAX(0,#REF!-#REF!),0)</f>
        <v>0</v>
      </c>
      <c r="P256" s="1">
        <f>IFERROR(#REF!+#REF!,0)</f>
        <v>0</v>
      </c>
      <c r="Q256">
        <v>7162</v>
      </c>
      <c r="V256">
        <v>48.09</v>
      </c>
      <c r="AF256">
        <v>80.47</v>
      </c>
      <c r="AT256">
        <v>28.26</v>
      </c>
      <c r="AU256">
        <v>39.69</v>
      </c>
      <c r="BT256">
        <v>39.69</v>
      </c>
      <c r="CK256" s="17"/>
      <c r="CN256">
        <v>39.69</v>
      </c>
      <c r="DH256">
        <v>39.69</v>
      </c>
      <c r="DW256">
        <v>39.69</v>
      </c>
      <c r="EV256">
        <v>41.94</v>
      </c>
      <c r="FP256">
        <v>41.94</v>
      </c>
      <c r="GE256">
        <v>40.31</v>
      </c>
      <c r="GY256">
        <v>41.7</v>
      </c>
      <c r="HS256">
        <v>0</v>
      </c>
      <c r="IM256">
        <v>0</v>
      </c>
      <c r="JG256">
        <v>0</v>
      </c>
    </row>
    <row r="257" spans="1:278" x14ac:dyDescent="0.3">
      <c r="A257" s="2">
        <f>IFERROR(AVERAGEIF(Customer_Revenue[[#This Row],[1/3/2022]:[3/31/2022]], "&gt;0"), 0)</f>
        <v>115.89153846153849</v>
      </c>
      <c r="B257" s="1">
        <f>IFERROR(AVEDEV(Customer_Revenue[[#This Row],[1/3/2022]:[3/31/2022]]),0)</f>
        <v>4.6494674556212763</v>
      </c>
      <c r="C257" s="1">
        <f>IFERROR(MAX(0,#REF!-#REF!),0)</f>
        <v>0</v>
      </c>
      <c r="D257" s="1">
        <f>IFERROR(#REF!+#REF!,0)</f>
        <v>0</v>
      </c>
      <c r="E257" s="2">
        <f>IFERROR(AVERAGEIF(Customer_Revenue[[#This Row],[4/1/2022]:[6/30/2022]], "&gt;0"), 0)</f>
        <v>84.365384615384613</v>
      </c>
      <c r="F257" s="1">
        <f>IFERROR(AVEDEV(Customer_Revenue[[#This Row],[4/1/2022]:[6/30/2022]]),0)</f>
        <v>12.810414201183431</v>
      </c>
      <c r="G257" s="1">
        <f>IFERROR(MAX(0,#REF!-#REF!),0)</f>
        <v>0</v>
      </c>
      <c r="H257" s="1">
        <f>IFERROR(#REF!+#REF!,0)</f>
        <v>0</v>
      </c>
      <c r="I257" s="2">
        <f>IFERROR(AVERAGEIF(Customer_Revenue[[#This Row],[4/1/2022]:[9/30/2022]], "&gt;0"),0)</f>
        <v>79.223846153846139</v>
      </c>
      <c r="J257" s="1">
        <f>IFERROR(AVEDEV(Customer_Revenue[[#This Row],[4/1/2022]:[9/30/2022]]),0)</f>
        <v>8.7782248520710038</v>
      </c>
      <c r="K257" s="1">
        <f>IFERROR(MAX(0,Customer_Revenue[[#This Row],[Q3 Mean]]-Customer_Revenue[[#This Row],[Q3 Mean Absolute Deviation]]),0)</f>
        <v>70.445621301775134</v>
      </c>
      <c r="L257" s="1">
        <f>IFERROR(MAX(0,Customer_Revenue[[#This Row],[Q3 Mean]]+Customer_Revenue[[#This Row],[Q3 Mean Absolute Deviation]]),0)</f>
        <v>88.002071005917145</v>
      </c>
      <c r="M257" s="2">
        <f>IFERROR(AVERAGEIF(Customer_Revenue[[#This Row],[10/1/2021]:[3/31/2022]], "&gt;0"),0)</f>
        <v>117.1507692307692</v>
      </c>
      <c r="N257" s="1">
        <f>IFERROR(AVEDEV(Customer_Revenue[[#This Row],[10/1/2021]:[3/31/2022]]),0)</f>
        <v>2.4215976331361202</v>
      </c>
      <c r="O257" s="1">
        <f>IFERROR(MAX(0,#REF!-#REF!),0)</f>
        <v>0</v>
      </c>
      <c r="P257" s="1">
        <f>IFERROR(#REF!+#REF!,0)</f>
        <v>0</v>
      </c>
      <c r="Q257">
        <v>7165</v>
      </c>
      <c r="V257">
        <v>118.41</v>
      </c>
      <c r="AA257">
        <v>118.41</v>
      </c>
      <c r="AF257">
        <v>118.41</v>
      </c>
      <c r="AK257">
        <v>118.41</v>
      </c>
      <c r="AP257">
        <v>118.41</v>
      </c>
      <c r="AU257">
        <v>118.41</v>
      </c>
      <c r="AZ257">
        <v>118.41</v>
      </c>
      <c r="BE257">
        <v>118.41</v>
      </c>
      <c r="BJ257">
        <v>118.41</v>
      </c>
      <c r="BO257">
        <v>118.41</v>
      </c>
      <c r="BT257">
        <v>118.41</v>
      </c>
      <c r="BY257">
        <v>118.41</v>
      </c>
      <c r="CD257">
        <v>118.41</v>
      </c>
      <c r="CI257">
        <v>118.41</v>
      </c>
      <c r="CK257" s="17"/>
      <c r="CN257">
        <v>118.41</v>
      </c>
      <c r="CS257">
        <v>118.41</v>
      </c>
      <c r="CX257">
        <v>85.67</v>
      </c>
      <c r="DC257">
        <v>118.41</v>
      </c>
      <c r="DH257">
        <v>118.41</v>
      </c>
      <c r="DM257">
        <v>118.41</v>
      </c>
      <c r="DR257">
        <v>118.41</v>
      </c>
      <c r="DW257">
        <v>118.41</v>
      </c>
      <c r="EB257">
        <v>118.41</v>
      </c>
      <c r="EG257">
        <v>118.41</v>
      </c>
      <c r="EL257">
        <v>118.41</v>
      </c>
      <c r="EQ257">
        <v>118.41</v>
      </c>
      <c r="EV257">
        <v>118.41</v>
      </c>
      <c r="FA257">
        <v>94.21</v>
      </c>
      <c r="FF257">
        <v>94.21</v>
      </c>
      <c r="FK257">
        <v>94.21</v>
      </c>
      <c r="FP257">
        <v>94.21</v>
      </c>
      <c r="FU257">
        <v>94.21</v>
      </c>
      <c r="FZ257">
        <v>72.47</v>
      </c>
      <c r="GE257">
        <v>72.47</v>
      </c>
      <c r="GJ257">
        <v>72.47</v>
      </c>
      <c r="GO257">
        <v>72.47</v>
      </c>
      <c r="GT257">
        <v>72.47</v>
      </c>
      <c r="GY257">
        <v>72.47</v>
      </c>
      <c r="HD257">
        <v>72.47</v>
      </c>
      <c r="HI257">
        <v>72.47</v>
      </c>
      <c r="HN257">
        <v>72.47</v>
      </c>
      <c r="HS257">
        <v>72.47</v>
      </c>
      <c r="HX257">
        <v>72.47</v>
      </c>
      <c r="IC257">
        <v>72.47</v>
      </c>
      <c r="IH257">
        <v>77.84</v>
      </c>
      <c r="IM257">
        <v>66.84</v>
      </c>
      <c r="IR257">
        <v>66.84</v>
      </c>
      <c r="IW257">
        <v>77.84</v>
      </c>
      <c r="JB257">
        <v>77.84</v>
      </c>
      <c r="JG257">
        <v>77.84</v>
      </c>
      <c r="JL257">
        <v>77.84</v>
      </c>
      <c r="JQ257">
        <v>77.84</v>
      </c>
    </row>
    <row r="258" spans="1:278" x14ac:dyDescent="0.3">
      <c r="A258" s="2">
        <f>IFERROR(AVERAGEIF(Customer_Revenue[[#This Row],[1/3/2022]:[3/31/2022]], "&gt;0"), 0)</f>
        <v>89.623333333333335</v>
      </c>
      <c r="B258" s="1">
        <f>IFERROR(AVEDEV(Customer_Revenue[[#This Row],[1/3/2022]:[3/31/2022]]),0)</f>
        <v>12.055555555555559</v>
      </c>
      <c r="C258" s="1">
        <f>IFERROR(MAX(0,#REF!-#REF!),0)</f>
        <v>0</v>
      </c>
      <c r="D258" s="1">
        <f>IFERROR(#REF!+#REF!,0)</f>
        <v>0</v>
      </c>
      <c r="E258" s="2">
        <f>IFERROR(AVERAGEIF(Customer_Revenue[[#This Row],[4/1/2022]:[6/30/2022]], "&gt;0"), 0)</f>
        <v>97.704285714285703</v>
      </c>
      <c r="F258" s="1">
        <f>IFERROR(AVEDEV(Customer_Revenue[[#This Row],[4/1/2022]:[6/30/2022]]),0)</f>
        <v>17.334693877551015</v>
      </c>
      <c r="G258" s="1">
        <f>IFERROR(MAX(0,#REF!-#REF!),0)</f>
        <v>0</v>
      </c>
      <c r="H258" s="1">
        <f>IFERROR(#REF!+#REF!,0)</f>
        <v>0</v>
      </c>
      <c r="I258" s="2">
        <f>IFERROR(AVERAGEIF(Customer_Revenue[[#This Row],[4/1/2022]:[9/30/2022]], "&gt;0"),0)</f>
        <v>96.185384615384606</v>
      </c>
      <c r="J258" s="1">
        <f>IFERROR(AVEDEV(Customer_Revenue[[#This Row],[4/1/2022]:[9/30/2022]]),0)</f>
        <v>15.23289940828402</v>
      </c>
      <c r="K258" s="1">
        <f>IFERROR(MAX(0,Customer_Revenue[[#This Row],[Q3 Mean]]-Customer_Revenue[[#This Row],[Q3 Mean Absolute Deviation]]),0)</f>
        <v>80.95248520710058</v>
      </c>
      <c r="L258" s="1">
        <f>IFERROR(MAX(0,Customer_Revenue[[#This Row],[Q3 Mean]]+Customer_Revenue[[#This Row],[Q3 Mean Absolute Deviation]]),0)</f>
        <v>111.41828402366863</v>
      </c>
      <c r="M258" s="2">
        <f>IFERROR(AVERAGEIF(Customer_Revenue[[#This Row],[10/1/2021]:[3/31/2022]], "&gt;0"),0)</f>
        <v>92.232307692307714</v>
      </c>
      <c r="N258" s="1">
        <f>IFERROR(AVEDEV(Customer_Revenue[[#This Row],[10/1/2021]:[3/31/2022]]),0)</f>
        <v>15.488165680473388</v>
      </c>
      <c r="O258" s="1">
        <f>IFERROR(MAX(0,#REF!-#REF!),0)</f>
        <v>0</v>
      </c>
      <c r="P258" s="1">
        <f>IFERROR(#REF!+#REF!,0)</f>
        <v>0</v>
      </c>
      <c r="Q258">
        <v>7166</v>
      </c>
      <c r="S258">
        <v>81.94</v>
      </c>
      <c r="AC258">
        <v>81.94</v>
      </c>
      <c r="AM258">
        <v>125.79</v>
      </c>
      <c r="AW258">
        <v>81.94</v>
      </c>
      <c r="BG258">
        <v>81.94</v>
      </c>
      <c r="BQ258">
        <v>125.79</v>
      </c>
      <c r="CA258">
        <v>81.94</v>
      </c>
      <c r="CK258" s="17">
        <v>81.94</v>
      </c>
      <c r="CU258">
        <v>81.94</v>
      </c>
      <c r="DE258">
        <v>125.79</v>
      </c>
      <c r="DO258">
        <v>81.94</v>
      </c>
      <c r="DY258">
        <v>81.94</v>
      </c>
      <c r="EI258">
        <v>84.19</v>
      </c>
      <c r="ES258">
        <v>128.04</v>
      </c>
      <c r="FC258">
        <v>84.19</v>
      </c>
      <c r="FM258">
        <v>128.04</v>
      </c>
      <c r="FW258">
        <v>84.19</v>
      </c>
      <c r="GG258">
        <v>84.19</v>
      </c>
      <c r="GQ258">
        <v>87.64</v>
      </c>
      <c r="HA258">
        <v>87.64</v>
      </c>
      <c r="HK258">
        <v>131.49</v>
      </c>
      <c r="HU258">
        <v>87.64</v>
      </c>
      <c r="IE258">
        <v>87.64</v>
      </c>
      <c r="IO258">
        <v>86.57</v>
      </c>
      <c r="IY258">
        <v>86.57</v>
      </c>
      <c r="JI258">
        <v>86.57</v>
      </c>
    </row>
    <row r="259" spans="1:278" x14ac:dyDescent="0.3">
      <c r="A259" s="2">
        <f>IFERROR(AVERAGEIF(Customer_Revenue[[#This Row],[1/3/2022]:[3/31/2022]], "&gt;0"), 0)</f>
        <v>15.096923076923076</v>
      </c>
      <c r="B259" s="1">
        <f>IFERROR(AVEDEV(Customer_Revenue[[#This Row],[1/3/2022]:[3/31/2022]]),0)</f>
        <v>0.16402366863905288</v>
      </c>
      <c r="C259" s="1">
        <f>IFERROR(MAX(0,#REF!-#REF!),0)</f>
        <v>0</v>
      </c>
      <c r="D259" s="1">
        <f>IFERROR(#REF!+#REF!,0)</f>
        <v>0</v>
      </c>
      <c r="E259" s="2">
        <f>IFERROR(AVERAGEIF(Customer_Revenue[[#This Row],[4/1/2022]:[6/30/2022]], "&gt;0"), 0)</f>
        <v>17.579999999999991</v>
      </c>
      <c r="F259" s="1">
        <f>IFERROR(AVEDEV(Customer_Revenue[[#This Row],[4/1/2022]:[6/30/2022]]),0)</f>
        <v>7.1054273576010019E-15</v>
      </c>
      <c r="G259" s="1">
        <f>IFERROR(MAX(0,#REF!-#REF!),0)</f>
        <v>0</v>
      </c>
      <c r="H259" s="1">
        <f>IFERROR(#REF!+#REF!,0)</f>
        <v>0</v>
      </c>
      <c r="I259" s="2">
        <f>IFERROR(AVERAGEIF(Customer_Revenue[[#This Row],[4/1/2022]:[9/30/2022]], "&gt;0"),0)</f>
        <v>17.889230769230757</v>
      </c>
      <c r="J259" s="1">
        <f>IFERROR(AVEDEV(Customer_Revenue[[#This Row],[4/1/2022]:[9/30/2022]]),0)</f>
        <v>0.59467455621300802</v>
      </c>
      <c r="K259" s="1">
        <f>IFERROR(MAX(0,Customer_Revenue[[#This Row],[Q3 Mean]]-Customer_Revenue[[#This Row],[Q3 Mean Absolute Deviation]]),0)</f>
        <v>17.294556213017749</v>
      </c>
      <c r="L259" s="1">
        <f>IFERROR(MAX(0,Customer_Revenue[[#This Row],[Q3 Mean]]+Customer_Revenue[[#This Row],[Q3 Mean Absolute Deviation]]),0)</f>
        <v>18.483905325443764</v>
      </c>
      <c r="M259" s="2">
        <f>IFERROR(AVERAGEIF(Customer_Revenue[[#This Row],[10/1/2021]:[3/31/2022]], "&gt;0"),0)</f>
        <v>15.204615384615384</v>
      </c>
      <c r="N259" s="1">
        <f>IFERROR(AVEDEV(Customer_Revenue[[#This Row],[10/1/2021]:[3/31/2022]]),0)</f>
        <v>0.3462721893491118</v>
      </c>
      <c r="O259" s="1">
        <f>IFERROR(MAX(0,#REF!-#REF!),0)</f>
        <v>0</v>
      </c>
      <c r="P259" s="1">
        <f>IFERROR(#REF!+#REF!,0)</f>
        <v>0</v>
      </c>
      <c r="Q259">
        <v>7168</v>
      </c>
      <c r="T259">
        <v>17.03</v>
      </c>
      <c r="Y259">
        <v>15</v>
      </c>
      <c r="AD259">
        <v>17.03</v>
      </c>
      <c r="AI259">
        <v>15</v>
      </c>
      <c r="AN259">
        <v>15</v>
      </c>
      <c r="AS259">
        <v>15</v>
      </c>
      <c r="AX259">
        <v>15</v>
      </c>
      <c r="BC259">
        <v>15</v>
      </c>
      <c r="BH259">
        <v>15</v>
      </c>
      <c r="BM259">
        <v>15</v>
      </c>
      <c r="BR259">
        <v>15</v>
      </c>
      <c r="BW259">
        <v>15</v>
      </c>
      <c r="CB259">
        <v>15</v>
      </c>
      <c r="CG259">
        <v>15</v>
      </c>
      <c r="CK259" s="17"/>
      <c r="CL259">
        <v>15</v>
      </c>
      <c r="CQ259">
        <v>15</v>
      </c>
      <c r="CV259">
        <v>15</v>
      </c>
      <c r="DA259">
        <v>15</v>
      </c>
      <c r="DF259">
        <v>15</v>
      </c>
      <c r="DK259">
        <v>15</v>
      </c>
      <c r="DP259">
        <v>15</v>
      </c>
      <c r="DU259">
        <v>15</v>
      </c>
      <c r="DZ259">
        <v>15</v>
      </c>
      <c r="EE259">
        <v>15</v>
      </c>
      <c r="EJ259">
        <v>15.63</v>
      </c>
      <c r="EO259">
        <v>15.63</v>
      </c>
      <c r="ET259">
        <v>17.579999999999998</v>
      </c>
      <c r="EY259">
        <v>17.579999999999998</v>
      </c>
      <c r="FD259">
        <v>17.579999999999998</v>
      </c>
      <c r="FI259">
        <v>17.579999999999998</v>
      </c>
      <c r="FN259">
        <v>17.579999999999998</v>
      </c>
      <c r="FS259">
        <v>17.579999999999998</v>
      </c>
      <c r="FX259">
        <v>17.579999999999998</v>
      </c>
      <c r="GC259">
        <v>17.579999999999998</v>
      </c>
      <c r="GH259">
        <v>17.579999999999998</v>
      </c>
      <c r="GM259">
        <v>17.579999999999998</v>
      </c>
      <c r="GR259">
        <v>17.579999999999998</v>
      </c>
      <c r="GW259">
        <v>17.579999999999998</v>
      </c>
      <c r="HB259">
        <v>17.579999999999998</v>
      </c>
      <c r="HG259">
        <v>17.579999999999998</v>
      </c>
      <c r="HL259">
        <v>17.579999999999998</v>
      </c>
      <c r="HQ259">
        <v>17.579999999999998</v>
      </c>
      <c r="HV259">
        <v>17.579999999999998</v>
      </c>
      <c r="IA259">
        <v>17.579999999999998</v>
      </c>
      <c r="IF259">
        <v>17.579999999999998</v>
      </c>
      <c r="IK259">
        <v>17.579999999999998</v>
      </c>
      <c r="IP259">
        <v>17.579999999999998</v>
      </c>
      <c r="IU259">
        <v>17.579999999999998</v>
      </c>
      <c r="IZ259">
        <v>17.579999999999998</v>
      </c>
      <c r="JE259">
        <v>17.579999999999998</v>
      </c>
      <c r="JJ259">
        <v>25.62</v>
      </c>
      <c r="JO259">
        <v>17.579999999999998</v>
      </c>
    </row>
    <row r="260" spans="1:278" x14ac:dyDescent="0.3">
      <c r="A260" s="2">
        <f>IFERROR(AVERAGEIF(Customer_Revenue[[#This Row],[1/3/2022]:[3/31/2022]], "&gt;0"), 0)</f>
        <v>83.757692307692324</v>
      </c>
      <c r="B260" s="1">
        <f>IFERROR(AVEDEV(Customer_Revenue[[#This Row],[1/3/2022]:[3/31/2022]]),0)</f>
        <v>2.4463905325443847</v>
      </c>
      <c r="C260" s="1">
        <f>IFERROR(MAX(0,#REF!-#REF!),0)</f>
        <v>0</v>
      </c>
      <c r="D260" s="1">
        <f>IFERROR(#REF!+#REF!,0)</f>
        <v>0</v>
      </c>
      <c r="E260" s="2">
        <f>IFERROR(AVERAGEIF(Customer_Revenue[[#This Row],[4/1/2022]:[6/30/2022]], "&gt;0"), 0)</f>
        <v>88.40384615384616</v>
      </c>
      <c r="F260" s="1">
        <f>IFERROR(AVEDEV(Customer_Revenue[[#This Row],[4/1/2022]:[6/30/2022]]),0)</f>
        <v>0.98840236686391103</v>
      </c>
      <c r="G260" s="1">
        <f>IFERROR(MAX(0,#REF!-#REF!),0)</f>
        <v>0</v>
      </c>
      <c r="H260" s="1">
        <f>IFERROR(#REF!+#REF!,0)</f>
        <v>0</v>
      </c>
      <c r="I260" s="2">
        <f>IFERROR(AVERAGEIF(Customer_Revenue[[#This Row],[4/1/2022]:[9/30/2022]], "&gt;0"),0)</f>
        <v>89.040769230769229</v>
      </c>
      <c r="J260" s="1">
        <f>IFERROR(AVEDEV(Customer_Revenue[[#This Row],[4/1/2022]:[9/30/2022]]),0)</f>
        <v>0.93514792899408783</v>
      </c>
      <c r="K260" s="1">
        <f>IFERROR(MAX(0,Customer_Revenue[[#This Row],[Q3 Mean]]-Customer_Revenue[[#This Row],[Q3 Mean Absolute Deviation]]),0)</f>
        <v>88.105621301775145</v>
      </c>
      <c r="L260" s="1">
        <f>IFERROR(MAX(0,Customer_Revenue[[#This Row],[Q3 Mean]]+Customer_Revenue[[#This Row],[Q3 Mean Absolute Deviation]]),0)</f>
        <v>89.975917159763313</v>
      </c>
      <c r="M260" s="2">
        <f>IFERROR(AVERAGEIF(Customer_Revenue[[#This Row],[10/1/2021]:[3/31/2022]], "&gt;0"),0)</f>
        <v>82.763846153846146</v>
      </c>
      <c r="N260" s="1">
        <f>IFERROR(AVEDEV(Customer_Revenue[[#This Row],[10/1/2021]:[3/31/2022]]),0)</f>
        <v>5.9035939643347088</v>
      </c>
      <c r="O260" s="1">
        <f>IFERROR(MAX(0,#REF!-#REF!),0)</f>
        <v>0</v>
      </c>
      <c r="P260" s="1">
        <f>IFERROR(#REF!+#REF!,0)</f>
        <v>0</v>
      </c>
      <c r="Q260">
        <v>7169</v>
      </c>
      <c r="T260">
        <v>81.77</v>
      </c>
      <c r="Y260">
        <v>81.77</v>
      </c>
      <c r="AD260">
        <v>81.77</v>
      </c>
      <c r="AI260">
        <v>81.77</v>
      </c>
      <c r="AN260">
        <v>81.77</v>
      </c>
      <c r="AS260">
        <v>81.77</v>
      </c>
      <c r="AX260">
        <v>81.77</v>
      </c>
      <c r="BC260">
        <v>0</v>
      </c>
      <c r="BD260">
        <v>81.77</v>
      </c>
      <c r="BH260">
        <v>81.77</v>
      </c>
      <c r="BM260">
        <v>81.77</v>
      </c>
      <c r="BR260">
        <v>81.77</v>
      </c>
      <c r="BW260">
        <v>81.77</v>
      </c>
      <c r="CB260">
        <v>81.77</v>
      </c>
      <c r="CG260">
        <v>81.77</v>
      </c>
      <c r="CK260" s="17"/>
      <c r="CL260">
        <v>81.77</v>
      </c>
      <c r="CQ260">
        <v>81.77</v>
      </c>
      <c r="CV260">
        <v>81.77</v>
      </c>
      <c r="DA260">
        <v>81.77</v>
      </c>
      <c r="DF260">
        <v>81.77</v>
      </c>
      <c r="DK260">
        <v>81.77</v>
      </c>
      <c r="DP260">
        <v>81.77</v>
      </c>
      <c r="DU260">
        <v>85.81</v>
      </c>
      <c r="DZ260">
        <v>85.81</v>
      </c>
      <c r="EE260">
        <v>87.69</v>
      </c>
      <c r="EJ260">
        <v>87.69</v>
      </c>
      <c r="EO260">
        <v>87.69</v>
      </c>
      <c r="ET260">
        <v>87.69</v>
      </c>
      <c r="EY260">
        <v>87.69</v>
      </c>
      <c r="FD260">
        <v>87.69</v>
      </c>
      <c r="FI260">
        <v>87.69</v>
      </c>
      <c r="FN260">
        <v>87.69</v>
      </c>
      <c r="FS260">
        <v>87.69</v>
      </c>
      <c r="FX260">
        <v>87.69</v>
      </c>
      <c r="GC260">
        <v>87.69</v>
      </c>
      <c r="GH260">
        <v>87.69</v>
      </c>
      <c r="GM260">
        <v>90.01</v>
      </c>
      <c r="GR260">
        <v>90.01</v>
      </c>
      <c r="GW260">
        <v>90.01</v>
      </c>
      <c r="HB260">
        <v>90.01</v>
      </c>
      <c r="HG260">
        <v>90.01</v>
      </c>
      <c r="HL260">
        <v>90.01</v>
      </c>
      <c r="HQ260">
        <v>90.01</v>
      </c>
      <c r="HV260">
        <v>90.01</v>
      </c>
      <c r="IA260">
        <v>90.01</v>
      </c>
      <c r="IF260">
        <v>90.01</v>
      </c>
      <c r="IK260">
        <v>90.01</v>
      </c>
      <c r="IP260">
        <v>89.29</v>
      </c>
      <c r="IU260">
        <v>89.29</v>
      </c>
      <c r="IZ260">
        <v>89.29</v>
      </c>
      <c r="JE260">
        <v>89.29</v>
      </c>
      <c r="JJ260">
        <v>89.29</v>
      </c>
      <c r="JO260">
        <v>89.29</v>
      </c>
    </row>
    <row r="261" spans="1:278" x14ac:dyDescent="0.3">
      <c r="A261" s="2">
        <f>IFERROR(AVERAGEIF(Customer_Revenue[[#This Row],[1/3/2022]:[3/31/2022]], "&gt;0"), 0)</f>
        <v>35.8125</v>
      </c>
      <c r="B261" s="1">
        <f>IFERROR(AVEDEV(Customer_Revenue[[#This Row],[1/3/2022]:[3/31/2022]]),0)</f>
        <v>0.84375</v>
      </c>
      <c r="C261" s="1">
        <f>IFERROR(MAX(0,#REF!-#REF!),0)</f>
        <v>0</v>
      </c>
      <c r="D261" s="1">
        <f>IFERROR(#REF!+#REF!,0)</f>
        <v>0</v>
      </c>
      <c r="E261" s="2">
        <f>IFERROR(AVERAGEIF(Customer_Revenue[[#This Row],[4/1/2022]:[6/30/2022]], "&gt;0"), 0)</f>
        <v>38.56666666666667</v>
      </c>
      <c r="F261" s="1">
        <f>IFERROR(AVEDEV(Customer_Revenue[[#This Row],[4/1/2022]:[6/30/2022]]),0)</f>
        <v>1.4222222222222243</v>
      </c>
      <c r="G261" s="1">
        <f>IFERROR(MAX(0,#REF!-#REF!),0)</f>
        <v>0</v>
      </c>
      <c r="H261" s="1">
        <f>IFERROR(#REF!+#REF!,0)</f>
        <v>0</v>
      </c>
      <c r="I261" s="2">
        <f>IFERROR(AVERAGEIF(Customer_Revenue[[#This Row],[4/1/2022]:[9/30/2022]], "&gt;0"),0)</f>
        <v>39.303333333333335</v>
      </c>
      <c r="J261" s="1">
        <f>IFERROR(AVEDEV(Customer_Revenue[[#This Row],[4/1/2022]:[9/30/2022]]),0)</f>
        <v>1.202222222222223</v>
      </c>
      <c r="K261" s="1">
        <f>IFERROR(MAX(0,Customer_Revenue[[#This Row],[Q3 Mean]]-Customer_Revenue[[#This Row],[Q3 Mean Absolute Deviation]]),0)</f>
        <v>38.101111111111109</v>
      </c>
      <c r="L261" s="1">
        <f>IFERROR(MAX(0,Customer_Revenue[[#This Row],[Q3 Mean]]+Customer_Revenue[[#This Row],[Q3 Mean Absolute Deviation]]),0)</f>
        <v>40.50555555555556</v>
      </c>
      <c r="M261" s="2">
        <f>IFERROR(AVERAGEIF(Customer_Revenue[[#This Row],[10/1/2021]:[3/31/2022]], "&gt;0"),0)</f>
        <v>35.535714285714285</v>
      </c>
      <c r="N261" s="1">
        <f>IFERROR(AVEDEV(Customer_Revenue[[#This Row],[10/1/2021]:[3/31/2022]]),0)</f>
        <v>0.56122448979591766</v>
      </c>
      <c r="O261" s="1">
        <f>IFERROR(MAX(0,#REF!-#REF!),0)</f>
        <v>0</v>
      </c>
      <c r="P261" s="1">
        <f>IFERROR(#REF!+#REF!,0)</f>
        <v>0</v>
      </c>
      <c r="Q261">
        <v>7171</v>
      </c>
      <c r="Z261">
        <v>35</v>
      </c>
      <c r="AT261">
        <v>35.25</v>
      </c>
      <c r="BN261">
        <v>35.25</v>
      </c>
      <c r="CH261">
        <v>35.25</v>
      </c>
      <c r="CK261" s="17"/>
      <c r="DB261">
        <v>35.25</v>
      </c>
      <c r="DV261">
        <v>35.25</v>
      </c>
      <c r="EP261">
        <v>37.5</v>
      </c>
      <c r="FJ261">
        <v>37.5</v>
      </c>
      <c r="GD261">
        <v>37.5</v>
      </c>
      <c r="GX261">
        <v>40.700000000000003</v>
      </c>
      <c r="HR261">
        <v>40.700000000000003</v>
      </c>
      <c r="IL261">
        <v>39.71</v>
      </c>
      <c r="JF261">
        <v>39.71</v>
      </c>
    </row>
    <row r="262" spans="1:278" x14ac:dyDescent="0.3">
      <c r="A262" s="2">
        <f>IFERROR(AVERAGEIF(Customer_Revenue[[#This Row],[1/3/2022]:[3/31/2022]], "&gt;0"), 0)</f>
        <v>35.286153846153844</v>
      </c>
      <c r="B262" s="1">
        <f>IFERROR(AVEDEV(Customer_Revenue[[#This Row],[1/3/2022]:[3/31/2022]]),0)</f>
        <v>0.53254437869822513</v>
      </c>
      <c r="C262" s="1">
        <f>IFERROR(MAX(0,#REF!-#REF!),0)</f>
        <v>0</v>
      </c>
      <c r="D262" s="1">
        <f>IFERROR(#REF!+#REF!,0)</f>
        <v>0</v>
      </c>
      <c r="E262" s="2">
        <f>IFERROR(AVERAGEIF(Customer_Revenue[[#This Row],[4/1/2022]:[6/30/2022]], "&gt;0"), 0)</f>
        <v>36.997692307692304</v>
      </c>
      <c r="F262" s="1">
        <f>IFERROR(AVEDEV(Customer_Revenue[[#This Row],[4/1/2022]:[6/30/2022]]),0)</f>
        <v>0.68639053254437954</v>
      </c>
      <c r="G262" s="1">
        <f>IFERROR(MAX(0,#REF!-#REF!),0)</f>
        <v>0</v>
      </c>
      <c r="H262" s="1">
        <f>IFERROR(#REF!+#REF!,0)</f>
        <v>0</v>
      </c>
      <c r="I262" s="2">
        <f>IFERROR(AVERAGEIF(Customer_Revenue[[#This Row],[4/1/2022]:[9/30/2022]], "&gt;0"),0)</f>
        <v>37.322692307692314</v>
      </c>
      <c r="J262" s="1">
        <f>IFERROR(AVEDEV(Customer_Revenue[[#This Row],[4/1/2022]:[9/30/2022]]),0)</f>
        <v>0.54319526627218717</v>
      </c>
      <c r="K262" s="1">
        <f>IFERROR(MAX(0,Customer_Revenue[[#This Row],[Q3 Mean]]-Customer_Revenue[[#This Row],[Q3 Mean Absolute Deviation]]),0)</f>
        <v>36.779497041420129</v>
      </c>
      <c r="L262" s="1">
        <f>IFERROR(MAX(0,Customer_Revenue[[#This Row],[Q3 Mean]]+Customer_Revenue[[#This Row],[Q3 Mean Absolute Deviation]]),0)</f>
        <v>37.8658875739645</v>
      </c>
      <c r="M262" s="2">
        <f>IFERROR(AVERAGEIF(Customer_Revenue[[#This Row],[10/1/2021]:[3/31/2022]], "&gt;0"),0)</f>
        <v>35.113076923076946</v>
      </c>
      <c r="N262" s="1">
        <f>IFERROR(AVEDEV(Customer_Revenue[[#This Row],[10/1/2021]:[3/31/2022]]),0)</f>
        <v>0.30621301775149862</v>
      </c>
      <c r="O262" s="1">
        <f>IFERROR(MAX(0,#REF!-#REF!),0)</f>
        <v>0</v>
      </c>
      <c r="P262" s="1">
        <f>IFERROR(#REF!+#REF!,0)</f>
        <v>0</v>
      </c>
      <c r="Q262">
        <v>7173</v>
      </c>
      <c r="V262">
        <v>34.94</v>
      </c>
      <c r="AA262">
        <v>34.94</v>
      </c>
      <c r="AF262">
        <v>34.94</v>
      </c>
      <c r="AK262">
        <v>34.94</v>
      </c>
      <c r="AP262">
        <v>34.94</v>
      </c>
      <c r="AU262">
        <v>34.94</v>
      </c>
      <c r="AZ262">
        <v>34.94</v>
      </c>
      <c r="BE262">
        <v>34.94</v>
      </c>
      <c r="BJ262">
        <v>34.94</v>
      </c>
      <c r="BO262">
        <v>34.94</v>
      </c>
      <c r="BT262">
        <v>34.94</v>
      </c>
      <c r="BY262">
        <v>34.94</v>
      </c>
      <c r="CD262">
        <v>34.94</v>
      </c>
      <c r="CI262">
        <v>34.94</v>
      </c>
      <c r="CK262" s="17"/>
      <c r="CN262">
        <v>34.94</v>
      </c>
      <c r="CS262">
        <v>34.94</v>
      </c>
      <c r="CX262">
        <v>34.94</v>
      </c>
      <c r="DC262">
        <v>34.94</v>
      </c>
      <c r="DH262">
        <v>34.94</v>
      </c>
      <c r="DM262">
        <v>34.94</v>
      </c>
      <c r="DR262">
        <v>34.94</v>
      </c>
      <c r="DW262">
        <v>34.94</v>
      </c>
      <c r="EB262">
        <v>34.94</v>
      </c>
      <c r="EG262">
        <v>36.44</v>
      </c>
      <c r="EL262">
        <v>36.44</v>
      </c>
      <c r="EQ262">
        <v>36.44</v>
      </c>
      <c r="EV262">
        <v>36.44</v>
      </c>
      <c r="FA262">
        <v>36.44</v>
      </c>
      <c r="FF262">
        <v>36.44</v>
      </c>
      <c r="FK262">
        <v>36.44</v>
      </c>
      <c r="FP262">
        <v>36.44</v>
      </c>
      <c r="FU262">
        <v>36.44</v>
      </c>
      <c r="FZ262">
        <v>36.44</v>
      </c>
      <c r="GE262">
        <v>36.44</v>
      </c>
      <c r="GJ262">
        <v>37.89</v>
      </c>
      <c r="GO262">
        <v>37.89</v>
      </c>
      <c r="GT262">
        <v>37.89</v>
      </c>
      <c r="GY262">
        <v>37.89</v>
      </c>
      <c r="HD262">
        <v>37.89</v>
      </c>
      <c r="HI262">
        <v>37.89</v>
      </c>
      <c r="HN262">
        <v>37.89</v>
      </c>
      <c r="HS262">
        <v>37.89</v>
      </c>
      <c r="HX262">
        <v>37.89</v>
      </c>
      <c r="IC262">
        <v>37.89</v>
      </c>
      <c r="IH262">
        <v>37.89</v>
      </c>
      <c r="IM262">
        <v>37.44</v>
      </c>
      <c r="IR262">
        <v>37.44</v>
      </c>
      <c r="IW262">
        <v>37.44</v>
      </c>
      <c r="JB262">
        <v>37.44</v>
      </c>
      <c r="JG262">
        <v>37.44</v>
      </c>
      <c r="JL262">
        <v>37.44</v>
      </c>
      <c r="JQ262">
        <v>37.44</v>
      </c>
    </row>
    <row r="263" spans="1:278" x14ac:dyDescent="0.3">
      <c r="A263" s="2">
        <f>IFERROR(AVERAGEIF(Customer_Revenue[[#This Row],[1/3/2022]:[3/31/2022]], "&gt;0"), 0)</f>
        <v>219.75384615384613</v>
      </c>
      <c r="B263" s="1">
        <f>IFERROR(AVEDEV(Customer_Revenue[[#This Row],[1/3/2022]:[3/31/2022]]),0)</f>
        <v>15.143786982248507</v>
      </c>
      <c r="C263" s="1">
        <f>IFERROR(MAX(0,#REF!-#REF!),0)</f>
        <v>0</v>
      </c>
      <c r="D263" s="1">
        <f>IFERROR(#REF!+#REF!,0)</f>
        <v>0</v>
      </c>
      <c r="E263" s="2">
        <f>IFERROR(AVERAGEIF(Customer_Revenue[[#This Row],[4/1/2022]:[6/30/2022]], "&gt;0"), 0)</f>
        <v>238.73538461538459</v>
      </c>
      <c r="F263" s="1">
        <f>IFERROR(AVEDEV(Customer_Revenue[[#This Row],[4/1/2022]:[6/30/2022]]),0)</f>
        <v>16.46745562130176</v>
      </c>
      <c r="G263" s="1">
        <f>IFERROR(MAX(0,#REF!-#REF!),0)</f>
        <v>0</v>
      </c>
      <c r="H263" s="1">
        <f>IFERROR(#REF!+#REF!,0)</f>
        <v>0</v>
      </c>
      <c r="I263" s="2">
        <f>IFERROR(AVERAGEIF(Customer_Revenue[[#This Row],[4/1/2022]:[9/30/2022]], "&gt;0"),0)</f>
        <v>246.73884615384617</v>
      </c>
      <c r="J263" s="1">
        <f>IFERROR(AVEDEV(Customer_Revenue[[#This Row],[4/1/2022]:[9/30/2022]]),0)</f>
        <v>17.9444674556213</v>
      </c>
      <c r="K263" s="1">
        <f>IFERROR(MAX(0,Customer_Revenue[[#This Row],[Q3 Mean]]-Customer_Revenue[[#This Row],[Q3 Mean Absolute Deviation]]),0)</f>
        <v>228.79437869822488</v>
      </c>
      <c r="L263" s="1">
        <f>IFERROR(MAX(0,Customer_Revenue[[#This Row],[Q3 Mean]]+Customer_Revenue[[#This Row],[Q3 Mean Absolute Deviation]]),0)</f>
        <v>264.68331360946746</v>
      </c>
      <c r="M263" s="2">
        <f>IFERROR(AVERAGEIF(Customer_Revenue[[#This Row],[10/1/2021]:[3/31/2022]], "&gt;0"),0)</f>
        <v>215.42370370370375</v>
      </c>
      <c r="N263" s="1">
        <f>IFERROR(AVEDEV(Customer_Revenue[[#This Row],[10/1/2021]:[3/31/2022]]),0)</f>
        <v>13.361426611796993</v>
      </c>
      <c r="O263" s="1">
        <f>IFERROR(MAX(0,#REF!-#REF!),0)</f>
        <v>0</v>
      </c>
      <c r="P263" s="1">
        <f>IFERROR(#REF!+#REF!,0)</f>
        <v>0</v>
      </c>
      <c r="Q263">
        <v>7178</v>
      </c>
      <c r="R263">
        <v>216.57</v>
      </c>
      <c r="W263">
        <v>216.57</v>
      </c>
      <c r="AB263">
        <v>216.57</v>
      </c>
      <c r="AG263">
        <v>216.57</v>
      </c>
      <c r="AL263">
        <v>255.28</v>
      </c>
      <c r="AP263">
        <v>216.57</v>
      </c>
      <c r="AU263">
        <v>195.75</v>
      </c>
      <c r="AZ263">
        <v>195.75</v>
      </c>
      <c r="BE263">
        <v>195.75</v>
      </c>
      <c r="BJ263">
        <v>195.75</v>
      </c>
      <c r="BO263">
        <v>195.75</v>
      </c>
      <c r="BT263">
        <v>234.46</v>
      </c>
      <c r="BY263">
        <v>204.15</v>
      </c>
      <c r="CD263">
        <v>204.15</v>
      </c>
      <c r="CI263">
        <v>204.15</v>
      </c>
      <c r="CK263" s="17"/>
      <c r="CN263">
        <v>204.15</v>
      </c>
      <c r="CS263">
        <v>242.86</v>
      </c>
      <c r="CX263">
        <v>204.15</v>
      </c>
      <c r="DC263">
        <v>204.15</v>
      </c>
      <c r="DH263">
        <v>212.55</v>
      </c>
      <c r="DM263">
        <v>212.55</v>
      </c>
      <c r="DR263">
        <v>212.55</v>
      </c>
      <c r="DW263">
        <v>212.55</v>
      </c>
      <c r="EB263">
        <v>212.55</v>
      </c>
      <c r="EG263">
        <v>271.43</v>
      </c>
      <c r="EL263">
        <v>231.58</v>
      </c>
      <c r="EQ263">
        <v>231.58</v>
      </c>
      <c r="EV263">
        <v>231.58</v>
      </c>
      <c r="FA263">
        <v>231.58</v>
      </c>
      <c r="FF263">
        <v>231.87</v>
      </c>
      <c r="FK263">
        <v>231.87</v>
      </c>
      <c r="FP263">
        <v>271.72000000000003</v>
      </c>
      <c r="FU263">
        <v>231.87</v>
      </c>
      <c r="FZ263">
        <v>215.64</v>
      </c>
      <c r="GE263">
        <v>295.33999999999997</v>
      </c>
      <c r="GJ263">
        <v>227.99</v>
      </c>
      <c r="GO263">
        <v>227.99</v>
      </c>
      <c r="GT263">
        <v>211.19</v>
      </c>
      <c r="GY263">
        <v>240.97</v>
      </c>
      <c r="HD263">
        <v>253.95</v>
      </c>
      <c r="HI263">
        <v>246.12</v>
      </c>
      <c r="HN263">
        <v>281.38</v>
      </c>
      <c r="HS263">
        <v>241.53</v>
      </c>
      <c r="HX263">
        <v>241.53</v>
      </c>
      <c r="IC263">
        <v>286.16000000000003</v>
      </c>
      <c r="IH263">
        <v>241.53</v>
      </c>
      <c r="IM263">
        <v>240.3</v>
      </c>
      <c r="IR263">
        <v>285.95</v>
      </c>
      <c r="IW263">
        <v>240.3</v>
      </c>
      <c r="JB263">
        <v>285.95</v>
      </c>
      <c r="JG263">
        <v>240.3</v>
      </c>
      <c r="JL263">
        <v>240.3</v>
      </c>
      <c r="JQ263">
        <v>240.3</v>
      </c>
    </row>
    <row r="264" spans="1:278" x14ac:dyDescent="0.3">
      <c r="A264" s="2">
        <f>IFERROR(AVERAGEIF(Customer_Revenue[[#This Row],[1/3/2022]:[3/31/2022]], "&gt;0"), 0)</f>
        <v>106.34333333333335</v>
      </c>
      <c r="B264" s="1">
        <f>IFERROR(AVEDEV(Customer_Revenue[[#This Row],[1/3/2022]:[3/31/2022]]),0)</f>
        <v>0.92222222222222661</v>
      </c>
      <c r="C264" s="1">
        <f>IFERROR(MAX(0,#REF!-#REF!),0)</f>
        <v>0</v>
      </c>
      <c r="D264" s="1">
        <f>IFERROR(#REF!+#REF!,0)</f>
        <v>0</v>
      </c>
      <c r="E264" s="2">
        <f>IFERROR(AVERAGEIF(Customer_Revenue[[#This Row],[4/1/2022]:[6/30/2022]], "&gt;0"), 0)</f>
        <v>139.22666666666666</v>
      </c>
      <c r="F264" s="1">
        <f>IFERROR(AVEDEV(Customer_Revenue[[#This Row],[4/1/2022]:[6/30/2022]]),0)</f>
        <v>41.48244897959183</v>
      </c>
      <c r="G264" s="1">
        <f>IFERROR(MAX(0,#REF!-#REF!),0)</f>
        <v>0</v>
      </c>
      <c r="H264" s="1">
        <f>IFERROR(#REF!+#REF!,0)</f>
        <v>0</v>
      </c>
      <c r="I264" s="2">
        <f>IFERROR(AVERAGEIF(Customer_Revenue[[#This Row],[4/1/2022]:[9/30/2022]], "&gt;0"),0)</f>
        <v>153.97599999999997</v>
      </c>
      <c r="J264" s="1">
        <f>IFERROR(AVEDEV(Customer_Revenue[[#This Row],[4/1/2022]:[9/30/2022]]),0)</f>
        <v>62.936326530612256</v>
      </c>
      <c r="K264" s="1">
        <f>IFERROR(MAX(0,Customer_Revenue[[#This Row],[Q3 Mean]]-Customer_Revenue[[#This Row],[Q3 Mean Absolute Deviation]]),0)</f>
        <v>91.039673469387708</v>
      </c>
      <c r="L264" s="1">
        <f>IFERROR(MAX(0,Customer_Revenue[[#This Row],[Q3 Mean]]+Customer_Revenue[[#This Row],[Q3 Mean Absolute Deviation]]),0)</f>
        <v>216.91232653061223</v>
      </c>
      <c r="M264" s="2">
        <f>IFERROR(AVERAGEIF(Customer_Revenue[[#This Row],[10/1/2021]:[3/31/2022]], "&gt;0"),0)</f>
        <v>109.31666666666665</v>
      </c>
      <c r="N264" s="1">
        <f>IFERROR(AVEDEV(Customer_Revenue[[#This Row],[10/1/2021]:[3/31/2022]]),0)</f>
        <v>15.524260355029613</v>
      </c>
      <c r="O264" s="1">
        <f>IFERROR(MAX(0,#REF!-#REF!),0)</f>
        <v>0</v>
      </c>
      <c r="P264" s="1">
        <f>IFERROR(#REF!+#REF!,0)</f>
        <v>0</v>
      </c>
      <c r="Q264">
        <v>7182</v>
      </c>
      <c r="AA264">
        <v>105.79</v>
      </c>
      <c r="AK264">
        <v>137.21</v>
      </c>
      <c r="AM264">
        <v>113.37</v>
      </c>
      <c r="AU264">
        <v>105.79</v>
      </c>
      <c r="BE264">
        <v>105.79</v>
      </c>
      <c r="BO264">
        <v>105.79</v>
      </c>
      <c r="BY264">
        <v>0</v>
      </c>
      <c r="CK264" s="17"/>
      <c r="CN264">
        <v>105.79</v>
      </c>
      <c r="CX264">
        <v>105.79</v>
      </c>
      <c r="DH264">
        <v>105.79</v>
      </c>
      <c r="DR264">
        <v>105.79</v>
      </c>
      <c r="EB264">
        <v>105.79</v>
      </c>
      <c r="EL264">
        <v>109.11</v>
      </c>
      <c r="EV264">
        <v>226.15</v>
      </c>
      <c r="FF264">
        <v>109.36</v>
      </c>
      <c r="FP264">
        <v>140.15</v>
      </c>
      <c r="FZ264">
        <v>136.9</v>
      </c>
      <c r="GJ264">
        <v>111.4</v>
      </c>
      <c r="GT264">
        <v>111.4</v>
      </c>
      <c r="HD264">
        <v>0</v>
      </c>
      <c r="HN264">
        <v>0</v>
      </c>
      <c r="HX264">
        <v>0</v>
      </c>
      <c r="IH264">
        <v>0</v>
      </c>
      <c r="IM264">
        <v>287.73</v>
      </c>
      <c r="IW264">
        <v>148.07</v>
      </c>
      <c r="JG264">
        <v>129.71</v>
      </c>
      <c r="JQ264">
        <v>138.88999999999999</v>
      </c>
    </row>
    <row r="265" spans="1:278" x14ac:dyDescent="0.3">
      <c r="A265" s="2">
        <f>IFERROR(AVERAGEIF(Customer_Revenue[[#This Row],[1/3/2022]:[3/31/2022]], "&gt;0"), 0)</f>
        <v>60.4</v>
      </c>
      <c r="B265" s="1">
        <f>IFERROR(AVEDEV(Customer_Revenue[[#This Row],[1/3/2022]:[3/31/2022]]),0)</f>
        <v>0</v>
      </c>
      <c r="C265" s="1">
        <f>IFERROR(MAX(0,#REF!-#REF!),0)</f>
        <v>0</v>
      </c>
      <c r="D265" s="1">
        <f>IFERROR(#REF!+#REF!,0)</f>
        <v>0</v>
      </c>
      <c r="E265" s="2">
        <f>IFERROR(AVERAGEIF(Customer_Revenue[[#This Row],[4/1/2022]:[6/30/2022]], "&gt;0"), 0)</f>
        <v>65.907999999999987</v>
      </c>
      <c r="F265" s="1">
        <f>IFERROR(AVEDEV(Customer_Revenue[[#This Row],[4/1/2022]:[6/30/2022]]),0)</f>
        <v>40.331874999999989</v>
      </c>
      <c r="G265" s="1">
        <f>IFERROR(MAX(0,#REF!-#REF!),0)</f>
        <v>0</v>
      </c>
      <c r="H265" s="1">
        <f>IFERROR(#REF!+#REF!,0)</f>
        <v>0</v>
      </c>
      <c r="I265" s="2">
        <f>IFERROR(AVERAGEIF(Customer_Revenue[[#This Row],[4/1/2022]:[9/30/2022]], "&gt;0"),0)</f>
        <v>61.488</v>
      </c>
      <c r="J265" s="1">
        <f>IFERROR(AVEDEV(Customer_Revenue[[#This Row],[4/1/2022]:[9/30/2022]]),0)</f>
        <v>33.669374999999995</v>
      </c>
      <c r="K265" s="1">
        <f>IFERROR(MAX(0,Customer_Revenue[[#This Row],[Q3 Mean]]-Customer_Revenue[[#This Row],[Q3 Mean Absolute Deviation]]),0)</f>
        <v>27.818625000000004</v>
      </c>
      <c r="L265" s="1">
        <f>IFERROR(MAX(0,Customer_Revenue[[#This Row],[Q3 Mean]]+Customer_Revenue[[#This Row],[Q3 Mean Absolute Deviation]]),0)</f>
        <v>95.157375000000002</v>
      </c>
      <c r="M265" s="2">
        <f>IFERROR(AVERAGEIF(Customer_Revenue[[#This Row],[10/1/2021]:[3/31/2022]], "&gt;0"),0)</f>
        <v>58.460769230769216</v>
      </c>
      <c r="N265" s="1">
        <f>IFERROR(AVEDEV(Customer_Revenue[[#This Row],[10/1/2021]:[3/31/2022]]),0)</f>
        <v>15.574400000000006</v>
      </c>
      <c r="O265" s="1">
        <f>IFERROR(MAX(0,#REF!-#REF!),0)</f>
        <v>0</v>
      </c>
      <c r="P265" s="1">
        <f>IFERROR(#REF!+#REF!,0)</f>
        <v>0</v>
      </c>
      <c r="Q265">
        <v>7183</v>
      </c>
      <c r="V265">
        <v>60.4</v>
      </c>
      <c r="AF265">
        <v>60.4</v>
      </c>
      <c r="AP265">
        <v>60.4</v>
      </c>
      <c r="AQ265">
        <v>0</v>
      </c>
      <c r="AV265">
        <v>35.19</v>
      </c>
      <c r="AZ265">
        <v>60.4</v>
      </c>
      <c r="BJ265">
        <v>60.4</v>
      </c>
      <c r="BT265">
        <v>60.4</v>
      </c>
      <c r="CD265">
        <v>0</v>
      </c>
      <c r="CK265" s="17"/>
      <c r="CN265">
        <v>60.4</v>
      </c>
      <c r="CX265">
        <v>60.4</v>
      </c>
      <c r="DH265">
        <v>60.4</v>
      </c>
      <c r="DR265">
        <v>60.4</v>
      </c>
      <c r="EB265">
        <v>60.4</v>
      </c>
      <c r="EL265">
        <v>60.4</v>
      </c>
      <c r="EV265">
        <v>60.4</v>
      </c>
      <c r="FF265">
        <v>60.4</v>
      </c>
      <c r="FP265">
        <v>87.94</v>
      </c>
      <c r="FZ265">
        <v>60.4</v>
      </c>
      <c r="GJ265">
        <v>0</v>
      </c>
      <c r="GT265">
        <v>60.4</v>
      </c>
      <c r="GU265">
        <v>-60.4</v>
      </c>
      <c r="HD265">
        <v>0</v>
      </c>
      <c r="HN265">
        <v>0</v>
      </c>
      <c r="HS265">
        <v>46.63</v>
      </c>
      <c r="HT265">
        <v>33.630000000000003</v>
      </c>
      <c r="HX265">
        <v>0</v>
      </c>
      <c r="IH265">
        <v>0</v>
      </c>
      <c r="IR265">
        <v>68.36</v>
      </c>
      <c r="JB265">
        <v>68.36</v>
      </c>
      <c r="JL265">
        <v>68.36</v>
      </c>
    </row>
    <row r="266" spans="1:278" x14ac:dyDescent="0.3">
      <c r="A266" s="2">
        <f>IFERROR(AVERAGEIF(Customer_Revenue[[#This Row],[1/3/2022]:[3/31/2022]], "&gt;0"), 0)</f>
        <v>34.138333333333328</v>
      </c>
      <c r="B266" s="1">
        <f>IFERROR(AVEDEV(Customer_Revenue[[#This Row],[1/3/2022]:[3/31/2022]]),0)</f>
        <v>4.888757396449706</v>
      </c>
      <c r="C266" s="1">
        <f>IFERROR(MAX(0,#REF!-#REF!),0)</f>
        <v>0</v>
      </c>
      <c r="D266" s="1">
        <f>IFERROR(#REF!+#REF!,0)</f>
        <v>0</v>
      </c>
      <c r="E266" s="2">
        <f>IFERROR(AVERAGEIF(Customer_Revenue[[#This Row],[4/1/2022]:[6/30/2022]], "&gt;0"), 0)</f>
        <v>34.69</v>
      </c>
      <c r="F266" s="1">
        <f>IFERROR(AVEDEV(Customer_Revenue[[#This Row],[4/1/2022]:[6/30/2022]]),0)</f>
        <v>19.114897959183672</v>
      </c>
      <c r="G266" s="1">
        <f>IFERROR(MAX(0,#REF!-#REF!),0)</f>
        <v>0</v>
      </c>
      <c r="H266" s="1">
        <f>IFERROR(#REF!+#REF!,0)</f>
        <v>0</v>
      </c>
      <c r="I266" s="2">
        <f>IFERROR(AVERAGEIF(Customer_Revenue[[#This Row],[4/1/2022]:[9/30/2022]], "&gt;0"),0)</f>
        <v>36.018000000000001</v>
      </c>
      <c r="J266" s="1">
        <f>IFERROR(AVEDEV(Customer_Revenue[[#This Row],[4/1/2022]:[9/30/2022]]),0)</f>
        <v>19.214238683127569</v>
      </c>
      <c r="K266" s="1">
        <f>IFERROR(MAX(0,Customer_Revenue[[#This Row],[Q3 Mean]]-Customer_Revenue[[#This Row],[Q3 Mean Absolute Deviation]]),0)</f>
        <v>16.803761316872432</v>
      </c>
      <c r="L266" s="1">
        <f>IFERROR(MAX(0,Customer_Revenue[[#This Row],[Q3 Mean]]+Customer_Revenue[[#This Row],[Q3 Mean Absolute Deviation]]),0)</f>
        <v>55.232238683127569</v>
      </c>
      <c r="M266" s="2">
        <f>IFERROR(AVERAGEIF(Customer_Revenue[[#This Row],[10/1/2021]:[3/31/2022]], "&gt;0"),0)</f>
        <v>32.884545454545467</v>
      </c>
      <c r="N266" s="1">
        <f>IFERROR(AVEDEV(Customer_Revenue[[#This Row],[10/1/2021]:[3/31/2022]]),0)</f>
        <v>8.5616568047337207</v>
      </c>
      <c r="O266" s="1">
        <f>IFERROR(MAX(0,#REF!-#REF!),0)</f>
        <v>0</v>
      </c>
      <c r="P266" s="1">
        <f>IFERROR(#REF!+#REF!,0)</f>
        <v>0</v>
      </c>
      <c r="Q266">
        <v>7184</v>
      </c>
      <c r="V266">
        <v>31.38</v>
      </c>
      <c r="AA266">
        <v>31.38</v>
      </c>
      <c r="AF266">
        <v>31.38</v>
      </c>
      <c r="AK266">
        <v>31.38</v>
      </c>
      <c r="AP266">
        <v>31.38</v>
      </c>
      <c r="AU266">
        <v>31.38</v>
      </c>
      <c r="AZ266">
        <v>31.38</v>
      </c>
      <c r="BE266">
        <v>0</v>
      </c>
      <c r="BJ266">
        <v>31.38</v>
      </c>
      <c r="BO266">
        <v>31.38</v>
      </c>
      <c r="BT266">
        <v>31.38</v>
      </c>
      <c r="BY266">
        <v>0</v>
      </c>
      <c r="CD266">
        <v>0</v>
      </c>
      <c r="CI266">
        <v>0</v>
      </c>
      <c r="CK266" s="17"/>
      <c r="CN266">
        <v>31.38</v>
      </c>
      <c r="CS266">
        <v>31.38</v>
      </c>
      <c r="CX266">
        <v>34.69</v>
      </c>
      <c r="DC266">
        <v>34.69</v>
      </c>
      <c r="DH266">
        <v>34.69</v>
      </c>
      <c r="DM266">
        <v>34.69</v>
      </c>
      <c r="DR266">
        <v>34.69</v>
      </c>
      <c r="DW266">
        <v>34.69</v>
      </c>
      <c r="EB266">
        <v>34.69</v>
      </c>
      <c r="EG266">
        <v>34.69</v>
      </c>
      <c r="EL266">
        <v>34.69</v>
      </c>
      <c r="EQ266">
        <v>34.69</v>
      </c>
      <c r="EV266">
        <v>34.69</v>
      </c>
      <c r="FA266">
        <v>34.69</v>
      </c>
      <c r="FF266">
        <v>34.69</v>
      </c>
      <c r="FK266">
        <v>34.69</v>
      </c>
      <c r="FP266">
        <v>34.69</v>
      </c>
      <c r="FU266">
        <v>34.69</v>
      </c>
      <c r="FZ266">
        <v>34.69</v>
      </c>
      <c r="GE266">
        <v>34.69</v>
      </c>
      <c r="GJ266">
        <v>0</v>
      </c>
      <c r="GO266">
        <v>0</v>
      </c>
      <c r="GT266">
        <v>34.69</v>
      </c>
      <c r="GU266">
        <v>-34.69</v>
      </c>
      <c r="GY266">
        <v>0</v>
      </c>
      <c r="HD266">
        <v>0</v>
      </c>
      <c r="HI266">
        <v>0</v>
      </c>
      <c r="HN266">
        <v>0</v>
      </c>
      <c r="HS266">
        <v>0</v>
      </c>
      <c r="HX266">
        <v>0</v>
      </c>
      <c r="IC266">
        <v>0</v>
      </c>
      <c r="IH266">
        <v>0</v>
      </c>
      <c r="IM266">
        <v>0</v>
      </c>
      <c r="IR266">
        <v>38.01</v>
      </c>
      <c r="IW266">
        <v>38.01</v>
      </c>
      <c r="JB266">
        <v>38.01</v>
      </c>
      <c r="JG266">
        <v>38.01</v>
      </c>
      <c r="JL266">
        <v>38.01</v>
      </c>
      <c r="JQ266">
        <v>38.01</v>
      </c>
    </row>
    <row r="267" spans="1:278" x14ac:dyDescent="0.3">
      <c r="A267" s="2">
        <f>IFERROR(AVERAGEIF(Customer_Revenue[[#This Row],[1/3/2022]:[3/31/2022]], "&gt;0"), 0)</f>
        <v>60.399999999999984</v>
      </c>
      <c r="B267" s="1">
        <f>IFERROR(AVEDEV(Customer_Revenue[[#This Row],[1/3/2022]:[3/31/2022]]),0)</f>
        <v>1.4210854715202004E-14</v>
      </c>
      <c r="C267" s="1">
        <f>IFERROR(MAX(0,#REF!-#REF!),0)</f>
        <v>0</v>
      </c>
      <c r="D267" s="1">
        <f>IFERROR(#REF!+#REF!,0)</f>
        <v>0</v>
      </c>
      <c r="E267" s="2">
        <f>IFERROR(AVERAGEIF(Customer_Revenue[[#This Row],[4/1/2022]:[6/30/2022]], "&gt;0"), 0)</f>
        <v>66.774999999999991</v>
      </c>
      <c r="F267" s="1">
        <f>IFERROR(AVEDEV(Customer_Revenue[[#This Row],[4/1/2022]:[6/30/2022]]),0)</f>
        <v>21.368000000000002</v>
      </c>
      <c r="G267" s="1">
        <f>IFERROR(MAX(0,#REF!-#REF!),0)</f>
        <v>0</v>
      </c>
      <c r="H267" s="1">
        <f>IFERROR(#REF!+#REF!,0)</f>
        <v>0</v>
      </c>
      <c r="I267" s="2">
        <f>IFERROR(AVERAGEIF(Customer_Revenue[[#This Row],[4/1/2022]:[9/30/2022]], "&gt;0"),0)</f>
        <v>64.504666666666665</v>
      </c>
      <c r="J267" s="1">
        <f>IFERROR(AVEDEV(Customer_Revenue[[#This Row],[4/1/2022]:[9/30/2022]]),0)</f>
        <v>24.359335180055396</v>
      </c>
      <c r="K267" s="1">
        <f>IFERROR(MAX(0,Customer_Revenue[[#This Row],[Q3 Mean]]-Customer_Revenue[[#This Row],[Q3 Mean Absolute Deviation]]),0)</f>
        <v>40.145331486611269</v>
      </c>
      <c r="L267" s="1">
        <f>IFERROR(MAX(0,Customer_Revenue[[#This Row],[Q3 Mean]]+Customer_Revenue[[#This Row],[Q3 Mean Absolute Deviation]]),0)</f>
        <v>88.864001846722061</v>
      </c>
      <c r="M267" s="2">
        <f>IFERROR(AVERAGEIF(Customer_Revenue[[#This Row],[10/1/2021]:[3/31/2022]], "&gt;0"),0)</f>
        <v>62.040869565217413</v>
      </c>
      <c r="N267" s="1">
        <f>IFERROR(AVEDEV(Customer_Revenue[[#This Row],[10/1/2021]:[3/31/2022]]),0)</f>
        <v>9.1324159999999868</v>
      </c>
      <c r="O267" s="1">
        <f>IFERROR(MAX(0,#REF!-#REF!),0)</f>
        <v>0</v>
      </c>
      <c r="P267" s="1">
        <f>IFERROR(#REF!+#REF!,0)</f>
        <v>0</v>
      </c>
      <c r="Q267">
        <v>7185</v>
      </c>
      <c r="U267">
        <v>65.5</v>
      </c>
      <c r="AE267">
        <v>65.5</v>
      </c>
      <c r="AJ267">
        <v>60.4</v>
      </c>
      <c r="AO267">
        <v>60.4</v>
      </c>
      <c r="AT267">
        <v>60.4</v>
      </c>
      <c r="AY267">
        <v>60.4</v>
      </c>
      <c r="BD267">
        <v>60.4</v>
      </c>
      <c r="BI267">
        <v>60.4</v>
      </c>
      <c r="BN267">
        <v>60.4</v>
      </c>
      <c r="BS267">
        <v>87.94</v>
      </c>
      <c r="BX267">
        <v>0</v>
      </c>
      <c r="CC267">
        <v>0</v>
      </c>
      <c r="CH267">
        <v>60.4</v>
      </c>
      <c r="CK267" s="17"/>
      <c r="CM267">
        <v>60.4</v>
      </c>
      <c r="CR267">
        <v>60.4</v>
      </c>
      <c r="CW267">
        <v>60.4</v>
      </c>
      <c r="DB267">
        <v>60.4</v>
      </c>
      <c r="DG267">
        <v>60.4</v>
      </c>
      <c r="DL267">
        <v>60.4</v>
      </c>
      <c r="DQ267">
        <v>60.4</v>
      </c>
      <c r="DV267">
        <v>60.4</v>
      </c>
      <c r="EA267">
        <v>60.4</v>
      </c>
      <c r="EF267">
        <v>60.4</v>
      </c>
      <c r="EK267">
        <v>60.4</v>
      </c>
      <c r="EP267">
        <v>60.4</v>
      </c>
      <c r="EU267">
        <v>0</v>
      </c>
      <c r="EZ267">
        <v>60.4</v>
      </c>
      <c r="FE267">
        <v>60.4</v>
      </c>
      <c r="FJ267">
        <v>60.4</v>
      </c>
      <c r="FO267">
        <v>60.4</v>
      </c>
      <c r="FT267">
        <v>111.4</v>
      </c>
      <c r="FY267">
        <v>60.4</v>
      </c>
      <c r="GD267">
        <v>60.4</v>
      </c>
      <c r="GI267">
        <v>60.4</v>
      </c>
      <c r="GN267">
        <v>0</v>
      </c>
      <c r="IG267">
        <v>0</v>
      </c>
      <c r="IL267">
        <v>0</v>
      </c>
      <c r="IP267">
        <v>23.21</v>
      </c>
      <c r="IQ267">
        <v>68.36</v>
      </c>
      <c r="IV267">
        <v>68.36</v>
      </c>
      <c r="JA267">
        <v>68.36</v>
      </c>
      <c r="JF267">
        <v>68.36</v>
      </c>
      <c r="JK267">
        <v>68.36</v>
      </c>
      <c r="JP267">
        <v>68.36</v>
      </c>
    </row>
    <row r="268" spans="1:278" x14ac:dyDescent="0.3">
      <c r="A268" s="2">
        <f>IFERROR(AVERAGEIF(Customer_Revenue[[#This Row],[1/3/2022]:[3/31/2022]], "&gt;0"), 0)</f>
        <v>56.980000000000011</v>
      </c>
      <c r="B268" s="1">
        <f>IFERROR(AVEDEV(Customer_Revenue[[#This Row],[1/3/2022]:[3/31/2022]]),0)</f>
        <v>1.4210854715202004E-14</v>
      </c>
      <c r="C268" s="1">
        <f>IFERROR(MAX(0,#REF!-#REF!),0)</f>
        <v>0</v>
      </c>
      <c r="D268" s="1">
        <f>IFERROR(#REF!+#REF!,0)</f>
        <v>0</v>
      </c>
      <c r="E268" s="2">
        <f>IFERROR(AVERAGEIF(Customer_Revenue[[#This Row],[4/1/2022]:[6/30/2022]], "&gt;0"), 0)</f>
        <v>56.980000000000004</v>
      </c>
      <c r="F268" s="1">
        <f>IFERROR(AVEDEV(Customer_Revenue[[#This Row],[4/1/2022]:[6/30/2022]]),0)</f>
        <v>18.233599999999992</v>
      </c>
      <c r="G268" s="1">
        <f>IFERROR(MAX(0,#REF!-#REF!),0)</f>
        <v>0</v>
      </c>
      <c r="H268" s="1">
        <f>IFERROR(#REF!+#REF!,0)</f>
        <v>0</v>
      </c>
      <c r="I268" s="2">
        <f>IFERROR(AVERAGEIF(Customer_Revenue[[#This Row],[4/1/2022]:[9/30/2022]], "&gt;0"),0)</f>
        <v>60.631428571428572</v>
      </c>
      <c r="J268" s="1">
        <f>IFERROR(AVEDEV(Customer_Revenue[[#This Row],[4/1/2022]:[9/30/2022]]),0)</f>
        <v>13.263124999999993</v>
      </c>
      <c r="K268" s="1">
        <f>IFERROR(MAX(0,Customer_Revenue[[#This Row],[Q3 Mean]]-Customer_Revenue[[#This Row],[Q3 Mean Absolute Deviation]]),0)</f>
        <v>47.368303571428577</v>
      </c>
      <c r="L268" s="1">
        <f>IFERROR(MAX(0,Customer_Revenue[[#This Row],[Q3 Mean]]+Customer_Revenue[[#This Row],[Q3 Mean Absolute Deviation]]),0)</f>
        <v>73.89455357142856</v>
      </c>
      <c r="M268" s="2">
        <f>IFERROR(AVERAGEIF(Customer_Revenue[[#This Row],[10/1/2021]:[3/31/2022]], "&gt;0"),0)</f>
        <v>56.980000000000011</v>
      </c>
      <c r="N268" s="1">
        <f>IFERROR(AVEDEV(Customer_Revenue[[#This Row],[10/1/2021]:[3/31/2022]]),0)</f>
        <v>8.0918343195266189</v>
      </c>
      <c r="O268" s="1">
        <f>IFERROR(MAX(0,#REF!-#REF!),0)</f>
        <v>0</v>
      </c>
      <c r="P268" s="1">
        <f>IFERROR(#REF!+#REF!,0)</f>
        <v>0</v>
      </c>
      <c r="Q268">
        <v>7186</v>
      </c>
      <c r="V268">
        <v>56.98</v>
      </c>
      <c r="AA268">
        <v>56.98</v>
      </c>
      <c r="AF268">
        <v>56.98</v>
      </c>
      <c r="AK268">
        <v>56.98</v>
      </c>
      <c r="AP268">
        <v>56.98</v>
      </c>
      <c r="AU268">
        <v>56.98</v>
      </c>
      <c r="AZ268">
        <v>56.98</v>
      </c>
      <c r="BE268">
        <v>56.98</v>
      </c>
      <c r="BJ268">
        <v>56.98</v>
      </c>
      <c r="BO268">
        <v>56.98</v>
      </c>
      <c r="BT268">
        <v>56.98</v>
      </c>
      <c r="BY268">
        <v>0</v>
      </c>
      <c r="CD268">
        <v>0</v>
      </c>
      <c r="CI268">
        <v>56.98</v>
      </c>
      <c r="CK268" s="17"/>
      <c r="CN268">
        <v>56.98</v>
      </c>
      <c r="CS268">
        <v>56.98</v>
      </c>
      <c r="CX268">
        <v>56.98</v>
      </c>
      <c r="DC268">
        <v>56.98</v>
      </c>
      <c r="DH268">
        <v>56.98</v>
      </c>
      <c r="DM268">
        <v>56.98</v>
      </c>
      <c r="DR268">
        <v>56.98</v>
      </c>
      <c r="DW268">
        <v>56.98</v>
      </c>
      <c r="EB268">
        <v>56.98</v>
      </c>
      <c r="EG268">
        <v>56.98</v>
      </c>
      <c r="EL268">
        <v>56.98</v>
      </c>
      <c r="EQ268">
        <v>56.98</v>
      </c>
      <c r="EV268">
        <v>0</v>
      </c>
      <c r="FA268">
        <v>56.98</v>
      </c>
      <c r="FF268">
        <v>56.98</v>
      </c>
      <c r="FK268">
        <v>56.98</v>
      </c>
      <c r="FP268">
        <v>56.98</v>
      </c>
      <c r="FU268">
        <v>56.98</v>
      </c>
      <c r="FZ268">
        <v>56.98</v>
      </c>
      <c r="GE268">
        <v>56.98</v>
      </c>
      <c r="GJ268">
        <v>56.98</v>
      </c>
      <c r="GO268">
        <v>0</v>
      </c>
      <c r="IR268">
        <v>65.5</v>
      </c>
      <c r="IW268">
        <v>65.5</v>
      </c>
      <c r="JB268">
        <v>65.5</v>
      </c>
      <c r="JG268">
        <v>65.5</v>
      </c>
      <c r="JL268">
        <v>65.5</v>
      </c>
      <c r="JQ268">
        <v>65.5</v>
      </c>
    </row>
    <row r="269" spans="1:278" x14ac:dyDescent="0.3">
      <c r="A269" s="2">
        <f>IFERROR(AVERAGEIF(Customer_Revenue[[#This Row],[1/3/2022]:[3/31/2022]], "&gt;0"), 0)</f>
        <v>70.292307692307674</v>
      </c>
      <c r="B269" s="1">
        <f>IFERROR(AVEDEV(Customer_Revenue[[#This Row],[1/3/2022]:[3/31/2022]]),0)</f>
        <v>23.915502958579868</v>
      </c>
      <c r="C269" s="1">
        <f>IFERROR(MAX(0,#REF!-#REF!),0)</f>
        <v>0</v>
      </c>
      <c r="D269" s="1">
        <f>IFERROR(#REF!+#REF!,0)</f>
        <v>0</v>
      </c>
      <c r="E269" s="2">
        <f>IFERROR(AVERAGEIF(Customer_Revenue[[#This Row],[4/1/2022]:[6/30/2022]], "&gt;0"), 0)</f>
        <v>74.646153846153823</v>
      </c>
      <c r="F269" s="1">
        <f>IFERROR(AVEDEV(Customer_Revenue[[#This Row],[4/1/2022]:[6/30/2022]]),0)</f>
        <v>20.386982248520702</v>
      </c>
      <c r="G269" s="1">
        <f>IFERROR(MAX(0,#REF!-#REF!),0)</f>
        <v>0</v>
      </c>
      <c r="H269" s="1">
        <f>IFERROR(#REF!+#REF!,0)</f>
        <v>0</v>
      </c>
      <c r="I269" s="2">
        <f>IFERROR(AVERAGEIF(Customer_Revenue[[#This Row],[4/1/2022]:[9/30/2022]], "&gt;0"),0)</f>
        <v>79.615769230769217</v>
      </c>
      <c r="J269" s="1">
        <f>IFERROR(AVEDEV(Customer_Revenue[[#This Row],[4/1/2022]:[9/30/2022]]),0)</f>
        <v>25.201390532544373</v>
      </c>
      <c r="K269" s="1">
        <f>IFERROR(MAX(0,Customer_Revenue[[#This Row],[Q3 Mean]]-Customer_Revenue[[#This Row],[Q3 Mean Absolute Deviation]]),0)</f>
        <v>54.414378698224844</v>
      </c>
      <c r="L269" s="1">
        <f>IFERROR(MAX(0,Customer_Revenue[[#This Row],[Q3 Mean]]+Customer_Revenue[[#This Row],[Q3 Mean Absolute Deviation]]),0)</f>
        <v>104.81715976331358</v>
      </c>
      <c r="M269" s="2">
        <f>IFERROR(AVERAGEIF(Customer_Revenue[[#This Row],[10/1/2021]:[3/31/2022]], "&gt;0"),0)</f>
        <v>66.273461538461547</v>
      </c>
      <c r="N269" s="1">
        <f>IFERROR(AVEDEV(Customer_Revenue[[#This Row],[10/1/2021]:[3/31/2022]]),0)</f>
        <v>20.131982248520707</v>
      </c>
      <c r="O269" s="1">
        <f>IFERROR(MAX(0,#REF!-#REF!),0)</f>
        <v>0</v>
      </c>
      <c r="P269" s="1">
        <f>IFERROR(#REF!+#REF!,0)</f>
        <v>0</v>
      </c>
      <c r="Q269">
        <v>7188</v>
      </c>
      <c r="V269">
        <v>52.77</v>
      </c>
      <c r="AA269">
        <v>93.13</v>
      </c>
      <c r="AF269">
        <v>102.75</v>
      </c>
      <c r="AK269">
        <v>52.77</v>
      </c>
      <c r="AP269">
        <v>52.77</v>
      </c>
      <c r="AU269">
        <v>52.77</v>
      </c>
      <c r="AZ269">
        <v>52.77</v>
      </c>
      <c r="BE269">
        <v>45.37</v>
      </c>
      <c r="BJ269">
        <v>52.77</v>
      </c>
      <c r="BO269">
        <v>93.13</v>
      </c>
      <c r="BT269">
        <v>52.77</v>
      </c>
      <c r="BY269">
        <v>52.77</v>
      </c>
      <c r="CD269">
        <v>52.77</v>
      </c>
      <c r="CI269">
        <v>52.77</v>
      </c>
      <c r="CK269" s="17"/>
      <c r="CN269">
        <v>143.11000000000001</v>
      </c>
      <c r="CS269">
        <v>52.77</v>
      </c>
      <c r="CX269">
        <v>52.77</v>
      </c>
      <c r="DC269">
        <v>52.77</v>
      </c>
      <c r="DH269">
        <v>52.77</v>
      </c>
      <c r="DM269">
        <v>52.77</v>
      </c>
      <c r="DR269">
        <v>93.13</v>
      </c>
      <c r="DW269">
        <v>52.77</v>
      </c>
      <c r="EB269">
        <v>52.77</v>
      </c>
      <c r="EG269">
        <v>105</v>
      </c>
      <c r="EL269">
        <v>55.02</v>
      </c>
      <c r="EQ269">
        <v>95.38</v>
      </c>
      <c r="EV269">
        <v>58.82</v>
      </c>
      <c r="FA269">
        <v>58.82</v>
      </c>
      <c r="FF269">
        <v>58.82</v>
      </c>
      <c r="FK269">
        <v>58.82</v>
      </c>
      <c r="FP269">
        <v>112.3</v>
      </c>
      <c r="FU269">
        <v>102.01</v>
      </c>
      <c r="FZ269">
        <v>58.82</v>
      </c>
      <c r="GE269">
        <v>102.01</v>
      </c>
      <c r="GJ269">
        <v>61.3</v>
      </c>
      <c r="GO269">
        <v>61.3</v>
      </c>
      <c r="GT269">
        <v>114.78</v>
      </c>
      <c r="GY269">
        <v>61.3</v>
      </c>
      <c r="HD269">
        <v>61.3</v>
      </c>
      <c r="HI269">
        <v>104.49</v>
      </c>
      <c r="HN269">
        <v>61.3</v>
      </c>
      <c r="HS269">
        <v>61.3</v>
      </c>
      <c r="HX269">
        <v>109.67</v>
      </c>
      <c r="IC269">
        <v>121.2</v>
      </c>
      <c r="IH269">
        <v>61.3</v>
      </c>
      <c r="IM269">
        <v>60.53</v>
      </c>
      <c r="IR269">
        <v>108.9</v>
      </c>
      <c r="IW269">
        <v>60.53</v>
      </c>
      <c r="JB269">
        <v>60.53</v>
      </c>
      <c r="JG269">
        <v>60.53</v>
      </c>
      <c r="JL269">
        <v>168.8</v>
      </c>
      <c r="JQ269">
        <v>60.53</v>
      </c>
    </row>
    <row r="270" spans="1:278" x14ac:dyDescent="0.3">
      <c r="A270" s="2">
        <f>IFERROR(AVERAGEIF(Customer_Revenue[[#This Row],[1/3/2022]:[3/31/2022]], "&gt;0"), 0)</f>
        <v>60.681666666666672</v>
      </c>
      <c r="B270" s="1">
        <f>IFERROR(AVEDEV(Customer_Revenue[[#This Row],[1/3/2022]:[3/31/2022]]),0)</f>
        <v>14.860816326530609</v>
      </c>
      <c r="C270" s="1">
        <f>IFERROR(MAX(0,#REF!-#REF!),0)</f>
        <v>0</v>
      </c>
      <c r="D270" s="1">
        <f>IFERROR(#REF!+#REF!,0)</f>
        <v>0</v>
      </c>
      <c r="E270" s="2">
        <f>IFERROR(AVERAGEIF(Customer_Revenue[[#This Row],[4/1/2022]:[6/30/2022]], "&gt;0"), 0)</f>
        <v>64.42</v>
      </c>
      <c r="F270" s="1">
        <f>IFERROR(AVEDEV(Customer_Revenue[[#This Row],[4/1/2022]:[6/30/2022]]),0)</f>
        <v>17.894444444444442</v>
      </c>
      <c r="G270" s="1">
        <f>IFERROR(MAX(0,#REF!-#REF!),0)</f>
        <v>0</v>
      </c>
      <c r="H270" s="1">
        <f>IFERROR(#REF!+#REF!,0)</f>
        <v>0</v>
      </c>
      <c r="I270" s="2">
        <f>IFERROR(AVERAGEIF(Customer_Revenue[[#This Row],[4/1/2022]:[9/30/2022]], "&gt;0"),0)</f>
        <v>60.82500000000001</v>
      </c>
      <c r="J270" s="1">
        <f>IFERROR(AVEDEV(Customer_Revenue[[#This Row],[4/1/2022]:[9/30/2022]]),0)</f>
        <v>16.167438016528919</v>
      </c>
      <c r="K270" s="1">
        <f>IFERROR(MAX(0,Customer_Revenue[[#This Row],[Q3 Mean]]-Customer_Revenue[[#This Row],[Q3 Mean Absolute Deviation]]),0)</f>
        <v>44.657561983471091</v>
      </c>
      <c r="L270" s="1">
        <f>IFERROR(MAX(0,Customer_Revenue[[#This Row],[Q3 Mean]]+Customer_Revenue[[#This Row],[Q3 Mean Absolute Deviation]]),0)</f>
        <v>76.992438016528922</v>
      </c>
      <c r="M270" s="2">
        <f>IFERROR(AVERAGEIF(Customer_Revenue[[#This Row],[10/1/2021]:[3/31/2022]], "&gt;0"),0)</f>
        <v>59.015833333333347</v>
      </c>
      <c r="N270" s="1">
        <f>IFERROR(AVEDEV(Customer_Revenue[[#This Row],[10/1/2021]:[3/31/2022]]),0)</f>
        <v>14.452857142857132</v>
      </c>
      <c r="O270" s="1">
        <f>IFERROR(MAX(0,#REF!-#REF!),0)</f>
        <v>0</v>
      </c>
      <c r="P270" s="1">
        <f>IFERROR(#REF!+#REF!,0)</f>
        <v>0</v>
      </c>
      <c r="Q270">
        <v>7190</v>
      </c>
      <c r="R270">
        <v>57.35</v>
      </c>
      <c r="AB270">
        <v>57.35</v>
      </c>
      <c r="AL270">
        <v>57.35</v>
      </c>
      <c r="AV270">
        <v>57.35</v>
      </c>
      <c r="BF270">
        <v>57.35</v>
      </c>
      <c r="BP270">
        <v>57.35</v>
      </c>
      <c r="BZ270">
        <v>0</v>
      </c>
      <c r="CJ270">
        <v>57.35</v>
      </c>
      <c r="CK270" s="17"/>
      <c r="CT270">
        <v>57.35</v>
      </c>
      <c r="DD270">
        <v>57.35</v>
      </c>
      <c r="DN270">
        <v>0</v>
      </c>
      <c r="DP270">
        <v>75.09</v>
      </c>
      <c r="DX270">
        <v>57.35</v>
      </c>
      <c r="EH270">
        <v>59.6</v>
      </c>
      <c r="ER270">
        <v>64.42</v>
      </c>
      <c r="FB270">
        <v>64.42</v>
      </c>
      <c r="FL270">
        <v>64.42</v>
      </c>
      <c r="FV270">
        <v>64.42</v>
      </c>
      <c r="GF270">
        <v>64.42</v>
      </c>
      <c r="GP270">
        <v>0</v>
      </c>
      <c r="ID270">
        <v>21.67</v>
      </c>
      <c r="IN270">
        <v>66.12</v>
      </c>
      <c r="IY270">
        <v>66.12</v>
      </c>
      <c r="JH270">
        <v>66.12</v>
      </c>
      <c r="JR270">
        <v>66.12</v>
      </c>
    </row>
    <row r="271" spans="1:278" x14ac:dyDescent="0.3">
      <c r="A271" s="2">
        <f>IFERROR(AVERAGEIF(Customer_Revenue[[#This Row],[1/3/2022]:[3/31/2022]], "&gt;0"), 0)</f>
        <v>105.85000000000001</v>
      </c>
      <c r="B271" s="1">
        <f>IFERROR(AVEDEV(Customer_Revenue[[#This Row],[1/3/2022]:[3/31/2022]]),0)</f>
        <v>39.693750000000001</v>
      </c>
      <c r="C271" s="1">
        <f>IFERROR(MAX(0,#REF!-#REF!),0)</f>
        <v>0</v>
      </c>
      <c r="D271" s="1">
        <f>IFERROR(#REF!+#REF!,0)</f>
        <v>0</v>
      </c>
      <c r="E271" s="2">
        <f>IFERROR(AVERAGEIF(Customer_Revenue[[#This Row],[4/1/2022]:[6/30/2022]], "&gt;0"), 0)</f>
        <v>159.50666666666666</v>
      </c>
      <c r="F271" s="1">
        <f>IFERROR(AVEDEV(Customer_Revenue[[#This Row],[4/1/2022]:[6/30/2022]]),0)</f>
        <v>1.0088888888888903</v>
      </c>
      <c r="G271" s="1">
        <f>IFERROR(MAX(0,#REF!-#REF!),0)</f>
        <v>0</v>
      </c>
      <c r="H271" s="1">
        <f>IFERROR(#REF!+#REF!,0)</f>
        <v>0</v>
      </c>
      <c r="I271" s="2">
        <f>IFERROR(AVERAGEIF(Customer_Revenue[[#This Row],[4/1/2022]:[9/30/2022]], "&gt;0"),0)</f>
        <v>141.63285714285715</v>
      </c>
      <c r="J271" s="1">
        <f>IFERROR(AVEDEV(Customer_Revenue[[#This Row],[4/1/2022]:[9/30/2022]]),0)</f>
        <v>51.161562500000002</v>
      </c>
      <c r="K271" s="1">
        <f>IFERROR(MAX(0,Customer_Revenue[[#This Row],[Q3 Mean]]-Customer_Revenue[[#This Row],[Q3 Mean Absolute Deviation]]),0)</f>
        <v>90.471294642857146</v>
      </c>
      <c r="L271" s="1">
        <f>IFERROR(MAX(0,Customer_Revenue[[#This Row],[Q3 Mean]]+Customer_Revenue[[#This Row],[Q3 Mean Absolute Deviation]]),0)</f>
        <v>192.79441964285715</v>
      </c>
      <c r="M271" s="2">
        <f>IFERROR(AVERAGEIF(Customer_Revenue[[#This Row],[10/1/2021]:[3/31/2022]], "&gt;0"),0)</f>
        <v>99.601666666666674</v>
      </c>
      <c r="N271" s="1">
        <f>IFERROR(AVEDEV(Customer_Revenue[[#This Row],[10/1/2021]:[3/31/2022]]),0)</f>
        <v>31.218367346938781</v>
      </c>
      <c r="O271" s="1">
        <f>IFERROR(MAX(0,#REF!-#REF!),0)</f>
        <v>0</v>
      </c>
      <c r="P271" s="1">
        <f>IFERROR(#REF!+#REF!,0)</f>
        <v>0</v>
      </c>
      <c r="Q271">
        <v>7193</v>
      </c>
      <c r="W271">
        <v>79.400000000000006</v>
      </c>
      <c r="AL271">
        <v>79.400000000000006</v>
      </c>
      <c r="BF271">
        <v>121.26</v>
      </c>
      <c r="CJ271">
        <v>0</v>
      </c>
      <c r="CK271" s="17"/>
      <c r="CT271">
        <v>79.400000000000006</v>
      </c>
      <c r="DZ271">
        <v>79.400000000000006</v>
      </c>
      <c r="EM271">
        <v>158.75</v>
      </c>
      <c r="FB271">
        <v>158.75</v>
      </c>
      <c r="FV271">
        <v>158.75</v>
      </c>
      <c r="GP271">
        <v>161.02000000000001</v>
      </c>
      <c r="HI271">
        <v>83.92</v>
      </c>
      <c r="HJ271">
        <v>0</v>
      </c>
      <c r="ID271">
        <v>170.27</v>
      </c>
      <c r="IX271">
        <v>175.5</v>
      </c>
      <c r="JR271">
        <v>83.22</v>
      </c>
    </row>
    <row r="272" spans="1:278" x14ac:dyDescent="0.3">
      <c r="A272" s="2">
        <f>IFERROR(AVERAGEIF(Customer_Revenue[[#This Row],[1/3/2022]:[3/31/2022]], "&gt;0"), 0)</f>
        <v>186.78</v>
      </c>
      <c r="B272" s="1">
        <f>IFERROR(AVEDEV(Customer_Revenue[[#This Row],[1/3/2022]:[3/31/2022]]),0)</f>
        <v>83.013333333333335</v>
      </c>
      <c r="C272" s="1">
        <f>IFERROR(MAX(0,#REF!-#REF!),0)</f>
        <v>0</v>
      </c>
      <c r="D272" s="1">
        <f>IFERROR(#REF!+#REF!,0)</f>
        <v>0</v>
      </c>
      <c r="E272" s="2">
        <f>IFERROR(AVERAGEIF(Customer_Revenue[[#This Row],[4/1/2022]:[6/30/2022]], "&gt;0"), 0)</f>
        <v>203.87666666666667</v>
      </c>
      <c r="F272" s="1">
        <f>IFERROR(AVEDEV(Customer_Revenue[[#This Row],[4/1/2022]:[6/30/2022]]),0)</f>
        <v>5.2222222222222188</v>
      </c>
      <c r="G272" s="1">
        <f>IFERROR(MAX(0,#REF!-#REF!),0)</f>
        <v>0</v>
      </c>
      <c r="H272" s="1">
        <f>IFERROR(#REF!+#REF!,0)</f>
        <v>0</v>
      </c>
      <c r="I272" s="2">
        <f>IFERROR(AVERAGEIF(Customer_Revenue[[#This Row],[4/1/2022]:[9/30/2022]], "&gt;0"),0)</f>
        <v>206.29249999999999</v>
      </c>
      <c r="J272" s="1">
        <f>IFERROR(AVEDEV(Customer_Revenue[[#This Row],[4/1/2022]:[9/30/2022]]),0)</f>
        <v>6.332499999999996</v>
      </c>
      <c r="K272" s="1">
        <f>IFERROR(MAX(0,Customer_Revenue[[#This Row],[Q3 Mean]]-Customer_Revenue[[#This Row],[Q3 Mean Absolute Deviation]]),0)</f>
        <v>199.95999999999998</v>
      </c>
      <c r="L272" s="1">
        <f>IFERROR(MAX(0,Customer_Revenue[[#This Row],[Q3 Mean]]+Customer_Revenue[[#This Row],[Q3 Mean Absolute Deviation]]),0)</f>
        <v>212.625</v>
      </c>
      <c r="M272" s="2">
        <f>IFERROR(AVERAGEIF(Customer_Revenue[[#This Row],[10/1/2021]:[3/31/2022]], "&gt;0"),0)</f>
        <v>186.78</v>
      </c>
      <c r="N272" s="1">
        <f>IFERROR(AVEDEV(Customer_Revenue[[#This Row],[10/1/2021]:[3/31/2022]]),0)</f>
        <v>51.883333333333326</v>
      </c>
      <c r="O272" s="1">
        <f>IFERROR(MAX(0,#REF!-#REF!),0)</f>
        <v>0</v>
      </c>
      <c r="P272" s="1">
        <f>IFERROR(#REF!+#REF!,0)</f>
        <v>0</v>
      </c>
      <c r="Q272">
        <v>7195</v>
      </c>
      <c r="X272">
        <v>186.78</v>
      </c>
      <c r="AR272">
        <v>186.78</v>
      </c>
      <c r="BL272">
        <v>186.78</v>
      </c>
      <c r="CK272" s="17"/>
      <c r="CP272">
        <v>0</v>
      </c>
      <c r="DE272">
        <v>186.78</v>
      </c>
      <c r="DT272">
        <v>186.78</v>
      </c>
      <c r="ES272">
        <v>198.3</v>
      </c>
      <c r="FH272">
        <v>201.62</v>
      </c>
      <c r="GB272">
        <v>211.71</v>
      </c>
      <c r="JD272">
        <v>213.54</v>
      </c>
    </row>
    <row r="273" spans="1:278" x14ac:dyDescent="0.3">
      <c r="A273" s="2">
        <f>IFERROR(AVERAGEIF(Customer_Revenue[[#This Row],[1/3/2022]:[3/31/2022]], "&gt;0"), 0)</f>
        <v>71.850000000000009</v>
      </c>
      <c r="B273" s="1">
        <f>IFERROR(AVEDEV(Customer_Revenue[[#This Row],[1/3/2022]:[3/31/2022]]),0)</f>
        <v>42.346666666666671</v>
      </c>
      <c r="C273" s="1">
        <f>IFERROR(MAX(0,#REF!-#REF!),0)</f>
        <v>0</v>
      </c>
      <c r="D273" s="1">
        <f>IFERROR(#REF!+#REF!,0)</f>
        <v>0</v>
      </c>
      <c r="E273" s="2">
        <f>IFERROR(AVERAGEIF(Customer_Revenue[[#This Row],[4/1/2022]:[6/30/2022]], "&gt;0"), 0)</f>
        <v>79.513333333333335</v>
      </c>
      <c r="F273" s="1">
        <f>IFERROR(AVEDEV(Customer_Revenue[[#This Row],[4/1/2022]:[6/30/2022]]),0)</f>
        <v>47.982500000000002</v>
      </c>
      <c r="G273" s="1">
        <f>IFERROR(MAX(0,#REF!-#REF!),0)</f>
        <v>0</v>
      </c>
      <c r="H273" s="1">
        <f>IFERROR(#REF!+#REF!,0)</f>
        <v>0</v>
      </c>
      <c r="I273" s="2">
        <f>IFERROR(AVERAGEIF(Customer_Revenue[[#This Row],[4/1/2022]:[9/30/2022]], "&gt;0"),0)</f>
        <v>70.706666666666663</v>
      </c>
      <c r="J273" s="1">
        <f>IFERROR(AVEDEV(Customer_Revenue[[#This Row],[4/1/2022]:[9/30/2022]]),0)</f>
        <v>38.84122448979592</v>
      </c>
      <c r="K273" s="1">
        <f>IFERROR(MAX(0,Customer_Revenue[[#This Row],[Q3 Mean]]-Customer_Revenue[[#This Row],[Q3 Mean Absolute Deviation]]),0)</f>
        <v>31.865442176870744</v>
      </c>
      <c r="L273" s="1">
        <f>IFERROR(MAX(0,Customer_Revenue[[#This Row],[Q3 Mean]]+Customer_Revenue[[#This Row],[Q3 Mean Absolute Deviation]]),0)</f>
        <v>109.54789115646258</v>
      </c>
      <c r="M273" s="2">
        <f>IFERROR(AVERAGEIF(Customer_Revenue[[#This Row],[10/1/2021]:[3/31/2022]], "&gt;0"),0)</f>
        <v>60.037500000000009</v>
      </c>
      <c r="N273" s="1">
        <f>IFERROR(AVEDEV(Customer_Revenue[[#This Row],[10/1/2021]:[3/31/2022]]),0)</f>
        <v>29.561481481481483</v>
      </c>
      <c r="O273" s="1">
        <f>IFERROR(MAX(0,#REF!-#REF!),0)</f>
        <v>0</v>
      </c>
      <c r="P273" s="1">
        <f>IFERROR(#REF!+#REF!,0)</f>
        <v>0</v>
      </c>
      <c r="Q273">
        <v>7201</v>
      </c>
      <c r="U273">
        <v>40.090000000000003</v>
      </c>
      <c r="AE273">
        <v>0</v>
      </c>
      <c r="AF273">
        <v>104.39</v>
      </c>
      <c r="AO273">
        <v>40.090000000000003</v>
      </c>
      <c r="BI273">
        <v>40.090000000000003</v>
      </c>
      <c r="CC273">
        <v>40.090000000000003</v>
      </c>
      <c r="CK273" s="17"/>
      <c r="CW273">
        <v>40.090000000000003</v>
      </c>
      <c r="DQ273">
        <v>40.090000000000003</v>
      </c>
      <c r="EK273">
        <v>135.37</v>
      </c>
      <c r="FE273">
        <v>42.34</v>
      </c>
      <c r="FY273">
        <v>40.92</v>
      </c>
      <c r="GS273">
        <v>155.28</v>
      </c>
      <c r="GX273">
        <v>-1.2800000000000011</v>
      </c>
      <c r="HM273">
        <v>101.51</v>
      </c>
      <c r="IG273">
        <v>42.31</v>
      </c>
      <c r="JA273">
        <v>41.88</v>
      </c>
    </row>
    <row r="274" spans="1:278" x14ac:dyDescent="0.3">
      <c r="A274" s="2">
        <f>IFERROR(AVERAGEIF(Customer_Revenue[[#This Row],[1/3/2022]:[3/31/2022]], "&gt;0"), 0)</f>
        <v>19.666923076923077</v>
      </c>
      <c r="B274" s="1">
        <f>IFERROR(AVEDEV(Customer_Revenue[[#This Row],[1/3/2022]:[3/31/2022]]),0)</f>
        <v>0.33325443786982317</v>
      </c>
      <c r="C274" s="1">
        <f>IFERROR(MAX(0,#REF!-#REF!),0)</f>
        <v>0</v>
      </c>
      <c r="D274" s="1">
        <f>IFERROR(#REF!+#REF!,0)</f>
        <v>0</v>
      </c>
      <c r="E274" s="2">
        <f>IFERROR(AVERAGEIF(Customer_Revenue[[#This Row],[4/1/2022]:[6/30/2022]], "&gt;0"), 0)</f>
        <v>23.576153846153847</v>
      </c>
      <c r="F274" s="1">
        <f>IFERROR(AVEDEV(Customer_Revenue[[#This Row],[4/1/2022]:[6/30/2022]]),0)</f>
        <v>0.94355029585798833</v>
      </c>
      <c r="G274" s="1">
        <f>IFERROR(MAX(0,#REF!-#REF!),0)</f>
        <v>0</v>
      </c>
      <c r="H274" s="1">
        <f>IFERROR(#REF!+#REF!,0)</f>
        <v>0</v>
      </c>
      <c r="I274" s="2">
        <f>IFERROR(AVERAGEIF(Customer_Revenue[[#This Row],[4/1/2022]:[9/30/2022]], "&gt;0"),0)</f>
        <v>24.452307692307691</v>
      </c>
      <c r="J274" s="1">
        <f>IFERROR(AVEDEV(Customer_Revenue[[#This Row],[4/1/2022]:[9/30/2022]]),0)</f>
        <v>1.4747928994082844</v>
      </c>
      <c r="K274" s="1">
        <f>IFERROR(MAX(0,Customer_Revenue[[#This Row],[Q3 Mean]]-Customer_Revenue[[#This Row],[Q3 Mean Absolute Deviation]]),0)</f>
        <v>22.977514792899406</v>
      </c>
      <c r="L274" s="1">
        <f>IFERROR(MAX(0,Customer_Revenue[[#This Row],[Q3 Mean]]+Customer_Revenue[[#This Row],[Q3 Mean Absolute Deviation]]),0)</f>
        <v>25.927100591715977</v>
      </c>
      <c r="M274" s="2">
        <f>IFERROR(AVERAGEIF(Customer_Revenue[[#This Row],[10/1/2021]:[3/31/2022]], "&gt;0"),0)</f>
        <v>19.229230769230778</v>
      </c>
      <c r="N274" s="1">
        <f>IFERROR(AVEDEV(Customer_Revenue[[#This Row],[10/1/2021]:[3/31/2022]]),0)</f>
        <v>0.81644970414200746</v>
      </c>
      <c r="O274" s="1">
        <f>IFERROR(MAX(0,#REF!-#REF!),0)</f>
        <v>0</v>
      </c>
      <c r="P274" s="1">
        <f>IFERROR(#REF!+#REF!,0)</f>
        <v>0</v>
      </c>
      <c r="Q274">
        <v>7202</v>
      </c>
      <c r="T274">
        <v>21.33</v>
      </c>
      <c r="Y274">
        <v>15</v>
      </c>
      <c r="AD274">
        <v>21.33</v>
      </c>
      <c r="AI274">
        <v>15</v>
      </c>
      <c r="AN274">
        <v>18.87</v>
      </c>
      <c r="AS274">
        <v>18.87</v>
      </c>
      <c r="AX274">
        <v>18.87</v>
      </c>
      <c r="BC274">
        <v>18.87</v>
      </c>
      <c r="BH274">
        <v>18.87</v>
      </c>
      <c r="BM274">
        <v>18.87</v>
      </c>
      <c r="BR274">
        <v>19.47</v>
      </c>
      <c r="BW274">
        <v>19.47</v>
      </c>
      <c r="CB274">
        <v>19.47</v>
      </c>
      <c r="CG274">
        <v>19.47</v>
      </c>
      <c r="CK274" s="17"/>
      <c r="CL274">
        <v>19.47</v>
      </c>
      <c r="CQ274">
        <v>19.47</v>
      </c>
      <c r="CV274">
        <v>19.47</v>
      </c>
      <c r="DA274">
        <v>19.47</v>
      </c>
      <c r="DF274">
        <v>19.47</v>
      </c>
      <c r="DK274">
        <v>19.47</v>
      </c>
      <c r="DP274">
        <v>19.47</v>
      </c>
      <c r="DU274">
        <v>19.47</v>
      </c>
      <c r="DZ274">
        <v>19.47</v>
      </c>
      <c r="EE274">
        <v>19.47</v>
      </c>
      <c r="EJ274">
        <v>20.75</v>
      </c>
      <c r="EO274">
        <v>20.75</v>
      </c>
      <c r="ET274">
        <v>22.7</v>
      </c>
      <c r="EY274">
        <v>22.7</v>
      </c>
      <c r="FD274">
        <v>22.7</v>
      </c>
      <c r="FI274">
        <v>22.7</v>
      </c>
      <c r="FN274">
        <v>24.04</v>
      </c>
      <c r="FS274">
        <v>22.7</v>
      </c>
      <c r="FX274">
        <v>22.7</v>
      </c>
      <c r="GC274">
        <v>24.04</v>
      </c>
      <c r="GH274">
        <v>24.04</v>
      </c>
      <c r="GM274">
        <v>26.05</v>
      </c>
      <c r="GR274">
        <v>22.7</v>
      </c>
      <c r="GW274">
        <v>24.04</v>
      </c>
      <c r="HB274">
        <v>25.38</v>
      </c>
      <c r="HG274">
        <v>22.7</v>
      </c>
      <c r="HL274">
        <v>26.72</v>
      </c>
      <c r="HQ274">
        <v>26.72</v>
      </c>
      <c r="HV274">
        <v>26.05</v>
      </c>
      <c r="IA274">
        <v>22.7</v>
      </c>
      <c r="IF274">
        <v>25.38</v>
      </c>
      <c r="IK274">
        <v>26.05</v>
      </c>
      <c r="IP274">
        <v>25.38</v>
      </c>
      <c r="IU274">
        <v>22.7</v>
      </c>
      <c r="IZ274">
        <v>25.38</v>
      </c>
      <c r="JE274">
        <v>26.05</v>
      </c>
      <c r="JJ274">
        <v>26.72</v>
      </c>
      <c r="JO274">
        <v>26.72</v>
      </c>
    </row>
    <row r="275" spans="1:278" x14ac:dyDescent="0.3">
      <c r="A275" s="2">
        <f>IFERROR(AVERAGEIF(Customer_Revenue[[#This Row],[1/3/2022]:[3/31/2022]], "&gt;0"), 0)</f>
        <v>85.753846153846155</v>
      </c>
      <c r="B275" s="1">
        <f>IFERROR(AVEDEV(Customer_Revenue[[#This Row],[1/3/2022]:[3/31/2022]]),0)</f>
        <v>15.314201183431958</v>
      </c>
      <c r="C275" s="1">
        <f>IFERROR(MAX(0,#REF!-#REF!),0)</f>
        <v>0</v>
      </c>
      <c r="D275" s="1">
        <f>IFERROR(#REF!+#REF!,0)</f>
        <v>0</v>
      </c>
      <c r="E275" s="2">
        <f>IFERROR(AVERAGEIF(Customer_Revenue[[#This Row],[4/1/2022]:[6/30/2022]], "&gt;0"), 0)</f>
        <v>89.17307692307692</v>
      </c>
      <c r="F275" s="1">
        <f>IFERROR(AVEDEV(Customer_Revenue[[#This Row],[4/1/2022]:[6/30/2022]]),0)</f>
        <v>14.130295857988166</v>
      </c>
      <c r="G275" s="1">
        <f>IFERROR(MAX(0,#REF!-#REF!),0)</f>
        <v>0</v>
      </c>
      <c r="H275" s="1">
        <f>IFERROR(#REF!+#REF!,0)</f>
        <v>0</v>
      </c>
      <c r="I275" s="2">
        <f>IFERROR(AVERAGEIF(Customer_Revenue[[#This Row],[4/1/2022]:[9/30/2022]], "&gt;0"),0)</f>
        <v>87.728461538461502</v>
      </c>
      <c r="J275" s="1">
        <f>IFERROR(AVEDEV(Customer_Revenue[[#This Row],[4/1/2022]:[9/30/2022]]),0)</f>
        <v>8.3336686390532311</v>
      </c>
      <c r="K275" s="1">
        <f>IFERROR(MAX(0,Customer_Revenue[[#This Row],[Q3 Mean]]-Customer_Revenue[[#This Row],[Q3 Mean Absolute Deviation]]),0)</f>
        <v>79.394792899408273</v>
      </c>
      <c r="L275" s="1">
        <f>IFERROR(MAX(0,Customer_Revenue[[#This Row],[Q3 Mean]]+Customer_Revenue[[#This Row],[Q3 Mean Absolute Deviation]]),0)</f>
        <v>96.062130177514732</v>
      </c>
      <c r="M275" s="2">
        <f>IFERROR(AVERAGEIF(Customer_Revenue[[#This Row],[10/1/2021]:[3/31/2022]], "&gt;0"),0)</f>
        <v>83.290384615384582</v>
      </c>
      <c r="N275" s="1">
        <f>IFERROR(AVEDEV(Customer_Revenue[[#This Row],[10/1/2021]:[3/31/2022]]),0)</f>
        <v>11.979142011834293</v>
      </c>
      <c r="O275" s="1">
        <f>IFERROR(MAX(0,#REF!-#REF!),0)</f>
        <v>0</v>
      </c>
      <c r="P275" s="1">
        <f>IFERROR(#REF!+#REF!,0)</f>
        <v>0</v>
      </c>
      <c r="Q275">
        <v>7206</v>
      </c>
      <c r="U275">
        <v>76.349999999999994</v>
      </c>
      <c r="Z275">
        <v>76.349999999999994</v>
      </c>
      <c r="AE275">
        <v>76.349999999999994</v>
      </c>
      <c r="AJ275">
        <v>76.349999999999994</v>
      </c>
      <c r="AO275">
        <v>76.349999999999994</v>
      </c>
      <c r="AT275">
        <v>76.349999999999994</v>
      </c>
      <c r="AY275">
        <v>76.349999999999994</v>
      </c>
      <c r="BD275">
        <v>76.349999999999994</v>
      </c>
      <c r="BI275">
        <v>76.349999999999994</v>
      </c>
      <c r="BN275">
        <v>76.349999999999994</v>
      </c>
      <c r="BS275">
        <v>134.55000000000001</v>
      </c>
      <c r="BX275">
        <v>76.349999999999994</v>
      </c>
      <c r="CC275">
        <v>76.349999999999994</v>
      </c>
      <c r="CH275">
        <v>76.349999999999994</v>
      </c>
      <c r="CK275" s="17"/>
      <c r="CM275">
        <v>76.349999999999994</v>
      </c>
      <c r="CR275">
        <v>76.349999999999994</v>
      </c>
      <c r="CW275">
        <v>76.349999999999994</v>
      </c>
      <c r="DB275">
        <v>134.55000000000001</v>
      </c>
      <c r="DG275">
        <v>76.349999999999994</v>
      </c>
      <c r="DL275">
        <v>76.349999999999994</v>
      </c>
      <c r="DQ275">
        <v>76.349999999999994</v>
      </c>
      <c r="DV275">
        <v>76.349999999999994</v>
      </c>
      <c r="EA275">
        <v>76.349999999999994</v>
      </c>
      <c r="EF275">
        <v>78.3</v>
      </c>
      <c r="EK275">
        <v>78.3</v>
      </c>
      <c r="EP275">
        <v>136.5</v>
      </c>
      <c r="EU275">
        <v>78.3</v>
      </c>
      <c r="EZ275">
        <v>78.3</v>
      </c>
      <c r="FE275">
        <v>78.3</v>
      </c>
      <c r="FJ275">
        <v>78.3</v>
      </c>
      <c r="FO275">
        <v>78.3</v>
      </c>
      <c r="FT275">
        <v>83.55</v>
      </c>
      <c r="FY275">
        <v>83.55</v>
      </c>
      <c r="GD275">
        <v>83.55</v>
      </c>
      <c r="GI275">
        <v>84.02</v>
      </c>
      <c r="GN275">
        <v>84.02</v>
      </c>
      <c r="GS275">
        <v>181.02</v>
      </c>
      <c r="GX275">
        <v>84.02</v>
      </c>
      <c r="HC275">
        <v>84.02</v>
      </c>
      <c r="HH275">
        <v>84.02</v>
      </c>
      <c r="HM275">
        <v>84.02</v>
      </c>
      <c r="HR275">
        <v>84.02</v>
      </c>
      <c r="HW275">
        <v>84.02</v>
      </c>
      <c r="IB275">
        <v>84.02</v>
      </c>
      <c r="IG275">
        <v>84.02</v>
      </c>
      <c r="IL275">
        <v>83.87</v>
      </c>
      <c r="IQ275">
        <v>83.87</v>
      </c>
      <c r="IV275">
        <v>83.87</v>
      </c>
      <c r="JA275">
        <v>91.49</v>
      </c>
      <c r="JF275">
        <v>91.49</v>
      </c>
      <c r="JK275">
        <v>91.49</v>
      </c>
      <c r="JP275">
        <v>91.49</v>
      </c>
    </row>
    <row r="276" spans="1:278" x14ac:dyDescent="0.3">
      <c r="A276" s="2">
        <f>IFERROR(AVERAGEIF(Customer_Revenue[[#This Row],[1/3/2022]:[3/31/2022]], "&gt;0"), 0)</f>
        <v>78.575000000000003</v>
      </c>
      <c r="B276" s="1">
        <f>IFERROR(AVEDEV(Customer_Revenue[[#This Row],[1/3/2022]:[3/31/2022]]),0)</f>
        <v>18.486666666666672</v>
      </c>
      <c r="C276" s="1">
        <f>IFERROR(MAX(0,#REF!-#REF!),0)</f>
        <v>0</v>
      </c>
      <c r="D276" s="1">
        <f>IFERROR(#REF!+#REF!,0)</f>
        <v>0</v>
      </c>
      <c r="E276" s="2">
        <f>IFERROR(AVERAGEIF(Customer_Revenue[[#This Row],[4/1/2022]:[6/30/2022]], "&gt;0"), 0)</f>
        <v>71.150000000000006</v>
      </c>
      <c r="F276" s="1">
        <f>IFERROR(AVEDEV(Customer_Revenue[[#This Row],[4/1/2022]:[6/30/2022]]),0)</f>
        <v>2.3942857142857172</v>
      </c>
      <c r="G276" s="1">
        <f>IFERROR(MAX(0,#REF!-#REF!),0)</f>
        <v>0</v>
      </c>
      <c r="H276" s="1">
        <f>IFERROR(#REF!+#REF!,0)</f>
        <v>0</v>
      </c>
      <c r="I276" s="2">
        <f>IFERROR(AVERAGEIF(Customer_Revenue[[#This Row],[4/1/2022]:[9/30/2022]], "&gt;0"),0)</f>
        <v>76.134285714285724</v>
      </c>
      <c r="J276" s="1">
        <f>IFERROR(AVEDEV(Customer_Revenue[[#This Row],[4/1/2022]:[9/30/2022]]),0)</f>
        <v>11.657346938775516</v>
      </c>
      <c r="K276" s="1">
        <f>IFERROR(MAX(0,Customer_Revenue[[#This Row],[Q3 Mean]]-Customer_Revenue[[#This Row],[Q3 Mean Absolute Deviation]]),0)</f>
        <v>64.476938775510206</v>
      </c>
      <c r="L276" s="1">
        <f>IFERROR(MAX(0,Customer_Revenue[[#This Row],[Q3 Mean]]+Customer_Revenue[[#This Row],[Q3 Mean Absolute Deviation]]),0)</f>
        <v>87.791632653061242</v>
      </c>
      <c r="M276" s="2">
        <f>IFERROR(AVERAGEIF(Customer_Revenue[[#This Row],[10/1/2021]:[3/31/2022]], "&gt;0"),0)</f>
        <v>73.954615384615394</v>
      </c>
      <c r="N276" s="1">
        <f>IFERROR(AVEDEV(Customer_Revenue[[#This Row],[10/1/2021]:[3/31/2022]]),0)</f>
        <v>14.2224852071006</v>
      </c>
      <c r="O276" s="1">
        <f>IFERROR(MAX(0,#REF!-#REF!),0)</f>
        <v>0</v>
      </c>
      <c r="P276" s="1">
        <f>IFERROR(#REF!+#REF!,0)</f>
        <v>0</v>
      </c>
      <c r="Q276">
        <v>7211</v>
      </c>
      <c r="S276">
        <v>64.709999999999994</v>
      </c>
      <c r="AC276">
        <v>64.709999999999994</v>
      </c>
      <c r="AM276">
        <v>64.709999999999994</v>
      </c>
      <c r="AW276">
        <v>64.709999999999994</v>
      </c>
      <c r="BG276">
        <v>64.709999999999994</v>
      </c>
      <c r="BQ276">
        <v>101.7</v>
      </c>
      <c r="CA276">
        <v>64.709999999999994</v>
      </c>
      <c r="CK276" s="17">
        <v>64.709999999999994</v>
      </c>
      <c r="CU276">
        <v>64.709999999999994</v>
      </c>
      <c r="DE276">
        <v>64.709999999999994</v>
      </c>
      <c r="DO276">
        <v>64.709999999999994</v>
      </c>
      <c r="DY276">
        <v>108.66</v>
      </c>
      <c r="EI276">
        <v>103.95</v>
      </c>
      <c r="ES276">
        <v>66.959999999999994</v>
      </c>
      <c r="FC276">
        <v>66.959999999999994</v>
      </c>
      <c r="FM276">
        <v>71.650000000000006</v>
      </c>
      <c r="FW276">
        <v>71.650000000000006</v>
      </c>
      <c r="GG276">
        <v>71.650000000000006</v>
      </c>
      <c r="GQ276">
        <v>74.59</v>
      </c>
      <c r="HA276">
        <v>74.59</v>
      </c>
      <c r="HK276">
        <v>121.62</v>
      </c>
      <c r="HU276">
        <v>74.59</v>
      </c>
      <c r="IE276">
        <v>74.59</v>
      </c>
      <c r="IF276">
        <v>37.42</v>
      </c>
      <c r="IO276">
        <v>73.680000000000007</v>
      </c>
      <c r="IY276">
        <v>73.680000000000007</v>
      </c>
      <c r="JI276">
        <v>112.25</v>
      </c>
    </row>
    <row r="277" spans="1:278" x14ac:dyDescent="0.3">
      <c r="A277" s="2">
        <f>IFERROR(AVERAGEIF(Customer_Revenue[[#This Row],[1/3/2022]:[3/31/2022]], "&gt;0"), 0)</f>
        <v>49.384999999999998</v>
      </c>
      <c r="B277" s="1">
        <f>IFERROR(AVEDEV(Customer_Revenue[[#This Row],[1/3/2022]:[3/31/2022]]),0)</f>
        <v>0.625</v>
      </c>
      <c r="C277" s="1">
        <f>IFERROR(MAX(0,#REF!-#REF!),0)</f>
        <v>0</v>
      </c>
      <c r="D277" s="1">
        <f>IFERROR(#REF!+#REF!,0)</f>
        <v>0</v>
      </c>
      <c r="E277" s="2">
        <f>IFERROR(AVERAGEIF(Customer_Revenue[[#This Row],[4/1/2022]:[6/30/2022]], "&gt;0"), 0)</f>
        <v>54.998571428571431</v>
      </c>
      <c r="F277" s="1">
        <f>IFERROR(AVEDEV(Customer_Revenue[[#This Row],[4/1/2022]:[6/30/2022]]),0)</f>
        <v>2.2383673469387761</v>
      </c>
      <c r="G277" s="1">
        <f>IFERROR(MAX(0,#REF!-#REF!),0)</f>
        <v>0</v>
      </c>
      <c r="H277" s="1">
        <f>IFERROR(#REF!+#REF!,0)</f>
        <v>0</v>
      </c>
      <c r="I277" s="2">
        <f>IFERROR(AVERAGEIF(Customer_Revenue[[#This Row],[4/1/2022]:[9/30/2022]], "&gt;0"),0)</f>
        <v>58.212307692307689</v>
      </c>
      <c r="J277" s="1">
        <f>IFERROR(AVEDEV(Customer_Revenue[[#This Row],[4/1/2022]:[9/30/2022]]),0)</f>
        <v>4.1888757396449687</v>
      </c>
      <c r="K277" s="1">
        <f>IFERROR(MAX(0,Customer_Revenue[[#This Row],[Q3 Mean]]-Customer_Revenue[[#This Row],[Q3 Mean Absolute Deviation]]),0)</f>
        <v>54.023431952662719</v>
      </c>
      <c r="L277" s="1">
        <f>IFERROR(MAX(0,Customer_Revenue[[#This Row],[Q3 Mean]]+Customer_Revenue[[#This Row],[Q3 Mean Absolute Deviation]]),0)</f>
        <v>62.40118343195266</v>
      </c>
      <c r="M277" s="2">
        <f>IFERROR(AVERAGEIF(Customer_Revenue[[#This Row],[10/1/2021]:[3/31/2022]], "&gt;0"),0)</f>
        <v>49.183076923076925</v>
      </c>
      <c r="N277" s="1">
        <f>IFERROR(AVEDEV(Customer_Revenue[[#This Row],[10/1/2021]:[3/31/2022]]),0)</f>
        <v>0.31952662721893815</v>
      </c>
      <c r="O277" s="1">
        <f>IFERROR(MAX(0,#REF!-#REF!),0)</f>
        <v>0</v>
      </c>
      <c r="P277" s="1">
        <f>IFERROR(#REF!+#REF!,0)</f>
        <v>0</v>
      </c>
      <c r="Q277">
        <v>7216</v>
      </c>
      <c r="V277">
        <v>49.01</v>
      </c>
      <c r="AF277">
        <v>49.01</v>
      </c>
      <c r="AP277">
        <v>49.01</v>
      </c>
      <c r="AZ277">
        <v>49.01</v>
      </c>
      <c r="BJ277">
        <v>49.01</v>
      </c>
      <c r="BT277">
        <v>49.01</v>
      </c>
      <c r="CD277">
        <v>49.01</v>
      </c>
      <c r="CK277" s="17"/>
      <c r="CN277">
        <v>49.01</v>
      </c>
      <c r="CX277">
        <v>49.01</v>
      </c>
      <c r="DH277">
        <v>49.01</v>
      </c>
      <c r="DR277">
        <v>49.01</v>
      </c>
      <c r="EB277">
        <v>49.01</v>
      </c>
      <c r="EL277">
        <v>51.26</v>
      </c>
      <c r="EV277">
        <v>51.26</v>
      </c>
      <c r="FF277">
        <v>51.26</v>
      </c>
      <c r="FP277">
        <v>54.82</v>
      </c>
      <c r="FZ277">
        <v>54.82</v>
      </c>
      <c r="GJ277">
        <v>57.61</v>
      </c>
      <c r="GT277">
        <v>57.61</v>
      </c>
      <c r="HD277">
        <v>57.61</v>
      </c>
      <c r="HN277">
        <v>57.61</v>
      </c>
      <c r="HX277">
        <v>57.61</v>
      </c>
      <c r="IH277">
        <v>57.61</v>
      </c>
      <c r="IR277">
        <v>56.75</v>
      </c>
      <c r="JB277">
        <v>85.44</v>
      </c>
      <c r="JL277">
        <v>56.75</v>
      </c>
    </row>
    <row r="278" spans="1:278" x14ac:dyDescent="0.3">
      <c r="A278" s="2">
        <f>IFERROR(AVERAGEIF(Customer_Revenue[[#This Row],[1/3/2022]:[3/31/2022]], "&gt;0"), 0)</f>
        <v>40.943636363636351</v>
      </c>
      <c r="B278" s="1">
        <f>IFERROR(AVEDEV(Customer_Revenue[[#This Row],[1/3/2022]:[3/31/2022]]),0)</f>
        <v>10.659881656804735</v>
      </c>
      <c r="C278" s="1">
        <f>IFERROR(MAX(0,#REF!-#REF!),0)</f>
        <v>0</v>
      </c>
      <c r="D278" s="1">
        <f>IFERROR(#REF!+#REF!,0)</f>
        <v>0</v>
      </c>
      <c r="E278" s="2">
        <f>IFERROR(AVERAGEIF(Customer_Revenue[[#This Row],[4/1/2022]:[6/30/2022]], "&gt;0"), 0)</f>
        <v>51.461538461538453</v>
      </c>
      <c r="F278" s="1">
        <f>IFERROR(AVEDEV(Customer_Revenue[[#This Row],[4/1/2022]:[6/30/2022]]),0)</f>
        <v>8.198343195266272</v>
      </c>
      <c r="G278" s="1">
        <f>IFERROR(MAX(0,#REF!-#REF!),0)</f>
        <v>0</v>
      </c>
      <c r="H278" s="1">
        <f>IFERROR(#REF!+#REF!,0)</f>
        <v>0</v>
      </c>
      <c r="I278" s="2">
        <f>IFERROR(AVERAGEIF(Customer_Revenue[[#This Row],[4/1/2022]:[9/30/2022]], "&gt;0"),0)</f>
        <v>57.85199999999999</v>
      </c>
      <c r="J278" s="1">
        <f>IFERROR(AVEDEV(Customer_Revenue[[#This Row],[4/1/2022]:[9/30/2022]]),0)</f>
        <v>10.805325443786986</v>
      </c>
      <c r="K278" s="1">
        <f>IFERROR(MAX(0,Customer_Revenue[[#This Row],[Q3 Mean]]-Customer_Revenue[[#This Row],[Q3 Mean Absolute Deviation]]),0)</f>
        <v>47.046674556213006</v>
      </c>
      <c r="L278" s="1">
        <f>IFERROR(MAX(0,Customer_Revenue[[#This Row],[Q3 Mean]]+Customer_Revenue[[#This Row],[Q3 Mean Absolute Deviation]]),0)</f>
        <v>68.657325443786974</v>
      </c>
      <c r="M278" s="2">
        <f>IFERROR(AVERAGEIF(Customer_Revenue[[#This Row],[10/1/2021]:[3/31/2022]], "&gt;0"),0)</f>
        <v>44.136666666666684</v>
      </c>
      <c r="N278" s="1">
        <f>IFERROR(AVEDEV(Customer_Revenue[[#This Row],[10/1/2021]:[3/31/2022]]),0)</f>
        <v>6.7427810650887592</v>
      </c>
      <c r="O278" s="1">
        <f>IFERROR(MAX(0,#REF!-#REF!),0)</f>
        <v>0</v>
      </c>
      <c r="P278" s="1">
        <f>IFERROR(#REF!+#REF!,0)</f>
        <v>0</v>
      </c>
      <c r="Q278">
        <v>7219</v>
      </c>
      <c r="U278">
        <v>57.04</v>
      </c>
      <c r="Z278">
        <v>57.04</v>
      </c>
      <c r="AE278">
        <v>57.04</v>
      </c>
      <c r="AJ278">
        <v>57.04</v>
      </c>
      <c r="AO278">
        <v>57.04</v>
      </c>
      <c r="AT278">
        <v>41.39</v>
      </c>
      <c r="AY278">
        <v>40.33</v>
      </c>
      <c r="BD278">
        <v>40.33</v>
      </c>
      <c r="BI278">
        <v>40.33</v>
      </c>
      <c r="BN278">
        <v>40.33</v>
      </c>
      <c r="BS278">
        <v>40.33</v>
      </c>
      <c r="BX278">
        <v>40.33</v>
      </c>
      <c r="CC278">
        <v>40.33</v>
      </c>
      <c r="CH278">
        <v>40.33</v>
      </c>
      <c r="CK278" s="17"/>
      <c r="CM278">
        <v>40.33</v>
      </c>
      <c r="CR278">
        <v>40.33</v>
      </c>
      <c r="CW278">
        <v>40.33</v>
      </c>
      <c r="DB278">
        <v>40.33</v>
      </c>
      <c r="DG278">
        <v>40.33</v>
      </c>
      <c r="DL278">
        <v>0</v>
      </c>
      <c r="DQ278">
        <v>40.33</v>
      </c>
      <c r="DV278">
        <v>40.33</v>
      </c>
      <c r="EA278">
        <v>0</v>
      </c>
      <c r="EF278">
        <v>42.58</v>
      </c>
      <c r="EK278">
        <v>42.58</v>
      </c>
      <c r="EP278">
        <v>42.58</v>
      </c>
      <c r="EU278">
        <v>42.58</v>
      </c>
      <c r="EZ278">
        <v>42.58</v>
      </c>
      <c r="FE278">
        <v>42.58</v>
      </c>
      <c r="FJ278">
        <v>42.58</v>
      </c>
      <c r="FO278">
        <v>42.58</v>
      </c>
      <c r="FT278">
        <v>42.58</v>
      </c>
      <c r="FY278">
        <v>52.62</v>
      </c>
      <c r="GD278">
        <v>52.62</v>
      </c>
      <c r="GI278">
        <v>55.08</v>
      </c>
      <c r="GN278">
        <v>63.3</v>
      </c>
      <c r="GS278">
        <v>63.3</v>
      </c>
      <c r="GX278">
        <v>63.3</v>
      </c>
      <c r="HC278">
        <v>63.3</v>
      </c>
      <c r="HH278">
        <v>63.72</v>
      </c>
      <c r="HM278">
        <v>63.72</v>
      </c>
      <c r="HR278">
        <v>63.72</v>
      </c>
      <c r="HW278">
        <v>63.72</v>
      </c>
      <c r="IB278">
        <v>63.72</v>
      </c>
      <c r="IG278">
        <v>63.72</v>
      </c>
      <c r="IL278">
        <v>63.72</v>
      </c>
      <c r="IQ278">
        <v>60.36</v>
      </c>
      <c r="IV278">
        <v>63.72</v>
      </c>
      <c r="JA278">
        <v>0</v>
      </c>
      <c r="JF278">
        <v>69.06</v>
      </c>
      <c r="JK278">
        <v>69.06</v>
      </c>
      <c r="JP278">
        <v>69.06</v>
      </c>
    </row>
    <row r="279" spans="1:278" x14ac:dyDescent="0.3">
      <c r="A279" s="2">
        <f>IFERROR(AVERAGEIF(Customer_Revenue[[#This Row],[1/3/2022]:[3/31/2022]], "&gt;0"), 0)</f>
        <v>43.152500000000003</v>
      </c>
      <c r="B279" s="1">
        <f>IFERROR(AVEDEV(Customer_Revenue[[#This Row],[1/3/2022]:[3/31/2022]]),0)</f>
        <v>0.84375</v>
      </c>
      <c r="C279" s="1">
        <f>IFERROR(MAX(0,#REF!-#REF!),0)</f>
        <v>0</v>
      </c>
      <c r="D279" s="1">
        <f>IFERROR(#REF!+#REF!,0)</f>
        <v>0</v>
      </c>
      <c r="E279" s="2">
        <f>IFERROR(AVERAGEIF(Customer_Revenue[[#This Row],[4/1/2022]:[6/30/2022]], "&gt;0"), 0)</f>
        <v>45.690000000000005</v>
      </c>
      <c r="F279" s="1">
        <f>IFERROR(AVEDEV(Customer_Revenue[[#This Row],[4/1/2022]:[6/30/2022]]),0)</f>
        <v>2.1533333333333338</v>
      </c>
      <c r="G279" s="1">
        <f>IFERROR(MAX(0,#REF!-#REF!),0)</f>
        <v>0</v>
      </c>
      <c r="H279" s="1">
        <f>IFERROR(#REF!+#REF!,0)</f>
        <v>0</v>
      </c>
      <c r="I279" s="2">
        <f>IFERROR(AVERAGEIF(Customer_Revenue[[#This Row],[4/1/2022]:[9/30/2022]], "&gt;0"),0)</f>
        <v>51.888333333333343</v>
      </c>
      <c r="J279" s="1">
        <f>IFERROR(AVEDEV(Customer_Revenue[[#This Row],[4/1/2022]:[9/30/2022]]),0)</f>
        <v>11.087222222222229</v>
      </c>
      <c r="K279" s="1">
        <f>IFERROR(MAX(0,Customer_Revenue[[#This Row],[Q3 Mean]]-Customer_Revenue[[#This Row],[Q3 Mean Absolute Deviation]]),0)</f>
        <v>40.801111111111112</v>
      </c>
      <c r="L279" s="1">
        <f>IFERROR(MAX(0,Customer_Revenue[[#This Row],[Q3 Mean]]+Customer_Revenue[[#This Row],[Q3 Mean Absolute Deviation]]),0)</f>
        <v>62.975555555555573</v>
      </c>
      <c r="M279" s="2">
        <f>IFERROR(AVERAGEIF(Customer_Revenue[[#This Row],[10/1/2021]:[3/31/2022]], "&gt;0"),0)</f>
        <v>59.288571428571444</v>
      </c>
      <c r="N279" s="1">
        <f>IFERROR(AVEDEV(Customer_Revenue[[#This Row],[10/1/2021]:[3/31/2022]]),0)</f>
        <v>27.983265306122444</v>
      </c>
      <c r="O279" s="1">
        <f>IFERROR(MAX(0,#REF!-#REF!),0)</f>
        <v>0</v>
      </c>
      <c r="P279" s="1">
        <f>IFERROR(#REF!+#REF!,0)</f>
        <v>0</v>
      </c>
      <c r="Q279">
        <v>7220</v>
      </c>
      <c r="Y279">
        <v>42.59</v>
      </c>
      <c r="AS279">
        <v>42.59</v>
      </c>
      <c r="BM279">
        <v>157.22999999999999</v>
      </c>
      <c r="CG279">
        <v>42.59</v>
      </c>
      <c r="CK279" s="17"/>
      <c r="DA279">
        <v>42.59</v>
      </c>
      <c r="DU279">
        <v>42.59</v>
      </c>
      <c r="EO279">
        <v>44.84</v>
      </c>
      <c r="FI279">
        <v>48.92</v>
      </c>
      <c r="GC279">
        <v>43.38</v>
      </c>
      <c r="GW279">
        <v>44.77</v>
      </c>
      <c r="HQ279">
        <v>85.15</v>
      </c>
      <c r="IK279">
        <v>44.77</v>
      </c>
      <c r="JE279">
        <v>44.34</v>
      </c>
    </row>
    <row r="280" spans="1:278" x14ac:dyDescent="0.3">
      <c r="A280" s="2">
        <f>IFERROR(AVERAGEIF(Customer_Revenue[[#This Row],[1/3/2022]:[3/31/2022]], "&gt;0"), 0)</f>
        <v>36.545000000000009</v>
      </c>
      <c r="B280" s="1">
        <f>IFERROR(AVEDEV(Customer_Revenue[[#This Row],[1/3/2022]:[3/31/2022]]),0)</f>
        <v>0.62500000000000477</v>
      </c>
      <c r="C280" s="1">
        <f>IFERROR(MAX(0,#REF!-#REF!),0)</f>
        <v>0</v>
      </c>
      <c r="D280" s="1">
        <f>IFERROR(#REF!+#REF!,0)</f>
        <v>0</v>
      </c>
      <c r="E280" s="2">
        <f>IFERROR(AVERAGEIF(Customer_Revenue[[#This Row],[4/1/2022]:[6/30/2022]], "&gt;0"), 0)</f>
        <v>39.268571428571427</v>
      </c>
      <c r="F280" s="1">
        <f>IFERROR(AVEDEV(Customer_Revenue[[#This Row],[4/1/2022]:[6/30/2022]]),0)</f>
        <v>1.212244897959182</v>
      </c>
      <c r="G280" s="1">
        <f>IFERROR(MAX(0,#REF!-#REF!),0)</f>
        <v>0</v>
      </c>
      <c r="H280" s="1">
        <f>IFERROR(#REF!+#REF!,0)</f>
        <v>0</v>
      </c>
      <c r="I280" s="2">
        <f>IFERROR(AVERAGEIF(Customer_Revenue[[#This Row],[4/1/2022]:[9/30/2022]], "&gt;0"),0)</f>
        <v>48.589230769230767</v>
      </c>
      <c r="J280" s="1">
        <f>IFERROR(AVEDEV(Customer_Revenue[[#This Row],[4/1/2022]:[9/30/2022]]),0)</f>
        <v>11.145207100591715</v>
      </c>
      <c r="K280" s="1">
        <f>IFERROR(MAX(0,Customer_Revenue[[#This Row],[Q3 Mean]]-Customer_Revenue[[#This Row],[Q3 Mean Absolute Deviation]]),0)</f>
        <v>37.444023668639048</v>
      </c>
      <c r="L280" s="1">
        <f>IFERROR(MAX(0,Customer_Revenue[[#This Row],[Q3 Mean]]+Customer_Revenue[[#This Row],[Q3 Mean Absolute Deviation]]),0)</f>
        <v>59.734437869822486</v>
      </c>
      <c r="M280" s="2">
        <f>IFERROR(AVERAGEIF(Customer_Revenue[[#This Row],[10/1/2021]:[3/31/2022]], "&gt;0"),0)</f>
        <v>36.343076923076936</v>
      </c>
      <c r="N280" s="1">
        <f>IFERROR(AVEDEV(Customer_Revenue[[#This Row],[10/1/2021]:[3/31/2022]]),0)</f>
        <v>0.31952662721894415</v>
      </c>
      <c r="O280" s="1">
        <f>IFERROR(MAX(0,#REF!-#REF!),0)</f>
        <v>0</v>
      </c>
      <c r="P280" s="1">
        <f>IFERROR(#REF!+#REF!,0)</f>
        <v>0</v>
      </c>
      <c r="Q280">
        <v>7225</v>
      </c>
      <c r="T280">
        <v>36.17</v>
      </c>
      <c r="AD280">
        <v>36.17</v>
      </c>
      <c r="AN280">
        <v>36.17</v>
      </c>
      <c r="AX280">
        <v>36.17</v>
      </c>
      <c r="BH280">
        <v>36.17</v>
      </c>
      <c r="BR280">
        <v>36.17</v>
      </c>
      <c r="CB280">
        <v>36.17</v>
      </c>
      <c r="CK280" s="17"/>
      <c r="CL280">
        <v>36.17</v>
      </c>
      <c r="CV280">
        <v>36.17</v>
      </c>
      <c r="DF280">
        <v>36.17</v>
      </c>
      <c r="DP280">
        <v>36.17</v>
      </c>
      <c r="DZ280">
        <v>36.17</v>
      </c>
      <c r="EJ280">
        <v>38.42</v>
      </c>
      <c r="ET280">
        <v>38.42</v>
      </c>
      <c r="FD280">
        <v>38.42</v>
      </c>
      <c r="FN280">
        <v>38.42</v>
      </c>
      <c r="FX280">
        <v>38.42</v>
      </c>
      <c r="GH280">
        <v>38.42</v>
      </c>
      <c r="GR280">
        <v>41.39</v>
      </c>
      <c r="HB280">
        <v>41.39</v>
      </c>
      <c r="HL280">
        <v>41.39</v>
      </c>
      <c r="HV280">
        <v>63.63</v>
      </c>
      <c r="IF280">
        <v>63.63</v>
      </c>
      <c r="IP280">
        <v>62.71</v>
      </c>
      <c r="IZ280">
        <v>62.71</v>
      </c>
      <c r="JJ280">
        <v>62.71</v>
      </c>
    </row>
    <row r="281" spans="1:278" x14ac:dyDescent="0.3">
      <c r="A281" s="2">
        <f>IFERROR(AVERAGEIF(Customer_Revenue[[#This Row],[1/3/2022]:[3/31/2022]], "&gt;0"), 0)</f>
        <v>117.98230769230767</v>
      </c>
      <c r="B281" s="1">
        <f>IFERROR(AVEDEV(Customer_Revenue[[#This Row],[1/3/2022]:[3/31/2022]]),0)</f>
        <v>3.4591715976331487</v>
      </c>
      <c r="C281" s="1">
        <f>IFERROR(MAX(0,#REF!-#REF!),0)</f>
        <v>0</v>
      </c>
      <c r="D281" s="1">
        <f>IFERROR(#REF!+#REF!,0)</f>
        <v>0</v>
      </c>
      <c r="E281" s="2">
        <f>IFERROR(AVERAGEIF(Customer_Revenue[[#This Row],[4/1/2022]:[6/30/2022]], "&gt;0"), 0)</f>
        <v>122.11230769230767</v>
      </c>
      <c r="F281" s="1">
        <f>IFERROR(AVEDEV(Customer_Revenue[[#This Row],[4/1/2022]:[6/30/2022]]),0)</f>
        <v>1.3443786982248485</v>
      </c>
      <c r="G281" s="1">
        <f>IFERROR(MAX(0,#REF!-#REF!),0)</f>
        <v>0</v>
      </c>
      <c r="H281" s="1">
        <f>IFERROR(#REF!+#REF!,0)</f>
        <v>0</v>
      </c>
      <c r="I281" s="2">
        <f>IFERROR(AVERAGEIF(Customer_Revenue[[#This Row],[4/1/2022]:[9/30/2022]], "&gt;0"),0)</f>
        <v>122.83115384615385</v>
      </c>
      <c r="J281" s="1">
        <f>IFERROR(AVEDEV(Customer_Revenue[[#This Row],[4/1/2022]:[9/30/2022]]),0)</f>
        <v>1.7793491124260354</v>
      </c>
      <c r="K281" s="1">
        <f>IFERROR(MAX(0,Customer_Revenue[[#This Row],[Q3 Mean]]-Customer_Revenue[[#This Row],[Q3 Mean Absolute Deviation]]),0)</f>
        <v>121.05180473372782</v>
      </c>
      <c r="L281" s="1">
        <f>IFERROR(MAX(0,Customer_Revenue[[#This Row],[Q3 Mean]]+Customer_Revenue[[#This Row],[Q3 Mean Absolute Deviation]]),0)</f>
        <v>124.61050295857989</v>
      </c>
      <c r="M281" s="2">
        <f>IFERROR(AVERAGEIF(Customer_Revenue[[#This Row],[10/1/2021]:[3/31/2022]], "&gt;0"),0)</f>
        <v>118.67269230769232</v>
      </c>
      <c r="N281" s="1">
        <f>IFERROR(AVEDEV(Customer_Revenue[[#This Row],[10/1/2021]:[3/31/2022]]),0)</f>
        <v>2.5954437869822402</v>
      </c>
      <c r="O281" s="1">
        <f>IFERROR(MAX(0,#REF!-#REF!),0)</f>
        <v>0</v>
      </c>
      <c r="P281" s="1">
        <f>IFERROR(#REF!+#REF!,0)</f>
        <v>0</v>
      </c>
      <c r="Q281">
        <v>7228</v>
      </c>
      <c r="V281">
        <v>112.02</v>
      </c>
      <c r="AA281">
        <v>127.66</v>
      </c>
      <c r="AF281">
        <v>127.66</v>
      </c>
      <c r="AK281">
        <v>115.45</v>
      </c>
      <c r="AO281">
        <v>118.77</v>
      </c>
      <c r="AT281">
        <v>118.77</v>
      </c>
      <c r="AY281">
        <v>118.77</v>
      </c>
      <c r="BD281">
        <v>118.77</v>
      </c>
      <c r="BI281">
        <v>118.77</v>
      </c>
      <c r="BN281">
        <v>118.77</v>
      </c>
      <c r="BS281">
        <v>118.77</v>
      </c>
      <c r="BX281">
        <v>118.77</v>
      </c>
      <c r="CC281">
        <v>118.77</v>
      </c>
      <c r="CH281">
        <v>118.77</v>
      </c>
      <c r="CK281" s="17"/>
      <c r="CM281">
        <v>106.74</v>
      </c>
      <c r="CR281">
        <v>118.77</v>
      </c>
      <c r="CW281">
        <v>106.74</v>
      </c>
      <c r="DB281">
        <v>118.77</v>
      </c>
      <c r="DG281">
        <v>118.77</v>
      </c>
      <c r="DL281">
        <v>118.77</v>
      </c>
      <c r="DQ281">
        <v>118.77</v>
      </c>
      <c r="DV281">
        <v>125.84</v>
      </c>
      <c r="EA281">
        <v>118.77</v>
      </c>
      <c r="EF281">
        <v>121.02</v>
      </c>
      <c r="EK281">
        <v>121.02</v>
      </c>
      <c r="EP281">
        <v>121.02</v>
      </c>
      <c r="EU281">
        <v>121.02</v>
      </c>
      <c r="EZ281">
        <v>121.02</v>
      </c>
      <c r="FE281">
        <v>121.02</v>
      </c>
      <c r="FJ281">
        <v>121.02</v>
      </c>
      <c r="FO281">
        <v>121.02</v>
      </c>
      <c r="FT281">
        <v>121.02</v>
      </c>
      <c r="FY281">
        <v>121.02</v>
      </c>
      <c r="GD281">
        <v>121.02</v>
      </c>
      <c r="GI281">
        <v>123.86</v>
      </c>
      <c r="GN281">
        <v>123.86</v>
      </c>
      <c r="GS281">
        <v>123.86</v>
      </c>
      <c r="GX281">
        <v>123.86</v>
      </c>
      <c r="HC281">
        <v>123.86</v>
      </c>
      <c r="HH281">
        <v>123.86</v>
      </c>
      <c r="HM281">
        <v>123.86</v>
      </c>
      <c r="HR281">
        <v>123.86</v>
      </c>
      <c r="HW281">
        <v>123.86</v>
      </c>
      <c r="IB281">
        <v>123.86</v>
      </c>
      <c r="IG281">
        <v>123.86</v>
      </c>
      <c r="IL281">
        <v>116.51</v>
      </c>
      <c r="IQ281">
        <v>122.98</v>
      </c>
      <c r="IV281">
        <v>130.05000000000001</v>
      </c>
      <c r="JA281">
        <v>122.98</v>
      </c>
      <c r="JF281">
        <v>122.98</v>
      </c>
      <c r="JK281">
        <v>126.98</v>
      </c>
      <c r="JP281">
        <v>120.51</v>
      </c>
    </row>
    <row r="282" spans="1:278" x14ac:dyDescent="0.3">
      <c r="A282" s="2">
        <f>IFERROR(AVERAGEIF(Customer_Revenue[[#This Row],[1/3/2022]:[3/31/2022]], "&gt;0"), 0)</f>
        <v>222.74999999999997</v>
      </c>
      <c r="B282" s="1">
        <f>IFERROR(AVEDEV(Customer_Revenue[[#This Row],[1/3/2022]:[3/31/2022]]),0)</f>
        <v>66.823333333333338</v>
      </c>
      <c r="C282" s="1">
        <f>IFERROR(MAX(0,#REF!-#REF!),0)</f>
        <v>0</v>
      </c>
      <c r="D282" s="1">
        <f>IFERROR(#REF!+#REF!,0)</f>
        <v>0</v>
      </c>
      <c r="E282" s="2">
        <f>IFERROR(AVERAGEIF(Customer_Revenue[[#This Row],[4/1/2022]:[6/30/2022]], "&gt;0"), 0)</f>
        <v>268.1825</v>
      </c>
      <c r="F282" s="1">
        <f>IFERROR(AVEDEV(Customer_Revenue[[#This Row],[4/1/2022]:[6/30/2022]]),0)</f>
        <v>71.335739644970403</v>
      </c>
      <c r="G282" s="1">
        <f>IFERROR(MAX(0,#REF!-#REF!),0)</f>
        <v>0</v>
      </c>
      <c r="H282" s="1">
        <f>IFERROR(#REF!+#REF!,0)</f>
        <v>0</v>
      </c>
      <c r="I282" s="2">
        <f>IFERROR(AVERAGEIF(Customer_Revenue[[#This Row],[4/1/2022]:[9/30/2022]], "&gt;0"),0)</f>
        <v>227.47269230769237</v>
      </c>
      <c r="J282" s="1">
        <f>IFERROR(AVEDEV(Customer_Revenue[[#This Row],[4/1/2022]:[9/30/2022]]),0)</f>
        <v>64.492397959183691</v>
      </c>
      <c r="K282" s="1">
        <f>IFERROR(MAX(0,Customer_Revenue[[#This Row],[Q3 Mean]]-Customer_Revenue[[#This Row],[Q3 Mean Absolute Deviation]]),0)</f>
        <v>162.98029434850866</v>
      </c>
      <c r="L282" s="1">
        <f>IFERROR(MAX(0,Customer_Revenue[[#This Row],[Q3 Mean]]+Customer_Revenue[[#This Row],[Q3 Mean Absolute Deviation]]),0)</f>
        <v>291.96509026687608</v>
      </c>
      <c r="M282" s="2">
        <f>IFERROR(AVERAGEIF(Customer_Revenue[[#This Row],[10/1/2021]:[3/31/2022]], "&gt;0"),0)</f>
        <v>228.84249999999997</v>
      </c>
      <c r="N282" s="1">
        <f>IFERROR(AVEDEV(Customer_Revenue[[#This Row],[10/1/2021]:[3/31/2022]]),0)</f>
        <v>81.870887573964481</v>
      </c>
      <c r="O282" s="1">
        <f>IFERROR(MAX(0,#REF!-#REF!),0)</f>
        <v>0</v>
      </c>
      <c r="P282" s="1">
        <f>IFERROR(#REF!+#REF!,0)</f>
        <v>0</v>
      </c>
      <c r="Q282">
        <v>7231</v>
      </c>
      <c r="R282">
        <v>0</v>
      </c>
      <c r="W282">
        <v>0</v>
      </c>
      <c r="AB282">
        <v>178.62</v>
      </c>
      <c r="AG282">
        <v>229.74</v>
      </c>
      <c r="AL282">
        <v>229.74</v>
      </c>
      <c r="AQ282">
        <v>246.07</v>
      </c>
      <c r="AV282">
        <v>246.07</v>
      </c>
      <c r="BA282">
        <v>317.42</v>
      </c>
      <c r="BF282">
        <v>0</v>
      </c>
      <c r="BK282">
        <v>246.07</v>
      </c>
      <c r="BP282">
        <v>171.97</v>
      </c>
      <c r="BU282">
        <v>260.89999999999998</v>
      </c>
      <c r="BZ282">
        <v>0</v>
      </c>
      <c r="CE282">
        <v>0</v>
      </c>
      <c r="CJ282">
        <v>0</v>
      </c>
      <c r="CK282" s="17"/>
      <c r="CO282">
        <v>171.97</v>
      </c>
      <c r="CT282">
        <v>246.07</v>
      </c>
      <c r="CY282">
        <v>246.07</v>
      </c>
      <c r="DD282">
        <v>176.39</v>
      </c>
      <c r="DI282">
        <v>176.39</v>
      </c>
      <c r="DN282">
        <v>398.7</v>
      </c>
      <c r="DS282">
        <v>176.39</v>
      </c>
      <c r="DX282">
        <v>176.39</v>
      </c>
      <c r="EC282">
        <v>176.39</v>
      </c>
      <c r="EH282">
        <v>178.64</v>
      </c>
      <c r="EM282">
        <v>326.85000000000002</v>
      </c>
      <c r="ER282">
        <v>252.75</v>
      </c>
      <c r="EW282">
        <v>248.32</v>
      </c>
      <c r="FB282">
        <v>174.22</v>
      </c>
      <c r="FG282">
        <v>174.22</v>
      </c>
      <c r="FL282">
        <v>322.42</v>
      </c>
      <c r="FQ282">
        <v>322.42</v>
      </c>
      <c r="FV282">
        <v>248.32</v>
      </c>
      <c r="GA282">
        <v>248.32</v>
      </c>
      <c r="GF282">
        <v>322.42</v>
      </c>
      <c r="GK282">
        <v>474.5</v>
      </c>
      <c r="GP282">
        <v>252.19</v>
      </c>
      <c r="GU282">
        <v>0</v>
      </c>
      <c r="GZ282">
        <v>178.09</v>
      </c>
      <c r="HE282">
        <v>178.09</v>
      </c>
      <c r="HJ282">
        <v>178.09</v>
      </c>
      <c r="HO282">
        <v>178.09</v>
      </c>
      <c r="HQ282">
        <v>0</v>
      </c>
      <c r="HT282">
        <v>202.09</v>
      </c>
      <c r="HY282">
        <v>323.48</v>
      </c>
      <c r="ID282">
        <v>190.45</v>
      </c>
      <c r="II282">
        <v>190.45</v>
      </c>
      <c r="IN282">
        <v>188.8</v>
      </c>
      <c r="IS282">
        <v>177.76</v>
      </c>
      <c r="IX282">
        <v>177.76</v>
      </c>
      <c r="JC282">
        <v>177.76</v>
      </c>
      <c r="JH282">
        <v>177.76</v>
      </c>
      <c r="JM282">
        <v>177.76</v>
      </c>
      <c r="JR282">
        <v>177.76</v>
      </c>
    </row>
    <row r="283" spans="1:278" x14ac:dyDescent="0.3">
      <c r="A283" s="2">
        <f>IFERROR(AVERAGEIF(Customer_Revenue[[#This Row],[1/3/2022]:[3/31/2022]], "&gt;0"), 0)</f>
        <v>51.000000000000007</v>
      </c>
      <c r="B283" s="1">
        <f>IFERROR(AVEDEV(Customer_Revenue[[#This Row],[1/3/2022]:[3/31/2022]]),0)</f>
        <v>17.936923076923076</v>
      </c>
      <c r="C283" s="1">
        <f>IFERROR(MAX(0,#REF!-#REF!),0)</f>
        <v>0</v>
      </c>
      <c r="D283" s="1">
        <f>IFERROR(#REF!+#REF!,0)</f>
        <v>0</v>
      </c>
      <c r="E283" s="2">
        <f>IFERROR(AVERAGEIF(Customer_Revenue[[#This Row],[4/1/2022]:[6/30/2022]], "&gt;0"), 0)</f>
        <v>58.099230769230786</v>
      </c>
      <c r="F283" s="1">
        <f>IFERROR(AVEDEV(Customer_Revenue[[#This Row],[4/1/2022]:[6/30/2022]]),0)</f>
        <v>19.110059171597634</v>
      </c>
      <c r="G283" s="1">
        <f>IFERROR(MAX(0,#REF!-#REF!),0)</f>
        <v>0</v>
      </c>
      <c r="H283" s="1">
        <f>IFERROR(#REF!+#REF!,0)</f>
        <v>0</v>
      </c>
      <c r="I283" s="2">
        <f>IFERROR(AVERAGEIF(Customer_Revenue[[#This Row],[4/1/2022]:[9/30/2022]], "&gt;0"),0)</f>
        <v>60.773076923076943</v>
      </c>
      <c r="J283" s="1">
        <f>IFERROR(AVEDEV(Customer_Revenue[[#This Row],[4/1/2022]:[9/30/2022]]),0)</f>
        <v>19.682603550295855</v>
      </c>
      <c r="K283" s="1">
        <f>IFERROR(MAX(0,Customer_Revenue[[#This Row],[Q3 Mean]]-Customer_Revenue[[#This Row],[Q3 Mean Absolute Deviation]]),0)</f>
        <v>41.090473372781091</v>
      </c>
      <c r="L283" s="1">
        <f>IFERROR(MAX(0,Customer_Revenue[[#This Row],[Q3 Mean]]+Customer_Revenue[[#This Row],[Q3 Mean Absolute Deviation]]),0)</f>
        <v>80.455680473372794</v>
      </c>
      <c r="M283" s="2">
        <f>IFERROR(AVERAGEIF(Customer_Revenue[[#This Row],[10/1/2021]:[3/31/2022]], "&gt;0"),0)</f>
        <v>52.517307692307675</v>
      </c>
      <c r="N283" s="1">
        <f>IFERROR(AVEDEV(Customer_Revenue[[#This Row],[10/1/2021]:[3/31/2022]]),0)</f>
        <v>17.422899408284021</v>
      </c>
      <c r="O283" s="1">
        <f>IFERROR(MAX(0,#REF!-#REF!),0)</f>
        <v>0</v>
      </c>
      <c r="P283" s="1">
        <f>IFERROR(#REF!+#REF!,0)</f>
        <v>0</v>
      </c>
      <c r="Q283">
        <v>7233</v>
      </c>
      <c r="T283">
        <v>68.28</v>
      </c>
      <c r="Y283">
        <v>32.659999999999997</v>
      </c>
      <c r="AD283">
        <v>68.28</v>
      </c>
      <c r="AI283">
        <v>68.28</v>
      </c>
      <c r="AN283">
        <v>68.28</v>
      </c>
      <c r="AS283">
        <v>68.28</v>
      </c>
      <c r="AX283">
        <v>32.659999999999997</v>
      </c>
      <c r="BC283">
        <v>32.659999999999997</v>
      </c>
      <c r="BH283">
        <v>32.659999999999997</v>
      </c>
      <c r="BM283">
        <v>32.659999999999997</v>
      </c>
      <c r="BR283">
        <v>68.28</v>
      </c>
      <c r="BW283">
        <v>61.19</v>
      </c>
      <c r="CB283">
        <v>68.28</v>
      </c>
      <c r="CG283">
        <v>32.659999999999997</v>
      </c>
      <c r="CK283" s="17"/>
      <c r="CL283">
        <v>32.659999999999997</v>
      </c>
      <c r="CQ283">
        <v>68.28</v>
      </c>
      <c r="CV283">
        <v>32.659999999999997</v>
      </c>
      <c r="DA283">
        <v>68.28</v>
      </c>
      <c r="DF283">
        <v>32.659999999999997</v>
      </c>
      <c r="DK283">
        <v>68.28</v>
      </c>
      <c r="DP283">
        <v>68.28</v>
      </c>
      <c r="DU283">
        <v>35.29</v>
      </c>
      <c r="DZ283">
        <v>73.760000000000005</v>
      </c>
      <c r="EE283">
        <v>37.24</v>
      </c>
      <c r="EJ283">
        <v>75.709999999999994</v>
      </c>
      <c r="EO283">
        <v>37.24</v>
      </c>
      <c r="ET283">
        <v>75.709999999999994</v>
      </c>
      <c r="EY283">
        <v>37.24</v>
      </c>
      <c r="FD283">
        <v>37.24</v>
      </c>
      <c r="FI283">
        <v>75.709999999999994</v>
      </c>
      <c r="FN283">
        <v>37.24</v>
      </c>
      <c r="FS283">
        <v>75.709999999999994</v>
      </c>
      <c r="FX283">
        <v>37.24</v>
      </c>
      <c r="GC283">
        <v>75.709999999999994</v>
      </c>
      <c r="GH283">
        <v>75.709999999999994</v>
      </c>
      <c r="GM283">
        <v>37.71</v>
      </c>
      <c r="GR283">
        <v>76.180000000000007</v>
      </c>
      <c r="GW283">
        <v>76.180000000000007</v>
      </c>
      <c r="HB283">
        <v>37.71</v>
      </c>
      <c r="HG283">
        <v>76.180000000000007</v>
      </c>
      <c r="HL283">
        <v>76.180000000000007</v>
      </c>
      <c r="HQ283">
        <v>37.71</v>
      </c>
      <c r="HV283">
        <v>80.8</v>
      </c>
      <c r="IA283">
        <v>37.71</v>
      </c>
      <c r="IF283">
        <v>37.71</v>
      </c>
      <c r="IK283">
        <v>80.8</v>
      </c>
      <c r="IP283">
        <v>80.650000000000006</v>
      </c>
      <c r="IU283">
        <v>80.650000000000006</v>
      </c>
      <c r="IZ283">
        <v>80.650000000000006</v>
      </c>
      <c r="JE283">
        <v>37.56</v>
      </c>
      <c r="JJ283">
        <v>37.56</v>
      </c>
      <c r="JO283">
        <v>80.650000000000006</v>
      </c>
    </row>
    <row r="284" spans="1:278" x14ac:dyDescent="0.3">
      <c r="A284" s="2">
        <f>IFERROR(AVERAGEIF(Customer_Revenue[[#This Row],[1/3/2022]:[3/31/2022]], "&gt;0"), 0)</f>
        <v>41.6</v>
      </c>
      <c r="B284" s="1">
        <f>IFERROR(AVEDEV(Customer_Revenue[[#This Row],[1/3/2022]:[3/31/2022]]),0)</f>
        <v>18.488888888888891</v>
      </c>
      <c r="C284" s="1">
        <f>IFERROR(MAX(0,#REF!-#REF!),0)</f>
        <v>0</v>
      </c>
      <c r="D284" s="1">
        <f>IFERROR(#REF!+#REF!,0)</f>
        <v>0</v>
      </c>
      <c r="E284" s="2">
        <f>IFERROR(AVERAGEIF(Customer_Revenue[[#This Row],[4/1/2022]:[6/30/2022]], "&gt;0"), 0)</f>
        <v>44.550000000000004</v>
      </c>
      <c r="F284" s="1">
        <f>IFERROR(AVEDEV(Customer_Revenue[[#This Row],[4/1/2022]:[6/30/2022]]),0)</f>
        <v>1.0500000000000007</v>
      </c>
      <c r="G284" s="1">
        <f>IFERROR(MAX(0,#REF!-#REF!),0)</f>
        <v>0</v>
      </c>
      <c r="H284" s="1">
        <f>IFERROR(#REF!+#REF!,0)</f>
        <v>0</v>
      </c>
      <c r="I284" s="2">
        <f>IFERROR(AVERAGEIF(Customer_Revenue[[#This Row],[4/1/2022]:[9/30/2022]], "&gt;0"),0)</f>
        <v>45.201428571428565</v>
      </c>
      <c r="J284" s="1">
        <f>IFERROR(AVEDEV(Customer_Revenue[[#This Row],[4/1/2022]:[9/30/2022]]),0)</f>
        <v>1.1583673469387759</v>
      </c>
      <c r="K284" s="1">
        <f>IFERROR(MAX(0,Customer_Revenue[[#This Row],[Q3 Mean]]-Customer_Revenue[[#This Row],[Q3 Mean Absolute Deviation]]),0)</f>
        <v>44.04306122448979</v>
      </c>
      <c r="L284" s="1">
        <f>IFERROR(MAX(0,Customer_Revenue[[#This Row],[Q3 Mean]]+Customer_Revenue[[#This Row],[Q3 Mean Absolute Deviation]]),0)</f>
        <v>46.35979591836734</v>
      </c>
      <c r="M284" s="2">
        <f>IFERROR(AVERAGEIF(Customer_Revenue[[#This Row],[10/1/2021]:[3/31/2022]], "&gt;0"),0)</f>
        <v>41.277999999999999</v>
      </c>
      <c r="N284" s="1">
        <f>IFERROR(AVEDEV(Customer_Revenue[[#This Row],[10/1/2021]:[3/31/2022]]),0)</f>
        <v>11.466111111111113</v>
      </c>
      <c r="O284" s="1">
        <f>IFERROR(MAX(0,#REF!-#REF!),0)</f>
        <v>0</v>
      </c>
      <c r="P284" s="1">
        <f>IFERROR(#REF!+#REF!,0)</f>
        <v>0</v>
      </c>
      <c r="Q284">
        <v>7234</v>
      </c>
      <c r="AB284">
        <v>39.99</v>
      </c>
      <c r="AV284">
        <v>41.6</v>
      </c>
      <c r="BP284">
        <v>41.6</v>
      </c>
      <c r="CK284" s="17"/>
      <c r="CT284">
        <v>0</v>
      </c>
      <c r="DD284">
        <v>41.6</v>
      </c>
      <c r="DX284">
        <v>41.6</v>
      </c>
      <c r="ER284">
        <v>43.85</v>
      </c>
      <c r="FL284">
        <v>43.85</v>
      </c>
      <c r="GF284">
        <v>43.85</v>
      </c>
      <c r="GZ284">
        <v>46.65</v>
      </c>
      <c r="HT284">
        <v>46.65</v>
      </c>
      <c r="IN284">
        <v>45.78</v>
      </c>
      <c r="JM284">
        <v>45.78</v>
      </c>
    </row>
    <row r="285" spans="1:278" x14ac:dyDescent="0.3">
      <c r="A285" s="2">
        <f>IFERROR(AVERAGEIF(Customer_Revenue[[#This Row],[1/3/2022]:[3/31/2022]], "&gt;0"), 0)</f>
        <v>348.76461538461535</v>
      </c>
      <c r="B285" s="1">
        <f>IFERROR(AVEDEV(Customer_Revenue[[#This Row],[1/3/2022]:[3/31/2022]]),0)</f>
        <v>81.649467455621277</v>
      </c>
      <c r="C285" s="1">
        <f>IFERROR(MAX(0,#REF!-#REF!),0)</f>
        <v>0</v>
      </c>
      <c r="D285" s="1">
        <f>IFERROR(#REF!+#REF!,0)</f>
        <v>0</v>
      </c>
      <c r="E285" s="2">
        <f>IFERROR(AVERAGEIF(Customer_Revenue[[#This Row],[4/1/2022]:[6/30/2022]], "&gt;0"), 0)</f>
        <v>408.44857142857148</v>
      </c>
      <c r="F285" s="1">
        <f>IFERROR(AVEDEV(Customer_Revenue[[#This Row],[4/1/2022]:[6/30/2022]]),0)</f>
        <v>113.75755102040816</v>
      </c>
      <c r="G285" s="1">
        <f>IFERROR(MAX(0,#REF!-#REF!),0)</f>
        <v>0</v>
      </c>
      <c r="H285" s="1">
        <f>IFERROR(#REF!+#REF!,0)</f>
        <v>0</v>
      </c>
      <c r="I285" s="2">
        <f>IFERROR(AVERAGEIF(Customer_Revenue[[#This Row],[4/1/2022]:[9/30/2022]], "&gt;0"),0)</f>
        <v>360.16499999999996</v>
      </c>
      <c r="J285" s="1">
        <f>IFERROR(AVEDEV(Customer_Revenue[[#This Row],[4/1/2022]:[9/30/2022]]),0)</f>
        <v>102.35464285714285</v>
      </c>
      <c r="K285" s="1">
        <f>IFERROR(MAX(0,Customer_Revenue[[#This Row],[Q3 Mean]]-Customer_Revenue[[#This Row],[Q3 Mean Absolute Deviation]]),0)</f>
        <v>257.81035714285713</v>
      </c>
      <c r="L285" s="1">
        <f>IFERROR(MAX(0,Customer_Revenue[[#This Row],[Q3 Mean]]+Customer_Revenue[[#This Row],[Q3 Mean Absolute Deviation]]),0)</f>
        <v>462.5196428571428</v>
      </c>
      <c r="M285" s="2">
        <f>IFERROR(AVERAGEIF(Customer_Revenue[[#This Row],[10/1/2021]:[3/31/2022]], "&gt;0"),0)</f>
        <v>394.33481481481482</v>
      </c>
      <c r="N285" s="1">
        <f>IFERROR(AVEDEV(Customer_Revenue[[#This Row],[10/1/2021]:[3/31/2022]]),0)</f>
        <v>113.90834019204394</v>
      </c>
      <c r="O285" s="1">
        <f>IFERROR(MAX(0,#REF!-#REF!),0)</f>
        <v>0</v>
      </c>
      <c r="P285" s="1">
        <f>IFERROR(#REF!+#REF!,0)</f>
        <v>0</v>
      </c>
      <c r="Q285">
        <v>7238</v>
      </c>
      <c r="S285">
        <v>438.49</v>
      </c>
      <c r="X285">
        <v>248.21</v>
      </c>
      <c r="AC285">
        <v>270.97000000000003</v>
      </c>
      <c r="AH285">
        <v>270.97000000000003</v>
      </c>
      <c r="AJ285">
        <v>190.28</v>
      </c>
      <c r="AM285">
        <v>889.74</v>
      </c>
      <c r="AR285">
        <v>495.86</v>
      </c>
      <c r="AW285">
        <v>504.86</v>
      </c>
      <c r="BB285">
        <v>415.06</v>
      </c>
      <c r="BG285">
        <v>618.66</v>
      </c>
      <c r="BL285">
        <v>447</v>
      </c>
      <c r="BQ285">
        <v>438</v>
      </c>
      <c r="BV285">
        <v>438</v>
      </c>
      <c r="CD285">
        <v>447</v>
      </c>
      <c r="CF285">
        <v>292.26</v>
      </c>
      <c r="CK285" s="17">
        <v>518.57000000000005</v>
      </c>
      <c r="CP285">
        <v>301.26</v>
      </c>
      <c r="CU285">
        <v>292.26</v>
      </c>
      <c r="CZ285">
        <v>292.26</v>
      </c>
      <c r="DE285">
        <v>292.26</v>
      </c>
      <c r="DJ285">
        <v>432.94</v>
      </c>
      <c r="DO285">
        <v>287.2</v>
      </c>
      <c r="DT285">
        <v>278.2</v>
      </c>
      <c r="DY285">
        <v>558.88</v>
      </c>
      <c r="ED285">
        <v>415.39</v>
      </c>
      <c r="EI285">
        <v>280.83</v>
      </c>
      <c r="EN285">
        <v>291.63</v>
      </c>
      <c r="ES285">
        <v>566.72</v>
      </c>
      <c r="EX285">
        <v>288.70999999999998</v>
      </c>
      <c r="FC285">
        <v>577.52</v>
      </c>
      <c r="FD285">
        <v>96.17</v>
      </c>
      <c r="FH285">
        <v>577.52</v>
      </c>
      <c r="FM285">
        <v>286.04000000000002</v>
      </c>
      <c r="FR285">
        <v>286.04000000000002</v>
      </c>
      <c r="FW285">
        <v>577.52</v>
      </c>
      <c r="GB285">
        <v>431.78</v>
      </c>
      <c r="GG285">
        <v>434.45</v>
      </c>
      <c r="GL285">
        <v>437.39</v>
      </c>
      <c r="GQ285">
        <v>434.72</v>
      </c>
      <c r="GV285">
        <v>434.72</v>
      </c>
      <c r="HA285">
        <v>288.98</v>
      </c>
      <c r="HG285">
        <v>291.64999999999998</v>
      </c>
      <c r="HK285">
        <v>288.98</v>
      </c>
      <c r="HP285">
        <v>291.64999999999998</v>
      </c>
      <c r="HU285">
        <v>433.6</v>
      </c>
      <c r="HZ285">
        <v>278.18</v>
      </c>
      <c r="IE285">
        <v>413.78</v>
      </c>
      <c r="IJ285">
        <v>311</v>
      </c>
      <c r="IO285">
        <v>311</v>
      </c>
      <c r="IT285">
        <v>311</v>
      </c>
      <c r="IY285">
        <v>428.97</v>
      </c>
      <c r="JD285">
        <v>311</v>
      </c>
      <c r="JF285">
        <v>18.11</v>
      </c>
      <c r="JI285">
        <v>311</v>
      </c>
      <c r="JN285">
        <v>366.42</v>
      </c>
    </row>
    <row r="286" spans="1:278" x14ac:dyDescent="0.3">
      <c r="A286" s="2">
        <f>IFERROR(AVERAGEIF(Customer_Revenue[[#This Row],[1/3/2022]:[3/31/2022]], "&gt;0"), 0)</f>
        <v>95.765000000000001</v>
      </c>
      <c r="B286" s="1">
        <f>IFERROR(AVEDEV(Customer_Revenue[[#This Row],[1/3/2022]:[3/31/2022]]),0)</f>
        <v>0.625</v>
      </c>
      <c r="C286" s="1">
        <f>IFERROR(MAX(0,#REF!-#REF!),0)</f>
        <v>0</v>
      </c>
      <c r="D286" s="1">
        <f>IFERROR(#REF!+#REF!,0)</f>
        <v>0</v>
      </c>
      <c r="E286" s="2">
        <f>IFERROR(AVERAGEIF(Customer_Revenue[[#This Row],[4/1/2022]:[6/30/2022]], "&gt;0"), 0)</f>
        <v>97.640000000000015</v>
      </c>
      <c r="F286" s="1">
        <f>IFERROR(AVEDEV(Customer_Revenue[[#This Row],[4/1/2022]:[6/30/2022]]),0)</f>
        <v>1.4210854715202004E-14</v>
      </c>
      <c r="G286" s="1">
        <f>IFERROR(MAX(0,#REF!-#REF!),0)</f>
        <v>0</v>
      </c>
      <c r="H286" s="1">
        <f>IFERROR(#REF!+#REF!,0)</f>
        <v>0</v>
      </c>
      <c r="I286" s="2">
        <f>IFERROR(AVERAGEIF(Customer_Revenue[[#This Row],[4/1/2022]:[9/30/2022]], "&gt;0"),0)</f>
        <v>97.64</v>
      </c>
      <c r="J286" s="1">
        <f>IFERROR(AVEDEV(Customer_Revenue[[#This Row],[4/1/2022]:[9/30/2022]]),0)</f>
        <v>0</v>
      </c>
      <c r="K286" s="1">
        <f>IFERROR(MAX(0,Customer_Revenue[[#This Row],[Q3 Mean]]-Customer_Revenue[[#This Row],[Q3 Mean Absolute Deviation]]),0)</f>
        <v>97.64</v>
      </c>
      <c r="L286" s="1">
        <f>IFERROR(MAX(0,Customer_Revenue[[#This Row],[Q3 Mean]]+Customer_Revenue[[#This Row],[Q3 Mean Absolute Deviation]]),0)</f>
        <v>97.64</v>
      </c>
      <c r="M286" s="2">
        <f>IFERROR(AVERAGEIF(Customer_Revenue[[#This Row],[10/1/2021]:[3/31/2022]], "&gt;0"),0)</f>
        <v>93.828461538461553</v>
      </c>
      <c r="N286" s="1">
        <f>IFERROR(AVEDEV(Customer_Revenue[[#This Row],[10/1/2021]:[3/31/2022]]),0)</f>
        <v>2.2680473372781051</v>
      </c>
      <c r="O286" s="1">
        <f>IFERROR(MAX(0,#REF!-#REF!),0)</f>
        <v>0</v>
      </c>
      <c r="P286" s="1">
        <f>IFERROR(#REF!+#REF!,0)</f>
        <v>0</v>
      </c>
      <c r="Q286">
        <v>7239</v>
      </c>
      <c r="R286">
        <v>90.88</v>
      </c>
      <c r="W286">
        <v>90.88</v>
      </c>
      <c r="AB286">
        <v>90.88</v>
      </c>
      <c r="AG286">
        <v>90.88</v>
      </c>
      <c r="AL286">
        <v>90.88</v>
      </c>
      <c r="AQ286">
        <v>90.88</v>
      </c>
      <c r="AV286">
        <v>90.88</v>
      </c>
      <c r="BA286">
        <v>90.88</v>
      </c>
      <c r="BF286">
        <v>90.88</v>
      </c>
      <c r="BK286">
        <v>90.88</v>
      </c>
      <c r="BP286">
        <v>95.39</v>
      </c>
      <c r="BU286">
        <v>95.39</v>
      </c>
      <c r="BZ286">
        <v>95.39</v>
      </c>
      <c r="CE286">
        <v>95.39</v>
      </c>
      <c r="CJ286">
        <v>95.39</v>
      </c>
      <c r="CK286" s="17"/>
      <c r="CO286">
        <v>95.39</v>
      </c>
      <c r="CT286">
        <v>95.39</v>
      </c>
      <c r="CY286">
        <v>95.39</v>
      </c>
      <c r="DD286">
        <v>95.39</v>
      </c>
      <c r="DI286">
        <v>95.39</v>
      </c>
      <c r="DN286">
        <v>95.39</v>
      </c>
      <c r="DS286">
        <v>95.39</v>
      </c>
      <c r="DX286">
        <v>95.39</v>
      </c>
      <c r="EC286">
        <v>95.39</v>
      </c>
      <c r="EH286">
        <v>97.64</v>
      </c>
      <c r="EM286">
        <v>97.64</v>
      </c>
      <c r="ER286">
        <v>97.64</v>
      </c>
      <c r="EW286">
        <v>97.64</v>
      </c>
      <c r="FB286">
        <v>97.64</v>
      </c>
      <c r="FG286">
        <v>97.64</v>
      </c>
      <c r="FL286">
        <v>97.64</v>
      </c>
      <c r="FQ286">
        <v>97.64</v>
      </c>
      <c r="FV286">
        <v>97.64</v>
      </c>
      <c r="GA286">
        <v>97.64</v>
      </c>
      <c r="GF286">
        <v>97.64</v>
      </c>
      <c r="GK286">
        <v>97.64</v>
      </c>
      <c r="GP286">
        <v>97.64</v>
      </c>
      <c r="GU286">
        <v>97.64</v>
      </c>
      <c r="GZ286">
        <v>97.64</v>
      </c>
      <c r="HE286">
        <v>97.64</v>
      </c>
      <c r="HJ286">
        <v>97.64</v>
      </c>
      <c r="HO286">
        <v>97.64</v>
      </c>
      <c r="HT286">
        <v>97.64</v>
      </c>
      <c r="HY286">
        <v>97.64</v>
      </c>
      <c r="ID286">
        <v>97.64</v>
      </c>
      <c r="II286">
        <v>97.64</v>
      </c>
      <c r="IN286">
        <v>97.64</v>
      </c>
      <c r="IS286">
        <v>97.64</v>
      </c>
      <c r="IX286">
        <v>97.64</v>
      </c>
      <c r="JC286">
        <v>97.64</v>
      </c>
      <c r="JH286">
        <v>97.64</v>
      </c>
      <c r="JM286">
        <v>97.64</v>
      </c>
      <c r="JR286">
        <v>97.64</v>
      </c>
    </row>
    <row r="287" spans="1:278" x14ac:dyDescent="0.3">
      <c r="A287" s="2">
        <f>IFERROR(AVERAGEIF(Customer_Revenue[[#This Row],[1/3/2022]:[3/31/2022]], "&gt;0"), 0)</f>
        <v>173.07000000000002</v>
      </c>
      <c r="B287" s="1">
        <f>IFERROR(AVEDEV(Customer_Revenue[[#This Row],[1/3/2022]:[3/31/2022]]),0)</f>
        <v>1.0000000000000095</v>
      </c>
      <c r="C287" s="1">
        <f>IFERROR(MAX(0,#REF!-#REF!),0)</f>
        <v>0</v>
      </c>
      <c r="D287" s="1">
        <f>IFERROR(#REF!+#REF!,0)</f>
        <v>0</v>
      </c>
      <c r="E287" s="2">
        <f>IFERROR(AVERAGEIF(Customer_Revenue[[#This Row],[4/1/2022]:[6/30/2022]], "&gt;0"), 0)</f>
        <v>175.68333333333331</v>
      </c>
      <c r="F287" s="1">
        <f>IFERROR(AVEDEV(Customer_Revenue[[#This Row],[4/1/2022]:[6/30/2022]]),0)</f>
        <v>1.4844444444444396</v>
      </c>
      <c r="G287" s="1">
        <f>IFERROR(MAX(0,#REF!-#REF!),0)</f>
        <v>0</v>
      </c>
      <c r="H287" s="1">
        <f>IFERROR(#REF!+#REF!,0)</f>
        <v>0</v>
      </c>
      <c r="I287" s="2">
        <f>IFERROR(AVERAGEIF(Customer_Revenue[[#This Row],[4/1/2022]:[9/30/2022]], "&gt;0"),0)</f>
        <v>176.625</v>
      </c>
      <c r="J287" s="1">
        <f>IFERROR(AVEDEV(Customer_Revenue[[#This Row],[4/1/2022]:[9/30/2022]]),0)</f>
        <v>1.3699999999999999</v>
      </c>
      <c r="K287" s="1">
        <f>IFERROR(MAX(0,Customer_Revenue[[#This Row],[Q3 Mean]]-Customer_Revenue[[#This Row],[Q3 Mean Absolute Deviation]]),0)</f>
        <v>175.255</v>
      </c>
      <c r="L287" s="1">
        <f>IFERROR(MAX(0,Customer_Revenue[[#This Row],[Q3 Mean]]+Customer_Revenue[[#This Row],[Q3 Mean Absolute Deviation]]),0)</f>
        <v>177.995</v>
      </c>
      <c r="M287" s="2">
        <f>IFERROR(AVERAGEIF(Customer_Revenue[[#This Row],[10/1/2021]:[3/31/2022]], "&gt;0"),0)</f>
        <v>169.12714285714284</v>
      </c>
      <c r="N287" s="1">
        <f>IFERROR(AVEDEV(Customer_Revenue[[#This Row],[10/1/2021]:[3/31/2022]]),0)</f>
        <v>4.2918367346938737</v>
      </c>
      <c r="O287" s="1">
        <f>IFERROR(MAX(0,#REF!-#REF!),0)</f>
        <v>0</v>
      </c>
      <c r="P287" s="1">
        <f>IFERROR(#REF!+#REF!,0)</f>
        <v>0</v>
      </c>
      <c r="Q287">
        <v>7245</v>
      </c>
      <c r="T287">
        <v>164.12</v>
      </c>
      <c r="AN287">
        <v>164.12</v>
      </c>
      <c r="BH287">
        <v>164.12</v>
      </c>
      <c r="CB287">
        <v>172.32</v>
      </c>
      <c r="CK287" s="17"/>
      <c r="CV287">
        <v>172.32</v>
      </c>
      <c r="DP287">
        <v>172.32</v>
      </c>
      <c r="EJ287">
        <v>174.57</v>
      </c>
      <c r="FD287">
        <v>174.57</v>
      </c>
      <c r="FX287">
        <v>174.57</v>
      </c>
      <c r="GR287">
        <v>177.91</v>
      </c>
      <c r="HL287">
        <v>177.91</v>
      </c>
      <c r="IF287">
        <v>177.91</v>
      </c>
      <c r="JE287">
        <v>176.88</v>
      </c>
    </row>
    <row r="288" spans="1:278" x14ac:dyDescent="0.3">
      <c r="A288" s="2">
        <f>IFERROR(AVERAGEIF(Customer_Revenue[[#This Row],[1/3/2022]:[3/31/2022]], "&gt;0"), 0)</f>
        <v>106.87923076923074</v>
      </c>
      <c r="B288" s="1">
        <f>IFERROR(AVEDEV(Customer_Revenue[[#This Row],[1/3/2022]:[3/31/2022]]),0)</f>
        <v>0.79881656804732437</v>
      </c>
      <c r="C288" s="1">
        <f>IFERROR(MAX(0,#REF!-#REF!),0)</f>
        <v>0</v>
      </c>
      <c r="D288" s="1">
        <f>IFERROR(#REF!+#REF!,0)</f>
        <v>0</v>
      </c>
      <c r="E288" s="2">
        <f>IFERROR(AVERAGEIF(Customer_Revenue[[#This Row],[4/1/2022]:[6/30/2022]], "&gt;0"), 0)</f>
        <v>115.83384615384615</v>
      </c>
      <c r="F288" s="1">
        <f>IFERROR(AVEDEV(Customer_Revenue[[#This Row],[4/1/2022]:[6/30/2022]]),0)</f>
        <v>5.5568047337278097</v>
      </c>
      <c r="G288" s="1">
        <f>IFERROR(MAX(0,#REF!-#REF!),0)</f>
        <v>0</v>
      </c>
      <c r="H288" s="1">
        <f>IFERROR(#REF!+#REF!,0)</f>
        <v>0</v>
      </c>
      <c r="I288" s="2">
        <f>IFERROR(AVERAGEIF(Customer_Revenue[[#This Row],[4/1/2022]:[9/30/2022]], "&gt;0"),0)</f>
        <v>118.47730769230772</v>
      </c>
      <c r="J288" s="1">
        <f>IFERROR(AVEDEV(Customer_Revenue[[#This Row],[4/1/2022]:[9/30/2022]]),0)</f>
        <v>3.8983431952662611</v>
      </c>
      <c r="K288" s="1">
        <f>IFERROR(MAX(0,Customer_Revenue[[#This Row],[Q3 Mean]]-Customer_Revenue[[#This Row],[Q3 Mean Absolute Deviation]]),0)</f>
        <v>114.57896449704145</v>
      </c>
      <c r="L288" s="1">
        <f>IFERROR(MAX(0,Customer_Revenue[[#This Row],[Q3 Mean]]+Customer_Revenue[[#This Row],[Q3 Mean Absolute Deviation]]),0)</f>
        <v>122.37565088757398</v>
      </c>
      <c r="M288" s="2">
        <f>IFERROR(AVERAGEIF(Customer_Revenue[[#This Row],[10/1/2021]:[3/31/2022]], "&gt;0"),0)</f>
        <v>104.07961538461539</v>
      </c>
      <c r="N288" s="1">
        <f>IFERROR(AVEDEV(Customer_Revenue[[#This Row],[10/1/2021]:[3/31/2022]]),0)</f>
        <v>2.7996153846153837</v>
      </c>
      <c r="O288" s="1">
        <f>IFERROR(MAX(0,#REF!-#REF!),0)</f>
        <v>0</v>
      </c>
      <c r="P288" s="1">
        <f>IFERROR(#REF!+#REF!,0)</f>
        <v>0</v>
      </c>
      <c r="Q288">
        <v>7247</v>
      </c>
      <c r="V288">
        <v>101.28</v>
      </c>
      <c r="AA288">
        <v>101.28</v>
      </c>
      <c r="AF288">
        <v>101.28</v>
      </c>
      <c r="AK288">
        <v>101.28</v>
      </c>
      <c r="AP288">
        <v>101.28</v>
      </c>
      <c r="AU288">
        <v>101.28</v>
      </c>
      <c r="AZ288">
        <v>101.28</v>
      </c>
      <c r="BE288">
        <v>101.28</v>
      </c>
      <c r="BJ288">
        <v>101.28</v>
      </c>
      <c r="BO288">
        <v>101.28</v>
      </c>
      <c r="BT288">
        <v>101.28</v>
      </c>
      <c r="BY288">
        <v>101.28</v>
      </c>
      <c r="CD288">
        <v>101.28</v>
      </c>
      <c r="CI288">
        <v>106.36</v>
      </c>
      <c r="CK288" s="17"/>
      <c r="CN288">
        <v>106.36</v>
      </c>
      <c r="CS288">
        <v>106.36</v>
      </c>
      <c r="CX288">
        <v>106.36</v>
      </c>
      <c r="DC288">
        <v>106.36</v>
      </c>
      <c r="DH288">
        <v>106.36</v>
      </c>
      <c r="DM288">
        <v>106.36</v>
      </c>
      <c r="DR288">
        <v>106.36</v>
      </c>
      <c r="DW288">
        <v>106.36</v>
      </c>
      <c r="EB288">
        <v>106.36</v>
      </c>
      <c r="EG288">
        <v>108.61</v>
      </c>
      <c r="EL288">
        <v>108.61</v>
      </c>
      <c r="EQ288">
        <v>108.61</v>
      </c>
      <c r="EV288">
        <v>108.61</v>
      </c>
      <c r="FA288">
        <v>108.61</v>
      </c>
      <c r="FF288">
        <v>108.61</v>
      </c>
      <c r="FK288">
        <v>108.61</v>
      </c>
      <c r="FP288">
        <v>108.61</v>
      </c>
      <c r="FU288">
        <v>118.03</v>
      </c>
      <c r="FZ288">
        <v>118.03</v>
      </c>
      <c r="GE288">
        <v>118.03</v>
      </c>
      <c r="GJ288">
        <v>121.74</v>
      </c>
      <c r="GO288">
        <v>121.74</v>
      </c>
      <c r="GT288">
        <v>121.74</v>
      </c>
      <c r="GY288">
        <v>121.74</v>
      </c>
      <c r="HD288">
        <v>121.74</v>
      </c>
      <c r="HI288">
        <v>121.74</v>
      </c>
      <c r="HN288">
        <v>121.74</v>
      </c>
      <c r="HS288">
        <v>121.74</v>
      </c>
      <c r="HX288">
        <v>121.74</v>
      </c>
      <c r="IC288">
        <v>121.74</v>
      </c>
      <c r="IH288">
        <v>121.74</v>
      </c>
      <c r="IM288">
        <v>120.59</v>
      </c>
      <c r="IR288">
        <v>120.59</v>
      </c>
      <c r="IW288">
        <v>120.59</v>
      </c>
      <c r="JB288">
        <v>120.59</v>
      </c>
      <c r="JG288">
        <v>120.59</v>
      </c>
      <c r="JL288">
        <v>120.59</v>
      </c>
      <c r="JQ288">
        <v>120.59</v>
      </c>
    </row>
    <row r="289" spans="1:278" x14ac:dyDescent="0.3">
      <c r="A289" s="2">
        <f>IFERROR(AVERAGEIF(Customer_Revenue[[#This Row],[1/3/2022]:[3/31/2022]], "&gt;0"), 0)</f>
        <v>43.921538461538461</v>
      </c>
      <c r="B289" s="1">
        <f>IFERROR(AVEDEV(Customer_Revenue[[#This Row],[1/3/2022]:[3/31/2022]]),0)</f>
        <v>2.313254437869821</v>
      </c>
      <c r="C289" s="1">
        <f>IFERROR(MAX(0,#REF!-#REF!),0)</f>
        <v>0</v>
      </c>
      <c r="D289" s="1">
        <f>IFERROR(#REF!+#REF!,0)</f>
        <v>0</v>
      </c>
      <c r="E289" s="2">
        <f>IFERROR(AVERAGEIF(Customer_Revenue[[#This Row],[4/1/2022]:[6/30/2022]], "&gt;0"), 0)</f>
        <v>41.524615384615387</v>
      </c>
      <c r="F289" s="1">
        <f>IFERROR(AVEDEV(Customer_Revenue[[#This Row],[4/1/2022]:[6/30/2022]]),0)</f>
        <v>0.20023668639053227</v>
      </c>
      <c r="G289" s="1">
        <f>IFERROR(MAX(0,#REF!-#REF!),0)</f>
        <v>0</v>
      </c>
      <c r="H289" s="1">
        <f>IFERROR(#REF!+#REF!,0)</f>
        <v>0</v>
      </c>
      <c r="I289" s="2">
        <f>IFERROR(AVERAGEIF(Customer_Revenue[[#This Row],[4/1/2022]:[9/30/2022]], "&gt;0"),0)</f>
        <v>41.652692307692327</v>
      </c>
      <c r="J289" s="1">
        <f>IFERROR(AVEDEV(Customer_Revenue[[#This Row],[4/1/2022]:[9/30/2022]]),0)</f>
        <v>0.1887869822485152</v>
      </c>
      <c r="K289" s="1">
        <f>IFERROR(MAX(0,Customer_Revenue[[#This Row],[Q3 Mean]]-Customer_Revenue[[#This Row],[Q3 Mean Absolute Deviation]]),0)</f>
        <v>41.463905325443811</v>
      </c>
      <c r="L289" s="1">
        <f>IFERROR(MAX(0,Customer_Revenue[[#This Row],[Q3 Mean]]+Customer_Revenue[[#This Row],[Q3 Mean Absolute Deviation]]),0)</f>
        <v>41.841479289940843</v>
      </c>
      <c r="M289" s="2">
        <f>IFERROR(AVERAGEIF(Customer_Revenue[[#This Row],[10/1/2021]:[3/31/2022]], "&gt;0"),0)</f>
        <v>40.215769230769247</v>
      </c>
      <c r="N289" s="1">
        <f>IFERROR(AVEDEV(Customer_Revenue[[#This Row],[10/1/2021]:[3/31/2022]]),0)</f>
        <v>3.9908284023668674</v>
      </c>
      <c r="O289" s="1">
        <f>IFERROR(MAX(0,#REF!-#REF!),0)</f>
        <v>0</v>
      </c>
      <c r="P289" s="1">
        <f>IFERROR(#REF!+#REF!,0)</f>
        <v>0</v>
      </c>
      <c r="Q289">
        <v>7253</v>
      </c>
      <c r="S289">
        <v>36.51</v>
      </c>
      <c r="X289">
        <v>36.51</v>
      </c>
      <c r="AC289">
        <v>36.51</v>
      </c>
      <c r="AH289">
        <v>36.51</v>
      </c>
      <c r="AM289">
        <v>36.51</v>
      </c>
      <c r="AR289">
        <v>36.51</v>
      </c>
      <c r="AW289">
        <v>36.51</v>
      </c>
      <c r="BB289">
        <v>36.51</v>
      </c>
      <c r="BG289">
        <v>36.51</v>
      </c>
      <c r="BL289">
        <v>36.51</v>
      </c>
      <c r="BQ289">
        <v>36.51</v>
      </c>
      <c r="BV289">
        <v>36.51</v>
      </c>
      <c r="CA289">
        <v>36.51</v>
      </c>
      <c r="CF289">
        <v>36.51</v>
      </c>
      <c r="CK289" s="17">
        <v>45.19</v>
      </c>
      <c r="CP289">
        <v>45.19</v>
      </c>
      <c r="CU289">
        <v>45.19</v>
      </c>
      <c r="CZ289">
        <v>45.19</v>
      </c>
      <c r="DE289">
        <v>45.19</v>
      </c>
      <c r="DJ289">
        <v>45.19</v>
      </c>
      <c r="DO289">
        <v>45.19</v>
      </c>
      <c r="DT289">
        <v>45.19</v>
      </c>
      <c r="DY289">
        <v>48.81</v>
      </c>
      <c r="ED289">
        <v>41.38</v>
      </c>
      <c r="EI289">
        <v>41.38</v>
      </c>
      <c r="EN289">
        <v>41.38</v>
      </c>
      <c r="ES289">
        <v>41.38</v>
      </c>
      <c r="EX289">
        <v>41.38</v>
      </c>
      <c r="FC289">
        <v>41.38</v>
      </c>
      <c r="FH289">
        <v>41.38</v>
      </c>
      <c r="FM289">
        <v>41.38</v>
      </c>
      <c r="FR289">
        <v>41.38</v>
      </c>
      <c r="FW289">
        <v>41.38</v>
      </c>
      <c r="GB289">
        <v>41.38</v>
      </c>
      <c r="GG289">
        <v>41.38</v>
      </c>
      <c r="GL289">
        <v>41.85</v>
      </c>
      <c r="GQ289">
        <v>41.85</v>
      </c>
      <c r="GV289">
        <v>41.85</v>
      </c>
      <c r="HA289">
        <v>41.85</v>
      </c>
      <c r="HF289">
        <v>41.85</v>
      </c>
      <c r="HK289">
        <v>41.85</v>
      </c>
      <c r="HP289">
        <v>41.85</v>
      </c>
      <c r="HU289">
        <v>41.85</v>
      </c>
      <c r="HZ289">
        <v>41.85</v>
      </c>
      <c r="IE289">
        <v>41.85</v>
      </c>
      <c r="IJ289">
        <v>41.85</v>
      </c>
      <c r="IO289">
        <v>41.7</v>
      </c>
      <c r="IT289">
        <v>41.7</v>
      </c>
      <c r="IY289">
        <v>41.7</v>
      </c>
      <c r="JD289">
        <v>41.7</v>
      </c>
      <c r="JI289">
        <v>41.7</v>
      </c>
      <c r="JN289">
        <v>41.7</v>
      </c>
    </row>
    <row r="290" spans="1:278" x14ac:dyDescent="0.3">
      <c r="A290" s="2">
        <f>IFERROR(AVERAGEIF(Customer_Revenue[[#This Row],[1/3/2022]:[3/31/2022]], "&gt;0"), 0)</f>
        <v>23.768461538461544</v>
      </c>
      <c r="B290" s="1">
        <f>IFERROR(AVEDEV(Customer_Revenue[[#This Row],[1/3/2022]:[3/31/2022]]),0)</f>
        <v>0.42047337278106933</v>
      </c>
      <c r="C290" s="1">
        <f>IFERROR(MAX(0,#REF!-#REF!),0)</f>
        <v>0</v>
      </c>
      <c r="D290" s="1">
        <f>IFERROR(#REF!+#REF!,0)</f>
        <v>0</v>
      </c>
      <c r="E290" s="2">
        <f>IFERROR(AVERAGEIF(Customer_Revenue[[#This Row],[4/1/2022]:[6/30/2022]], "&gt;0"), 0)</f>
        <v>26.21307692307693</v>
      </c>
      <c r="F290" s="1">
        <f>IFERROR(AVEDEV(Customer_Revenue[[#This Row],[4/1/2022]:[6/30/2022]]),0)</f>
        <v>0.19029585798817167</v>
      </c>
      <c r="G290" s="1">
        <f>IFERROR(MAX(0,#REF!-#REF!),0)</f>
        <v>0</v>
      </c>
      <c r="H290" s="1">
        <f>IFERROR(#REF!+#REF!,0)</f>
        <v>0</v>
      </c>
      <c r="I290" s="2">
        <f>IFERROR(AVERAGEIF(Customer_Revenue[[#This Row],[4/1/2022]:[9/30/2022]], "&gt;0"),0)</f>
        <v>27.398461538461554</v>
      </c>
      <c r="J290" s="1">
        <f>IFERROR(AVEDEV(Customer_Revenue[[#This Row],[4/1/2022]:[9/30/2022]]),0)</f>
        <v>2.0813609467455718</v>
      </c>
      <c r="K290" s="1">
        <f>IFERROR(MAX(0,Customer_Revenue[[#This Row],[Q3 Mean]]-Customer_Revenue[[#This Row],[Q3 Mean Absolute Deviation]]),0)</f>
        <v>25.317100591715981</v>
      </c>
      <c r="L290" s="1">
        <f>IFERROR(MAX(0,Customer_Revenue[[#This Row],[Q3 Mean]]+Customer_Revenue[[#This Row],[Q3 Mean Absolute Deviation]]),0)</f>
        <v>29.479822485207126</v>
      </c>
      <c r="M290" s="2">
        <f>IFERROR(AVERAGEIF(Customer_Revenue[[#This Row],[10/1/2021]:[3/31/2022]], "&gt;0"),0)</f>
        <v>23.614444444444437</v>
      </c>
      <c r="N290" s="1">
        <f>IFERROR(AVEDEV(Customer_Revenue[[#This Row],[10/1/2021]:[3/31/2022]]),0)</f>
        <v>2.0733333333333301</v>
      </c>
      <c r="O290" s="1">
        <f>IFERROR(MAX(0,#REF!-#REF!),0)</f>
        <v>0</v>
      </c>
      <c r="P290" s="1">
        <f>IFERROR(#REF!+#REF!,0)</f>
        <v>0</v>
      </c>
      <c r="Q290">
        <v>7254</v>
      </c>
      <c r="R290">
        <v>15</v>
      </c>
      <c r="W290">
        <v>27.15</v>
      </c>
      <c r="AB290">
        <v>15</v>
      </c>
      <c r="AG290">
        <v>27.15</v>
      </c>
      <c r="AL290">
        <v>15</v>
      </c>
      <c r="AP290">
        <v>22.79</v>
      </c>
      <c r="AU290">
        <v>27.19</v>
      </c>
      <c r="AZ290">
        <v>27.19</v>
      </c>
      <c r="BE290">
        <v>27.19</v>
      </c>
      <c r="BJ290">
        <v>27.19</v>
      </c>
      <c r="BO290">
        <v>27.19</v>
      </c>
      <c r="BT290">
        <v>23.52</v>
      </c>
      <c r="BY290">
        <v>23.52</v>
      </c>
      <c r="CD290">
        <v>23.52</v>
      </c>
      <c r="CI290">
        <v>23.52</v>
      </c>
      <c r="CK290" s="17"/>
      <c r="CN290">
        <v>23.52</v>
      </c>
      <c r="CS290">
        <v>23.52</v>
      </c>
      <c r="CX290">
        <v>23.52</v>
      </c>
      <c r="DC290">
        <v>23.52</v>
      </c>
      <c r="DH290">
        <v>23.52</v>
      </c>
      <c r="DM290">
        <v>23.52</v>
      </c>
      <c r="DR290">
        <v>23.52</v>
      </c>
      <c r="DW290">
        <v>23.52</v>
      </c>
      <c r="EB290">
        <v>23.52</v>
      </c>
      <c r="EG290">
        <v>23.52</v>
      </c>
      <c r="EL290">
        <v>24.16</v>
      </c>
      <c r="EQ290">
        <v>26.11</v>
      </c>
      <c r="EV290">
        <v>26.11</v>
      </c>
      <c r="FA290">
        <v>26.11</v>
      </c>
      <c r="FF290">
        <v>26.11</v>
      </c>
      <c r="FK290">
        <v>26.11</v>
      </c>
      <c r="FP290">
        <v>27.45</v>
      </c>
      <c r="FU290">
        <v>26.11</v>
      </c>
      <c r="FZ290">
        <v>26.11</v>
      </c>
      <c r="GE290">
        <v>26.11</v>
      </c>
      <c r="GJ290">
        <v>26.11</v>
      </c>
      <c r="GO290">
        <v>26.11</v>
      </c>
      <c r="GT290">
        <v>26.11</v>
      </c>
      <c r="GY290">
        <v>26.11</v>
      </c>
      <c r="HD290">
        <v>26.11</v>
      </c>
      <c r="HI290">
        <v>26.11</v>
      </c>
      <c r="HN290">
        <v>26.11</v>
      </c>
      <c r="HS290">
        <v>26.11</v>
      </c>
      <c r="HX290">
        <v>26.11</v>
      </c>
      <c r="IC290">
        <v>26.11</v>
      </c>
      <c r="IH290">
        <v>26.11</v>
      </c>
      <c r="IM290">
        <v>26.11</v>
      </c>
      <c r="IR290">
        <v>26.11</v>
      </c>
      <c r="IW290">
        <v>31.47</v>
      </c>
      <c r="JB290">
        <v>32.81</v>
      </c>
      <c r="JG290">
        <v>38.840000000000003</v>
      </c>
      <c r="JL290">
        <v>33.479999999999997</v>
      </c>
      <c r="JQ290">
        <v>26.11</v>
      </c>
    </row>
    <row r="291" spans="1:278" x14ac:dyDescent="0.3">
      <c r="A291" s="2">
        <f>IFERROR(AVERAGEIF(Customer_Revenue[[#This Row],[1/3/2022]:[3/31/2022]], "&gt;0"), 0)</f>
        <v>76.53153846153846</v>
      </c>
      <c r="B291" s="1">
        <f>IFERROR(AVEDEV(Customer_Revenue[[#This Row],[1/3/2022]:[3/31/2022]]),0)</f>
        <v>0.91431952662722216</v>
      </c>
      <c r="C291" s="1">
        <f>IFERROR(MAX(0,#REF!-#REF!),0)</f>
        <v>0</v>
      </c>
      <c r="D291" s="1">
        <f>IFERROR(#REF!+#REF!,0)</f>
        <v>0</v>
      </c>
      <c r="E291" s="2">
        <f>IFERROR(AVERAGEIF(Customer_Revenue[[#This Row],[4/1/2022]:[6/30/2022]], "&gt;0"), 0)</f>
        <v>78.634615384615387</v>
      </c>
      <c r="F291" s="1">
        <f>IFERROR(AVEDEV(Customer_Revenue[[#This Row],[4/1/2022]:[6/30/2022]]),0)</f>
        <v>0.20023668639053499</v>
      </c>
      <c r="G291" s="1">
        <f>IFERROR(MAX(0,#REF!-#REF!),0)</f>
        <v>0</v>
      </c>
      <c r="H291" s="1">
        <f>IFERROR(#REF!+#REF!,0)</f>
        <v>0</v>
      </c>
      <c r="I291" s="2">
        <f>IFERROR(AVERAGEIF(Customer_Revenue[[#This Row],[4/1/2022]:[9/30/2022]], "&gt;0"),0)</f>
        <v>78.762692307692305</v>
      </c>
      <c r="J291" s="1">
        <f>IFERROR(AVEDEV(Customer_Revenue[[#This Row],[4/1/2022]:[9/30/2022]]),0)</f>
        <v>0.18878698224852122</v>
      </c>
      <c r="K291" s="1">
        <f>IFERROR(MAX(0,Customer_Revenue[[#This Row],[Q3 Mean]]-Customer_Revenue[[#This Row],[Q3 Mean Absolute Deviation]]),0)</f>
        <v>78.573905325443789</v>
      </c>
      <c r="L291" s="1">
        <f>IFERROR(MAX(0,Customer_Revenue[[#This Row],[Q3 Mean]]+Customer_Revenue[[#This Row],[Q3 Mean Absolute Deviation]]),0)</f>
        <v>78.951479289940821</v>
      </c>
      <c r="M291" s="2">
        <f>IFERROR(AVERAGEIF(Customer_Revenue[[#This Row],[10/1/2021]:[3/31/2022]], "&gt;0"),0)</f>
        <v>72.83</v>
      </c>
      <c r="N291" s="1">
        <f>IFERROR(AVEDEV(Customer_Revenue[[#This Row],[10/1/2021]:[3/31/2022]]),0)</f>
        <v>3.7015384615384637</v>
      </c>
      <c r="O291" s="1">
        <f>IFERROR(MAX(0,#REF!-#REF!),0)</f>
        <v>0</v>
      </c>
      <c r="P291" s="1">
        <f>IFERROR(#REF!+#REF!,0)</f>
        <v>0</v>
      </c>
      <c r="Q291">
        <v>7256</v>
      </c>
      <c r="S291">
        <v>65.37</v>
      </c>
      <c r="X291">
        <v>69.460000000000008</v>
      </c>
      <c r="AC291">
        <v>69.44</v>
      </c>
      <c r="AH291">
        <v>69.44</v>
      </c>
      <c r="AM291">
        <v>69.44</v>
      </c>
      <c r="AR291">
        <v>69.44</v>
      </c>
      <c r="AW291">
        <v>69.44</v>
      </c>
      <c r="BB291">
        <v>69.44</v>
      </c>
      <c r="BG291">
        <v>69.44</v>
      </c>
      <c r="BL291">
        <v>69.44</v>
      </c>
      <c r="BQ291">
        <v>69.44</v>
      </c>
      <c r="BV291">
        <v>69.44</v>
      </c>
      <c r="CA291">
        <v>69.44</v>
      </c>
      <c r="CF291">
        <v>73.56</v>
      </c>
      <c r="CK291" s="17">
        <v>73.56</v>
      </c>
      <c r="CP291">
        <v>76.540000000000006</v>
      </c>
      <c r="CU291">
        <v>76.540000000000006</v>
      </c>
      <c r="CZ291">
        <v>76.540000000000006</v>
      </c>
      <c r="DE291">
        <v>76.540000000000006</v>
      </c>
      <c r="DJ291">
        <v>76.540000000000006</v>
      </c>
      <c r="DO291">
        <v>76.540000000000006</v>
      </c>
      <c r="DT291">
        <v>76.540000000000006</v>
      </c>
      <c r="DY291">
        <v>76.540000000000006</v>
      </c>
      <c r="ED291">
        <v>78.489999999999995</v>
      </c>
      <c r="EI291">
        <v>78.489999999999995</v>
      </c>
      <c r="EN291">
        <v>78.489999999999995</v>
      </c>
      <c r="ES291">
        <v>78.489999999999995</v>
      </c>
      <c r="EX291">
        <v>78.489999999999995</v>
      </c>
      <c r="FC291">
        <v>78.489999999999995</v>
      </c>
      <c r="FH291">
        <v>78.489999999999995</v>
      </c>
      <c r="FM291">
        <v>78.489999999999995</v>
      </c>
      <c r="FR291">
        <v>78.489999999999995</v>
      </c>
      <c r="FW291">
        <v>78.489999999999995</v>
      </c>
      <c r="GB291">
        <v>78.489999999999995</v>
      </c>
      <c r="GG291">
        <v>78.489999999999995</v>
      </c>
      <c r="GL291">
        <v>78.959999999999994</v>
      </c>
      <c r="GQ291">
        <v>78.959999999999994</v>
      </c>
      <c r="GV291">
        <v>78.959999999999994</v>
      </c>
      <c r="HA291">
        <v>78.959999999999994</v>
      </c>
      <c r="HF291">
        <v>78.959999999999994</v>
      </c>
      <c r="HK291">
        <v>78.959999999999994</v>
      </c>
      <c r="HP291">
        <v>78.959999999999994</v>
      </c>
      <c r="HU291">
        <v>78.959999999999994</v>
      </c>
      <c r="HZ291">
        <v>78.959999999999994</v>
      </c>
      <c r="IE291">
        <v>78.959999999999994</v>
      </c>
      <c r="IJ291">
        <v>78.959999999999994</v>
      </c>
      <c r="IO291">
        <v>78.81</v>
      </c>
      <c r="IT291">
        <v>78.81</v>
      </c>
      <c r="IY291">
        <v>78.81</v>
      </c>
      <c r="JD291">
        <v>78.81</v>
      </c>
      <c r="JI291">
        <v>78.81</v>
      </c>
      <c r="JN291">
        <v>78.81</v>
      </c>
    </row>
    <row r="292" spans="1:278" x14ac:dyDescent="0.3">
      <c r="A292" s="2">
        <f>IFERROR(AVERAGEIF(Customer_Revenue[[#This Row],[1/3/2022]:[3/31/2022]], "&gt;0"), 0)</f>
        <v>38.186666666666667</v>
      </c>
      <c r="B292" s="1">
        <f>IFERROR(AVEDEV(Customer_Revenue[[#This Row],[1/3/2022]:[3/31/2022]]),0)</f>
        <v>9.351836734693876</v>
      </c>
      <c r="C292" s="1">
        <f>IFERROR(MAX(0,#REF!-#REF!),0)</f>
        <v>0</v>
      </c>
      <c r="D292" s="1">
        <f>IFERROR(#REF!+#REF!,0)</f>
        <v>0</v>
      </c>
      <c r="E292" s="2">
        <f>IFERROR(AVERAGEIF(Customer_Revenue[[#This Row],[4/1/2022]:[6/30/2022]], "&gt;0"), 0)</f>
        <v>41.54</v>
      </c>
      <c r="F292" s="1">
        <f>IFERROR(AVEDEV(Customer_Revenue[[#This Row],[4/1/2022]:[6/30/2022]]),0)</f>
        <v>1.226666666666669</v>
      </c>
      <c r="G292" s="1">
        <f>IFERROR(MAX(0,#REF!-#REF!),0)</f>
        <v>0</v>
      </c>
      <c r="H292" s="1">
        <f>IFERROR(#REF!+#REF!,0)</f>
        <v>0</v>
      </c>
      <c r="I292" s="2">
        <f>IFERROR(AVERAGEIF(Customer_Revenue[[#This Row],[4/1/2022]:[9/30/2022]], "&gt;0"),0)</f>
        <v>46.504615384615377</v>
      </c>
      <c r="J292" s="1">
        <f>IFERROR(AVEDEV(Customer_Revenue[[#This Row],[4/1/2022]:[9/30/2022]]),0)</f>
        <v>5.3342011834319534</v>
      </c>
      <c r="K292" s="1">
        <f>IFERROR(MAX(0,Customer_Revenue[[#This Row],[Q3 Mean]]-Customer_Revenue[[#This Row],[Q3 Mean Absolute Deviation]]),0)</f>
        <v>41.170414201183426</v>
      </c>
      <c r="L292" s="1">
        <f>IFERROR(MAX(0,Customer_Revenue[[#This Row],[Q3 Mean]]+Customer_Revenue[[#This Row],[Q3 Mean Absolute Deviation]]),0)</f>
        <v>51.838816568047328</v>
      </c>
      <c r="M292" s="2">
        <f>IFERROR(AVERAGEIF(Customer_Revenue[[#This Row],[10/1/2021]:[3/31/2022]], "&gt;0"),0)</f>
        <v>37.57833333333334</v>
      </c>
      <c r="N292" s="1">
        <f>IFERROR(AVEDEV(Customer_Revenue[[#This Row],[10/1/2021]:[3/31/2022]]),0)</f>
        <v>9.2028571428571411</v>
      </c>
      <c r="O292" s="1">
        <f>IFERROR(MAX(0,#REF!-#REF!),0)</f>
        <v>0</v>
      </c>
      <c r="P292" s="1">
        <f>IFERROR(#REF!+#REF!,0)</f>
        <v>0</v>
      </c>
      <c r="Q292">
        <v>7266</v>
      </c>
      <c r="Y292">
        <v>36.97</v>
      </c>
      <c r="AI292">
        <v>36.97</v>
      </c>
      <c r="AS292">
        <v>36.97</v>
      </c>
      <c r="BB292">
        <v>0</v>
      </c>
      <c r="BC292">
        <v>36.97</v>
      </c>
      <c r="BM292">
        <v>36.97</v>
      </c>
      <c r="BW292">
        <v>36.97</v>
      </c>
      <c r="CG292">
        <v>36.97</v>
      </c>
      <c r="CK292" s="17"/>
      <c r="CQ292">
        <v>36.97</v>
      </c>
      <c r="DA292">
        <v>36.97</v>
      </c>
      <c r="DK292">
        <v>36.97</v>
      </c>
      <c r="DZ292">
        <v>0</v>
      </c>
      <c r="EE292">
        <v>40.619999999999997</v>
      </c>
      <c r="EO292">
        <v>40.619999999999997</v>
      </c>
      <c r="EY292">
        <v>40.619999999999997</v>
      </c>
      <c r="FI292">
        <v>40.619999999999997</v>
      </c>
      <c r="FS292">
        <v>40.619999999999997</v>
      </c>
      <c r="GC292">
        <v>40.619999999999997</v>
      </c>
      <c r="GM292">
        <v>43.38</v>
      </c>
      <c r="HB292">
        <v>43.38</v>
      </c>
      <c r="HG292">
        <v>41.62</v>
      </c>
      <c r="HQ292">
        <v>49.03</v>
      </c>
      <c r="IA292">
        <v>57.57</v>
      </c>
      <c r="IK292">
        <v>52.42</v>
      </c>
      <c r="IU292">
        <v>51.56</v>
      </c>
      <c r="JE292">
        <v>51.56</v>
      </c>
      <c r="JO292">
        <v>51.56</v>
      </c>
    </row>
    <row r="293" spans="1:278" x14ac:dyDescent="0.3">
      <c r="A293" s="2">
        <f>IFERROR(AVERAGEIF(Customer_Revenue[[#This Row],[1/3/2022]:[3/31/2022]], "&gt;0"), 0)</f>
        <v>39.475000000000001</v>
      </c>
      <c r="B293" s="1">
        <f>IFERROR(AVEDEV(Customer_Revenue[[#This Row],[1/3/2022]:[3/31/2022]]),0)</f>
        <v>1.5750000000000011</v>
      </c>
      <c r="C293" s="1">
        <f>IFERROR(MAX(0,#REF!-#REF!),0)</f>
        <v>0</v>
      </c>
      <c r="D293" s="1">
        <f>IFERROR(#REF!+#REF!,0)</f>
        <v>0</v>
      </c>
      <c r="E293" s="2">
        <f>IFERROR(AVERAGEIF(Customer_Revenue[[#This Row],[4/1/2022]:[6/30/2022]], "&gt;0"), 0)</f>
        <v>31.629999999999995</v>
      </c>
      <c r="F293" s="1">
        <f>IFERROR(AVEDEV(Customer_Revenue[[#This Row],[4/1/2022]:[6/30/2022]]),0)</f>
        <v>11</v>
      </c>
      <c r="G293" s="1">
        <f>IFERROR(MAX(0,#REF!-#REF!),0)</f>
        <v>0</v>
      </c>
      <c r="H293" s="1">
        <f>IFERROR(#REF!+#REF!,0)</f>
        <v>0</v>
      </c>
      <c r="I293" s="2">
        <f>IFERROR(AVERAGEIF(Customer_Revenue[[#This Row],[4/1/2022]:[9/30/2022]], "&gt;0"),0)</f>
        <v>23.379999999999995</v>
      </c>
      <c r="J293" s="1">
        <f>IFERROR(AVEDEV(Customer_Revenue[[#This Row],[4/1/2022]:[9/30/2022]]),0)</f>
        <v>10.999999999999998</v>
      </c>
      <c r="K293" s="1">
        <f>IFERROR(MAX(0,Customer_Revenue[[#This Row],[Q3 Mean]]-Customer_Revenue[[#This Row],[Q3 Mean Absolute Deviation]]),0)</f>
        <v>12.379999999999997</v>
      </c>
      <c r="L293" s="1">
        <f>IFERROR(MAX(0,Customer_Revenue[[#This Row],[Q3 Mean]]+Customer_Revenue[[#This Row],[Q3 Mean Absolute Deviation]]),0)</f>
        <v>34.379999999999995</v>
      </c>
      <c r="M293" s="2">
        <f>IFERROR(AVERAGEIF(Customer_Revenue[[#This Row],[10/1/2021]:[3/31/2022]], "&gt;0"),0)</f>
        <v>39.955714285714286</v>
      </c>
      <c r="N293" s="1">
        <f>IFERROR(AVEDEV(Customer_Revenue[[#This Row],[10/1/2021]:[3/31/2022]]),0)</f>
        <v>2.3493877551020423</v>
      </c>
      <c r="O293" s="1">
        <f>IFERROR(MAX(0,#REF!-#REF!),0)</f>
        <v>0</v>
      </c>
      <c r="P293" s="1">
        <f>IFERROR(#REF!+#REF!,0)</f>
        <v>0</v>
      </c>
      <c r="Q293">
        <v>7268</v>
      </c>
      <c r="AA293">
        <v>37.9</v>
      </c>
      <c r="AU293">
        <v>45.99</v>
      </c>
      <c r="BO293">
        <v>37.9</v>
      </c>
      <c r="CI293">
        <v>37.9</v>
      </c>
      <c r="CK293" s="17"/>
      <c r="DC293">
        <v>37.9</v>
      </c>
      <c r="DW293">
        <v>41.95</v>
      </c>
      <c r="EQ293">
        <v>40.15</v>
      </c>
      <c r="FK293">
        <v>40.15</v>
      </c>
      <c r="GE293">
        <v>39.61</v>
      </c>
      <c r="GY293">
        <v>15.13</v>
      </c>
      <c r="HS293">
        <v>15.13</v>
      </c>
      <c r="IM293">
        <v>15.13</v>
      </c>
      <c r="JG293">
        <v>15.13</v>
      </c>
    </row>
    <row r="294" spans="1:278" x14ac:dyDescent="0.3">
      <c r="A294" s="2">
        <f>IFERROR(AVERAGEIF(Customer_Revenue[[#This Row],[1/3/2022]:[3/31/2022]], "&gt;0"), 0)</f>
        <v>70.154615384615383</v>
      </c>
      <c r="B294" s="1">
        <f>IFERROR(AVEDEV(Customer_Revenue[[#This Row],[1/3/2022]:[3/31/2022]]),0)</f>
        <v>16.20804733727811</v>
      </c>
      <c r="C294" s="1">
        <f>IFERROR(MAX(0,#REF!-#REF!),0)</f>
        <v>0</v>
      </c>
      <c r="D294" s="1">
        <f>IFERROR(#REF!+#REF!,0)</f>
        <v>0</v>
      </c>
      <c r="E294" s="2">
        <f>IFERROR(AVERAGEIF(Customer_Revenue[[#This Row],[4/1/2022]:[6/30/2022]], "&gt;0"), 0)</f>
        <v>84.156153846153842</v>
      </c>
      <c r="F294" s="1">
        <f>IFERROR(AVEDEV(Customer_Revenue[[#This Row],[4/1/2022]:[6/30/2022]]),0)</f>
        <v>21.530295857988168</v>
      </c>
      <c r="G294" s="1">
        <f>IFERROR(MAX(0,#REF!-#REF!),0)</f>
        <v>0</v>
      </c>
      <c r="H294" s="1">
        <f>IFERROR(#REF!+#REF!,0)</f>
        <v>0</v>
      </c>
      <c r="I294" s="2">
        <f>IFERROR(AVERAGEIF(Customer_Revenue[[#This Row],[4/1/2022]:[9/30/2022]], "&gt;0"),0)</f>
        <v>82.614615384615362</v>
      </c>
      <c r="J294" s="1">
        <f>IFERROR(AVEDEV(Customer_Revenue[[#This Row],[4/1/2022]:[9/30/2022]]),0)</f>
        <v>22.118816568047333</v>
      </c>
      <c r="K294" s="1">
        <f>IFERROR(MAX(0,Customer_Revenue[[#This Row],[Q3 Mean]]-Customer_Revenue[[#This Row],[Q3 Mean Absolute Deviation]]),0)</f>
        <v>60.495798816568026</v>
      </c>
      <c r="L294" s="1">
        <f>IFERROR(MAX(0,Customer_Revenue[[#This Row],[Q3 Mean]]+Customer_Revenue[[#This Row],[Q3 Mean Absolute Deviation]]),0)</f>
        <v>104.7334319526627</v>
      </c>
      <c r="M294" s="2">
        <f>IFERROR(AVERAGEIF(Customer_Revenue[[#This Row],[10/1/2021]:[3/31/2022]], "&gt;0"),0)</f>
        <v>70.919615384615383</v>
      </c>
      <c r="N294" s="1">
        <f>IFERROR(AVEDEV(Customer_Revenue[[#This Row],[10/1/2021]:[3/31/2022]]),0)</f>
        <v>17.800355029585806</v>
      </c>
      <c r="O294" s="1">
        <f>IFERROR(MAX(0,#REF!-#REF!),0)</f>
        <v>0</v>
      </c>
      <c r="P294" s="1">
        <f>IFERROR(#REF!+#REF!,0)</f>
        <v>0</v>
      </c>
      <c r="Q294">
        <v>7270</v>
      </c>
      <c r="T294">
        <v>52.94</v>
      </c>
      <c r="Y294">
        <v>88.12</v>
      </c>
      <c r="AD294">
        <v>52.94</v>
      </c>
      <c r="AI294">
        <v>88.12</v>
      </c>
      <c r="AN294">
        <v>52.94</v>
      </c>
      <c r="AS294">
        <v>88.12</v>
      </c>
      <c r="AX294">
        <v>52.94</v>
      </c>
      <c r="BC294">
        <v>55.52</v>
      </c>
      <c r="BH294">
        <v>52.94</v>
      </c>
      <c r="BM294">
        <v>88.12</v>
      </c>
      <c r="BR294">
        <v>85.54</v>
      </c>
      <c r="BW294">
        <v>55.52</v>
      </c>
      <c r="CB294">
        <v>118.14</v>
      </c>
      <c r="CG294">
        <v>55.52</v>
      </c>
      <c r="CK294" s="17"/>
      <c r="CL294">
        <v>52.94</v>
      </c>
      <c r="CQ294">
        <v>88.12</v>
      </c>
      <c r="CV294">
        <v>85.54</v>
      </c>
      <c r="DA294">
        <v>55.52</v>
      </c>
      <c r="DF294">
        <v>85.54</v>
      </c>
      <c r="DK294">
        <v>55.52</v>
      </c>
      <c r="DP294">
        <v>85.54</v>
      </c>
      <c r="DU294">
        <v>55.52</v>
      </c>
      <c r="DZ294">
        <v>52.94</v>
      </c>
      <c r="EE294">
        <v>92.06</v>
      </c>
      <c r="EJ294">
        <v>89.48</v>
      </c>
      <c r="EO294">
        <v>57.77</v>
      </c>
      <c r="ET294">
        <v>129.33000000000001</v>
      </c>
      <c r="EY294">
        <v>57.77</v>
      </c>
      <c r="FD294">
        <v>89.48</v>
      </c>
      <c r="FI294">
        <v>57.77</v>
      </c>
      <c r="FN294">
        <v>89.48</v>
      </c>
      <c r="FS294">
        <v>57.77</v>
      </c>
      <c r="FX294">
        <v>94.09</v>
      </c>
      <c r="GC294">
        <v>62.38</v>
      </c>
      <c r="GH294">
        <v>94.09</v>
      </c>
      <c r="GM294">
        <v>64.650000000000006</v>
      </c>
      <c r="GR294">
        <v>136.21</v>
      </c>
      <c r="GW294">
        <v>64.650000000000006</v>
      </c>
      <c r="HB294">
        <v>96.36</v>
      </c>
      <c r="HG294">
        <v>65.08</v>
      </c>
      <c r="HL294">
        <v>96.77</v>
      </c>
      <c r="HQ294">
        <v>65.08</v>
      </c>
      <c r="HV294">
        <v>97.46</v>
      </c>
      <c r="IA294">
        <v>61.36</v>
      </c>
      <c r="IF294">
        <v>58.76</v>
      </c>
      <c r="IK294">
        <v>99.76</v>
      </c>
      <c r="IP294">
        <v>58.06</v>
      </c>
      <c r="IU294">
        <v>99.95</v>
      </c>
      <c r="IZ294">
        <v>63.35</v>
      </c>
      <c r="JE294">
        <v>66.19</v>
      </c>
      <c r="JJ294">
        <v>155.94</v>
      </c>
      <c r="JO294">
        <v>66.19</v>
      </c>
    </row>
    <row r="295" spans="1:278" x14ac:dyDescent="0.3">
      <c r="A295" s="2">
        <f>IFERROR(AVERAGEIF(Customer_Revenue[[#This Row],[1/3/2022]:[3/31/2022]], "&gt;0"), 0)</f>
        <v>161.27153846153846</v>
      </c>
      <c r="B295" s="1">
        <f>IFERROR(AVEDEV(Customer_Revenue[[#This Row],[1/3/2022]:[3/31/2022]]),0)</f>
        <v>13.030650887573962</v>
      </c>
      <c r="C295" s="1">
        <f>IFERROR(MAX(0,#REF!-#REF!),0)</f>
        <v>0</v>
      </c>
      <c r="D295" s="1">
        <f>IFERROR(#REF!+#REF!,0)</f>
        <v>0</v>
      </c>
      <c r="E295" s="2">
        <f>IFERROR(AVERAGEIF(Customer_Revenue[[#This Row],[4/1/2022]:[6/30/2022]], "&gt;0"), 0)</f>
        <v>166.10538461538459</v>
      </c>
      <c r="F295" s="1">
        <f>IFERROR(AVEDEV(Customer_Revenue[[#This Row],[4/1/2022]:[6/30/2022]]),0)</f>
        <v>24.686508875739648</v>
      </c>
      <c r="G295" s="1">
        <f>IFERROR(MAX(0,#REF!-#REF!),0)</f>
        <v>0</v>
      </c>
      <c r="H295" s="1">
        <f>IFERROR(#REF!+#REF!,0)</f>
        <v>0</v>
      </c>
      <c r="I295" s="2">
        <f>IFERROR(AVERAGEIF(Customer_Revenue[[#This Row],[4/1/2022]:[9/30/2022]], "&gt;0"),0)</f>
        <v>175.38500000000002</v>
      </c>
      <c r="J295" s="1">
        <f>IFERROR(AVEDEV(Customer_Revenue[[#This Row],[4/1/2022]:[9/30/2022]]),0)</f>
        <v>27.446153846153852</v>
      </c>
      <c r="K295" s="1">
        <f>IFERROR(MAX(0,Customer_Revenue[[#This Row],[Q3 Mean]]-Customer_Revenue[[#This Row],[Q3 Mean Absolute Deviation]]),0)</f>
        <v>147.93884615384616</v>
      </c>
      <c r="L295" s="1">
        <f>IFERROR(MAX(0,Customer_Revenue[[#This Row],[Q3 Mean]]+Customer_Revenue[[#This Row],[Q3 Mean Absolute Deviation]]),0)</f>
        <v>202.83115384615388</v>
      </c>
      <c r="M295" s="2">
        <f>IFERROR(AVERAGEIF(Customer_Revenue[[#This Row],[10/1/2021]:[3/31/2022]], "&gt;0"),0)</f>
        <v>158.90846153846158</v>
      </c>
      <c r="N295" s="1">
        <f>IFERROR(AVEDEV(Customer_Revenue[[#This Row],[10/1/2021]:[3/31/2022]]),0)</f>
        <v>20.328461538461536</v>
      </c>
      <c r="O295" s="1">
        <f>IFERROR(MAX(0,#REF!-#REF!),0)</f>
        <v>0</v>
      </c>
      <c r="P295" s="1">
        <f>IFERROR(#REF!+#REF!,0)</f>
        <v>0</v>
      </c>
      <c r="Q295">
        <v>7275</v>
      </c>
      <c r="S295">
        <v>166.46</v>
      </c>
      <c r="X295">
        <v>131.49</v>
      </c>
      <c r="AC295">
        <v>225.32</v>
      </c>
      <c r="AH295">
        <v>166.46</v>
      </c>
      <c r="AM295">
        <v>131.49</v>
      </c>
      <c r="AR295">
        <v>166.46</v>
      </c>
      <c r="AW295">
        <v>166.46</v>
      </c>
      <c r="BB295">
        <v>131.49</v>
      </c>
      <c r="BG295">
        <v>225.32</v>
      </c>
      <c r="BL295">
        <v>113.55</v>
      </c>
      <c r="BQ295">
        <v>148.52000000000001</v>
      </c>
      <c r="BV295">
        <v>148.52000000000001</v>
      </c>
      <c r="CA295">
        <v>113.55</v>
      </c>
      <c r="CF295">
        <v>148.52000000000001</v>
      </c>
      <c r="CK295" s="17">
        <v>172.41</v>
      </c>
      <c r="CP295">
        <v>158.82000000000002</v>
      </c>
      <c r="CU295">
        <v>158.82</v>
      </c>
      <c r="CZ295">
        <v>158.82</v>
      </c>
      <c r="DE295">
        <v>123.85</v>
      </c>
      <c r="DJ295">
        <v>169.07</v>
      </c>
      <c r="DO295">
        <v>134.1</v>
      </c>
      <c r="DT295">
        <v>169.07</v>
      </c>
      <c r="DY295">
        <v>169.07</v>
      </c>
      <c r="ED295">
        <v>197.75</v>
      </c>
      <c r="EI295">
        <v>171.32</v>
      </c>
      <c r="EN295">
        <v>164.91</v>
      </c>
      <c r="ES295">
        <v>124.82</v>
      </c>
      <c r="EX295">
        <v>159.79</v>
      </c>
      <c r="FC295">
        <v>168.02</v>
      </c>
      <c r="FH295">
        <v>194.45</v>
      </c>
      <c r="FM295">
        <v>133.05000000000001</v>
      </c>
      <c r="FR295">
        <v>168.02</v>
      </c>
      <c r="FW295">
        <v>168.02</v>
      </c>
      <c r="GB295">
        <v>168.02</v>
      </c>
      <c r="GG295">
        <v>133.05000000000001</v>
      </c>
      <c r="GL295">
        <v>261.8</v>
      </c>
      <c r="GQ295">
        <v>194.87</v>
      </c>
      <c r="GV295">
        <v>145.52000000000001</v>
      </c>
      <c r="HA295">
        <v>139.94</v>
      </c>
      <c r="HF295">
        <v>178.06</v>
      </c>
      <c r="HK295">
        <v>178.06</v>
      </c>
      <c r="HP295">
        <v>139.94</v>
      </c>
      <c r="HU295">
        <v>247.88</v>
      </c>
      <c r="HZ295">
        <v>189.99</v>
      </c>
      <c r="IE295">
        <v>150.82</v>
      </c>
      <c r="IJ295">
        <v>189.99</v>
      </c>
      <c r="IO295">
        <v>188.96</v>
      </c>
      <c r="IT295">
        <v>149.79</v>
      </c>
      <c r="IY295">
        <v>188.96</v>
      </c>
      <c r="JD295">
        <v>259.44</v>
      </c>
      <c r="JI295">
        <v>149.79</v>
      </c>
      <c r="JN295">
        <v>188.96</v>
      </c>
    </row>
    <row r="296" spans="1:278" x14ac:dyDescent="0.3">
      <c r="A296" s="2">
        <f>IFERROR(AVERAGEIF(Customer_Revenue[[#This Row],[1/3/2022]:[3/31/2022]], "&gt;0"), 0)</f>
        <v>161.0616666666667</v>
      </c>
      <c r="B296" s="1">
        <f>IFERROR(AVEDEV(Customer_Revenue[[#This Row],[1/3/2022]:[3/31/2022]]),0)</f>
        <v>30.294792899408286</v>
      </c>
      <c r="C296" s="1">
        <f>IFERROR(MAX(0,#REF!-#REF!),0)</f>
        <v>0</v>
      </c>
      <c r="D296" s="1">
        <f>IFERROR(#REF!+#REF!,0)</f>
        <v>0</v>
      </c>
      <c r="E296" s="2">
        <f>IFERROR(AVERAGEIF(Customer_Revenue[[#This Row],[4/1/2022]:[6/30/2022]], "&gt;0"), 0)</f>
        <v>169.89461538461541</v>
      </c>
      <c r="F296" s="1">
        <f>IFERROR(AVEDEV(Customer_Revenue[[#This Row],[4/1/2022]:[6/30/2022]]),0)</f>
        <v>27.910295857988174</v>
      </c>
      <c r="G296" s="1">
        <f>IFERROR(MAX(0,#REF!-#REF!),0)</f>
        <v>0</v>
      </c>
      <c r="H296" s="1">
        <f>IFERROR(#REF!+#REF!,0)</f>
        <v>0</v>
      </c>
      <c r="I296" s="2">
        <f>IFERROR(AVERAGEIF(Customer_Revenue[[#This Row],[4/1/2022]:[9/30/2022]], "&gt;0"),0)</f>
        <v>171.42576923076925</v>
      </c>
      <c r="J296" s="1">
        <f>IFERROR(AVEDEV(Customer_Revenue[[#This Row],[4/1/2022]:[9/30/2022]]),0)</f>
        <v>24.615118343195281</v>
      </c>
      <c r="K296" s="1">
        <f>IFERROR(MAX(0,Customer_Revenue[[#This Row],[Q3 Mean]]-Customer_Revenue[[#This Row],[Q3 Mean Absolute Deviation]]),0)</f>
        <v>146.81065088757396</v>
      </c>
      <c r="L296" s="1">
        <f>IFERROR(MAX(0,Customer_Revenue[[#This Row],[Q3 Mean]]+Customer_Revenue[[#This Row],[Q3 Mean Absolute Deviation]]),0)</f>
        <v>196.04088757396454</v>
      </c>
      <c r="M296" s="2">
        <f>IFERROR(AVERAGEIF(Customer_Revenue[[#This Row],[10/1/2021]:[3/31/2022]], "&gt;0"),0)</f>
        <v>157.46199999999999</v>
      </c>
      <c r="N296" s="1">
        <f>IFERROR(AVEDEV(Customer_Revenue[[#This Row],[10/1/2021]:[3/31/2022]]),0)</f>
        <v>25.490502958579878</v>
      </c>
      <c r="O296" s="1">
        <f>IFERROR(MAX(0,#REF!-#REF!),0)</f>
        <v>0</v>
      </c>
      <c r="P296" s="1">
        <f>IFERROR(#REF!+#REF!,0)</f>
        <v>0</v>
      </c>
      <c r="Q296">
        <v>7276</v>
      </c>
      <c r="U296">
        <v>136.99</v>
      </c>
      <c r="Z296">
        <v>213.49</v>
      </c>
      <c r="AE296">
        <v>136.99</v>
      </c>
      <c r="AJ296">
        <v>136.99</v>
      </c>
      <c r="AO296">
        <v>136.99</v>
      </c>
      <c r="AT296">
        <v>171.96</v>
      </c>
      <c r="AY296">
        <v>136.99</v>
      </c>
      <c r="BD296">
        <v>171.96</v>
      </c>
      <c r="BI296">
        <v>136.99</v>
      </c>
      <c r="BN296">
        <v>178.52</v>
      </c>
      <c r="BS296">
        <v>136.99</v>
      </c>
      <c r="BX296">
        <v>171.96</v>
      </c>
      <c r="CC296">
        <v>136.99</v>
      </c>
      <c r="CH296">
        <v>136.99</v>
      </c>
      <c r="CK296" s="17"/>
      <c r="CP296">
        <v>195.85</v>
      </c>
      <c r="CR296">
        <v>0</v>
      </c>
      <c r="CW296">
        <v>171.96</v>
      </c>
      <c r="DB296">
        <v>140.91</v>
      </c>
      <c r="DG296">
        <v>140.91</v>
      </c>
      <c r="DL296">
        <v>175.88</v>
      </c>
      <c r="DQ296">
        <v>182.44</v>
      </c>
      <c r="DV296">
        <v>140.91</v>
      </c>
      <c r="EA296">
        <v>140.91</v>
      </c>
      <c r="EF296">
        <v>178.13</v>
      </c>
      <c r="EK296">
        <v>143.16</v>
      </c>
      <c r="EP296">
        <v>184.69</v>
      </c>
      <c r="EU296">
        <v>143.16</v>
      </c>
      <c r="EZ296">
        <v>178.13</v>
      </c>
      <c r="FE296">
        <v>181.32</v>
      </c>
      <c r="FJ296">
        <v>219.66</v>
      </c>
      <c r="FO296">
        <v>143.16</v>
      </c>
      <c r="FT296">
        <v>138.07</v>
      </c>
      <c r="FY296">
        <v>138.07</v>
      </c>
      <c r="GD296">
        <v>214.57</v>
      </c>
      <c r="GI296">
        <v>153.82</v>
      </c>
      <c r="GN296">
        <v>237.21</v>
      </c>
      <c r="GS296">
        <v>153.82</v>
      </c>
      <c r="GX296">
        <v>153.82</v>
      </c>
      <c r="HC296">
        <v>153.82</v>
      </c>
      <c r="HH296">
        <v>153.82</v>
      </c>
      <c r="HM296">
        <v>191.94</v>
      </c>
      <c r="HR296">
        <v>153.82</v>
      </c>
      <c r="HW296">
        <v>200.33</v>
      </c>
      <c r="IB296">
        <v>153.82</v>
      </c>
      <c r="IG296">
        <v>153.82</v>
      </c>
      <c r="IL296">
        <v>191.96</v>
      </c>
      <c r="IQ296">
        <v>199.3</v>
      </c>
      <c r="IV296">
        <v>152.79</v>
      </c>
      <c r="JA296">
        <v>152.79</v>
      </c>
      <c r="JF296">
        <v>191.96</v>
      </c>
      <c r="JK296">
        <v>199.3</v>
      </c>
      <c r="JP296">
        <v>152.79</v>
      </c>
    </row>
    <row r="297" spans="1:278" x14ac:dyDescent="0.3">
      <c r="A297" s="2">
        <f>IFERROR(AVERAGEIF(Customer_Revenue[[#This Row],[1/3/2022]:[3/31/2022]], "&gt;0"), 0)</f>
        <v>226.90846153846161</v>
      </c>
      <c r="B297" s="1">
        <f>IFERROR(AVEDEV(Customer_Revenue[[#This Row],[1/3/2022]:[3/31/2022]]),0)</f>
        <v>3.1207100591716359</v>
      </c>
      <c r="C297" s="1">
        <f>IFERROR(MAX(0,#REF!-#REF!),0)</f>
        <v>0</v>
      </c>
      <c r="D297" s="1">
        <f>IFERROR(#REF!+#REF!,0)</f>
        <v>0</v>
      </c>
      <c r="E297" s="2">
        <f>IFERROR(AVERAGEIF(Customer_Revenue[[#This Row],[4/1/2022]:[6/30/2022]], "&gt;0"), 0)</f>
        <v>238.79461538461544</v>
      </c>
      <c r="F297" s="1">
        <f>IFERROR(AVEDEV(Customer_Revenue[[#This Row],[4/1/2022]:[6/30/2022]]),0)</f>
        <v>9.7094674556213256</v>
      </c>
      <c r="G297" s="1">
        <f>IFERROR(MAX(0,#REF!-#REF!),0)</f>
        <v>0</v>
      </c>
      <c r="H297" s="1">
        <f>IFERROR(#REF!+#REF!,0)</f>
        <v>0</v>
      </c>
      <c r="I297" s="2">
        <f>IFERROR(AVERAGEIF(Customer_Revenue[[#This Row],[4/1/2022]:[9/30/2022]], "&gt;0"),0)</f>
        <v>248.46192307692326</v>
      </c>
      <c r="J297" s="1">
        <f>IFERROR(AVEDEV(Customer_Revenue[[#This Row],[4/1/2022]:[9/30/2022]]),0)</f>
        <v>11.547485207100534</v>
      </c>
      <c r="K297" s="1">
        <f>IFERROR(MAX(0,Customer_Revenue[[#This Row],[Q3 Mean]]-Customer_Revenue[[#This Row],[Q3 Mean Absolute Deviation]]),0)</f>
        <v>236.91443786982273</v>
      </c>
      <c r="L297" s="1">
        <f>IFERROR(MAX(0,Customer_Revenue[[#This Row],[Q3 Mean]]+Customer_Revenue[[#This Row],[Q3 Mean Absolute Deviation]]),0)</f>
        <v>260.00940828402378</v>
      </c>
      <c r="M297" s="2">
        <f>IFERROR(AVERAGEIF(Customer_Revenue[[#This Row],[10/1/2021]:[3/31/2022]], "&gt;0"),0)</f>
        <v>220.46923076923082</v>
      </c>
      <c r="N297" s="1">
        <f>IFERROR(AVEDEV(Customer_Revenue[[#This Row],[10/1/2021]:[3/31/2022]]),0)</f>
        <v>7.9349112426035253</v>
      </c>
      <c r="O297" s="1">
        <f>IFERROR(MAX(0,#REF!-#REF!),0)</f>
        <v>0</v>
      </c>
      <c r="P297" s="1">
        <f>IFERROR(#REF!+#REF!,0)</f>
        <v>0</v>
      </c>
      <c r="Q297">
        <v>7277</v>
      </c>
      <c r="T297">
        <v>195.49</v>
      </c>
      <c r="Y297">
        <v>203.33</v>
      </c>
      <c r="AD297">
        <v>203.33</v>
      </c>
      <c r="AI297">
        <v>203.33</v>
      </c>
      <c r="AN297">
        <v>213.78</v>
      </c>
      <c r="AS297">
        <v>213.78</v>
      </c>
      <c r="AX297">
        <v>213.78</v>
      </c>
      <c r="BC297">
        <v>213.78</v>
      </c>
      <c r="BH297">
        <v>222.27</v>
      </c>
      <c r="BM297">
        <v>224.88</v>
      </c>
      <c r="BR297">
        <v>224.88</v>
      </c>
      <c r="BW297">
        <v>224.88</v>
      </c>
      <c r="CB297">
        <v>224.88</v>
      </c>
      <c r="CG297">
        <v>224.88</v>
      </c>
      <c r="CK297" s="17"/>
      <c r="CL297">
        <v>224.88</v>
      </c>
      <c r="CQ297">
        <v>224.88</v>
      </c>
      <c r="CV297">
        <v>224.88</v>
      </c>
      <c r="DA297">
        <v>224.88</v>
      </c>
      <c r="DF297">
        <v>224.88</v>
      </c>
      <c r="DK297">
        <v>224.88</v>
      </c>
      <c r="DP297">
        <v>224.88</v>
      </c>
      <c r="DU297">
        <v>224.88</v>
      </c>
      <c r="DZ297">
        <v>224.88</v>
      </c>
      <c r="EE297">
        <v>233.67</v>
      </c>
      <c r="EJ297">
        <v>233.67</v>
      </c>
      <c r="EO297">
        <v>233.67</v>
      </c>
      <c r="ET297">
        <v>233.67</v>
      </c>
      <c r="EY297">
        <v>233.67</v>
      </c>
      <c r="FD297">
        <v>233.67</v>
      </c>
      <c r="FI297">
        <v>233.67</v>
      </c>
      <c r="FN297">
        <v>233.67</v>
      </c>
      <c r="FS297">
        <v>228.44</v>
      </c>
      <c r="FX297">
        <v>229.75</v>
      </c>
      <c r="GC297">
        <v>229.75</v>
      </c>
      <c r="GH297">
        <v>229.75</v>
      </c>
      <c r="GM297">
        <v>253.51</v>
      </c>
      <c r="GR297">
        <v>253.51</v>
      </c>
      <c r="GW297">
        <v>253.51</v>
      </c>
      <c r="HB297">
        <v>257.76</v>
      </c>
      <c r="HG297">
        <v>257.76</v>
      </c>
      <c r="HL297">
        <v>257.76</v>
      </c>
      <c r="HQ297">
        <v>257.76</v>
      </c>
      <c r="HV297">
        <v>257.76</v>
      </c>
      <c r="IA297">
        <v>257.76</v>
      </c>
      <c r="IF297">
        <v>257.76</v>
      </c>
      <c r="IK297">
        <v>257.76</v>
      </c>
      <c r="IP297">
        <v>258.56</v>
      </c>
      <c r="IU297">
        <v>258.56</v>
      </c>
      <c r="IZ297">
        <v>258.56</v>
      </c>
      <c r="JE297">
        <v>258.56</v>
      </c>
      <c r="JJ297">
        <v>258.56</v>
      </c>
      <c r="JO297">
        <v>258.56</v>
      </c>
    </row>
    <row r="298" spans="1:278" x14ac:dyDescent="0.3">
      <c r="A298" s="2">
        <f>IFERROR(AVERAGEIF(Customer_Revenue[[#This Row],[1/3/2022]:[3/31/2022]], "&gt;0"), 0)</f>
        <v>70.032307692307697</v>
      </c>
      <c r="B298" s="1">
        <f>IFERROR(AVEDEV(Customer_Revenue[[#This Row],[1/3/2022]:[3/31/2022]]),0)</f>
        <v>11.277514792899408</v>
      </c>
      <c r="C298" s="1">
        <f>IFERROR(MAX(0,#REF!-#REF!),0)</f>
        <v>0</v>
      </c>
      <c r="D298" s="1">
        <f>IFERROR(#REF!+#REF!,0)</f>
        <v>0</v>
      </c>
      <c r="E298" s="2">
        <f>IFERROR(AVERAGEIF(Customer_Revenue[[#This Row],[4/1/2022]:[6/30/2022]], "&gt;0"), 0)</f>
        <v>60.624615384615403</v>
      </c>
      <c r="F298" s="1">
        <f>IFERROR(AVEDEV(Customer_Revenue[[#This Row],[4/1/2022]:[6/30/2022]]),0)</f>
        <v>0.97562130177515405</v>
      </c>
      <c r="G298" s="1">
        <f>IFERROR(MAX(0,#REF!-#REF!),0)</f>
        <v>0</v>
      </c>
      <c r="H298" s="1">
        <f>IFERROR(#REF!+#REF!,0)</f>
        <v>0</v>
      </c>
      <c r="I298" s="2">
        <f>IFERROR(AVERAGEIF(Customer_Revenue[[#This Row],[4/1/2022]:[9/30/2022]], "&gt;0"),0)</f>
        <v>61.253461538461551</v>
      </c>
      <c r="J298" s="1">
        <f>IFERROR(AVEDEV(Customer_Revenue[[#This Row],[4/1/2022]:[9/30/2022]]),0)</f>
        <v>0.92316568047336878</v>
      </c>
      <c r="K298" s="1">
        <f>IFERROR(MAX(0,Customer_Revenue[[#This Row],[Q3 Mean]]-Customer_Revenue[[#This Row],[Q3 Mean Absolute Deviation]]),0)</f>
        <v>60.330295857988183</v>
      </c>
      <c r="L298" s="1">
        <f>IFERROR(MAX(0,Customer_Revenue[[#This Row],[Q3 Mean]]+Customer_Revenue[[#This Row],[Q3 Mean Absolute Deviation]]),0)</f>
        <v>62.176627218934918</v>
      </c>
      <c r="M298" s="2">
        <f>IFERROR(AVERAGEIF(Customer_Revenue[[#This Row],[10/1/2021]:[3/31/2022]], "&gt;0"),0)</f>
        <v>74.711153846153834</v>
      </c>
      <c r="N298" s="1">
        <f>IFERROR(AVEDEV(Customer_Revenue[[#This Row],[10/1/2021]:[3/31/2022]]),0)</f>
        <v>7.7982248520710122</v>
      </c>
      <c r="O298" s="1">
        <f>IFERROR(MAX(0,#REF!-#REF!),0)</f>
        <v>0</v>
      </c>
      <c r="P298" s="1">
        <f>IFERROR(#REF!+#REF!,0)</f>
        <v>0</v>
      </c>
      <c r="Q298">
        <v>7278</v>
      </c>
      <c r="S298">
        <v>79.39</v>
      </c>
      <c r="X298">
        <v>79.39</v>
      </c>
      <c r="AC298">
        <v>79.39</v>
      </c>
      <c r="AH298">
        <v>79.39</v>
      </c>
      <c r="AM298">
        <v>79.39</v>
      </c>
      <c r="AR298">
        <v>79.39</v>
      </c>
      <c r="AW298">
        <v>79.39</v>
      </c>
      <c r="BB298">
        <v>79.39</v>
      </c>
      <c r="BG298">
        <v>79.39</v>
      </c>
      <c r="BL298">
        <v>79.39</v>
      </c>
      <c r="BQ298">
        <v>79.39</v>
      </c>
      <c r="BV298">
        <v>79.39</v>
      </c>
      <c r="CA298">
        <v>79.39</v>
      </c>
      <c r="CF298">
        <v>79.39</v>
      </c>
      <c r="CK298" s="17">
        <v>81.34</v>
      </c>
      <c r="CP298">
        <v>81.34</v>
      </c>
      <c r="CU298">
        <v>79.39</v>
      </c>
      <c r="CZ298">
        <v>81.34</v>
      </c>
      <c r="DE298">
        <v>81.34</v>
      </c>
      <c r="DJ298">
        <v>79.39</v>
      </c>
      <c r="DO298">
        <v>56.09</v>
      </c>
      <c r="DT298">
        <v>56.09</v>
      </c>
      <c r="DY298">
        <v>56.53</v>
      </c>
      <c r="ED298">
        <v>58.34</v>
      </c>
      <c r="EI298">
        <v>59.92</v>
      </c>
      <c r="EN298">
        <v>59.92</v>
      </c>
      <c r="ES298">
        <v>59.92</v>
      </c>
      <c r="EX298">
        <v>59.92</v>
      </c>
      <c r="FC298">
        <v>59.92</v>
      </c>
      <c r="FH298">
        <v>59.92</v>
      </c>
      <c r="FM298">
        <v>59.92</v>
      </c>
      <c r="FR298">
        <v>59.92</v>
      </c>
      <c r="FW298">
        <v>59.92</v>
      </c>
      <c r="GB298">
        <v>59.92</v>
      </c>
      <c r="GG298">
        <v>59.92</v>
      </c>
      <c r="GL298">
        <v>62.21</v>
      </c>
      <c r="GQ298">
        <v>62.21</v>
      </c>
      <c r="GV298">
        <v>62.21</v>
      </c>
      <c r="HA298">
        <v>62.21</v>
      </c>
      <c r="HF298">
        <v>62.21</v>
      </c>
      <c r="HK298">
        <v>62.21</v>
      </c>
      <c r="HP298">
        <v>62.21</v>
      </c>
      <c r="HU298">
        <v>62.21</v>
      </c>
      <c r="HZ298">
        <v>62.21</v>
      </c>
      <c r="IE298">
        <v>62.21</v>
      </c>
      <c r="IJ298">
        <v>62.21</v>
      </c>
      <c r="IO298">
        <v>61.5</v>
      </c>
      <c r="IT298">
        <v>61.5</v>
      </c>
      <c r="IY298">
        <v>61.5</v>
      </c>
      <c r="JD298">
        <v>61.5</v>
      </c>
      <c r="JI298">
        <v>61.5</v>
      </c>
      <c r="JN298">
        <v>61.5</v>
      </c>
    </row>
    <row r="299" spans="1:278" x14ac:dyDescent="0.3">
      <c r="A299" s="2">
        <f>IFERROR(AVERAGEIF(Customer_Revenue[[#This Row],[1/3/2022]:[3/31/2022]], "&gt;0"), 0)</f>
        <v>190.86307692307693</v>
      </c>
      <c r="B299" s="1">
        <f>IFERROR(AVEDEV(Customer_Revenue[[#This Row],[1/3/2022]:[3/31/2022]]),0)</f>
        <v>7.1190532544378673</v>
      </c>
      <c r="C299" s="1">
        <f>IFERROR(MAX(0,#REF!-#REF!),0)</f>
        <v>0</v>
      </c>
      <c r="D299" s="1">
        <f>IFERROR(#REF!+#REF!,0)</f>
        <v>0</v>
      </c>
      <c r="E299" s="2">
        <f>IFERROR(AVERAGEIF(Customer_Revenue[[#This Row],[4/1/2022]:[6/30/2022]], "&gt;0"), 0)</f>
        <v>201.32615384615383</v>
      </c>
      <c r="F299" s="1">
        <f>IFERROR(AVEDEV(Customer_Revenue[[#This Row],[4/1/2022]:[6/30/2022]]),0)</f>
        <v>10.491597633136083</v>
      </c>
      <c r="G299" s="1">
        <f>IFERROR(MAX(0,#REF!-#REF!),0)</f>
        <v>0</v>
      </c>
      <c r="H299" s="1">
        <f>IFERROR(#REF!+#REF!,0)</f>
        <v>0</v>
      </c>
      <c r="I299" s="2">
        <f>IFERROR(AVERAGEIF(Customer_Revenue[[#This Row],[4/1/2022]:[9/30/2022]], "&gt;0"),0)</f>
        <v>201.60615384615375</v>
      </c>
      <c r="J299" s="1">
        <f>IFERROR(AVEDEV(Customer_Revenue[[#This Row],[4/1/2022]:[9/30/2022]]),0)</f>
        <v>11.086213017751438</v>
      </c>
      <c r="K299" s="1">
        <f>IFERROR(MAX(0,Customer_Revenue[[#This Row],[Q3 Mean]]-Customer_Revenue[[#This Row],[Q3 Mean Absolute Deviation]]),0)</f>
        <v>190.5199408284023</v>
      </c>
      <c r="L299" s="1">
        <f>IFERROR(MAX(0,Customer_Revenue[[#This Row],[Q3 Mean]]+Customer_Revenue[[#This Row],[Q3 Mean Absolute Deviation]]),0)</f>
        <v>212.69236686390519</v>
      </c>
      <c r="M299" s="2">
        <f>IFERROR(AVERAGEIF(Customer_Revenue[[#This Row],[10/1/2021]:[3/31/2022]], "&gt;0"),0)</f>
        <v>194.45615384615394</v>
      </c>
      <c r="N299" s="1">
        <f>IFERROR(AVEDEV(Customer_Revenue[[#This Row],[10/1/2021]:[3/31/2022]]),0)</f>
        <v>10.292071005917197</v>
      </c>
      <c r="O299" s="1">
        <f>IFERROR(MAX(0,#REF!-#REF!),0)</f>
        <v>0</v>
      </c>
      <c r="P299" s="1">
        <f>IFERROR(#REF!+#REF!,0)</f>
        <v>0</v>
      </c>
      <c r="Q299">
        <v>7279</v>
      </c>
      <c r="V299">
        <v>192.23</v>
      </c>
      <c r="AA299">
        <v>195.23</v>
      </c>
      <c r="AF299">
        <v>218.21</v>
      </c>
      <c r="AK299">
        <v>202.15</v>
      </c>
      <c r="AP299">
        <v>191.65</v>
      </c>
      <c r="AU299">
        <v>191.65</v>
      </c>
      <c r="AZ299">
        <v>191.65</v>
      </c>
      <c r="BE299">
        <v>191.65</v>
      </c>
      <c r="BJ299">
        <v>219.13</v>
      </c>
      <c r="BO299">
        <v>191.65</v>
      </c>
      <c r="BT299">
        <v>191.65</v>
      </c>
      <c r="BY299">
        <v>165.52</v>
      </c>
      <c r="CD299">
        <v>232.27</v>
      </c>
      <c r="CI299">
        <v>185.77</v>
      </c>
      <c r="CK299" s="17"/>
      <c r="CN299">
        <v>188.77</v>
      </c>
      <c r="CS299">
        <v>185.77</v>
      </c>
      <c r="CX299">
        <v>185.77</v>
      </c>
      <c r="DC299">
        <v>214.75</v>
      </c>
      <c r="DH299">
        <v>185.77</v>
      </c>
      <c r="DM299">
        <v>185.77</v>
      </c>
      <c r="DR299">
        <v>213.25</v>
      </c>
      <c r="DW299">
        <v>185.77</v>
      </c>
      <c r="EB299">
        <v>185.77</v>
      </c>
      <c r="EG299">
        <v>188.02</v>
      </c>
      <c r="EL299">
        <v>188.02</v>
      </c>
      <c r="EQ299">
        <v>188.02</v>
      </c>
      <c r="EV299">
        <v>218.5</v>
      </c>
      <c r="FA299">
        <v>188.02</v>
      </c>
      <c r="FF299">
        <v>188.02</v>
      </c>
      <c r="FK299">
        <v>188.02</v>
      </c>
      <c r="FP299">
        <v>218.5</v>
      </c>
      <c r="FU299">
        <v>200.02</v>
      </c>
      <c r="FZ299">
        <v>190.49</v>
      </c>
      <c r="GE299">
        <v>185.99</v>
      </c>
      <c r="GJ299">
        <v>231.01</v>
      </c>
      <c r="GO299">
        <v>201.06</v>
      </c>
      <c r="GT299">
        <v>201.06</v>
      </c>
      <c r="GY299">
        <v>201.06</v>
      </c>
      <c r="HD299">
        <v>205.49</v>
      </c>
      <c r="HI299">
        <v>232.44</v>
      </c>
      <c r="HN299">
        <v>202.49</v>
      </c>
      <c r="HS299">
        <v>193.97</v>
      </c>
      <c r="HX299">
        <v>193.97</v>
      </c>
      <c r="IC299">
        <v>193.97</v>
      </c>
      <c r="IH299">
        <v>225.42</v>
      </c>
      <c r="IM299">
        <v>192.94</v>
      </c>
      <c r="IR299">
        <v>192.94</v>
      </c>
      <c r="IW299">
        <v>192.94</v>
      </c>
      <c r="JB299">
        <v>223.12</v>
      </c>
      <c r="JG299">
        <v>192.94</v>
      </c>
      <c r="JL299">
        <v>194.44</v>
      </c>
      <c r="JQ299">
        <v>192.94</v>
      </c>
    </row>
    <row r="300" spans="1:278" x14ac:dyDescent="0.3">
      <c r="A300" s="2">
        <f>IFERROR(AVERAGEIF(Customer_Revenue[[#This Row],[1/3/2022]:[3/31/2022]], "&gt;0"), 0)</f>
        <v>55.5</v>
      </c>
      <c r="B300" s="1">
        <f>IFERROR(AVEDEV(Customer_Revenue[[#This Row],[1/3/2022]:[3/31/2022]]),0)</f>
        <v>0</v>
      </c>
      <c r="C300" s="1">
        <f>IFERROR(MAX(0,#REF!-#REF!),0)</f>
        <v>0</v>
      </c>
      <c r="D300" s="1">
        <f>IFERROR(#REF!+#REF!,0)</f>
        <v>0</v>
      </c>
      <c r="E300" s="2">
        <f>IFERROR(AVERAGEIF(Customer_Revenue[[#This Row],[4/1/2022]:[6/30/2022]], "&gt;0"), 0)</f>
        <v>58.44</v>
      </c>
      <c r="F300" s="1">
        <f>IFERROR(AVEDEV(Customer_Revenue[[#This Row],[4/1/2022]:[6/30/2022]]),0)</f>
        <v>1.0349999999999984</v>
      </c>
      <c r="G300" s="1">
        <f>IFERROR(MAX(0,#REF!-#REF!),0)</f>
        <v>0</v>
      </c>
      <c r="H300" s="1">
        <f>IFERROR(#REF!+#REF!,0)</f>
        <v>0</v>
      </c>
      <c r="I300" s="2">
        <f>IFERROR(AVERAGEIF(Customer_Revenue[[#This Row],[4/1/2022]:[9/30/2022]], "&gt;0"),0)</f>
        <v>60.440000000000005</v>
      </c>
      <c r="J300" s="1">
        <f>IFERROR(AVEDEV(Customer_Revenue[[#This Row],[4/1/2022]:[9/30/2022]]),0)</f>
        <v>2.3057142857142847</v>
      </c>
      <c r="K300" s="1">
        <f>IFERROR(MAX(0,Customer_Revenue[[#This Row],[Q3 Mean]]-Customer_Revenue[[#This Row],[Q3 Mean Absolute Deviation]]),0)</f>
        <v>58.134285714285717</v>
      </c>
      <c r="L300" s="1">
        <f>IFERROR(MAX(0,Customer_Revenue[[#This Row],[Q3 Mean]]+Customer_Revenue[[#This Row],[Q3 Mean Absolute Deviation]]),0)</f>
        <v>62.745714285714293</v>
      </c>
      <c r="M300" s="2">
        <f>IFERROR(AVERAGEIF(Customer_Revenue[[#This Row],[10/1/2021]:[3/31/2022]], "&gt;0"),0)</f>
        <v>55.5</v>
      </c>
      <c r="N300" s="1">
        <f>IFERROR(AVEDEV(Customer_Revenue[[#This Row],[10/1/2021]:[3/31/2022]]),0)</f>
        <v>0</v>
      </c>
      <c r="O300" s="1">
        <f>IFERROR(MAX(0,#REF!-#REF!),0)</f>
        <v>0</v>
      </c>
      <c r="P300" s="1">
        <f>IFERROR(#REF!+#REF!,0)</f>
        <v>0</v>
      </c>
      <c r="Q300">
        <v>7284</v>
      </c>
      <c r="AB300">
        <v>55.5</v>
      </c>
      <c r="AV300">
        <v>55.5</v>
      </c>
      <c r="BP300">
        <v>55.5</v>
      </c>
      <c r="CJ300">
        <v>55.5</v>
      </c>
      <c r="CK300" s="17"/>
      <c r="DD300">
        <v>55.5</v>
      </c>
      <c r="DX300">
        <v>55.5</v>
      </c>
      <c r="ER300">
        <v>57.75</v>
      </c>
      <c r="FL300">
        <v>57.75</v>
      </c>
      <c r="GF300">
        <v>57.75</v>
      </c>
      <c r="GZ300">
        <v>60.51</v>
      </c>
      <c r="HT300">
        <v>60.88</v>
      </c>
      <c r="IN300">
        <v>64.22</v>
      </c>
      <c r="JH300">
        <v>64.22</v>
      </c>
    </row>
    <row r="301" spans="1:278" x14ac:dyDescent="0.3">
      <c r="A301" s="2">
        <f>IFERROR(AVERAGEIF(Customer_Revenue[[#This Row],[1/3/2022]:[3/31/2022]], "&gt;0"), 0)</f>
        <v>81.262500000000003</v>
      </c>
      <c r="B301" s="1">
        <f>IFERROR(AVEDEV(Customer_Revenue[[#This Row],[1/3/2022]:[3/31/2022]]),0)</f>
        <v>0.84375</v>
      </c>
      <c r="C301" s="1">
        <f>IFERROR(MAX(0,#REF!-#REF!),0)</f>
        <v>0</v>
      </c>
      <c r="D301" s="1">
        <f>IFERROR(#REF!+#REF!,0)</f>
        <v>0</v>
      </c>
      <c r="E301" s="2">
        <f>IFERROR(AVERAGEIF(Customer_Revenue[[#This Row],[4/1/2022]:[6/30/2022]], "&gt;0"), 0)</f>
        <v>84.63</v>
      </c>
      <c r="F301" s="1">
        <f>IFERROR(AVEDEV(Customer_Revenue[[#This Row],[4/1/2022]:[6/30/2022]]),0)</f>
        <v>2.2399999999999949</v>
      </c>
      <c r="G301" s="1">
        <f>IFERROR(MAX(0,#REF!-#REF!),0)</f>
        <v>0</v>
      </c>
      <c r="H301" s="1">
        <f>IFERROR(#REF!+#REF!,0)</f>
        <v>0</v>
      </c>
      <c r="I301" s="2">
        <f>IFERROR(AVERAGEIF(Customer_Revenue[[#This Row],[4/1/2022]:[9/30/2022]], "&gt;0"),0)</f>
        <v>85.96</v>
      </c>
      <c r="J301" s="1">
        <f>IFERROR(AVEDEV(Customer_Revenue[[#This Row],[4/1/2022]:[9/30/2022]]),0)</f>
        <v>2.0066666666666655</v>
      </c>
      <c r="K301" s="1">
        <f>IFERROR(MAX(0,Customer_Revenue[[#This Row],[Q3 Mean]]-Customer_Revenue[[#This Row],[Q3 Mean Absolute Deviation]]),0)</f>
        <v>83.953333333333333</v>
      </c>
      <c r="L301" s="1">
        <f>IFERROR(MAX(0,Customer_Revenue[[#This Row],[Q3 Mean]]+Customer_Revenue[[#This Row],[Q3 Mean Absolute Deviation]]),0)</f>
        <v>87.966666666666654</v>
      </c>
      <c r="M301" s="2">
        <f>IFERROR(AVERAGEIF(Customer_Revenue[[#This Row],[10/1/2021]:[3/31/2022]], "&gt;0"),0)</f>
        <v>81.021428571428572</v>
      </c>
      <c r="N301" s="1">
        <f>IFERROR(AVEDEV(Customer_Revenue[[#This Row],[10/1/2021]:[3/31/2022]]),0)</f>
        <v>0.55102040816326381</v>
      </c>
      <c r="O301" s="1">
        <f>IFERROR(MAX(0,#REF!-#REF!),0)</f>
        <v>0</v>
      </c>
      <c r="P301" s="1">
        <f>IFERROR(#REF!+#REF!,0)</f>
        <v>0</v>
      </c>
      <c r="Q301">
        <v>7288</v>
      </c>
      <c r="Z301">
        <v>80.7</v>
      </c>
      <c r="AT301">
        <v>80.7</v>
      </c>
      <c r="BN301">
        <v>80.7</v>
      </c>
      <c r="CH301">
        <v>80.7</v>
      </c>
      <c r="CK301" s="17"/>
      <c r="DB301">
        <v>80.7</v>
      </c>
      <c r="DV301">
        <v>80.7</v>
      </c>
      <c r="EP301">
        <v>82.95</v>
      </c>
      <c r="FJ301">
        <v>82.95</v>
      </c>
      <c r="GD301">
        <v>82.95</v>
      </c>
      <c r="GX301">
        <v>87.99</v>
      </c>
      <c r="HR301">
        <v>87.99</v>
      </c>
      <c r="IL301">
        <v>86.94</v>
      </c>
      <c r="JF301">
        <v>86.94</v>
      </c>
    </row>
    <row r="302" spans="1:278" x14ac:dyDescent="0.3">
      <c r="A302" s="2">
        <f>IFERROR(AVERAGEIF(Customer_Revenue[[#This Row],[1/3/2022]:[3/31/2022]], "&gt;0"), 0)</f>
        <v>33.752499999999998</v>
      </c>
      <c r="B302" s="1">
        <f>IFERROR(AVEDEV(Customer_Revenue[[#This Row],[1/3/2022]:[3/31/2022]]),0)</f>
        <v>1.0524999999999978</v>
      </c>
      <c r="C302" s="1">
        <f>IFERROR(MAX(0,#REF!-#REF!),0)</f>
        <v>0</v>
      </c>
      <c r="D302" s="1">
        <f>IFERROR(#REF!+#REF!,0)</f>
        <v>0</v>
      </c>
      <c r="E302" s="2">
        <f>IFERROR(AVERAGEIF(Customer_Revenue[[#This Row],[4/1/2022]:[6/30/2022]], "&gt;0"), 0)</f>
        <v>35.93</v>
      </c>
      <c r="F302" s="1">
        <f>IFERROR(AVEDEV(Customer_Revenue[[#This Row],[4/1/2022]:[6/30/2022]]),0)</f>
        <v>0</v>
      </c>
      <c r="G302" s="1">
        <f>IFERROR(MAX(0,#REF!-#REF!),0)</f>
        <v>0</v>
      </c>
      <c r="H302" s="1">
        <f>IFERROR(#REF!+#REF!,0)</f>
        <v>0</v>
      </c>
      <c r="I302" s="2">
        <f>IFERROR(AVERAGEIF(Customer_Revenue[[#This Row],[4/1/2022]:[9/30/2022]], "&gt;0"),0)</f>
        <v>36.277407407407395</v>
      </c>
      <c r="J302" s="1">
        <f>IFERROR(AVEDEV(Customer_Revenue[[#This Row],[4/1/2022]:[9/30/2022]]),0)</f>
        <v>0.51467764060356136</v>
      </c>
      <c r="K302" s="1">
        <f>IFERROR(MAX(0,Customer_Revenue[[#This Row],[Q3 Mean]]-Customer_Revenue[[#This Row],[Q3 Mean Absolute Deviation]]),0)</f>
        <v>35.762729766803837</v>
      </c>
      <c r="L302" s="1">
        <f>IFERROR(MAX(0,Customer_Revenue[[#This Row],[Q3 Mean]]+Customer_Revenue[[#This Row],[Q3 Mean Absolute Deviation]]),0)</f>
        <v>36.792085048010954</v>
      </c>
      <c r="M302" s="2">
        <f>IFERROR(AVERAGEIF(Customer_Revenue[[#This Row],[10/1/2021]:[3/31/2022]], "&gt;0"),0)</f>
        <v>31.354230769230774</v>
      </c>
      <c r="N302" s="1">
        <f>IFERROR(AVEDEV(Customer_Revenue[[#This Row],[10/1/2021]:[3/31/2022]]),0)</f>
        <v>3.7740532544378667</v>
      </c>
      <c r="O302" s="1">
        <f>IFERROR(MAX(0,#REF!-#REF!),0)</f>
        <v>0</v>
      </c>
      <c r="P302" s="1">
        <f>IFERROR(#REF!+#REF!,0)</f>
        <v>0</v>
      </c>
      <c r="Q302">
        <v>7293</v>
      </c>
      <c r="R302">
        <v>15</v>
      </c>
      <c r="W302">
        <v>37.94</v>
      </c>
      <c r="AB302">
        <v>15</v>
      </c>
      <c r="AG302">
        <v>37.94</v>
      </c>
      <c r="AL302">
        <v>15</v>
      </c>
      <c r="AQ302">
        <v>31.7</v>
      </c>
      <c r="AV302">
        <v>31.7</v>
      </c>
      <c r="BA302">
        <v>31.7</v>
      </c>
      <c r="BF302">
        <v>31.7</v>
      </c>
      <c r="BK302">
        <v>31.7</v>
      </c>
      <c r="BP302">
        <v>32.700000000000003</v>
      </c>
      <c r="BU302">
        <v>32.700000000000003</v>
      </c>
      <c r="BZ302">
        <v>32.700000000000003</v>
      </c>
      <c r="CE302">
        <v>32.700000000000003</v>
      </c>
      <c r="CJ302">
        <v>32.700000000000003</v>
      </c>
      <c r="CK302" s="17"/>
      <c r="CO302">
        <v>32.700000000000003</v>
      </c>
      <c r="CT302">
        <v>32.700000000000003</v>
      </c>
      <c r="CY302">
        <v>32.700000000000003</v>
      </c>
      <c r="DD302">
        <v>34.97</v>
      </c>
      <c r="DI302">
        <v>34.97</v>
      </c>
      <c r="DN302">
        <v>34.97</v>
      </c>
      <c r="DS302">
        <v>34.97</v>
      </c>
      <c r="DX302">
        <v>34.97</v>
      </c>
      <c r="EC302">
        <v>32.700000000000003</v>
      </c>
      <c r="EH302">
        <v>32.700000000000003</v>
      </c>
      <c r="EM302">
        <v>33.979999999999997</v>
      </c>
      <c r="ER302">
        <v>35.93</v>
      </c>
      <c r="EW302">
        <v>35.93</v>
      </c>
      <c r="FB302">
        <v>35.93</v>
      </c>
      <c r="FG302">
        <v>35.93</v>
      </c>
      <c r="FL302">
        <v>35.93</v>
      </c>
      <c r="FQ302">
        <v>35.93</v>
      </c>
      <c r="FV302">
        <v>35.93</v>
      </c>
      <c r="GA302">
        <v>35.93</v>
      </c>
      <c r="GF302">
        <v>35.93</v>
      </c>
      <c r="GK302">
        <v>35.93</v>
      </c>
      <c r="GP302">
        <v>35.93</v>
      </c>
      <c r="GU302">
        <v>35.93</v>
      </c>
      <c r="GZ302">
        <v>35.93</v>
      </c>
      <c r="HE302">
        <v>37.270000000000003</v>
      </c>
      <c r="HJ302">
        <v>35.93</v>
      </c>
      <c r="HO302">
        <v>35.93</v>
      </c>
      <c r="HT302">
        <v>35.93</v>
      </c>
      <c r="HY302">
        <v>37.94</v>
      </c>
      <c r="ID302">
        <v>35.93</v>
      </c>
      <c r="II302">
        <v>37.270000000000003</v>
      </c>
      <c r="IN302">
        <v>35.93</v>
      </c>
      <c r="IS302">
        <v>35.93</v>
      </c>
      <c r="IX302">
        <v>37.270000000000003</v>
      </c>
      <c r="JC302">
        <v>37.270000000000003</v>
      </c>
      <c r="JH302">
        <v>37.270000000000003</v>
      </c>
      <c r="JM302">
        <v>35.93</v>
      </c>
      <c r="JR302">
        <v>36.6</v>
      </c>
    </row>
    <row r="303" spans="1:278" x14ac:dyDescent="0.3">
      <c r="A303" s="2">
        <f>IFERROR(AVERAGEIF(Customer_Revenue[[#This Row],[1/3/2022]:[3/31/2022]], "&gt;0"), 0)</f>
        <v>181.01833333333332</v>
      </c>
      <c r="B303" s="1">
        <f>IFERROR(AVEDEV(Customer_Revenue[[#This Row],[1/3/2022]:[3/31/2022]]),0)</f>
        <v>48.869444444444447</v>
      </c>
      <c r="C303" s="1">
        <f>IFERROR(MAX(0,#REF!-#REF!),0)</f>
        <v>0</v>
      </c>
      <c r="D303" s="1">
        <f>IFERROR(#REF!+#REF!,0)</f>
        <v>0</v>
      </c>
      <c r="E303" s="2">
        <f>IFERROR(AVERAGEIF(Customer_Revenue[[#This Row],[4/1/2022]:[6/30/2022]], "&gt;0"), 0)</f>
        <v>423.27</v>
      </c>
      <c r="F303" s="1">
        <f>IFERROR(AVEDEV(Customer_Revenue[[#This Row],[4/1/2022]:[6/30/2022]]),0)</f>
        <v>127.12333333333333</v>
      </c>
      <c r="G303" s="1">
        <f>IFERROR(MAX(0,#REF!-#REF!),0)</f>
        <v>0</v>
      </c>
      <c r="H303" s="1">
        <f>IFERROR(#REF!+#REF!,0)</f>
        <v>0</v>
      </c>
      <c r="I303" s="2">
        <f>IFERROR(AVERAGEIF(Customer_Revenue[[#This Row],[4/1/2022]:[9/30/2022]], "&gt;0"),0)</f>
        <v>430.35071428571428</v>
      </c>
      <c r="J303" s="1">
        <f>IFERROR(AVEDEV(Customer_Revenue[[#This Row],[4/1/2022]:[9/30/2022]]),0)</f>
        <v>123.19255102040815</v>
      </c>
      <c r="K303" s="1">
        <f>IFERROR(MAX(0,Customer_Revenue[[#This Row],[Q3 Mean]]-Customer_Revenue[[#This Row],[Q3 Mean Absolute Deviation]]),0)</f>
        <v>307.15816326530614</v>
      </c>
      <c r="L303" s="1">
        <f>IFERROR(MAX(0,Customer_Revenue[[#This Row],[Q3 Mean]]+Customer_Revenue[[#This Row],[Q3 Mean Absolute Deviation]]),0)</f>
        <v>553.54326530612241</v>
      </c>
      <c r="M303" s="2">
        <f>IFERROR(AVERAGEIF(Customer_Revenue[[#This Row],[10/1/2021]:[3/31/2022]], "&gt;0"),0)</f>
        <v>190.38166666666669</v>
      </c>
      <c r="N303" s="1">
        <f>IFERROR(AVEDEV(Customer_Revenue[[#This Row],[10/1/2021]:[3/31/2022]]),0)</f>
        <v>60.750833333333333</v>
      </c>
      <c r="O303" s="1">
        <f>IFERROR(MAX(0,#REF!-#REF!),0)</f>
        <v>0</v>
      </c>
      <c r="P303" s="1">
        <f>IFERROR(#REF!+#REF!,0)</f>
        <v>0</v>
      </c>
      <c r="Q303">
        <v>7294</v>
      </c>
      <c r="U303">
        <v>237.12</v>
      </c>
      <c r="AB303">
        <v>61.87</v>
      </c>
      <c r="AE303">
        <v>237.12</v>
      </c>
      <c r="AN303">
        <v>314.88</v>
      </c>
      <c r="BH303">
        <v>110.36</v>
      </c>
      <c r="BW303">
        <v>237.12</v>
      </c>
      <c r="CG303">
        <v>237.12</v>
      </c>
      <c r="CK303" s="17"/>
      <c r="CQ303">
        <v>232.52</v>
      </c>
      <c r="DA303">
        <v>194.02</v>
      </c>
      <c r="DF303">
        <v>34.409999999999997</v>
      </c>
      <c r="DK303">
        <v>194.02</v>
      </c>
      <c r="DU303">
        <v>194.02</v>
      </c>
      <c r="FA303">
        <v>223.04</v>
      </c>
      <c r="FI303">
        <v>360.99</v>
      </c>
      <c r="FS303">
        <v>472.83</v>
      </c>
      <c r="GC303">
        <v>755.07999999999993</v>
      </c>
      <c r="GM303">
        <v>363.84</v>
      </c>
      <c r="GW303">
        <v>363.84</v>
      </c>
      <c r="HG303">
        <v>366.62</v>
      </c>
      <c r="HQ303">
        <v>366.62</v>
      </c>
      <c r="HV303">
        <v>234.46</v>
      </c>
      <c r="IA303">
        <v>395.94</v>
      </c>
      <c r="IK303">
        <v>395.94</v>
      </c>
      <c r="IU303">
        <v>394.99</v>
      </c>
      <c r="JE303">
        <v>925.49</v>
      </c>
      <c r="JO303">
        <v>405.23</v>
      </c>
    </row>
    <row r="304" spans="1:278" x14ac:dyDescent="0.3">
      <c r="A304" s="2">
        <f>IFERROR(AVERAGEIF(Customer_Revenue[[#This Row],[1/3/2022]:[3/31/2022]], "&gt;0"), 0)</f>
        <v>376.31384615384621</v>
      </c>
      <c r="B304" s="1">
        <f>IFERROR(AVEDEV(Customer_Revenue[[#This Row],[1/3/2022]:[3/31/2022]]),0)</f>
        <v>24.294201183431998</v>
      </c>
      <c r="C304" s="1">
        <f>IFERROR(MAX(0,#REF!-#REF!),0)</f>
        <v>0</v>
      </c>
      <c r="D304" s="1">
        <f>IFERROR(#REF!+#REF!,0)</f>
        <v>0</v>
      </c>
      <c r="E304" s="2">
        <f>IFERROR(AVERAGEIF(Customer_Revenue[[#This Row],[4/1/2022]:[6/30/2022]], "&gt;0"), 0)</f>
        <v>361.35999999999996</v>
      </c>
      <c r="F304" s="1">
        <f>IFERROR(AVEDEV(Customer_Revenue[[#This Row],[4/1/2022]:[6/30/2022]]),0)</f>
        <v>3.2015384615384619</v>
      </c>
      <c r="G304" s="1">
        <f>IFERROR(MAX(0,#REF!-#REF!),0)</f>
        <v>0</v>
      </c>
      <c r="H304" s="1">
        <f>IFERROR(#REF!+#REF!,0)</f>
        <v>0</v>
      </c>
      <c r="I304" s="2">
        <f>IFERROR(AVERAGEIF(Customer_Revenue[[#This Row],[4/1/2022]:[9/30/2022]], "&gt;0"),0)</f>
        <v>364.49692307692305</v>
      </c>
      <c r="J304" s="1">
        <f>IFERROR(AVEDEV(Customer_Revenue[[#This Row],[4/1/2022]:[9/30/2022]]),0)</f>
        <v>5.730059171597639</v>
      </c>
      <c r="K304" s="1">
        <f>IFERROR(MAX(0,Customer_Revenue[[#This Row],[Q3 Mean]]-Customer_Revenue[[#This Row],[Q3 Mean Absolute Deviation]]),0)</f>
        <v>358.76686390532541</v>
      </c>
      <c r="L304" s="1">
        <f>IFERROR(MAX(0,Customer_Revenue[[#This Row],[Q3 Mean]]+Customer_Revenue[[#This Row],[Q3 Mean Absolute Deviation]]),0)</f>
        <v>370.2269822485207</v>
      </c>
      <c r="M304" s="2">
        <f>IFERROR(AVERAGEIF(Customer_Revenue[[#This Row],[10/1/2021]:[3/31/2022]], "&gt;0"),0)</f>
        <v>379.61692307692289</v>
      </c>
      <c r="N304" s="1">
        <f>IFERROR(AVEDEV(Customer_Revenue[[#This Row],[10/1/2021]:[3/31/2022]]),0)</f>
        <v>42.159890260630988</v>
      </c>
      <c r="O304" s="1">
        <f>IFERROR(MAX(0,#REF!-#REF!),0)</f>
        <v>0</v>
      </c>
      <c r="P304" s="1">
        <f>IFERROR(#REF!+#REF!,0)</f>
        <v>0</v>
      </c>
      <c r="Q304">
        <v>7299</v>
      </c>
      <c r="S304">
        <v>334.04</v>
      </c>
      <c r="X304">
        <v>334.04</v>
      </c>
      <c r="AC304">
        <v>443.9</v>
      </c>
      <c r="AH304">
        <v>334.04</v>
      </c>
      <c r="AM304">
        <v>334.04</v>
      </c>
      <c r="AR304">
        <v>555.61</v>
      </c>
      <c r="AW304">
        <v>360.61</v>
      </c>
      <c r="BB304">
        <v>0</v>
      </c>
      <c r="BC304">
        <v>360.61</v>
      </c>
      <c r="BG304">
        <v>360.61</v>
      </c>
      <c r="BL304">
        <v>360.61</v>
      </c>
      <c r="BQ304">
        <v>454.95</v>
      </c>
      <c r="BV304">
        <v>372.45</v>
      </c>
      <c r="CA304">
        <v>372.45</v>
      </c>
      <c r="CF304">
        <v>372.45</v>
      </c>
      <c r="CK304" s="17">
        <v>372.45</v>
      </c>
      <c r="CP304">
        <v>449.15</v>
      </c>
      <c r="CU304">
        <v>366.65</v>
      </c>
      <c r="CZ304">
        <v>366.65</v>
      </c>
      <c r="DE304">
        <v>366.65</v>
      </c>
      <c r="DJ304">
        <v>366.65</v>
      </c>
      <c r="DO304">
        <v>347.42</v>
      </c>
      <c r="DT304">
        <v>347.42</v>
      </c>
      <c r="DY304">
        <v>347.42</v>
      </c>
      <c r="ED304">
        <v>461.39</v>
      </c>
      <c r="EI304">
        <v>363.89</v>
      </c>
      <c r="EN304">
        <v>363.89</v>
      </c>
      <c r="ES304">
        <v>363.89</v>
      </c>
      <c r="EX304">
        <v>363.89</v>
      </c>
      <c r="FC304">
        <v>363.89</v>
      </c>
      <c r="FH304">
        <v>363.89</v>
      </c>
      <c r="FM304">
        <v>363.89</v>
      </c>
      <c r="FR304">
        <v>354.67</v>
      </c>
      <c r="FW304">
        <v>354.67</v>
      </c>
      <c r="GB304">
        <v>354.67</v>
      </c>
      <c r="GG304">
        <v>360.62</v>
      </c>
      <c r="GL304">
        <v>363.4</v>
      </c>
      <c r="GQ304">
        <v>363.4</v>
      </c>
      <c r="GV304">
        <v>363.4</v>
      </c>
      <c r="HA304">
        <v>363.4</v>
      </c>
      <c r="HF304">
        <v>366.18</v>
      </c>
      <c r="HK304">
        <v>353.26</v>
      </c>
      <c r="HP304">
        <v>353.26</v>
      </c>
      <c r="HU304">
        <v>353.26</v>
      </c>
      <c r="HZ304">
        <v>381.92</v>
      </c>
      <c r="IE304">
        <v>381.92</v>
      </c>
      <c r="IJ304">
        <v>381.92</v>
      </c>
      <c r="IO304">
        <v>367.92</v>
      </c>
      <c r="IT304">
        <v>367.92</v>
      </c>
      <c r="IY304">
        <v>367.92</v>
      </c>
      <c r="JD304">
        <v>367.92</v>
      </c>
      <c r="JI304">
        <v>367.92</v>
      </c>
      <c r="JN304">
        <v>367.92</v>
      </c>
    </row>
    <row r="305" spans="1:278" x14ac:dyDescent="0.3">
      <c r="A305" s="2">
        <f>IFERROR(AVERAGEIF(Customer_Revenue[[#This Row],[1/3/2022]:[3/31/2022]], "&gt;0"), 0)</f>
        <v>38.16538461538461</v>
      </c>
      <c r="B305" s="1">
        <f>IFERROR(AVEDEV(Customer_Revenue[[#This Row],[1/3/2022]:[3/31/2022]]),0)</f>
        <v>22.932071005917159</v>
      </c>
      <c r="C305" s="1">
        <f>IFERROR(MAX(0,#REF!-#REF!),0)</f>
        <v>0</v>
      </c>
      <c r="D305" s="1">
        <f>IFERROR(#REF!+#REF!,0)</f>
        <v>0</v>
      </c>
      <c r="E305" s="2">
        <f>IFERROR(AVERAGEIF(Customer_Revenue[[#This Row],[4/1/2022]:[6/30/2022]], "&gt;0"), 0)</f>
        <v>53.120769230769241</v>
      </c>
      <c r="F305" s="1">
        <f>IFERROR(AVEDEV(Customer_Revenue[[#This Row],[4/1/2022]:[6/30/2022]]),0)</f>
        <v>25.785325443786988</v>
      </c>
      <c r="G305" s="1">
        <f>IFERROR(MAX(0,#REF!-#REF!),0)</f>
        <v>0</v>
      </c>
      <c r="H305" s="1">
        <f>IFERROR(#REF!+#REF!,0)</f>
        <v>0</v>
      </c>
      <c r="I305" s="2">
        <f>IFERROR(AVERAGEIF(Customer_Revenue[[#This Row],[4/1/2022]:[9/30/2022]], "&gt;0"),0)</f>
        <v>50.951538461538476</v>
      </c>
      <c r="J305" s="1">
        <f>IFERROR(AVEDEV(Customer_Revenue[[#This Row],[4/1/2022]:[9/30/2022]]),0)</f>
        <v>24.072189349112421</v>
      </c>
      <c r="K305" s="1">
        <f>IFERROR(MAX(0,Customer_Revenue[[#This Row],[Q3 Mean]]-Customer_Revenue[[#This Row],[Q3 Mean Absolute Deviation]]),0)</f>
        <v>26.879349112426056</v>
      </c>
      <c r="L305" s="1">
        <f>IFERROR(MAX(0,Customer_Revenue[[#This Row],[Q3 Mean]]+Customer_Revenue[[#This Row],[Q3 Mean Absolute Deviation]]),0)</f>
        <v>75.023727810650897</v>
      </c>
      <c r="M305" s="2">
        <f>IFERROR(AVERAGEIF(Customer_Revenue[[#This Row],[10/1/2021]:[3/31/2022]], "&gt;0"),0)</f>
        <v>38.854444444444454</v>
      </c>
      <c r="N305" s="1">
        <f>IFERROR(AVEDEV(Customer_Revenue[[#This Row],[10/1/2021]:[3/31/2022]]),0)</f>
        <v>20.726337448559669</v>
      </c>
      <c r="O305" s="1">
        <f>IFERROR(MAX(0,#REF!-#REF!),0)</f>
        <v>0</v>
      </c>
      <c r="P305" s="1">
        <f>IFERROR(#REF!+#REF!,0)</f>
        <v>0</v>
      </c>
      <c r="Q305">
        <v>7306</v>
      </c>
      <c r="U305">
        <v>21.13</v>
      </c>
      <c r="Z305">
        <v>56.75</v>
      </c>
      <c r="AE305">
        <v>82.49</v>
      </c>
      <c r="AJ305">
        <v>21.13</v>
      </c>
      <c r="AN305">
        <v>64.7</v>
      </c>
      <c r="AS305">
        <v>21.13</v>
      </c>
      <c r="AX305">
        <v>21.82</v>
      </c>
      <c r="BC305">
        <v>21.82</v>
      </c>
      <c r="BH305">
        <v>21.82</v>
      </c>
      <c r="BK305">
        <v>35.619999999999997</v>
      </c>
      <c r="BM305">
        <v>57.44</v>
      </c>
      <c r="BR305">
        <v>21.82</v>
      </c>
      <c r="BW305">
        <v>57.44</v>
      </c>
      <c r="CB305">
        <v>47.81</v>
      </c>
      <c r="CG305">
        <v>57.44</v>
      </c>
      <c r="CK305" s="17"/>
      <c r="CL305">
        <v>15</v>
      </c>
      <c r="CQ305">
        <v>21.82</v>
      </c>
      <c r="CV305">
        <v>21.82</v>
      </c>
      <c r="DA305">
        <v>18.64</v>
      </c>
      <c r="DF305">
        <v>21.82</v>
      </c>
      <c r="DK305">
        <v>21.82</v>
      </c>
      <c r="DP305">
        <v>118.8</v>
      </c>
      <c r="DU305">
        <v>23.57</v>
      </c>
      <c r="DZ305">
        <v>62.04</v>
      </c>
      <c r="EE305">
        <v>24.97</v>
      </c>
      <c r="EJ305">
        <v>63.44</v>
      </c>
      <c r="EO305">
        <v>24.97</v>
      </c>
      <c r="ET305">
        <v>63.44</v>
      </c>
      <c r="EY305">
        <v>24.97</v>
      </c>
      <c r="FD305">
        <v>63.44</v>
      </c>
      <c r="FI305">
        <v>63.44</v>
      </c>
      <c r="FN305">
        <v>63.44</v>
      </c>
      <c r="FS305">
        <v>24.97</v>
      </c>
      <c r="FX305">
        <v>129.71</v>
      </c>
      <c r="GC305">
        <v>24.97</v>
      </c>
      <c r="GH305">
        <v>24.97</v>
      </c>
      <c r="GM305">
        <v>25.62</v>
      </c>
      <c r="GR305">
        <v>64.09</v>
      </c>
      <c r="GW305">
        <v>25.62</v>
      </c>
      <c r="HB305">
        <v>91.89</v>
      </c>
      <c r="HG305">
        <v>64.09</v>
      </c>
      <c r="HL305">
        <v>25.62</v>
      </c>
      <c r="HQ305">
        <v>25.62</v>
      </c>
      <c r="HV305">
        <v>68.709999999999994</v>
      </c>
      <c r="IA305">
        <v>68.709999999999994</v>
      </c>
      <c r="IF305">
        <v>25.62</v>
      </c>
      <c r="IK305">
        <v>25.62</v>
      </c>
      <c r="IP305">
        <v>65.53</v>
      </c>
      <c r="IU305">
        <v>22.44</v>
      </c>
      <c r="IZ305">
        <v>65.53</v>
      </c>
      <c r="JE305">
        <v>88.71</v>
      </c>
      <c r="JJ305">
        <v>22.44</v>
      </c>
      <c r="JO305">
        <v>65.53</v>
      </c>
    </row>
    <row r="306" spans="1:278" x14ac:dyDescent="0.3">
      <c r="A306" s="2">
        <f>IFERROR(AVERAGEIF(Customer_Revenue[[#This Row],[1/3/2022]:[3/31/2022]], "&gt;0"), 0)</f>
        <v>72.490769230769217</v>
      </c>
      <c r="B306" s="1">
        <f>IFERROR(AVEDEV(Customer_Revenue[[#This Row],[1/3/2022]:[3/31/2022]]),0)</f>
        <v>8.0286390532544338</v>
      </c>
      <c r="C306" s="1">
        <f>IFERROR(MAX(0,#REF!-#REF!),0)</f>
        <v>0</v>
      </c>
      <c r="D306" s="1">
        <f>IFERROR(#REF!+#REF!,0)</f>
        <v>0</v>
      </c>
      <c r="E306" s="2">
        <f>IFERROR(AVERAGEIF(Customer_Revenue[[#This Row],[4/1/2022]:[6/30/2022]], "&gt;0"), 0)</f>
        <v>82.904615384615369</v>
      </c>
      <c r="F306" s="1">
        <f>IFERROR(AVEDEV(Customer_Revenue[[#This Row],[4/1/2022]:[6/30/2022]]),0)</f>
        <v>15.049349112426031</v>
      </c>
      <c r="G306" s="1">
        <f>IFERROR(MAX(0,#REF!-#REF!),0)</f>
        <v>0</v>
      </c>
      <c r="H306" s="1">
        <f>IFERROR(#REF!+#REF!,0)</f>
        <v>0</v>
      </c>
      <c r="I306" s="2">
        <f>IFERROR(AVERAGEIF(Customer_Revenue[[#This Row],[4/1/2022]:[9/30/2022]], "&gt;0"),0)</f>
        <v>84.142692307692315</v>
      </c>
      <c r="J306" s="1">
        <f>IFERROR(AVEDEV(Customer_Revenue[[#This Row],[4/1/2022]:[9/30/2022]]),0)</f>
        <v>15.274349112426041</v>
      </c>
      <c r="K306" s="1">
        <f>IFERROR(MAX(0,Customer_Revenue[[#This Row],[Q3 Mean]]-Customer_Revenue[[#This Row],[Q3 Mean Absolute Deviation]]),0)</f>
        <v>68.868343195266277</v>
      </c>
      <c r="L306" s="1">
        <f>IFERROR(MAX(0,Customer_Revenue[[#This Row],[Q3 Mean]]+Customer_Revenue[[#This Row],[Q3 Mean Absolute Deviation]]),0)</f>
        <v>99.417041420118352</v>
      </c>
      <c r="M306" s="2">
        <f>IFERROR(AVERAGEIF(Customer_Revenue[[#This Row],[10/1/2021]:[3/31/2022]], "&gt;0"),0)</f>
        <v>72.936538461538447</v>
      </c>
      <c r="N306" s="1">
        <f>IFERROR(AVEDEV(Customer_Revenue[[#This Row],[10/1/2021]:[3/31/2022]]),0)</f>
        <v>10.837988165680461</v>
      </c>
      <c r="O306" s="1">
        <f>IFERROR(MAX(0,#REF!-#REF!),0)</f>
        <v>0</v>
      </c>
      <c r="P306" s="1">
        <f>IFERROR(#REF!+#REF!,0)</f>
        <v>0</v>
      </c>
      <c r="Q306">
        <v>7307</v>
      </c>
      <c r="S306">
        <v>98.17</v>
      </c>
      <c r="X306">
        <v>65.31</v>
      </c>
      <c r="AC306">
        <v>65.31</v>
      </c>
      <c r="AH306">
        <v>65.31</v>
      </c>
      <c r="AM306">
        <v>65.31</v>
      </c>
      <c r="AR306">
        <v>65.31</v>
      </c>
      <c r="AW306">
        <v>137.38999999999999</v>
      </c>
      <c r="BB306">
        <v>65.31</v>
      </c>
      <c r="BG306">
        <v>65.31</v>
      </c>
      <c r="BL306">
        <v>65.31</v>
      </c>
      <c r="BQ306">
        <v>65.31</v>
      </c>
      <c r="BV306">
        <v>65.31</v>
      </c>
      <c r="CA306">
        <v>65.31</v>
      </c>
      <c r="CF306">
        <v>65.31</v>
      </c>
      <c r="CK306" s="17">
        <v>98.17</v>
      </c>
      <c r="CP306">
        <v>65.31</v>
      </c>
      <c r="CU306">
        <v>65.31</v>
      </c>
      <c r="CZ306">
        <v>65.31</v>
      </c>
      <c r="DE306">
        <v>65.31</v>
      </c>
      <c r="DJ306">
        <v>65.31</v>
      </c>
      <c r="DO306">
        <v>65.31</v>
      </c>
      <c r="DT306">
        <v>98.91</v>
      </c>
      <c r="DY306">
        <v>70.569999999999993</v>
      </c>
      <c r="ED306">
        <v>72.52</v>
      </c>
      <c r="EI306">
        <v>72.52</v>
      </c>
      <c r="EN306">
        <v>72.52</v>
      </c>
      <c r="ES306">
        <v>72.52</v>
      </c>
      <c r="EX306">
        <v>72.52</v>
      </c>
      <c r="FC306">
        <v>72.52</v>
      </c>
      <c r="FH306">
        <v>151.85</v>
      </c>
      <c r="FM306">
        <v>72.52</v>
      </c>
      <c r="FR306">
        <v>72.52</v>
      </c>
      <c r="FW306">
        <v>75.02</v>
      </c>
      <c r="GB306">
        <v>75.02</v>
      </c>
      <c r="GG306">
        <v>75.02</v>
      </c>
      <c r="GL306">
        <v>75.489999999999995</v>
      </c>
      <c r="GQ306">
        <v>111.78</v>
      </c>
      <c r="GV306">
        <v>75.489999999999995</v>
      </c>
      <c r="HA306">
        <v>75.489999999999995</v>
      </c>
      <c r="HF306">
        <v>75.489999999999995</v>
      </c>
      <c r="HK306">
        <v>75.489999999999995</v>
      </c>
      <c r="HP306">
        <v>116.13</v>
      </c>
      <c r="HU306">
        <v>75.489999999999995</v>
      </c>
      <c r="HZ306">
        <v>75.489999999999995</v>
      </c>
      <c r="IE306">
        <v>75.489999999999995</v>
      </c>
      <c r="IJ306">
        <v>75.489999999999995</v>
      </c>
      <c r="IO306">
        <v>115.98</v>
      </c>
      <c r="IT306">
        <v>123.54</v>
      </c>
      <c r="IY306">
        <v>75.34</v>
      </c>
      <c r="JD306">
        <v>75.34</v>
      </c>
      <c r="JI306">
        <v>75.34</v>
      </c>
      <c r="JN306">
        <v>75.34</v>
      </c>
    </row>
    <row r="307" spans="1:278" x14ac:dyDescent="0.3">
      <c r="A307" s="2">
        <f>IFERROR(AVERAGEIF(Customer_Revenue[[#This Row],[1/3/2022]:[3/31/2022]], "&gt;0"), 0)</f>
        <v>139.16230769230771</v>
      </c>
      <c r="B307" s="1">
        <f>IFERROR(AVEDEV(Customer_Revenue[[#This Row],[1/3/2022]:[3/31/2022]]),0)</f>
        <v>29.752346938775514</v>
      </c>
      <c r="C307" s="1">
        <f>IFERROR(MAX(0,#REF!-#REF!),0)</f>
        <v>0</v>
      </c>
      <c r="D307" s="1">
        <f>IFERROR(#REF!+#REF!,0)</f>
        <v>0</v>
      </c>
      <c r="E307" s="2">
        <f>IFERROR(AVERAGEIF(Customer_Revenue[[#This Row],[4/1/2022]:[6/30/2022]], "&gt;0"), 0)</f>
        <v>132.96692307692308</v>
      </c>
      <c r="F307" s="1">
        <f>IFERROR(AVEDEV(Customer_Revenue[[#This Row],[4/1/2022]:[6/30/2022]]),0)</f>
        <v>35.126632653061215</v>
      </c>
      <c r="G307" s="1">
        <f>IFERROR(MAX(0,#REF!-#REF!),0)</f>
        <v>0</v>
      </c>
      <c r="H307" s="1">
        <f>IFERROR(#REF!+#REF!,0)</f>
        <v>0</v>
      </c>
      <c r="I307" s="2">
        <f>IFERROR(AVERAGEIF(Customer_Revenue[[#This Row],[4/1/2022]:[9/30/2022]], "&gt;0"),0)</f>
        <v>137.06384615384616</v>
      </c>
      <c r="J307" s="1">
        <f>IFERROR(AVEDEV(Customer_Revenue[[#This Row],[4/1/2022]:[9/30/2022]]),0)</f>
        <v>27.519204389574764</v>
      </c>
      <c r="K307" s="1">
        <f>IFERROR(MAX(0,Customer_Revenue[[#This Row],[Q3 Mean]]-Customer_Revenue[[#This Row],[Q3 Mean Absolute Deviation]]),0)</f>
        <v>109.54464176427139</v>
      </c>
      <c r="L307" s="1">
        <f>IFERROR(MAX(0,Customer_Revenue[[#This Row],[Q3 Mean]]+Customer_Revenue[[#This Row],[Q3 Mean Absolute Deviation]]),0)</f>
        <v>164.58305054342091</v>
      </c>
      <c r="M307" s="2">
        <f>IFERROR(AVERAGEIF(Customer_Revenue[[#This Row],[10/1/2021]:[3/31/2022]], "&gt;0"),0)</f>
        <v>139.655</v>
      </c>
      <c r="N307" s="1">
        <f>IFERROR(AVEDEV(Customer_Revenue[[#This Row],[10/1/2021]:[3/31/2022]]),0)</f>
        <v>24.627873799725656</v>
      </c>
      <c r="O307" s="1">
        <f>IFERROR(MAX(0,#REF!-#REF!),0)</f>
        <v>0</v>
      </c>
      <c r="P307" s="1">
        <f>IFERROR(#REF!+#REF!,0)</f>
        <v>0</v>
      </c>
      <c r="Q307">
        <v>7310</v>
      </c>
      <c r="V307">
        <v>133.85</v>
      </c>
      <c r="AA307">
        <v>132.69</v>
      </c>
      <c r="AF307">
        <v>179.4</v>
      </c>
      <c r="AK307">
        <v>133.85</v>
      </c>
      <c r="AP307">
        <v>180.59</v>
      </c>
      <c r="AU307">
        <v>87.11</v>
      </c>
      <c r="AZ307">
        <v>133.85</v>
      </c>
      <c r="BE307">
        <v>179.4</v>
      </c>
      <c r="BJ307">
        <v>133.85</v>
      </c>
      <c r="BO307">
        <v>133.85</v>
      </c>
      <c r="BT307">
        <v>180.59</v>
      </c>
      <c r="BY307">
        <v>133.85</v>
      </c>
      <c r="CD307">
        <v>79.040000000000006</v>
      </c>
      <c r="CI307">
        <v>137.03</v>
      </c>
      <c r="CK307" s="17"/>
      <c r="CN307">
        <v>183.18</v>
      </c>
      <c r="CS307">
        <v>89.7</v>
      </c>
      <c r="CX307">
        <v>178.29</v>
      </c>
      <c r="DC307">
        <v>181.99</v>
      </c>
      <c r="DD307">
        <v>0</v>
      </c>
      <c r="DH307">
        <v>89.7</v>
      </c>
      <c r="DM307">
        <v>136.44</v>
      </c>
      <c r="DR307">
        <v>136.44</v>
      </c>
      <c r="DW307">
        <v>134.47</v>
      </c>
      <c r="EB307">
        <v>134.47</v>
      </c>
      <c r="EG307">
        <v>135.80000000000001</v>
      </c>
      <c r="EL307">
        <v>135.80000000000001</v>
      </c>
      <c r="EQ307">
        <v>135.80000000000001</v>
      </c>
      <c r="EV307">
        <v>135.80000000000001</v>
      </c>
      <c r="FA307">
        <v>94.54</v>
      </c>
      <c r="FF307">
        <v>174.37</v>
      </c>
      <c r="FK307">
        <v>133.11000000000001</v>
      </c>
      <c r="FP307">
        <v>91.85</v>
      </c>
      <c r="FU307">
        <v>174.37</v>
      </c>
      <c r="FZ307">
        <v>173.77</v>
      </c>
      <c r="GE307">
        <v>91.85</v>
      </c>
      <c r="GJ307">
        <v>134.47999999999999</v>
      </c>
      <c r="GO307">
        <v>134.47999999999999</v>
      </c>
      <c r="GT307">
        <v>93.22</v>
      </c>
      <c r="GY307">
        <v>162.25</v>
      </c>
      <c r="GZ307">
        <v>0</v>
      </c>
      <c r="HD307">
        <v>134.47999999999999</v>
      </c>
      <c r="HI307">
        <v>134.47999999999999</v>
      </c>
      <c r="HN307">
        <v>134.47999999999999</v>
      </c>
      <c r="HS307">
        <v>139.43</v>
      </c>
      <c r="HX307">
        <v>139.43</v>
      </c>
      <c r="IC307">
        <v>127.33</v>
      </c>
      <c r="IH307">
        <v>139.43</v>
      </c>
      <c r="IM307">
        <v>92.8</v>
      </c>
      <c r="IR307">
        <v>185.22</v>
      </c>
      <c r="IW307">
        <v>184.55</v>
      </c>
      <c r="JB307">
        <v>92.8</v>
      </c>
      <c r="JG307">
        <v>139.01</v>
      </c>
      <c r="JL307">
        <v>186.17</v>
      </c>
      <c r="JQ307">
        <v>139.96</v>
      </c>
    </row>
    <row r="308" spans="1:278" x14ac:dyDescent="0.3">
      <c r="A308" s="2">
        <f>IFERROR(AVERAGEIF(Customer_Revenue[[#This Row],[1/3/2022]:[3/31/2022]], "&gt;0"), 0)</f>
        <v>51.865384615384606</v>
      </c>
      <c r="B308" s="1">
        <f>IFERROR(AVEDEV(Customer_Revenue[[#This Row],[1/3/2022]:[3/31/2022]]),0)</f>
        <v>29.1960946745562</v>
      </c>
      <c r="C308" s="1">
        <f>IFERROR(MAX(0,#REF!-#REF!),0)</f>
        <v>0</v>
      </c>
      <c r="D308" s="1">
        <f>IFERROR(#REF!+#REF!,0)</f>
        <v>0</v>
      </c>
      <c r="E308" s="2">
        <f>IFERROR(AVERAGEIF(Customer_Revenue[[#This Row],[4/1/2022]:[6/30/2022]], "&gt;0"), 0)</f>
        <v>35.679999999999993</v>
      </c>
      <c r="F308" s="1">
        <f>IFERROR(AVEDEV(Customer_Revenue[[#This Row],[4/1/2022]:[6/30/2022]]),0)</f>
        <v>4.5338461538461541</v>
      </c>
      <c r="G308" s="1">
        <f>IFERROR(MAX(0,#REF!-#REF!),0)</f>
        <v>0</v>
      </c>
      <c r="H308" s="1">
        <f>IFERROR(#REF!+#REF!,0)</f>
        <v>0</v>
      </c>
      <c r="I308" s="2">
        <f>IFERROR(AVERAGEIF(Customer_Revenue[[#This Row],[4/1/2022]:[9/30/2022]], "&gt;0"),0)</f>
        <v>33.305769230769222</v>
      </c>
      <c r="J308" s="1">
        <f>IFERROR(AVEDEV(Customer_Revenue[[#This Row],[4/1/2022]:[9/30/2022]]),0)</f>
        <v>3.5453550295857927</v>
      </c>
      <c r="K308" s="1">
        <f>IFERROR(MAX(0,Customer_Revenue[[#This Row],[Q3 Mean]]-Customer_Revenue[[#This Row],[Q3 Mean Absolute Deviation]]),0)</f>
        <v>29.76041420118343</v>
      </c>
      <c r="L308" s="1">
        <f>IFERROR(MAX(0,Customer_Revenue[[#This Row],[Q3 Mean]]+Customer_Revenue[[#This Row],[Q3 Mean Absolute Deviation]]),0)</f>
        <v>36.851124260355014</v>
      </c>
      <c r="M308" s="2">
        <f>IFERROR(AVERAGEIF(Customer_Revenue[[#This Row],[10/1/2021]:[3/31/2022]], "&gt;0"),0)</f>
        <v>41.005769230769225</v>
      </c>
      <c r="N308" s="1">
        <f>IFERROR(AVEDEV(Customer_Revenue[[#This Row],[10/1/2021]:[3/31/2022]]),0)</f>
        <v>15.433402366863895</v>
      </c>
      <c r="O308" s="1">
        <f>IFERROR(MAX(0,#REF!-#REF!),0)</f>
        <v>0</v>
      </c>
      <c r="P308" s="1">
        <f>IFERROR(#REF!+#REF!,0)</f>
        <v>0</v>
      </c>
      <c r="Q308">
        <v>7312</v>
      </c>
      <c r="V308">
        <v>34.06</v>
      </c>
      <c r="AA308">
        <v>21.74</v>
      </c>
      <c r="AF308">
        <v>34.06</v>
      </c>
      <c r="AK308">
        <v>21.74</v>
      </c>
      <c r="AP308">
        <v>30.34</v>
      </c>
      <c r="AU308">
        <v>30.34</v>
      </c>
      <c r="AZ308">
        <v>30.34</v>
      </c>
      <c r="BE308">
        <v>30.34</v>
      </c>
      <c r="BJ308">
        <v>30.34</v>
      </c>
      <c r="BO308">
        <v>30.34</v>
      </c>
      <c r="BT308">
        <v>31.31</v>
      </c>
      <c r="BY308">
        <v>31.31</v>
      </c>
      <c r="CD308">
        <v>35.64</v>
      </c>
      <c r="CI308">
        <v>241.64</v>
      </c>
      <c r="CK308" s="17"/>
      <c r="CN308">
        <v>35.64</v>
      </c>
      <c r="CS308">
        <v>35.64</v>
      </c>
      <c r="CX308">
        <v>35.64</v>
      </c>
      <c r="DC308">
        <v>35.64</v>
      </c>
      <c r="DH308">
        <v>35.64</v>
      </c>
      <c r="DM308">
        <v>35.64</v>
      </c>
      <c r="DR308">
        <v>35.64</v>
      </c>
      <c r="DW308">
        <v>35.64</v>
      </c>
      <c r="EB308">
        <v>35.64</v>
      </c>
      <c r="EG308">
        <v>35.64</v>
      </c>
      <c r="EL308">
        <v>37.130000000000003</v>
      </c>
      <c r="EQ308">
        <v>39.08</v>
      </c>
      <c r="EV308">
        <v>39.08</v>
      </c>
      <c r="FA308">
        <v>39.08</v>
      </c>
      <c r="FF308">
        <v>43.41</v>
      </c>
      <c r="FK308">
        <v>40.42</v>
      </c>
      <c r="FP308">
        <v>39.08</v>
      </c>
      <c r="FU308">
        <v>39.08</v>
      </c>
      <c r="FZ308">
        <v>39.08</v>
      </c>
      <c r="GE308">
        <v>32.22</v>
      </c>
      <c r="GJ308">
        <v>31.55</v>
      </c>
      <c r="GO308">
        <v>30.21</v>
      </c>
      <c r="GT308">
        <v>30.21</v>
      </c>
      <c r="GY308">
        <v>30.21</v>
      </c>
      <c r="HD308">
        <v>30.21</v>
      </c>
      <c r="HI308">
        <v>30.21</v>
      </c>
      <c r="HN308">
        <v>30.21</v>
      </c>
      <c r="HS308">
        <v>30.21</v>
      </c>
      <c r="HX308">
        <v>30.21</v>
      </c>
      <c r="IC308">
        <v>30.21</v>
      </c>
      <c r="IH308">
        <v>31.55</v>
      </c>
      <c r="IM308">
        <v>31.55</v>
      </c>
      <c r="IR308">
        <v>31.55</v>
      </c>
      <c r="IW308">
        <v>30.21</v>
      </c>
      <c r="JB308">
        <v>31.55</v>
      </c>
      <c r="JG308">
        <v>31.55</v>
      </c>
      <c r="JL308">
        <v>31.55</v>
      </c>
      <c r="JQ308">
        <v>31.55</v>
      </c>
    </row>
    <row r="309" spans="1:278" x14ac:dyDescent="0.3">
      <c r="A309" s="2">
        <f>IFERROR(AVERAGEIF(Customer_Revenue[[#This Row],[1/3/2022]:[3/31/2022]], "&gt;0"), 0)</f>
        <v>312.05846153846153</v>
      </c>
      <c r="B309" s="1">
        <f>IFERROR(AVEDEV(Customer_Revenue[[#This Row],[1/3/2022]:[3/31/2022]]),0)</f>
        <v>70.033265306122459</v>
      </c>
      <c r="C309" s="1">
        <f>IFERROR(MAX(0,#REF!-#REF!),0)</f>
        <v>0</v>
      </c>
      <c r="D309" s="1">
        <f>IFERROR(#REF!+#REF!,0)</f>
        <v>0</v>
      </c>
      <c r="E309" s="2">
        <f>IFERROR(AVERAGEIF(Customer_Revenue[[#This Row],[4/1/2022]:[6/30/2022]], "&gt;0"), 0)</f>
        <v>373.28923076923081</v>
      </c>
      <c r="F309" s="1">
        <f>IFERROR(AVEDEV(Customer_Revenue[[#This Row],[4/1/2022]:[6/30/2022]]),0)</f>
        <v>121.64714285714288</v>
      </c>
      <c r="G309" s="1">
        <f>IFERROR(MAX(0,#REF!-#REF!),0)</f>
        <v>0</v>
      </c>
      <c r="H309" s="1">
        <f>IFERROR(#REF!+#REF!,0)</f>
        <v>0</v>
      </c>
      <c r="I309" s="2">
        <f>IFERROR(AVERAGEIF(Customer_Revenue[[#This Row],[4/1/2022]:[9/30/2022]], "&gt;0"),0)</f>
        <v>385.41925925925921</v>
      </c>
      <c r="J309" s="1">
        <f>IFERROR(AVEDEV(Customer_Revenue[[#This Row],[4/1/2022]:[9/30/2022]]),0)</f>
        <v>103.19979591836736</v>
      </c>
      <c r="K309" s="1">
        <f>IFERROR(MAX(0,Customer_Revenue[[#This Row],[Q3 Mean]]-Customer_Revenue[[#This Row],[Q3 Mean Absolute Deviation]]),0)</f>
        <v>282.21946334089182</v>
      </c>
      <c r="L309" s="1">
        <f>IFERROR(MAX(0,Customer_Revenue[[#This Row],[Q3 Mean]]+Customer_Revenue[[#This Row],[Q3 Mean Absolute Deviation]]),0)</f>
        <v>488.61905517762659</v>
      </c>
      <c r="M309" s="2">
        <f>IFERROR(AVERAGEIF(Customer_Revenue[[#This Row],[10/1/2021]:[3/31/2022]], "&gt;0"),0)</f>
        <v>303.81346153846158</v>
      </c>
      <c r="N309" s="1">
        <f>IFERROR(AVEDEV(Customer_Revenue[[#This Row],[10/1/2021]:[3/31/2022]]),0)</f>
        <v>47.717037037037002</v>
      </c>
      <c r="O309" s="1">
        <f>IFERROR(MAX(0,#REF!-#REF!),0)</f>
        <v>0</v>
      </c>
      <c r="P309" s="1">
        <f>IFERROR(#REF!+#REF!,0)</f>
        <v>0</v>
      </c>
      <c r="Q309">
        <v>7314</v>
      </c>
      <c r="T309">
        <v>298.3</v>
      </c>
      <c r="Y309">
        <v>298.3</v>
      </c>
      <c r="AD309">
        <v>307.57</v>
      </c>
      <c r="AI309">
        <v>262.02999999999997</v>
      </c>
      <c r="AN309">
        <v>307.57</v>
      </c>
      <c r="AS309">
        <v>273.57</v>
      </c>
      <c r="AX309">
        <v>307.57</v>
      </c>
      <c r="BC309">
        <v>307.57</v>
      </c>
      <c r="BH309">
        <v>307.57</v>
      </c>
      <c r="BM309">
        <v>239.57</v>
      </c>
      <c r="BR309">
        <v>360.84</v>
      </c>
      <c r="BW309">
        <v>316.83999999999997</v>
      </c>
      <c r="CB309">
        <v>255.09</v>
      </c>
      <c r="CG309">
        <v>282.83999999999997</v>
      </c>
      <c r="CK309" s="17"/>
      <c r="CL309">
        <v>289.08999999999997</v>
      </c>
      <c r="CQ309">
        <v>316.83999999999997</v>
      </c>
      <c r="CV309">
        <v>316.83999999999997</v>
      </c>
      <c r="DA309">
        <v>316.83999999999997</v>
      </c>
      <c r="DF309">
        <v>193.34</v>
      </c>
      <c r="DG309">
        <v>0</v>
      </c>
      <c r="DK309">
        <v>193.34</v>
      </c>
      <c r="DP309">
        <v>365.61</v>
      </c>
      <c r="DU309">
        <v>338.4</v>
      </c>
      <c r="DZ309">
        <v>351.38</v>
      </c>
      <c r="EE309">
        <v>352.88</v>
      </c>
      <c r="EJ309">
        <v>352.88</v>
      </c>
      <c r="EO309">
        <v>386.48</v>
      </c>
      <c r="ET309">
        <v>386.48</v>
      </c>
      <c r="EY309">
        <v>341.06</v>
      </c>
      <c r="FD309">
        <v>387</v>
      </c>
      <c r="FI309">
        <v>286.2</v>
      </c>
      <c r="FN309">
        <v>353.4</v>
      </c>
      <c r="FS309">
        <v>353.4</v>
      </c>
      <c r="FX309">
        <v>195.36</v>
      </c>
      <c r="GC309">
        <v>353.4</v>
      </c>
      <c r="GH309">
        <v>420.6</v>
      </c>
      <c r="GM309">
        <v>387.84</v>
      </c>
      <c r="GR309">
        <v>340.33</v>
      </c>
      <c r="GW309">
        <v>668.09</v>
      </c>
      <c r="GX309">
        <v>-373.18</v>
      </c>
      <c r="HB309">
        <v>379.6</v>
      </c>
      <c r="HG309">
        <v>377.31</v>
      </c>
      <c r="HL309">
        <v>333.98</v>
      </c>
      <c r="HQ309">
        <v>291.95</v>
      </c>
      <c r="HV309">
        <v>367.21</v>
      </c>
      <c r="IA309">
        <v>367.45</v>
      </c>
      <c r="IF309">
        <v>341.15</v>
      </c>
      <c r="IK309">
        <v>404.84</v>
      </c>
      <c r="IP309">
        <v>504.83</v>
      </c>
      <c r="IU309">
        <v>467.44</v>
      </c>
      <c r="IZ309">
        <v>465.39</v>
      </c>
      <c r="JE309">
        <v>543.4</v>
      </c>
      <c r="JJ309">
        <v>482.14</v>
      </c>
      <c r="JO309">
        <v>568.4</v>
      </c>
      <c r="JP309">
        <v>38.07</v>
      </c>
    </row>
    <row r="310" spans="1:278" x14ac:dyDescent="0.3">
      <c r="A310" s="2">
        <f>IFERROR(AVERAGEIF(Customer_Revenue[[#This Row],[1/3/2022]:[3/31/2022]], "&gt;0"), 0)</f>
        <v>44.32</v>
      </c>
      <c r="B310" s="1">
        <f>IFERROR(AVEDEV(Customer_Revenue[[#This Row],[1/3/2022]:[3/31/2022]]),0)</f>
        <v>1</v>
      </c>
      <c r="C310" s="1">
        <f>IFERROR(MAX(0,#REF!-#REF!),0)</f>
        <v>0</v>
      </c>
      <c r="D310" s="1">
        <f>IFERROR(#REF!+#REF!,0)</f>
        <v>0</v>
      </c>
      <c r="E310" s="2">
        <f>IFERROR(AVERAGEIF(Customer_Revenue[[#This Row],[4/1/2022]:[6/30/2022]], "&gt;0"), 0)</f>
        <v>43.19</v>
      </c>
      <c r="F310" s="1">
        <f>IFERROR(AVEDEV(Customer_Revenue[[#This Row],[4/1/2022]:[6/30/2022]]),0)</f>
        <v>5.4600000000000009</v>
      </c>
      <c r="G310" s="1">
        <f>IFERROR(MAX(0,#REF!-#REF!),0)</f>
        <v>0</v>
      </c>
      <c r="H310" s="1">
        <f>IFERROR(#REF!+#REF!,0)</f>
        <v>0</v>
      </c>
      <c r="I310" s="2">
        <f>IFERROR(AVERAGEIF(Customer_Revenue[[#This Row],[4/1/2022]:[9/30/2022]], "&gt;0"),0)</f>
        <v>44.504999999999995</v>
      </c>
      <c r="J310" s="1">
        <f>IFERROR(AVEDEV(Customer_Revenue[[#This Row],[4/1/2022]:[9/30/2022]]),0)</f>
        <v>11.798367346938777</v>
      </c>
      <c r="K310" s="1">
        <f>IFERROR(MAX(0,Customer_Revenue[[#This Row],[Q3 Mean]]-Customer_Revenue[[#This Row],[Q3 Mean Absolute Deviation]]),0)</f>
        <v>32.70663265306122</v>
      </c>
      <c r="L310" s="1">
        <f>IFERROR(MAX(0,Customer_Revenue[[#This Row],[Q3 Mean]]+Customer_Revenue[[#This Row],[Q3 Mean Absolute Deviation]]),0)</f>
        <v>56.303367346938771</v>
      </c>
      <c r="M310" s="2">
        <f>IFERROR(AVERAGEIF(Customer_Revenue[[#This Row],[10/1/2021]:[3/31/2022]], "&gt;0"),0)</f>
        <v>43.626666666666665</v>
      </c>
      <c r="N310" s="1">
        <f>IFERROR(AVEDEV(Customer_Revenue[[#This Row],[10/1/2021]:[3/31/2022]]),0)</f>
        <v>0.73111111111111049</v>
      </c>
      <c r="O310" s="1">
        <f>IFERROR(MAX(0,#REF!-#REF!),0)</f>
        <v>0</v>
      </c>
      <c r="P310" s="1">
        <f>IFERROR(#REF!+#REF!,0)</f>
        <v>0</v>
      </c>
      <c r="Q310">
        <v>7317</v>
      </c>
      <c r="AI310">
        <v>41.66</v>
      </c>
      <c r="BH310">
        <v>43.57</v>
      </c>
      <c r="BW310">
        <v>43.57</v>
      </c>
      <c r="CK310" s="17"/>
      <c r="CQ310">
        <v>43.57</v>
      </c>
      <c r="DK310">
        <v>43.57</v>
      </c>
      <c r="EE310">
        <v>45.82</v>
      </c>
      <c r="EY310">
        <v>45.82</v>
      </c>
      <c r="FS310">
        <v>35</v>
      </c>
      <c r="GM310">
        <v>48.75</v>
      </c>
      <c r="HG310">
        <v>0</v>
      </c>
      <c r="IA310">
        <v>45.82</v>
      </c>
      <c r="IU310">
        <v>45.82</v>
      </c>
      <c r="JO310">
        <v>45.82</v>
      </c>
    </row>
    <row r="311" spans="1:278" x14ac:dyDescent="0.3">
      <c r="A311" s="2">
        <f>IFERROR(AVERAGEIF(Customer_Revenue[[#This Row],[1/3/2022]:[3/31/2022]], "&gt;0"), 0)</f>
        <v>140.95230769230767</v>
      </c>
      <c r="B311" s="1">
        <f>IFERROR(AVEDEV(Customer_Revenue[[#This Row],[1/3/2022]:[3/31/2022]]),0)</f>
        <v>21.077959183673482</v>
      </c>
      <c r="C311" s="1">
        <f>IFERROR(MAX(0,#REF!-#REF!),0)</f>
        <v>0</v>
      </c>
      <c r="D311" s="1">
        <f>IFERROR(#REF!+#REF!,0)</f>
        <v>0</v>
      </c>
      <c r="E311" s="2">
        <f>IFERROR(AVERAGEIF(Customer_Revenue[[#This Row],[4/1/2022]:[6/30/2022]], "&gt;0"), 0)</f>
        <v>143.4346153846154</v>
      </c>
      <c r="F311" s="1">
        <f>IFERROR(AVEDEV(Customer_Revenue[[#This Row],[4/1/2022]:[6/30/2022]]),0)</f>
        <v>20.027244897959186</v>
      </c>
      <c r="G311" s="1">
        <f>IFERROR(MAX(0,#REF!-#REF!),0)</f>
        <v>0</v>
      </c>
      <c r="H311" s="1">
        <f>IFERROR(#REF!+#REF!,0)</f>
        <v>0</v>
      </c>
      <c r="I311" s="2">
        <f>IFERROR(AVERAGEIF(Customer_Revenue[[#This Row],[4/1/2022]:[9/30/2022]], "&gt;0"),0)</f>
        <v>154.45592592592595</v>
      </c>
      <c r="J311" s="1">
        <f>IFERROR(AVEDEV(Customer_Revenue[[#This Row],[4/1/2022]:[9/30/2022]]),0)</f>
        <v>25.885280612244884</v>
      </c>
      <c r="K311" s="1">
        <f>IFERROR(MAX(0,Customer_Revenue[[#This Row],[Q3 Mean]]-Customer_Revenue[[#This Row],[Q3 Mean Absolute Deviation]]),0)</f>
        <v>128.57064531368107</v>
      </c>
      <c r="L311" s="1">
        <f>IFERROR(MAX(0,Customer_Revenue[[#This Row],[Q3 Mean]]+Customer_Revenue[[#This Row],[Q3 Mean Absolute Deviation]]),0)</f>
        <v>180.34120653817084</v>
      </c>
      <c r="M311" s="2">
        <f>IFERROR(AVERAGEIF(Customer_Revenue[[#This Row],[10/1/2021]:[3/31/2022]], "&gt;0"),0)</f>
        <v>150.90000000000006</v>
      </c>
      <c r="N311" s="1">
        <f>IFERROR(AVEDEV(Customer_Revenue[[#This Row],[10/1/2021]:[3/31/2022]]),0)</f>
        <v>24.741428571428571</v>
      </c>
      <c r="O311" s="1">
        <f>IFERROR(MAX(0,#REF!-#REF!),0)</f>
        <v>0</v>
      </c>
      <c r="P311" s="1">
        <f>IFERROR(#REF!+#REF!,0)</f>
        <v>0</v>
      </c>
      <c r="Q311">
        <v>7318</v>
      </c>
      <c r="U311">
        <v>181.49</v>
      </c>
      <c r="Z311">
        <v>181.89</v>
      </c>
      <c r="AE311">
        <v>161.84</v>
      </c>
      <c r="AG311">
        <v>-3</v>
      </c>
      <c r="AJ311">
        <v>155.88</v>
      </c>
      <c r="AO311">
        <v>155.88</v>
      </c>
      <c r="AT311">
        <v>157.13999999999999</v>
      </c>
      <c r="AY311">
        <v>160.53</v>
      </c>
      <c r="BD311">
        <v>148.97</v>
      </c>
      <c r="BI311">
        <v>157.13999999999999</v>
      </c>
      <c r="BN311">
        <v>157.13999999999999</v>
      </c>
      <c r="BS311">
        <v>158.84</v>
      </c>
      <c r="BX311">
        <v>157.13999999999999</v>
      </c>
      <c r="CC311">
        <v>157.13999999999999</v>
      </c>
      <c r="CH311">
        <v>135.78</v>
      </c>
      <c r="CK311" s="17"/>
      <c r="CM311">
        <v>129.32</v>
      </c>
      <c r="CR311">
        <v>135.78</v>
      </c>
      <c r="CW311">
        <v>127.62</v>
      </c>
      <c r="DB311">
        <v>135.78</v>
      </c>
      <c r="DG311">
        <v>139.18</v>
      </c>
      <c r="DL311">
        <v>135.78</v>
      </c>
      <c r="DQ311">
        <v>135.78</v>
      </c>
      <c r="DV311">
        <v>135.78</v>
      </c>
      <c r="EA311">
        <v>137.49</v>
      </c>
      <c r="EF311">
        <v>138.03</v>
      </c>
      <c r="EK311">
        <v>208.03</v>
      </c>
      <c r="EP311">
        <v>138.03</v>
      </c>
      <c r="EQ311">
        <v>-15.06</v>
      </c>
      <c r="EU311">
        <v>139.74</v>
      </c>
      <c r="EZ311">
        <v>138.03</v>
      </c>
      <c r="FA311">
        <v>-7.54</v>
      </c>
      <c r="FE311">
        <v>134.27000000000001</v>
      </c>
      <c r="FJ311">
        <v>134.27000000000001</v>
      </c>
      <c r="FO311">
        <v>137.66</v>
      </c>
      <c r="FT311">
        <v>134.27000000000001</v>
      </c>
      <c r="FY311">
        <v>134.27000000000001</v>
      </c>
      <c r="GD311">
        <v>155.62</v>
      </c>
      <c r="GI311">
        <v>159.61000000000001</v>
      </c>
      <c r="GN311">
        <v>147.86000000000001</v>
      </c>
      <c r="GS311">
        <v>151.63</v>
      </c>
      <c r="GX311">
        <v>147.86000000000001</v>
      </c>
      <c r="HC311">
        <v>149.56</v>
      </c>
      <c r="HG311">
        <v>32.29</v>
      </c>
      <c r="HH311">
        <v>159.72</v>
      </c>
      <c r="HM311">
        <v>159.71</v>
      </c>
      <c r="HR311">
        <v>173.88</v>
      </c>
      <c r="HW311">
        <v>166.29</v>
      </c>
      <c r="IB311">
        <v>162.88</v>
      </c>
      <c r="IG311">
        <v>192.15</v>
      </c>
      <c r="IL311">
        <v>169.44</v>
      </c>
      <c r="IQ311">
        <v>171.16</v>
      </c>
      <c r="IV311">
        <v>169.44</v>
      </c>
      <c r="JA311">
        <v>184.69</v>
      </c>
      <c r="JF311">
        <v>190.69</v>
      </c>
      <c r="JK311">
        <v>186.55</v>
      </c>
      <c r="JP311">
        <v>186.77</v>
      </c>
    </row>
    <row r="312" spans="1:278" x14ac:dyDescent="0.3">
      <c r="A312" s="2">
        <f>IFERROR(AVERAGEIF(Customer_Revenue[[#This Row],[1/3/2022]:[3/31/2022]], "&gt;0"), 0)</f>
        <v>127.28</v>
      </c>
      <c r="B312" s="1">
        <f>IFERROR(AVEDEV(Customer_Revenue[[#This Row],[1/3/2022]:[3/31/2022]]),0)</f>
        <v>0</v>
      </c>
      <c r="C312" s="1">
        <f>IFERROR(MAX(0,#REF!-#REF!),0)</f>
        <v>0</v>
      </c>
      <c r="D312" s="1">
        <f>IFERROR(#REF!+#REF!,0)</f>
        <v>0</v>
      </c>
      <c r="E312" s="2">
        <f>IFERROR(AVERAGEIF(Customer_Revenue[[#This Row],[4/1/2022]:[6/30/2022]], "&gt;0"), 0)</f>
        <v>0</v>
      </c>
      <c r="F312" s="1">
        <f>IFERROR(AVEDEV(Customer_Revenue[[#This Row],[4/1/2022]:[6/30/2022]]),0)</f>
        <v>0</v>
      </c>
      <c r="G312" s="1">
        <f>IFERROR(MAX(0,#REF!-#REF!),0)</f>
        <v>0</v>
      </c>
      <c r="H312" s="1">
        <f>IFERROR(#REF!+#REF!,0)</f>
        <v>0</v>
      </c>
      <c r="I312" s="2">
        <f>IFERROR(AVERAGEIF(Customer_Revenue[[#This Row],[4/1/2022]:[9/30/2022]], "&gt;0"),0)</f>
        <v>128.84</v>
      </c>
      <c r="J312" s="1">
        <f>IFERROR(AVEDEV(Customer_Revenue[[#This Row],[4/1/2022]:[9/30/2022]]),0)</f>
        <v>0</v>
      </c>
      <c r="K312" s="1">
        <f>IFERROR(MAX(0,Customer_Revenue[[#This Row],[Q3 Mean]]-Customer_Revenue[[#This Row],[Q3 Mean Absolute Deviation]]),0)</f>
        <v>128.84</v>
      </c>
      <c r="L312" s="1">
        <f>IFERROR(MAX(0,Customer_Revenue[[#This Row],[Q3 Mean]]+Customer_Revenue[[#This Row],[Q3 Mean Absolute Deviation]]),0)</f>
        <v>128.84</v>
      </c>
      <c r="M312" s="2">
        <f>IFERROR(AVERAGEIF(Customer_Revenue[[#This Row],[10/1/2021]:[3/31/2022]], "&gt;0"),0)</f>
        <v>127.28</v>
      </c>
      <c r="N312" s="1">
        <f>IFERROR(AVEDEV(Customer_Revenue[[#This Row],[10/1/2021]:[3/31/2022]]),0)</f>
        <v>0</v>
      </c>
      <c r="O312" s="1">
        <f>IFERROR(MAX(0,#REF!-#REF!),0)</f>
        <v>0</v>
      </c>
      <c r="P312" s="1">
        <f>IFERROR(#REF!+#REF!,0)</f>
        <v>0</v>
      </c>
      <c r="Q312">
        <v>7324</v>
      </c>
      <c r="CK312" s="17"/>
      <c r="EH312">
        <v>127.28</v>
      </c>
      <c r="HG312">
        <v>128.84</v>
      </c>
    </row>
    <row r="313" spans="1:278" x14ac:dyDescent="0.3">
      <c r="A313" s="2">
        <f>IFERROR(AVERAGEIF(Customer_Revenue[[#This Row],[1/3/2022]:[3/31/2022]], "&gt;0"), 0)</f>
        <v>0</v>
      </c>
      <c r="B313" s="1">
        <f>IFERROR(AVEDEV(Customer_Revenue[[#This Row],[1/3/2022]:[3/31/2022]]),0)</f>
        <v>0</v>
      </c>
      <c r="C313" s="1">
        <f>IFERROR(MAX(0,#REF!-#REF!),0)</f>
        <v>0</v>
      </c>
      <c r="D313" s="1">
        <f>IFERROR(#REF!+#REF!,0)</f>
        <v>0</v>
      </c>
      <c r="E313" s="2">
        <f>IFERROR(AVERAGEIF(Customer_Revenue[[#This Row],[4/1/2022]:[6/30/2022]], "&gt;0"), 0)</f>
        <v>0</v>
      </c>
      <c r="F313" s="1">
        <f>IFERROR(AVEDEV(Customer_Revenue[[#This Row],[4/1/2022]:[6/30/2022]]),0)</f>
        <v>0</v>
      </c>
      <c r="G313" s="1">
        <f>IFERROR(MAX(0,#REF!-#REF!),0)</f>
        <v>0</v>
      </c>
      <c r="H313" s="1">
        <f>IFERROR(#REF!+#REF!,0)</f>
        <v>0</v>
      </c>
      <c r="I313" s="2">
        <f>IFERROR(AVERAGEIF(Customer_Revenue[[#This Row],[4/1/2022]:[9/30/2022]], "&gt;0"),0)</f>
        <v>112.56666666666666</v>
      </c>
      <c r="J313" s="1">
        <f>IFERROR(AVEDEV(Customer_Revenue[[#This Row],[4/1/2022]:[9/30/2022]]),0)</f>
        <v>42.212500000000006</v>
      </c>
      <c r="K313" s="1">
        <f>IFERROR(MAX(0,Customer_Revenue[[#This Row],[Q3 Mean]]-Customer_Revenue[[#This Row],[Q3 Mean Absolute Deviation]]),0)</f>
        <v>70.354166666666657</v>
      </c>
      <c r="L313" s="1">
        <f>IFERROR(MAX(0,Customer_Revenue[[#This Row],[Q3 Mean]]+Customer_Revenue[[#This Row],[Q3 Mean Absolute Deviation]]),0)</f>
        <v>154.77916666666667</v>
      </c>
      <c r="M313" s="2">
        <f>IFERROR(AVERAGEIF(Customer_Revenue[[#This Row],[10/1/2021]:[3/31/2022]], "&gt;0"),0)</f>
        <v>0</v>
      </c>
      <c r="N313" s="1">
        <f>IFERROR(AVEDEV(Customer_Revenue[[#This Row],[10/1/2021]:[3/31/2022]]),0)</f>
        <v>0</v>
      </c>
      <c r="O313" s="1">
        <f>IFERROR(MAX(0,#REF!-#REF!),0)</f>
        <v>0</v>
      </c>
      <c r="P313" s="1">
        <f>IFERROR(#REF!+#REF!,0)</f>
        <v>0</v>
      </c>
      <c r="Q313">
        <v>7325</v>
      </c>
      <c r="CK313" s="17"/>
      <c r="HF313">
        <v>112.7</v>
      </c>
      <c r="IE313">
        <v>112.7</v>
      </c>
      <c r="IT313">
        <v>0</v>
      </c>
      <c r="JN313">
        <v>112.3</v>
      </c>
    </row>
    <row r="314" spans="1:278" x14ac:dyDescent="0.3">
      <c r="A314" s="2">
        <f>IFERROR(AVERAGEIF(Customer_Revenue[[#This Row],[1/3/2022]:[3/31/2022]], "&gt;0"), 0)</f>
        <v>35.04</v>
      </c>
      <c r="B314" s="1">
        <f>IFERROR(AVEDEV(Customer_Revenue[[#This Row],[1/3/2022]:[3/31/2022]]),0)</f>
        <v>15.573333333333332</v>
      </c>
      <c r="C314" s="1">
        <f>IFERROR(MAX(0,#REF!-#REF!),0)</f>
        <v>0</v>
      </c>
      <c r="D314" s="1">
        <f>IFERROR(#REF!+#REF!,0)</f>
        <v>0</v>
      </c>
      <c r="E314" s="2">
        <f>IFERROR(AVERAGEIF(Customer_Revenue[[#This Row],[4/1/2022]:[6/30/2022]], "&gt;0"), 0)</f>
        <v>38.023333333333333</v>
      </c>
      <c r="F314" s="1">
        <f>IFERROR(AVEDEV(Customer_Revenue[[#This Row],[4/1/2022]:[6/30/2022]]),0)</f>
        <v>14.258750000000001</v>
      </c>
      <c r="G314" s="1">
        <f>IFERROR(MAX(0,#REF!-#REF!),0)</f>
        <v>0</v>
      </c>
      <c r="H314" s="1">
        <f>IFERROR(#REF!+#REF!,0)</f>
        <v>0</v>
      </c>
      <c r="I314" s="2">
        <f>IFERROR(AVERAGEIF(Customer_Revenue[[#This Row],[4/1/2022]:[9/30/2022]], "&gt;0"),0)</f>
        <v>38.260000000000005</v>
      </c>
      <c r="J314" s="1">
        <f>IFERROR(AVEDEV(Customer_Revenue[[#This Row],[4/1/2022]:[9/30/2022]]),0)</f>
        <v>15.616326530612243</v>
      </c>
      <c r="K314" s="1">
        <f>IFERROR(MAX(0,Customer_Revenue[[#This Row],[Q3 Mean]]-Customer_Revenue[[#This Row],[Q3 Mean Absolute Deviation]]),0)</f>
        <v>22.643673469387764</v>
      </c>
      <c r="L314" s="1">
        <f>IFERROR(MAX(0,Customer_Revenue[[#This Row],[Q3 Mean]]+Customer_Revenue[[#This Row],[Q3 Mean Absolute Deviation]]),0)</f>
        <v>53.876326530612246</v>
      </c>
      <c r="M314" s="2">
        <f>IFERROR(AVERAGEIF(Customer_Revenue[[#This Row],[10/1/2021]:[3/31/2022]], "&gt;0"),0)</f>
        <v>35.04</v>
      </c>
      <c r="N314" s="1">
        <f>IFERROR(AVEDEV(Customer_Revenue[[#This Row],[10/1/2021]:[3/31/2022]]),0)</f>
        <v>15.573333333333332</v>
      </c>
      <c r="O314" s="1">
        <f>IFERROR(MAX(0,#REF!-#REF!),0)</f>
        <v>0</v>
      </c>
      <c r="P314" s="1">
        <f>IFERROR(#REF!+#REF!,0)</f>
        <v>0</v>
      </c>
      <c r="Q314">
        <v>7328</v>
      </c>
      <c r="AB314">
        <v>35.04</v>
      </c>
      <c r="AV314">
        <v>35.04</v>
      </c>
      <c r="BP314">
        <v>35.04</v>
      </c>
      <c r="CJ314">
        <v>0</v>
      </c>
      <c r="CK314" s="17"/>
      <c r="DD314">
        <v>35.04</v>
      </c>
      <c r="DX314">
        <v>0</v>
      </c>
      <c r="ER314">
        <v>37.29</v>
      </c>
      <c r="FN314">
        <v>0</v>
      </c>
      <c r="GF314">
        <v>37.29</v>
      </c>
      <c r="GZ314">
        <v>39.49</v>
      </c>
      <c r="HT314">
        <v>39.71</v>
      </c>
      <c r="IN314">
        <v>0</v>
      </c>
      <c r="JH314">
        <v>37.520000000000003</v>
      </c>
    </row>
    <row r="315" spans="1:278" x14ac:dyDescent="0.3">
      <c r="A315" s="2">
        <f>IFERROR(AVERAGEIF(Customer_Revenue[[#This Row],[1/3/2022]:[3/31/2022]], "&gt;0"), 0)</f>
        <v>130.73833333333332</v>
      </c>
      <c r="B315" s="1">
        <f>IFERROR(AVEDEV(Customer_Revenue[[#This Row],[1/3/2022]:[3/31/2022]]),0)</f>
        <v>61.043333333333329</v>
      </c>
      <c r="C315" s="1">
        <f>IFERROR(MAX(0,#REF!-#REF!),0)</f>
        <v>0</v>
      </c>
      <c r="D315" s="1">
        <f>IFERROR(#REF!+#REF!,0)</f>
        <v>0</v>
      </c>
      <c r="E315" s="2">
        <f>IFERROR(AVERAGEIF(Customer_Revenue[[#This Row],[4/1/2022]:[6/30/2022]], "&gt;0"), 0)</f>
        <v>129.71461538461537</v>
      </c>
      <c r="F315" s="1">
        <f>IFERROR(AVEDEV(Customer_Revenue[[#This Row],[4/1/2022]:[6/30/2022]]),0)</f>
        <v>68.787755102040805</v>
      </c>
      <c r="G315" s="1">
        <f>IFERROR(MAX(0,#REF!-#REF!),0)</f>
        <v>0</v>
      </c>
      <c r="H315" s="1">
        <f>IFERROR(#REF!+#REF!,0)</f>
        <v>0</v>
      </c>
      <c r="I315" s="2">
        <f>IFERROR(AVERAGEIF(Customer_Revenue[[#This Row],[4/1/2022]:[9/30/2022]], "&gt;0"),0)</f>
        <v>125.70925925925924</v>
      </c>
      <c r="J315" s="1">
        <f>IFERROR(AVEDEV(Customer_Revenue[[#This Row],[4/1/2022]:[9/30/2022]]),0)</f>
        <v>69.052111111111103</v>
      </c>
      <c r="K315" s="1">
        <f>IFERROR(MAX(0,Customer_Revenue[[#This Row],[Q3 Mean]]-Customer_Revenue[[#This Row],[Q3 Mean Absolute Deviation]]),0)</f>
        <v>56.657148148148138</v>
      </c>
      <c r="L315" s="1">
        <f>IFERROR(MAX(0,Customer_Revenue[[#This Row],[Q3 Mean]]+Customer_Revenue[[#This Row],[Q3 Mean Absolute Deviation]]),0)</f>
        <v>194.76137037037034</v>
      </c>
      <c r="M315" s="2">
        <f>IFERROR(AVERAGEIF(Customer_Revenue[[#This Row],[10/1/2021]:[3/31/2022]], "&gt;0"),0)</f>
        <v>123.56538461538463</v>
      </c>
      <c r="N315" s="1">
        <f>IFERROR(AVEDEV(Customer_Revenue[[#This Row],[10/1/2021]:[3/31/2022]]),0)</f>
        <v>55.668816568047333</v>
      </c>
      <c r="O315" s="1">
        <f>IFERROR(MAX(0,#REF!-#REF!),0)</f>
        <v>0</v>
      </c>
      <c r="P315" s="1">
        <f>IFERROR(#REF!+#REF!,0)</f>
        <v>0</v>
      </c>
      <c r="Q315">
        <v>7330</v>
      </c>
      <c r="R315">
        <v>50</v>
      </c>
      <c r="W315">
        <v>142.69</v>
      </c>
      <c r="AB315">
        <v>50</v>
      </c>
      <c r="AG315">
        <v>142.69</v>
      </c>
      <c r="AL315">
        <v>50</v>
      </c>
      <c r="AQ315">
        <v>221.04</v>
      </c>
      <c r="AV315">
        <v>128.13999999999999</v>
      </c>
      <c r="BA315">
        <v>167.09</v>
      </c>
      <c r="BF315">
        <v>63.64</v>
      </c>
      <c r="BK315">
        <v>167.09</v>
      </c>
      <c r="BP315">
        <v>63.64</v>
      </c>
      <c r="BU315">
        <v>167.09</v>
      </c>
      <c r="BZ315">
        <v>63.64</v>
      </c>
      <c r="CE315">
        <v>167.09</v>
      </c>
      <c r="CJ315">
        <v>68.819999999999993</v>
      </c>
      <c r="CK315" s="17"/>
      <c r="CO315">
        <v>180.52</v>
      </c>
      <c r="CT315">
        <v>68.819999999999993</v>
      </c>
      <c r="CY315">
        <v>180.52</v>
      </c>
      <c r="DD315">
        <v>68.819999999999993</v>
      </c>
      <c r="DI315">
        <v>196.85</v>
      </c>
      <c r="DN315">
        <v>71.819999999999993</v>
      </c>
      <c r="DS315">
        <v>196.85</v>
      </c>
      <c r="DX315">
        <v>68.819999999999993</v>
      </c>
      <c r="EC315">
        <v>196.85</v>
      </c>
      <c r="EH315">
        <v>71.069999999999993</v>
      </c>
      <c r="EM315">
        <v>199.1</v>
      </c>
      <c r="ER315">
        <v>71.069999999999993</v>
      </c>
      <c r="EW315">
        <v>199.1</v>
      </c>
      <c r="FB315">
        <v>71.069999999999993</v>
      </c>
      <c r="FG315">
        <v>199.1</v>
      </c>
      <c r="FL315">
        <v>71.069999999999993</v>
      </c>
      <c r="FQ315">
        <v>199.1</v>
      </c>
      <c r="FV315">
        <v>71.069999999999993</v>
      </c>
      <c r="GA315">
        <v>199.1</v>
      </c>
      <c r="GF315">
        <v>71.069999999999993</v>
      </c>
      <c r="GJ315">
        <v>211.37</v>
      </c>
      <c r="GK315">
        <v>0</v>
      </c>
      <c r="GP315">
        <v>68.42</v>
      </c>
      <c r="GU315">
        <v>196.44</v>
      </c>
      <c r="GZ315">
        <v>58.31</v>
      </c>
      <c r="HE315">
        <v>186.34</v>
      </c>
      <c r="HI315">
        <v>58.31</v>
      </c>
      <c r="HJ315">
        <v>0</v>
      </c>
      <c r="HO315">
        <v>186.34</v>
      </c>
      <c r="HT315">
        <v>58.31</v>
      </c>
      <c r="HY315">
        <v>186.34</v>
      </c>
      <c r="ID315">
        <v>58.31</v>
      </c>
      <c r="II315">
        <v>186.34</v>
      </c>
      <c r="IN315">
        <v>57.64</v>
      </c>
      <c r="IS315">
        <v>185.67</v>
      </c>
      <c r="IX315">
        <v>57.64</v>
      </c>
      <c r="JB315">
        <v>185.67</v>
      </c>
      <c r="JC315">
        <v>0</v>
      </c>
      <c r="JH315">
        <v>57.64</v>
      </c>
      <c r="JM315">
        <v>185.67</v>
      </c>
      <c r="JR315">
        <v>57.64</v>
      </c>
    </row>
    <row r="316" spans="1:278" x14ac:dyDescent="0.3">
      <c r="A316" s="2">
        <f>IFERROR(AVERAGEIF(Customer_Revenue[[#This Row],[1/3/2022]:[3/31/2022]], "&gt;0"), 0)</f>
        <v>364.06</v>
      </c>
      <c r="B316" s="1">
        <f>IFERROR(AVEDEV(Customer_Revenue[[#This Row],[1/3/2022]:[3/31/2022]]),0)</f>
        <v>8.3399999999999945</v>
      </c>
      <c r="C316" s="1">
        <f>IFERROR(MAX(0,#REF!-#REF!),0)</f>
        <v>0</v>
      </c>
      <c r="D316" s="1">
        <f>IFERROR(#REF!+#REF!,0)</f>
        <v>0</v>
      </c>
      <c r="E316" s="2">
        <f>IFERROR(AVERAGEIF(Customer_Revenue[[#This Row],[4/1/2022]:[6/30/2022]], "&gt;0"), 0)</f>
        <v>372.65666666666669</v>
      </c>
      <c r="F316" s="1">
        <f>IFERROR(AVEDEV(Customer_Revenue[[#This Row],[4/1/2022]:[6/30/2022]]),0)</f>
        <v>1.6222222222222247</v>
      </c>
      <c r="G316" s="1">
        <f>IFERROR(MAX(0,#REF!-#REF!),0)</f>
        <v>0</v>
      </c>
      <c r="H316" s="1">
        <f>IFERROR(#REF!+#REF!,0)</f>
        <v>0</v>
      </c>
      <c r="I316" s="2">
        <f>IFERROR(AVERAGEIF(Customer_Revenue[[#This Row],[4/1/2022]:[9/30/2022]], "&gt;0"),0)</f>
        <v>373.72428571428566</v>
      </c>
      <c r="J316" s="1">
        <f>IFERROR(AVEDEV(Customer_Revenue[[#This Row],[4/1/2022]:[9/30/2022]]),0)</f>
        <v>1.3053061224489884</v>
      </c>
      <c r="K316" s="1">
        <f>IFERROR(MAX(0,Customer_Revenue[[#This Row],[Q3 Mean]]-Customer_Revenue[[#This Row],[Q3 Mean Absolute Deviation]]),0)</f>
        <v>372.41897959183666</v>
      </c>
      <c r="L316" s="1">
        <f>IFERROR(MAX(0,Customer_Revenue[[#This Row],[Q3 Mean]]+Customer_Revenue[[#This Row],[Q3 Mean Absolute Deviation]]),0)</f>
        <v>375.02959183673465</v>
      </c>
      <c r="M316" s="2">
        <f>IFERROR(AVERAGEIF(Customer_Revenue[[#This Row],[10/1/2021]:[3/31/2022]], "&gt;0"),0)</f>
        <v>357.80500000000001</v>
      </c>
      <c r="N316" s="1">
        <f>IFERROR(AVEDEV(Customer_Revenue[[#This Row],[10/1/2021]:[3/31/2022]]),0)</f>
        <v>8.3399999999999945</v>
      </c>
      <c r="O316" s="1">
        <f>IFERROR(MAX(0,#REF!-#REF!),0)</f>
        <v>0</v>
      </c>
      <c r="P316" s="1">
        <f>IFERROR(#REF!+#REF!,0)</f>
        <v>0</v>
      </c>
      <c r="Q316">
        <v>7336</v>
      </c>
      <c r="AJ316">
        <v>351.55</v>
      </c>
      <c r="BD316">
        <v>351.55</v>
      </c>
      <c r="BX316">
        <v>351.55</v>
      </c>
      <c r="CK316" s="17"/>
      <c r="CR316">
        <v>351.55</v>
      </c>
      <c r="DL316">
        <v>369.19</v>
      </c>
      <c r="EF316">
        <v>371.44</v>
      </c>
      <c r="EZ316">
        <v>371.44</v>
      </c>
      <c r="FT316">
        <v>371.44</v>
      </c>
      <c r="GN316">
        <v>375.09</v>
      </c>
      <c r="HH316">
        <v>375.09</v>
      </c>
      <c r="IB316">
        <v>375.09</v>
      </c>
      <c r="IV316">
        <v>373.96</v>
      </c>
      <c r="JP316">
        <v>373.96</v>
      </c>
    </row>
    <row r="317" spans="1:278" x14ac:dyDescent="0.3">
      <c r="A317" s="2">
        <f>IFERROR(AVERAGEIF(Customer_Revenue[[#This Row],[1/3/2022]:[3/31/2022]], "&gt;0"), 0)</f>
        <v>117</v>
      </c>
      <c r="B317" s="1">
        <f>IFERROR(AVEDEV(Customer_Revenue[[#This Row],[1/3/2022]:[3/31/2022]]),0)</f>
        <v>0</v>
      </c>
      <c r="C317" s="1">
        <f>IFERROR(MAX(0,#REF!-#REF!),0)</f>
        <v>0</v>
      </c>
      <c r="D317" s="1">
        <f>IFERROR(#REF!+#REF!,0)</f>
        <v>0</v>
      </c>
      <c r="E317" s="2">
        <f>IFERROR(AVERAGEIF(Customer_Revenue[[#This Row],[4/1/2022]:[6/30/2022]], "&gt;0"), 0)</f>
        <v>0</v>
      </c>
      <c r="F317" s="1">
        <f>IFERROR(AVEDEV(Customer_Revenue[[#This Row],[4/1/2022]:[6/30/2022]]),0)</f>
        <v>0</v>
      </c>
      <c r="G317" s="1">
        <f>IFERROR(MAX(0,#REF!-#REF!),0)</f>
        <v>0</v>
      </c>
      <c r="H317" s="1">
        <f>IFERROR(#REF!+#REF!,0)</f>
        <v>0</v>
      </c>
      <c r="I317" s="2">
        <f>IFERROR(AVERAGEIF(Customer_Revenue[[#This Row],[4/1/2022]:[9/30/2022]], "&gt;0"),0)</f>
        <v>0</v>
      </c>
      <c r="J317" s="1">
        <f>IFERROR(AVEDEV(Customer_Revenue[[#This Row],[4/1/2022]:[9/30/2022]]),0)</f>
        <v>0</v>
      </c>
      <c r="K317" s="1">
        <f>IFERROR(MAX(0,Customer_Revenue[[#This Row],[Q3 Mean]]-Customer_Revenue[[#This Row],[Q3 Mean Absolute Deviation]]),0)</f>
        <v>0</v>
      </c>
      <c r="L317" s="1">
        <f>IFERROR(MAX(0,Customer_Revenue[[#This Row],[Q3 Mean]]+Customer_Revenue[[#This Row],[Q3 Mean Absolute Deviation]]),0)</f>
        <v>0</v>
      </c>
      <c r="M317" s="2">
        <f>IFERROR(AVERAGEIF(Customer_Revenue[[#This Row],[10/1/2021]:[3/31/2022]], "&gt;0"),0)</f>
        <v>117</v>
      </c>
      <c r="N317" s="1">
        <f>IFERROR(AVEDEV(Customer_Revenue[[#This Row],[10/1/2021]:[3/31/2022]]),0)</f>
        <v>0</v>
      </c>
      <c r="O317" s="1">
        <f>IFERROR(MAX(0,#REF!-#REF!),0)</f>
        <v>0</v>
      </c>
      <c r="P317" s="1">
        <f>IFERROR(#REF!+#REF!,0)</f>
        <v>0</v>
      </c>
      <c r="Q317">
        <v>7345</v>
      </c>
      <c r="CK317" s="17"/>
      <c r="DS317">
        <v>117</v>
      </c>
    </row>
    <row r="318" spans="1:278" x14ac:dyDescent="0.3">
      <c r="A318" s="2">
        <f>IFERROR(AVERAGEIF(Customer_Revenue[[#This Row],[1/3/2022]:[3/31/2022]], "&gt;0"), 0)</f>
        <v>491.38153846153847</v>
      </c>
      <c r="B318" s="1">
        <f>IFERROR(AVEDEV(Customer_Revenue[[#This Row],[1/3/2022]:[3/31/2022]]),0)</f>
        <v>164.19420118343197</v>
      </c>
      <c r="C318" s="1">
        <f>IFERROR(MAX(0,#REF!-#REF!),0)</f>
        <v>0</v>
      </c>
      <c r="D318" s="1">
        <f>IFERROR(#REF!+#REF!,0)</f>
        <v>0</v>
      </c>
      <c r="E318" s="2">
        <f>IFERROR(AVERAGEIF(Customer_Revenue[[#This Row],[4/1/2022]:[6/30/2022]], "&gt;0"), 0)</f>
        <v>472.83615384615376</v>
      </c>
      <c r="F318" s="1">
        <f>IFERROR(AVEDEV(Customer_Revenue[[#This Row],[4/1/2022]:[6/30/2022]]),0)</f>
        <v>73.349704142011831</v>
      </c>
      <c r="G318" s="1">
        <f>IFERROR(MAX(0,#REF!-#REF!),0)</f>
        <v>0</v>
      </c>
      <c r="H318" s="1">
        <f>IFERROR(#REF!+#REF!,0)</f>
        <v>0</v>
      </c>
      <c r="I318" s="2">
        <f>IFERROR(AVERAGEIF(Customer_Revenue[[#This Row],[4/1/2022]:[9/30/2022]], "&gt;0"),0)</f>
        <v>492.77384615384602</v>
      </c>
      <c r="J318" s="1">
        <f>IFERROR(AVEDEV(Customer_Revenue[[#This Row],[4/1/2022]:[9/30/2022]]),0)</f>
        <v>113.94597633136095</v>
      </c>
      <c r="K318" s="1">
        <f>IFERROR(MAX(0,Customer_Revenue[[#This Row],[Q3 Mean]]-Customer_Revenue[[#This Row],[Q3 Mean Absolute Deviation]]),0)</f>
        <v>378.82786982248507</v>
      </c>
      <c r="L318" s="1">
        <f>IFERROR(MAX(0,Customer_Revenue[[#This Row],[Q3 Mean]]+Customer_Revenue[[#This Row],[Q3 Mean Absolute Deviation]]),0)</f>
        <v>606.71982248520703</v>
      </c>
      <c r="M318" s="2">
        <f>IFERROR(AVERAGEIF(Customer_Revenue[[#This Row],[10/1/2021]:[3/31/2022]], "&gt;0"),0)</f>
        <v>474.5269230769232</v>
      </c>
      <c r="N318" s="1">
        <f>IFERROR(AVEDEV(Customer_Revenue[[#This Row],[10/1/2021]:[3/31/2022]]),0)</f>
        <v>107.46905325443791</v>
      </c>
      <c r="O318" s="1">
        <f>IFERROR(MAX(0,#REF!-#REF!),0)</f>
        <v>0</v>
      </c>
      <c r="P318" s="1">
        <f>IFERROR(#REF!+#REF!,0)</f>
        <v>0</v>
      </c>
      <c r="Q318">
        <v>7346</v>
      </c>
      <c r="U318">
        <v>361.31</v>
      </c>
      <c r="Z318">
        <v>548.39</v>
      </c>
      <c r="AE318">
        <v>449.81</v>
      </c>
      <c r="AJ318">
        <v>418.01</v>
      </c>
      <c r="AO318">
        <v>432.32</v>
      </c>
      <c r="AT318">
        <v>468.89</v>
      </c>
      <c r="AY318">
        <v>567.59</v>
      </c>
      <c r="BE318">
        <v>419.6</v>
      </c>
      <c r="BI318">
        <v>503.87</v>
      </c>
      <c r="BN318">
        <v>401.75</v>
      </c>
      <c r="BS318">
        <v>416.06</v>
      </c>
      <c r="BX318">
        <v>438.32</v>
      </c>
      <c r="CC318">
        <v>523.82000000000005</v>
      </c>
      <c r="CH318">
        <v>552.74</v>
      </c>
      <c r="CK318" s="17"/>
      <c r="CM318">
        <v>438.62</v>
      </c>
      <c r="CR318">
        <v>416.06</v>
      </c>
      <c r="CW318">
        <v>416.06</v>
      </c>
      <c r="DB318">
        <v>946.57</v>
      </c>
      <c r="DG318">
        <v>173.78</v>
      </c>
      <c r="DL318">
        <v>173.78</v>
      </c>
      <c r="DQ318">
        <v>650.77</v>
      </c>
      <c r="DV318">
        <v>512.51</v>
      </c>
      <c r="EA318">
        <v>450.82</v>
      </c>
      <c r="EF318">
        <v>409.45</v>
      </c>
      <c r="EK318">
        <v>861.58</v>
      </c>
      <c r="EP318">
        <v>385.22</v>
      </c>
      <c r="EU318">
        <v>585.79999999999995</v>
      </c>
      <c r="EZ318">
        <v>330.13</v>
      </c>
      <c r="FE318">
        <v>399.01</v>
      </c>
      <c r="FJ318">
        <v>436.82</v>
      </c>
      <c r="FO318">
        <v>364.03</v>
      </c>
      <c r="FT318">
        <v>492.82</v>
      </c>
      <c r="FY318">
        <v>484.18</v>
      </c>
      <c r="GD318">
        <v>488.05</v>
      </c>
      <c r="GI318">
        <v>441.16</v>
      </c>
      <c r="GN318">
        <v>687.32</v>
      </c>
      <c r="GS318">
        <v>441.16</v>
      </c>
      <c r="GX318">
        <v>575.62</v>
      </c>
      <c r="HC318">
        <v>420.77</v>
      </c>
      <c r="HH318">
        <v>541.97</v>
      </c>
      <c r="HM318">
        <v>254.49</v>
      </c>
      <c r="HR318">
        <v>355.67</v>
      </c>
      <c r="HW318">
        <v>790.16</v>
      </c>
      <c r="IB318">
        <v>410.49</v>
      </c>
      <c r="IG318">
        <v>451.46</v>
      </c>
      <c r="IL318">
        <v>558.08000000000004</v>
      </c>
      <c r="IQ318">
        <v>561.58000000000004</v>
      </c>
      <c r="IV318">
        <v>549.57000000000005</v>
      </c>
      <c r="JA318">
        <v>453.88</v>
      </c>
      <c r="JF318">
        <v>870.09</v>
      </c>
      <c r="JK318">
        <v>179.01</v>
      </c>
      <c r="JP318">
        <v>688.8</v>
      </c>
    </row>
    <row r="319" spans="1:278" x14ac:dyDescent="0.3">
      <c r="A319" s="2">
        <f>IFERROR(AVERAGEIF(Customer_Revenue[[#This Row],[1/3/2022]:[3/31/2022]], "&gt;0"), 0)</f>
        <v>73.219230769230791</v>
      </c>
      <c r="B319" s="1">
        <f>IFERROR(AVEDEV(Customer_Revenue[[#This Row],[1/3/2022]:[3/31/2022]]),0)</f>
        <v>0.79881656804734724</v>
      </c>
      <c r="C319" s="1">
        <f>IFERROR(MAX(0,#REF!-#REF!),0)</f>
        <v>0</v>
      </c>
      <c r="D319" s="1">
        <f>IFERROR(#REF!+#REF!,0)</f>
        <v>0</v>
      </c>
      <c r="E319" s="2">
        <f>IFERROR(AVERAGEIF(Customer_Revenue[[#This Row],[4/1/2022]:[6/30/2022]], "&gt;0"), 0)</f>
        <v>81.66538461538461</v>
      </c>
      <c r="F319" s="1">
        <f>IFERROR(AVEDEV(Customer_Revenue[[#This Row],[4/1/2022]:[6/30/2022]]),0)</f>
        <v>1.249704142011832</v>
      </c>
      <c r="G319" s="1">
        <f>IFERROR(MAX(0,#REF!-#REF!),0)</f>
        <v>0</v>
      </c>
      <c r="H319" s="1">
        <f>IFERROR(#REF!+#REF!,0)</f>
        <v>0</v>
      </c>
      <c r="I319" s="2">
        <f>IFERROR(AVERAGEIF(Customer_Revenue[[#This Row],[4/1/2022]:[9/30/2022]], "&gt;0"),0)</f>
        <v>81.623599999999982</v>
      </c>
      <c r="J319" s="1">
        <f>IFERROR(AVEDEV(Customer_Revenue[[#This Row],[4/1/2022]:[9/30/2022]]),0)</f>
        <v>6.5625147928994156</v>
      </c>
      <c r="K319" s="1">
        <f>IFERROR(MAX(0,Customer_Revenue[[#This Row],[Q3 Mean]]-Customer_Revenue[[#This Row],[Q3 Mean Absolute Deviation]]),0)</f>
        <v>75.061085207100561</v>
      </c>
      <c r="L319" s="1">
        <f>IFERROR(MAX(0,Customer_Revenue[[#This Row],[Q3 Mean]]+Customer_Revenue[[#This Row],[Q3 Mean Absolute Deviation]]),0)</f>
        <v>88.186114792899403</v>
      </c>
      <c r="M319" s="2">
        <f>IFERROR(AVERAGEIF(Customer_Revenue[[#This Row],[10/1/2021]:[3/31/2022]], "&gt;0"),0)</f>
        <v>72.970000000000027</v>
      </c>
      <c r="N319" s="1">
        <f>IFERROR(AVEDEV(Customer_Revenue[[#This Row],[10/1/2021]:[3/31/2022]]),0)</f>
        <v>5.3971893491124074</v>
      </c>
      <c r="O319" s="1">
        <f>IFERROR(MAX(0,#REF!-#REF!),0)</f>
        <v>0</v>
      </c>
      <c r="P319" s="1">
        <f>IFERROR(#REF!+#REF!,0)</f>
        <v>0</v>
      </c>
      <c r="Q319">
        <v>7352</v>
      </c>
      <c r="U319">
        <v>72.7</v>
      </c>
      <c r="Z319">
        <v>72.7</v>
      </c>
      <c r="AE319">
        <v>72.7</v>
      </c>
      <c r="AJ319">
        <v>72.7</v>
      </c>
      <c r="AO319">
        <v>72.7</v>
      </c>
      <c r="AT319">
        <v>72.7</v>
      </c>
      <c r="AY319">
        <v>72.7</v>
      </c>
      <c r="BD319">
        <v>72.7</v>
      </c>
      <c r="BI319">
        <v>72.7</v>
      </c>
      <c r="BN319">
        <v>72.7</v>
      </c>
      <c r="BS319">
        <v>72.7</v>
      </c>
      <c r="BX319">
        <v>72.7</v>
      </c>
      <c r="CC319">
        <v>0</v>
      </c>
      <c r="CH319">
        <v>72.7</v>
      </c>
      <c r="CK319" s="17"/>
      <c r="CM319">
        <v>72.7</v>
      </c>
      <c r="CR319">
        <v>72.7</v>
      </c>
      <c r="CW319">
        <v>72.7</v>
      </c>
      <c r="DB319">
        <v>72.7</v>
      </c>
      <c r="DG319">
        <v>72.7</v>
      </c>
      <c r="DL319">
        <v>72.7</v>
      </c>
      <c r="DQ319">
        <v>72.7</v>
      </c>
      <c r="DV319">
        <v>72.7</v>
      </c>
      <c r="EA319">
        <v>72.7</v>
      </c>
      <c r="EF319">
        <v>74.95</v>
      </c>
      <c r="EK319">
        <v>74.95</v>
      </c>
      <c r="EP319">
        <v>74.95</v>
      </c>
      <c r="EU319">
        <v>80.650000000000006</v>
      </c>
      <c r="EZ319">
        <v>80.650000000000006</v>
      </c>
      <c r="FE319">
        <v>80.650000000000006</v>
      </c>
      <c r="FJ319">
        <v>80.650000000000006</v>
      </c>
      <c r="FO319">
        <v>80.650000000000006</v>
      </c>
      <c r="FT319">
        <v>80.650000000000006</v>
      </c>
      <c r="FY319">
        <v>80.650000000000006</v>
      </c>
      <c r="GD319">
        <v>80.650000000000006</v>
      </c>
      <c r="GI319">
        <v>83.29</v>
      </c>
      <c r="GN319">
        <v>83.29</v>
      </c>
      <c r="GS319">
        <v>83.29</v>
      </c>
      <c r="GX319">
        <v>83.29</v>
      </c>
      <c r="HC319">
        <v>83.29</v>
      </c>
      <c r="HH319">
        <v>0</v>
      </c>
      <c r="HN319">
        <v>83.29</v>
      </c>
      <c r="HR319">
        <v>83.29</v>
      </c>
      <c r="HW319">
        <v>83.29</v>
      </c>
      <c r="IB319">
        <v>83.29</v>
      </c>
      <c r="IG319">
        <v>83.29</v>
      </c>
      <c r="IL319">
        <v>82.47</v>
      </c>
      <c r="IQ319">
        <v>82.47</v>
      </c>
      <c r="IV319">
        <v>82.47</v>
      </c>
      <c r="JA319">
        <v>82.47</v>
      </c>
      <c r="JF319">
        <v>82.47</v>
      </c>
      <c r="JK319">
        <v>75.069999999999993</v>
      </c>
      <c r="JP319">
        <v>75.069999999999993</v>
      </c>
    </row>
    <row r="320" spans="1:278" x14ac:dyDescent="0.3">
      <c r="A320" s="2">
        <f>IFERROR(AVERAGEIF(Customer_Revenue[[#This Row],[1/3/2022]:[3/31/2022]], "&gt;0"), 0)</f>
        <v>69.750769230769222</v>
      </c>
      <c r="B320" s="1">
        <f>IFERROR(AVEDEV(Customer_Revenue[[#This Row],[1/3/2022]:[3/31/2022]]),0)</f>
        <v>2.5609467455621266</v>
      </c>
      <c r="C320" s="1">
        <f>IFERROR(MAX(0,#REF!-#REF!),0)</f>
        <v>0</v>
      </c>
      <c r="D320" s="1">
        <f>IFERROR(#REF!+#REF!,0)</f>
        <v>0</v>
      </c>
      <c r="E320" s="2">
        <f>IFERROR(AVERAGEIF(Customer_Revenue[[#This Row],[4/1/2022]:[6/30/2022]], "&gt;0"), 0)</f>
        <v>51.47538461538462</v>
      </c>
      <c r="F320" s="1">
        <f>IFERROR(AVEDEV(Customer_Revenue[[#This Row],[4/1/2022]:[6/30/2022]]),0)</f>
        <v>27.171242603550297</v>
      </c>
      <c r="G320" s="1">
        <f>IFERROR(MAX(0,#REF!-#REF!),0)</f>
        <v>0</v>
      </c>
      <c r="H320" s="1">
        <f>IFERROR(#REF!+#REF!,0)</f>
        <v>0</v>
      </c>
      <c r="I320" s="2">
        <f>IFERROR(AVERAGEIF(Customer_Revenue[[#This Row],[4/1/2022]:[9/30/2022]], "&gt;0"),0)</f>
        <v>43.404615384615383</v>
      </c>
      <c r="J320" s="1">
        <f>IFERROR(AVEDEV(Customer_Revenue[[#This Row],[4/1/2022]:[9/30/2022]]),0)</f>
        <v>19.881538461538462</v>
      </c>
      <c r="K320" s="1">
        <f>IFERROR(MAX(0,Customer_Revenue[[#This Row],[Q3 Mean]]-Customer_Revenue[[#This Row],[Q3 Mean Absolute Deviation]]),0)</f>
        <v>23.523076923076921</v>
      </c>
      <c r="L320" s="1">
        <f>IFERROR(MAX(0,Customer_Revenue[[#This Row],[Q3 Mean]]+Customer_Revenue[[#This Row],[Q3 Mean Absolute Deviation]]),0)</f>
        <v>63.286153846153844</v>
      </c>
      <c r="M320" s="2">
        <f>IFERROR(AVERAGEIF(Customer_Revenue[[#This Row],[10/1/2021]:[3/31/2022]], "&gt;0"),0)</f>
        <v>65.771923076923059</v>
      </c>
      <c r="N320" s="1">
        <f>IFERROR(AVEDEV(Customer_Revenue[[#This Row],[10/1/2021]:[3/31/2022]]),0)</f>
        <v>6.775029585798821</v>
      </c>
      <c r="O320" s="1">
        <f>IFERROR(MAX(0,#REF!-#REF!),0)</f>
        <v>0</v>
      </c>
      <c r="P320" s="1">
        <f>IFERROR(#REF!+#REF!,0)</f>
        <v>0</v>
      </c>
      <c r="Q320">
        <v>7355</v>
      </c>
      <c r="S320">
        <v>81.099999999999994</v>
      </c>
      <c r="X320">
        <v>22.1</v>
      </c>
      <c r="AC320">
        <v>81.099999999999994</v>
      </c>
      <c r="AH320">
        <v>22.1</v>
      </c>
      <c r="AM320">
        <v>65.650000000000006</v>
      </c>
      <c r="AR320">
        <v>65.650000000000006</v>
      </c>
      <c r="AW320">
        <v>65.650000000000006</v>
      </c>
      <c r="BB320">
        <v>65.650000000000006</v>
      </c>
      <c r="BG320">
        <v>65.650000000000006</v>
      </c>
      <c r="BL320">
        <v>65.650000000000006</v>
      </c>
      <c r="BQ320">
        <v>67.67</v>
      </c>
      <c r="BV320">
        <v>67.67</v>
      </c>
      <c r="CA320">
        <v>67.67</v>
      </c>
      <c r="CF320">
        <v>67.67</v>
      </c>
      <c r="CK320" s="17">
        <v>67.67</v>
      </c>
      <c r="CP320">
        <v>67.67</v>
      </c>
      <c r="CU320">
        <v>67.67</v>
      </c>
      <c r="CZ320">
        <v>73.08</v>
      </c>
      <c r="DE320">
        <v>73.08</v>
      </c>
      <c r="DJ320">
        <v>73.08</v>
      </c>
      <c r="DO320">
        <v>67.67</v>
      </c>
      <c r="DT320">
        <v>67.67</v>
      </c>
      <c r="DY320">
        <v>67.67</v>
      </c>
      <c r="ED320">
        <v>67.67</v>
      </c>
      <c r="EI320">
        <v>73.08</v>
      </c>
      <c r="EN320">
        <v>73.08</v>
      </c>
      <c r="ES320">
        <v>92.56</v>
      </c>
      <c r="EX320">
        <v>24.76</v>
      </c>
      <c r="FC320">
        <v>92.56</v>
      </c>
      <c r="FH320">
        <v>24.76</v>
      </c>
      <c r="FM320">
        <v>93.9</v>
      </c>
      <c r="FR320">
        <v>26.1</v>
      </c>
      <c r="FW320">
        <v>93.9</v>
      </c>
      <c r="GB320">
        <v>20.74</v>
      </c>
      <c r="GG320">
        <v>61.07</v>
      </c>
      <c r="GL320">
        <v>22.08</v>
      </c>
      <c r="GQ320">
        <v>46.33</v>
      </c>
      <c r="GV320">
        <v>22.75</v>
      </c>
      <c r="HA320">
        <v>47.67</v>
      </c>
      <c r="HF320">
        <v>22.75</v>
      </c>
      <c r="HK320">
        <v>47.67</v>
      </c>
      <c r="HP320">
        <v>25.43</v>
      </c>
      <c r="HU320">
        <v>49.01</v>
      </c>
      <c r="HZ320">
        <v>19.399999999999999</v>
      </c>
      <c r="IE320">
        <v>50.35</v>
      </c>
      <c r="IJ320">
        <v>23.42</v>
      </c>
      <c r="IO320">
        <v>50.35</v>
      </c>
      <c r="IT320">
        <v>22.08</v>
      </c>
      <c r="IY320">
        <v>48.34</v>
      </c>
      <c r="JD320">
        <v>24.76</v>
      </c>
      <c r="JI320">
        <v>49.01</v>
      </c>
      <c r="JN320">
        <v>26.77</v>
      </c>
    </row>
    <row r="321" spans="1:278" x14ac:dyDescent="0.3">
      <c r="A321" s="2">
        <f>IFERROR(AVERAGEIF(Customer_Revenue[[#This Row],[1/3/2022]:[3/31/2022]], "&gt;0"), 0)</f>
        <v>198.10999999999999</v>
      </c>
      <c r="B321" s="1">
        <f>IFERROR(AVEDEV(Customer_Revenue[[#This Row],[1/3/2022]:[3/31/2022]]),0)</f>
        <v>6.0230769230769239</v>
      </c>
      <c r="C321" s="1">
        <f>IFERROR(MAX(0,#REF!-#REF!),0)</f>
        <v>0</v>
      </c>
      <c r="D321" s="1">
        <f>IFERROR(#REF!+#REF!,0)</f>
        <v>0</v>
      </c>
      <c r="E321" s="2">
        <f>IFERROR(AVERAGEIF(Customer_Revenue[[#This Row],[4/1/2022]:[6/30/2022]], "&gt;0"), 0)</f>
        <v>218.41230769230762</v>
      </c>
      <c r="F321" s="1">
        <f>IFERROR(AVEDEV(Customer_Revenue[[#This Row],[4/1/2022]:[6/30/2022]]),0)</f>
        <v>12.408994082840223</v>
      </c>
      <c r="G321" s="1">
        <f>IFERROR(MAX(0,#REF!-#REF!),0)</f>
        <v>0</v>
      </c>
      <c r="H321" s="1">
        <f>IFERROR(#REF!+#REF!,0)</f>
        <v>0</v>
      </c>
      <c r="I321" s="2">
        <f>IFERROR(AVERAGEIF(Customer_Revenue[[#This Row],[4/1/2022]:[9/30/2022]], "&gt;0"),0)</f>
        <v>232.58346153846145</v>
      </c>
      <c r="J321" s="1">
        <f>IFERROR(AVEDEV(Customer_Revenue[[#This Row],[4/1/2022]:[9/30/2022]]),0)</f>
        <v>14.925207100591754</v>
      </c>
      <c r="K321" s="1">
        <f>IFERROR(MAX(0,Customer_Revenue[[#This Row],[Q3 Mean]]-Customer_Revenue[[#This Row],[Q3 Mean Absolute Deviation]]),0)</f>
        <v>217.65825443786969</v>
      </c>
      <c r="L321" s="1">
        <f>IFERROR(MAX(0,Customer_Revenue[[#This Row],[Q3 Mean]]+Customer_Revenue[[#This Row],[Q3 Mean Absolute Deviation]]),0)</f>
        <v>247.50866863905321</v>
      </c>
      <c r="M321" s="2">
        <f>IFERROR(AVERAGEIF(Customer_Revenue[[#This Row],[10/1/2021]:[3/31/2022]], "&gt;0"),0)</f>
        <v>200.13499999999996</v>
      </c>
      <c r="N321" s="1">
        <f>IFERROR(AVEDEV(Customer_Revenue[[#This Row],[10/1/2021]:[3/31/2022]]),0)</f>
        <v>26.548520408163281</v>
      </c>
      <c r="O321" s="1">
        <f>IFERROR(MAX(0,#REF!-#REF!),0)</f>
        <v>0</v>
      </c>
      <c r="P321" s="1">
        <f>IFERROR(#REF!+#REF!,0)</f>
        <v>0</v>
      </c>
      <c r="Q321">
        <v>7357</v>
      </c>
      <c r="U321">
        <v>202.16</v>
      </c>
      <c r="V321">
        <v>0</v>
      </c>
      <c r="Z321">
        <v>202.16</v>
      </c>
      <c r="AA321">
        <v>0</v>
      </c>
      <c r="AE321">
        <v>202.16</v>
      </c>
      <c r="AJ321">
        <v>202.16</v>
      </c>
      <c r="AN321">
        <v>202.16</v>
      </c>
      <c r="AS321">
        <v>202.16</v>
      </c>
      <c r="AX321">
        <v>202.16</v>
      </c>
      <c r="BC321">
        <v>202.16</v>
      </c>
      <c r="BH321">
        <v>202.16</v>
      </c>
      <c r="BM321">
        <v>202.16</v>
      </c>
      <c r="BR321">
        <v>202.16</v>
      </c>
      <c r="BW321">
        <v>202.16</v>
      </c>
      <c r="CB321">
        <v>202.16</v>
      </c>
      <c r="CG321">
        <v>202.16</v>
      </c>
      <c r="CK321" s="17"/>
      <c r="CL321">
        <v>202.16</v>
      </c>
      <c r="CQ321">
        <v>202.16</v>
      </c>
      <c r="CV321">
        <v>190.28</v>
      </c>
      <c r="DA321">
        <v>190.28</v>
      </c>
      <c r="DF321">
        <v>190.28</v>
      </c>
      <c r="DK321">
        <v>190.28</v>
      </c>
      <c r="DP321">
        <v>190.28</v>
      </c>
      <c r="DU321">
        <v>202.16</v>
      </c>
      <c r="DZ321">
        <v>202.16</v>
      </c>
      <c r="EE321">
        <v>204.41</v>
      </c>
      <c r="EJ321">
        <v>204.41</v>
      </c>
      <c r="EO321">
        <v>204.41</v>
      </c>
      <c r="ET321">
        <v>204.41</v>
      </c>
      <c r="EY321">
        <v>204.41</v>
      </c>
      <c r="FD321">
        <v>204.41</v>
      </c>
      <c r="FI321">
        <v>204.41</v>
      </c>
      <c r="FN321">
        <v>235</v>
      </c>
      <c r="FS321">
        <v>212.25</v>
      </c>
      <c r="FX321">
        <v>212.25</v>
      </c>
      <c r="GC321">
        <v>212.25</v>
      </c>
      <c r="GH321">
        <v>212.25</v>
      </c>
      <c r="GM321">
        <v>234.43</v>
      </c>
      <c r="GR321">
        <v>234.43</v>
      </c>
      <c r="GW321">
        <v>234.43</v>
      </c>
      <c r="HB321">
        <v>234.43</v>
      </c>
      <c r="HG321">
        <v>234.43</v>
      </c>
      <c r="HL321">
        <v>234.43</v>
      </c>
      <c r="HQ321">
        <v>234.43</v>
      </c>
      <c r="HV321">
        <v>267.08</v>
      </c>
      <c r="IA321">
        <v>244.33</v>
      </c>
      <c r="IF321">
        <v>244.33</v>
      </c>
      <c r="IK321">
        <v>244.33</v>
      </c>
      <c r="IP321">
        <v>243.3</v>
      </c>
      <c r="IU321">
        <v>250.3</v>
      </c>
      <c r="IZ321">
        <v>261.89999999999998</v>
      </c>
      <c r="JE321">
        <v>249.65</v>
      </c>
      <c r="JJ321">
        <v>249.65</v>
      </c>
      <c r="JO321">
        <v>249.65</v>
      </c>
    </row>
    <row r="322" spans="1:278" x14ac:dyDescent="0.3">
      <c r="A322" s="2">
        <f>IFERROR(AVERAGEIF(Customer_Revenue[[#This Row],[1/3/2022]:[3/31/2022]], "&gt;0"), 0)</f>
        <v>9.0299999999999994</v>
      </c>
      <c r="B322" s="1">
        <f>IFERROR(AVEDEV(Customer_Revenue[[#This Row],[1/3/2022]:[3/31/2022]]),0)</f>
        <v>0</v>
      </c>
      <c r="C322" s="1">
        <f>IFERROR(MAX(0,#REF!-#REF!),0)</f>
        <v>0</v>
      </c>
      <c r="D322" s="1">
        <f>IFERROR(#REF!+#REF!,0)</f>
        <v>0</v>
      </c>
      <c r="E322" s="2">
        <f>IFERROR(AVERAGEIF(Customer_Revenue[[#This Row],[4/1/2022]:[6/30/2022]], "&gt;0"), 0)</f>
        <v>10.112307692307692</v>
      </c>
      <c r="F322" s="1">
        <f>IFERROR(AVEDEV(Customer_Revenue[[#This Row],[4/1/2022]:[6/30/2022]]),0)</f>
        <v>0.72946745562130166</v>
      </c>
      <c r="G322" s="1">
        <f>IFERROR(MAX(0,#REF!-#REF!),0)</f>
        <v>0</v>
      </c>
      <c r="H322" s="1">
        <f>IFERROR(#REF!+#REF!,0)</f>
        <v>0</v>
      </c>
      <c r="I322" s="2">
        <f>IFERROR(AVERAGEIF(Customer_Revenue[[#This Row],[4/1/2022]:[9/30/2022]], "&gt;0"),0)</f>
        <v>11.014230769230769</v>
      </c>
      <c r="J322" s="1">
        <f>IFERROR(AVEDEV(Customer_Revenue[[#This Row],[4/1/2022]:[9/30/2022]]),0)</f>
        <v>1.0624852071005921</v>
      </c>
      <c r="K322" s="1">
        <f>IFERROR(MAX(0,Customer_Revenue[[#This Row],[Q3 Mean]]-Customer_Revenue[[#This Row],[Q3 Mean Absolute Deviation]]),0)</f>
        <v>9.9517455621301778</v>
      </c>
      <c r="L322" s="1">
        <f>IFERROR(MAX(0,Customer_Revenue[[#This Row],[Q3 Mean]]+Customer_Revenue[[#This Row],[Q3 Mean Absolute Deviation]]),0)</f>
        <v>12.076715976331361</v>
      </c>
      <c r="M322" s="2">
        <f>IFERROR(AVERAGEIF(Customer_Revenue[[#This Row],[10/1/2021]:[3/31/2022]], "&gt;0"),0)</f>
        <v>8.9223076923076938</v>
      </c>
      <c r="N322" s="1">
        <f>IFERROR(AVEDEV(Customer_Revenue[[#This Row],[10/1/2021]:[3/31/2022]]),0)</f>
        <v>0.13254437869822411</v>
      </c>
      <c r="O322" s="1">
        <f>IFERROR(MAX(0,#REF!-#REF!),0)</f>
        <v>0</v>
      </c>
      <c r="P322" s="1">
        <f>IFERROR(#REF!+#REF!,0)</f>
        <v>0</v>
      </c>
      <c r="Q322">
        <v>7359</v>
      </c>
      <c r="S322">
        <v>8.75</v>
      </c>
      <c r="X322">
        <v>8.75</v>
      </c>
      <c r="AC322">
        <v>8.75</v>
      </c>
      <c r="AH322">
        <v>8.75</v>
      </c>
      <c r="AM322">
        <v>8.75</v>
      </c>
      <c r="AR322">
        <v>8.75</v>
      </c>
      <c r="AW322">
        <v>8.75</v>
      </c>
      <c r="BB322">
        <v>8.75</v>
      </c>
      <c r="BG322">
        <v>8.75</v>
      </c>
      <c r="BL322">
        <v>8.75</v>
      </c>
      <c r="BQ322">
        <v>9.0299999999999994</v>
      </c>
      <c r="BV322">
        <v>9.0299999999999994</v>
      </c>
      <c r="CA322">
        <v>9.0299999999999994</v>
      </c>
      <c r="CF322">
        <v>9.0299999999999994</v>
      </c>
      <c r="CK322" s="17">
        <v>9.0299999999999994</v>
      </c>
      <c r="CP322">
        <v>9.0299999999999994</v>
      </c>
      <c r="CU322">
        <v>9.0299999999999994</v>
      </c>
      <c r="CZ322">
        <v>9.0299999999999994</v>
      </c>
      <c r="DE322">
        <v>9.0299999999999994</v>
      </c>
      <c r="DJ322">
        <v>9.0299999999999994</v>
      </c>
      <c r="DO322">
        <v>9.0299999999999994</v>
      </c>
      <c r="DT322">
        <v>9.0299999999999994</v>
      </c>
      <c r="DY322">
        <v>9.0299999999999994</v>
      </c>
      <c r="ED322">
        <v>9.0299999999999994</v>
      </c>
      <c r="EI322">
        <v>9.0299999999999994</v>
      </c>
      <c r="EN322">
        <v>9.0299999999999994</v>
      </c>
      <c r="ES322">
        <v>9.0299999999999994</v>
      </c>
      <c r="EX322">
        <v>9.0299999999999994</v>
      </c>
      <c r="FC322">
        <v>9.0299999999999994</v>
      </c>
      <c r="FH322">
        <v>9.0299999999999994</v>
      </c>
      <c r="FM322">
        <v>9.6999999999999993</v>
      </c>
      <c r="FR322">
        <v>10.37</v>
      </c>
      <c r="FW322">
        <v>10.37</v>
      </c>
      <c r="GB322">
        <v>10.37</v>
      </c>
      <c r="GG322">
        <v>10.37</v>
      </c>
      <c r="GL322">
        <v>11.04</v>
      </c>
      <c r="GQ322">
        <v>11.04</v>
      </c>
      <c r="GV322">
        <v>11.04</v>
      </c>
      <c r="HA322">
        <v>11.04</v>
      </c>
      <c r="HF322">
        <v>11.71</v>
      </c>
      <c r="HK322">
        <v>11.04</v>
      </c>
      <c r="HP322">
        <v>13.05</v>
      </c>
      <c r="HU322">
        <v>12.38</v>
      </c>
      <c r="HZ322">
        <v>9.0299999999999994</v>
      </c>
      <c r="IE322">
        <v>11.71</v>
      </c>
      <c r="IJ322">
        <v>11.71</v>
      </c>
      <c r="IO322">
        <v>12.38</v>
      </c>
      <c r="IT322">
        <v>11.04</v>
      </c>
      <c r="IY322">
        <v>13.05</v>
      </c>
      <c r="JD322">
        <v>13.05</v>
      </c>
      <c r="JI322">
        <v>12.38</v>
      </c>
      <c r="JN322">
        <v>12.38</v>
      </c>
    </row>
    <row r="323" spans="1:278" x14ac:dyDescent="0.3">
      <c r="A323" s="2">
        <f>IFERROR(AVERAGEIF(Customer_Revenue[[#This Row],[1/3/2022]:[3/31/2022]], "&gt;0"), 0)</f>
        <v>45.220000000000013</v>
      </c>
      <c r="B323" s="1">
        <f>IFERROR(AVEDEV(Customer_Revenue[[#This Row],[1/3/2022]:[3/31/2022]]),0)</f>
        <v>1.4210854715202004E-14</v>
      </c>
      <c r="C323" s="1">
        <f>IFERROR(MAX(0,#REF!-#REF!),0)</f>
        <v>0</v>
      </c>
      <c r="D323" s="1">
        <f>IFERROR(#REF!+#REF!,0)</f>
        <v>0</v>
      </c>
      <c r="E323" s="2">
        <f>IFERROR(AVERAGEIF(Customer_Revenue[[#This Row],[4/1/2022]:[6/30/2022]], "&gt;0"), 0)</f>
        <v>47.745384615384623</v>
      </c>
      <c r="F323" s="1">
        <f>IFERROR(AVEDEV(Customer_Revenue[[#This Row],[4/1/2022]:[6/30/2022]]),0)</f>
        <v>1.554082840236684</v>
      </c>
      <c r="G323" s="1">
        <f>IFERROR(MAX(0,#REF!-#REF!),0)</f>
        <v>0</v>
      </c>
      <c r="H323" s="1">
        <f>IFERROR(#REF!+#REF!,0)</f>
        <v>0</v>
      </c>
      <c r="I323" s="2">
        <f>IFERROR(AVERAGEIF(Customer_Revenue[[#This Row],[4/1/2022]:[9/30/2022]], "&gt;0"),0)</f>
        <v>58.998846153846166</v>
      </c>
      <c r="J323" s="1">
        <f>IFERROR(AVEDEV(Customer_Revenue[[#This Row],[4/1/2022]:[9/30/2022]]),0)</f>
        <v>14.84334319526628</v>
      </c>
      <c r="K323" s="1">
        <f>IFERROR(MAX(0,Customer_Revenue[[#This Row],[Q3 Mean]]-Customer_Revenue[[#This Row],[Q3 Mean Absolute Deviation]]),0)</f>
        <v>44.155502958579888</v>
      </c>
      <c r="L323" s="1">
        <f>IFERROR(MAX(0,Customer_Revenue[[#This Row],[Q3 Mean]]+Customer_Revenue[[#This Row],[Q3 Mean Absolute Deviation]]),0)</f>
        <v>73.842189349112445</v>
      </c>
      <c r="M323" s="2">
        <f>IFERROR(AVERAGEIF(Customer_Revenue[[#This Row],[10/1/2021]:[3/31/2022]], "&gt;0"),0)</f>
        <v>44.673846153846171</v>
      </c>
      <c r="N323" s="1">
        <f>IFERROR(AVEDEV(Customer_Revenue[[#This Row],[10/1/2021]:[3/31/2022]]),0)</f>
        <v>0.67218934911242256</v>
      </c>
      <c r="O323" s="1">
        <f>IFERROR(MAX(0,#REF!-#REF!),0)</f>
        <v>0</v>
      </c>
      <c r="P323" s="1">
        <f>IFERROR(#REF!+#REF!,0)</f>
        <v>0</v>
      </c>
      <c r="Q323">
        <v>7360</v>
      </c>
      <c r="S323">
        <v>43.8</v>
      </c>
      <c r="X323">
        <v>43.8</v>
      </c>
      <c r="AC323">
        <v>43.8</v>
      </c>
      <c r="AH323">
        <v>43.8</v>
      </c>
      <c r="AM323">
        <v>43.8</v>
      </c>
      <c r="AR323">
        <v>43.8</v>
      </c>
      <c r="AW323">
        <v>43.8</v>
      </c>
      <c r="BB323">
        <v>43.8</v>
      </c>
      <c r="BG323">
        <v>43.8</v>
      </c>
      <c r="BL323">
        <v>43.8</v>
      </c>
      <c r="BQ323">
        <v>45.22</v>
      </c>
      <c r="BV323">
        <v>45.22</v>
      </c>
      <c r="CA323">
        <v>45.22</v>
      </c>
      <c r="CF323">
        <v>45.22</v>
      </c>
      <c r="CK323" s="17">
        <v>45.22</v>
      </c>
      <c r="CP323">
        <v>45.22</v>
      </c>
      <c r="CU323">
        <v>45.22</v>
      </c>
      <c r="CZ323">
        <v>45.22</v>
      </c>
      <c r="DE323">
        <v>45.22</v>
      </c>
      <c r="DJ323">
        <v>45.22</v>
      </c>
      <c r="DO323">
        <v>45.22</v>
      </c>
      <c r="DT323">
        <v>45.22</v>
      </c>
      <c r="DY323">
        <v>45.22</v>
      </c>
      <c r="ED323">
        <v>45.22</v>
      </c>
      <c r="EI323">
        <v>45.22</v>
      </c>
      <c r="EN323">
        <v>45.22</v>
      </c>
      <c r="ES323">
        <v>45.22</v>
      </c>
      <c r="EX323">
        <v>45.22</v>
      </c>
      <c r="FC323">
        <v>45.22</v>
      </c>
      <c r="FH323">
        <v>45.22</v>
      </c>
      <c r="FM323">
        <v>47.9</v>
      </c>
      <c r="FR323">
        <v>47.9</v>
      </c>
      <c r="FW323">
        <v>48.57</v>
      </c>
      <c r="GB323">
        <v>48.57</v>
      </c>
      <c r="GG323">
        <v>49.24</v>
      </c>
      <c r="GL323">
        <v>49.24</v>
      </c>
      <c r="GQ323">
        <v>48.57</v>
      </c>
      <c r="GV323">
        <v>50.58</v>
      </c>
      <c r="HA323">
        <v>49.24</v>
      </c>
      <c r="HF323">
        <v>72.75</v>
      </c>
      <c r="HK323">
        <v>51.25</v>
      </c>
      <c r="HP323">
        <v>55.94</v>
      </c>
      <c r="HU323">
        <v>55.94</v>
      </c>
      <c r="HZ323">
        <v>45.22</v>
      </c>
      <c r="IE323">
        <v>237.25</v>
      </c>
      <c r="IJ323">
        <v>59.96</v>
      </c>
      <c r="IO323">
        <v>55.27</v>
      </c>
      <c r="IT323">
        <v>54.6</v>
      </c>
      <c r="IY323">
        <v>55.94</v>
      </c>
      <c r="JD323">
        <v>55.94</v>
      </c>
      <c r="JI323">
        <v>57.95</v>
      </c>
      <c r="JN323">
        <v>55.27</v>
      </c>
    </row>
    <row r="324" spans="1:278" x14ac:dyDescent="0.3">
      <c r="A324" s="2">
        <f>IFERROR(AVERAGEIF(Customer_Revenue[[#This Row],[1/3/2022]:[3/31/2022]], "&gt;0"), 0)</f>
        <v>9.2999999999999989</v>
      </c>
      <c r="B324" s="1">
        <f>IFERROR(AVEDEV(Customer_Revenue[[#This Row],[1/3/2022]:[3/31/2022]]),0)</f>
        <v>1.7763568394002505E-15</v>
      </c>
      <c r="C324" s="1">
        <f>IFERROR(MAX(0,#REF!-#REF!),0)</f>
        <v>0</v>
      </c>
      <c r="D324" s="1">
        <f>IFERROR(#REF!+#REF!,0)</f>
        <v>0</v>
      </c>
      <c r="E324" s="2">
        <f>IFERROR(AVERAGEIF(Customer_Revenue[[#This Row],[4/1/2022]:[6/30/2022]], "&gt;0"), 0)</f>
        <v>10.743076923076925</v>
      </c>
      <c r="F324" s="1">
        <f>IFERROR(AVEDEV(Customer_Revenue[[#This Row],[4/1/2022]:[6/30/2022]]),0)</f>
        <v>0.91976331360946717</v>
      </c>
      <c r="G324" s="1">
        <f>IFERROR(MAX(0,#REF!-#REF!),0)</f>
        <v>0</v>
      </c>
      <c r="H324" s="1">
        <f>IFERROR(#REF!+#REF!,0)</f>
        <v>0</v>
      </c>
      <c r="I324" s="2">
        <f>IFERROR(AVERAGEIF(Customer_Revenue[[#This Row],[4/1/2022]:[9/30/2022]], "&gt;0"),0)</f>
        <v>12.134615384615387</v>
      </c>
      <c r="J324" s="1">
        <f>IFERROR(AVEDEV(Customer_Revenue[[#This Row],[4/1/2022]:[9/30/2022]]),0)</f>
        <v>1.6214792899408281</v>
      </c>
      <c r="K324" s="1">
        <f>IFERROR(MAX(0,Customer_Revenue[[#This Row],[Q3 Mean]]-Customer_Revenue[[#This Row],[Q3 Mean Absolute Deviation]]),0)</f>
        <v>10.513136094674559</v>
      </c>
      <c r="L324" s="1">
        <f>IFERROR(MAX(0,Customer_Revenue[[#This Row],[Q3 Mean]]+Customer_Revenue[[#This Row],[Q3 Mean Absolute Deviation]]),0)</f>
        <v>13.756094674556214</v>
      </c>
      <c r="M324" s="2">
        <f>IFERROR(AVERAGEIF(Customer_Revenue[[#This Row],[10/1/2021]:[3/31/2022]], "&gt;0"),0)</f>
        <v>9.1846153846153893</v>
      </c>
      <c r="N324" s="1">
        <f>IFERROR(AVEDEV(Customer_Revenue[[#This Row],[10/1/2021]:[3/31/2022]]),0)</f>
        <v>0.14201183431952599</v>
      </c>
      <c r="O324" s="1">
        <f>IFERROR(MAX(0,#REF!-#REF!),0)</f>
        <v>0</v>
      </c>
      <c r="P324" s="1">
        <f>IFERROR(#REF!+#REF!,0)</f>
        <v>0</v>
      </c>
      <c r="Q324">
        <v>7361</v>
      </c>
      <c r="S324">
        <v>9</v>
      </c>
      <c r="X324">
        <v>9</v>
      </c>
      <c r="AC324">
        <v>9</v>
      </c>
      <c r="AH324">
        <v>9</v>
      </c>
      <c r="AM324">
        <v>9</v>
      </c>
      <c r="AR324">
        <v>9</v>
      </c>
      <c r="AW324">
        <v>9</v>
      </c>
      <c r="BB324">
        <v>9</v>
      </c>
      <c r="BG324">
        <v>9</v>
      </c>
      <c r="BL324">
        <v>9</v>
      </c>
      <c r="BQ324">
        <v>9.3000000000000007</v>
      </c>
      <c r="BV324">
        <v>9.3000000000000007</v>
      </c>
      <c r="CA324">
        <v>9.3000000000000007</v>
      </c>
      <c r="CF324">
        <v>9.3000000000000007</v>
      </c>
      <c r="CK324" s="17">
        <v>9.3000000000000007</v>
      </c>
      <c r="CP324">
        <v>9.3000000000000007</v>
      </c>
      <c r="CU324">
        <v>9.3000000000000007</v>
      </c>
      <c r="CZ324">
        <v>9.3000000000000007</v>
      </c>
      <c r="DE324">
        <v>9.3000000000000007</v>
      </c>
      <c r="DJ324">
        <v>9.3000000000000007</v>
      </c>
      <c r="DO324">
        <v>9.3000000000000007</v>
      </c>
      <c r="DT324">
        <v>9.3000000000000007</v>
      </c>
      <c r="DY324">
        <v>9.3000000000000007</v>
      </c>
      <c r="ED324">
        <v>9.3000000000000007</v>
      </c>
      <c r="EI324">
        <v>9.3000000000000007</v>
      </c>
      <c r="EN324">
        <v>9.3000000000000007</v>
      </c>
      <c r="ES324">
        <v>9.3000000000000007</v>
      </c>
      <c r="EX324">
        <v>9.3000000000000007</v>
      </c>
      <c r="FC324">
        <v>9.3000000000000007</v>
      </c>
      <c r="FH324">
        <v>9.3000000000000007</v>
      </c>
      <c r="FM324">
        <v>10.64</v>
      </c>
      <c r="FR324">
        <v>11.31</v>
      </c>
      <c r="FW324">
        <v>10.64</v>
      </c>
      <c r="GB324">
        <v>11.31</v>
      </c>
      <c r="GG324">
        <v>11.98</v>
      </c>
      <c r="GL324">
        <v>11.31</v>
      </c>
      <c r="GQ324">
        <v>11.31</v>
      </c>
      <c r="GV324">
        <v>11.98</v>
      </c>
      <c r="HA324">
        <v>11.98</v>
      </c>
      <c r="HF324">
        <v>13.32</v>
      </c>
      <c r="HK324">
        <v>11.98</v>
      </c>
      <c r="HP324">
        <v>13.32</v>
      </c>
      <c r="HU324">
        <v>15.33</v>
      </c>
      <c r="HZ324">
        <v>9.3000000000000007</v>
      </c>
      <c r="IE324">
        <v>14.66</v>
      </c>
      <c r="IJ324">
        <v>13.32</v>
      </c>
      <c r="IO324">
        <v>13.32</v>
      </c>
      <c r="IT324">
        <v>13.32</v>
      </c>
      <c r="IY324">
        <v>15.33</v>
      </c>
      <c r="JD324">
        <v>14.66</v>
      </c>
      <c r="JI324">
        <v>14.66</v>
      </c>
      <c r="JN324">
        <v>13.32</v>
      </c>
    </row>
    <row r="325" spans="1:278" x14ac:dyDescent="0.3">
      <c r="A325" s="2">
        <f>IFERROR(AVERAGEIF(Customer_Revenue[[#This Row],[1/3/2022]:[3/31/2022]], "&gt;0"), 0)</f>
        <v>28.127692307692307</v>
      </c>
      <c r="B325" s="1">
        <f>IFERROR(AVEDEV(Customer_Revenue[[#This Row],[1/3/2022]:[3/31/2022]]),0)</f>
        <v>0.27266272189348995</v>
      </c>
      <c r="C325" s="1">
        <f>IFERROR(MAX(0,#REF!-#REF!),0)</f>
        <v>0</v>
      </c>
      <c r="D325" s="1">
        <f>IFERROR(#REF!+#REF!,0)</f>
        <v>0</v>
      </c>
      <c r="E325" s="2">
        <f>IFERROR(AVERAGEIF(Customer_Revenue[[#This Row],[4/1/2022]:[6/30/2022]], "&gt;0"), 0)</f>
        <v>26.48</v>
      </c>
      <c r="F325" s="1">
        <f>IFERROR(AVEDEV(Customer_Revenue[[#This Row],[4/1/2022]:[6/30/2022]]),0)</f>
        <v>10.484615384615383</v>
      </c>
      <c r="G325" s="1">
        <f>IFERROR(MAX(0,#REF!-#REF!),0)</f>
        <v>0</v>
      </c>
      <c r="H325" s="1">
        <f>IFERROR(#REF!+#REF!,0)</f>
        <v>0</v>
      </c>
      <c r="I325" s="2">
        <f>IFERROR(AVERAGEIF(Customer_Revenue[[#This Row],[4/1/2022]:[9/30/2022]], "&gt;0"),0)</f>
        <v>26.62153846153846</v>
      </c>
      <c r="J325" s="1">
        <f>IFERROR(AVEDEV(Customer_Revenue[[#This Row],[4/1/2022]:[9/30/2022]]),0)</f>
        <v>10.735384615384616</v>
      </c>
      <c r="K325" s="1">
        <f>IFERROR(MAX(0,Customer_Revenue[[#This Row],[Q3 Mean]]-Customer_Revenue[[#This Row],[Q3 Mean Absolute Deviation]]),0)</f>
        <v>15.886153846153844</v>
      </c>
      <c r="L325" s="1">
        <f>IFERROR(MAX(0,Customer_Revenue[[#This Row],[Q3 Mean]]+Customer_Revenue[[#This Row],[Q3 Mean Absolute Deviation]]),0)</f>
        <v>37.356923076923074</v>
      </c>
      <c r="M325" s="2">
        <f>IFERROR(AVERAGEIF(Customer_Revenue[[#This Row],[10/1/2021]:[3/31/2022]], "&gt;0"),0)</f>
        <v>26.876153846153855</v>
      </c>
      <c r="N325" s="1">
        <f>IFERROR(AVEDEV(Customer_Revenue[[#This Row],[10/1/2021]:[3/31/2022]]),0)</f>
        <v>2.3855621301775107</v>
      </c>
      <c r="O325" s="1">
        <f>IFERROR(MAX(0,#REF!-#REF!),0)</f>
        <v>0</v>
      </c>
      <c r="P325" s="1">
        <f>IFERROR(#REF!+#REF!,0)</f>
        <v>0</v>
      </c>
      <c r="Q325">
        <v>7362</v>
      </c>
      <c r="S325">
        <v>31.86</v>
      </c>
      <c r="X325">
        <v>11.37</v>
      </c>
      <c r="AC325">
        <v>31.86</v>
      </c>
      <c r="AH325">
        <v>11.37</v>
      </c>
      <c r="AM325">
        <v>27.12</v>
      </c>
      <c r="AR325">
        <v>27.12</v>
      </c>
      <c r="AW325">
        <v>27.12</v>
      </c>
      <c r="BB325">
        <v>27.12</v>
      </c>
      <c r="BG325">
        <v>27.12</v>
      </c>
      <c r="BL325">
        <v>27.12</v>
      </c>
      <c r="BQ325">
        <v>27.98</v>
      </c>
      <c r="BV325">
        <v>27.98</v>
      </c>
      <c r="CA325">
        <v>27.98</v>
      </c>
      <c r="CF325">
        <v>27.98</v>
      </c>
      <c r="CK325" s="17">
        <v>27.98</v>
      </c>
      <c r="CP325">
        <v>27.98</v>
      </c>
      <c r="CU325">
        <v>27.98</v>
      </c>
      <c r="CZ325">
        <v>27.98</v>
      </c>
      <c r="DE325">
        <v>27.98</v>
      </c>
      <c r="DJ325">
        <v>27.98</v>
      </c>
      <c r="DO325">
        <v>27.98</v>
      </c>
      <c r="DT325">
        <v>27.98</v>
      </c>
      <c r="DY325">
        <v>27.98</v>
      </c>
      <c r="ED325">
        <v>27.98</v>
      </c>
      <c r="EI325">
        <v>27.98</v>
      </c>
      <c r="EN325">
        <v>29.9</v>
      </c>
      <c r="ES325">
        <v>34.78</v>
      </c>
      <c r="EX325">
        <v>13.67</v>
      </c>
      <c r="FC325">
        <v>34.78</v>
      </c>
      <c r="FH325">
        <v>13.67</v>
      </c>
      <c r="FM325">
        <v>35.450000000000003</v>
      </c>
      <c r="FR325">
        <v>15.01</v>
      </c>
      <c r="FW325">
        <v>36.119999999999997</v>
      </c>
      <c r="GB325">
        <v>15.01</v>
      </c>
      <c r="GG325">
        <v>36.79</v>
      </c>
      <c r="GL325">
        <v>15.68</v>
      </c>
      <c r="GQ325">
        <v>36.79</v>
      </c>
      <c r="GV325">
        <v>17.690000000000001</v>
      </c>
      <c r="HA325">
        <v>38.799999999999997</v>
      </c>
      <c r="HF325">
        <v>17.690000000000001</v>
      </c>
      <c r="HK325">
        <v>38.130000000000003</v>
      </c>
      <c r="HP325">
        <v>15.68</v>
      </c>
      <c r="HU325">
        <v>38.799999999999997</v>
      </c>
      <c r="HZ325">
        <v>13.67</v>
      </c>
      <c r="IE325">
        <v>39.47</v>
      </c>
      <c r="IJ325">
        <v>17.02</v>
      </c>
      <c r="IO325">
        <v>38.130000000000003</v>
      </c>
      <c r="IT325">
        <v>17.02</v>
      </c>
      <c r="IY325">
        <v>38.799999999999997</v>
      </c>
      <c r="JD325">
        <v>17.02</v>
      </c>
      <c r="JI325">
        <v>38.799999999999997</v>
      </c>
      <c r="JN325">
        <v>17.690000000000001</v>
      </c>
    </row>
    <row r="326" spans="1:278" x14ac:dyDescent="0.3">
      <c r="A326" s="2">
        <f>IFERROR(AVERAGEIF(Customer_Revenue[[#This Row],[1/3/2022]:[3/31/2022]], "&gt;0"), 0)</f>
        <v>39.01</v>
      </c>
      <c r="B326" s="1">
        <f>IFERROR(AVEDEV(Customer_Revenue[[#This Row],[1/3/2022]:[3/31/2022]]),0)</f>
        <v>0</v>
      </c>
      <c r="C326" s="1">
        <f>IFERROR(MAX(0,#REF!-#REF!),0)</f>
        <v>0</v>
      </c>
      <c r="D326" s="1">
        <f>IFERROR(#REF!+#REF!,0)</f>
        <v>0</v>
      </c>
      <c r="E326" s="2">
        <f>IFERROR(AVERAGEIF(Customer_Revenue[[#This Row],[4/1/2022]:[6/30/2022]], "&gt;0"), 0)</f>
        <v>47.071538461538459</v>
      </c>
      <c r="F326" s="1">
        <f>IFERROR(AVEDEV(Customer_Revenue[[#This Row],[4/1/2022]:[6/30/2022]]),0)</f>
        <v>1.2844970414201182</v>
      </c>
      <c r="G326" s="1">
        <f>IFERROR(MAX(0,#REF!-#REF!),0)</f>
        <v>0</v>
      </c>
      <c r="H326" s="1">
        <f>IFERROR(#REF!+#REF!,0)</f>
        <v>0</v>
      </c>
      <c r="I326" s="2">
        <f>IFERROR(AVERAGEIF(Customer_Revenue[[#This Row],[4/1/2022]:[9/30/2022]], "&gt;0"),0)</f>
        <v>48.84961538461539</v>
      </c>
      <c r="J326" s="1">
        <f>IFERROR(AVEDEV(Customer_Revenue[[#This Row],[4/1/2022]:[9/30/2022]]),0)</f>
        <v>2.1388461538461545</v>
      </c>
      <c r="K326" s="1">
        <f>IFERROR(MAX(0,Customer_Revenue[[#This Row],[Q3 Mean]]-Customer_Revenue[[#This Row],[Q3 Mean Absolute Deviation]]),0)</f>
        <v>46.710769230769237</v>
      </c>
      <c r="L326" s="1">
        <f>IFERROR(MAX(0,Customer_Revenue[[#This Row],[Q3 Mean]]+Customer_Revenue[[#This Row],[Q3 Mean Absolute Deviation]]),0)</f>
        <v>50.988461538461543</v>
      </c>
      <c r="M326" s="2">
        <f>IFERROR(AVERAGEIF(Customer_Revenue[[#This Row],[10/1/2021]:[3/31/2022]], "&gt;0"),0)</f>
        <v>38.552307692307686</v>
      </c>
      <c r="N326" s="1">
        <f>IFERROR(AVEDEV(Customer_Revenue[[#This Row],[10/1/2021]:[3/31/2022]]),0)</f>
        <v>0.56331360946745579</v>
      </c>
      <c r="O326" s="1">
        <f>IFERROR(MAX(0,#REF!-#REF!),0)</f>
        <v>0</v>
      </c>
      <c r="P326" s="1">
        <f>IFERROR(#REF!+#REF!,0)</f>
        <v>0</v>
      </c>
      <c r="Q326">
        <v>7363</v>
      </c>
      <c r="S326">
        <v>37.82</v>
      </c>
      <c r="X326">
        <v>37.82</v>
      </c>
      <c r="AC326">
        <v>37.82</v>
      </c>
      <c r="AH326">
        <v>37.82</v>
      </c>
      <c r="AM326">
        <v>37.82</v>
      </c>
      <c r="AR326">
        <v>37.82</v>
      </c>
      <c r="AW326">
        <v>37.82</v>
      </c>
      <c r="BB326">
        <v>37.82</v>
      </c>
      <c r="BG326">
        <v>37.82</v>
      </c>
      <c r="BL326">
        <v>37.82</v>
      </c>
      <c r="BQ326">
        <v>39.01</v>
      </c>
      <c r="BV326">
        <v>39.01</v>
      </c>
      <c r="CA326">
        <v>39.01</v>
      </c>
      <c r="CF326">
        <v>39.01</v>
      </c>
      <c r="CK326" s="17">
        <v>39.01</v>
      </c>
      <c r="CP326">
        <v>39.01</v>
      </c>
      <c r="CU326">
        <v>39.01</v>
      </c>
      <c r="CZ326">
        <v>39.01</v>
      </c>
      <c r="DE326">
        <v>39.01</v>
      </c>
      <c r="DJ326">
        <v>39.01</v>
      </c>
      <c r="DO326">
        <v>39.01</v>
      </c>
      <c r="DT326">
        <v>39.01</v>
      </c>
      <c r="DY326">
        <v>39.01</v>
      </c>
      <c r="ED326">
        <v>39.01</v>
      </c>
      <c r="EI326">
        <v>39.01</v>
      </c>
      <c r="EN326">
        <v>39.01</v>
      </c>
      <c r="ES326">
        <v>45.01</v>
      </c>
      <c r="EX326">
        <v>45.01</v>
      </c>
      <c r="FC326">
        <v>45.01</v>
      </c>
      <c r="FH326">
        <v>45.01</v>
      </c>
      <c r="FM326">
        <v>47.02</v>
      </c>
      <c r="FR326">
        <v>47.69</v>
      </c>
      <c r="FW326">
        <v>47.02</v>
      </c>
      <c r="GB326">
        <v>47.69</v>
      </c>
      <c r="GG326">
        <v>47.69</v>
      </c>
      <c r="GL326">
        <v>49.03</v>
      </c>
      <c r="GQ326">
        <v>49.03</v>
      </c>
      <c r="GV326">
        <v>48.36</v>
      </c>
      <c r="HA326">
        <v>48.36</v>
      </c>
      <c r="HF326">
        <v>49.7</v>
      </c>
      <c r="HK326">
        <v>49.03</v>
      </c>
      <c r="HP326">
        <v>48.36</v>
      </c>
      <c r="HU326">
        <v>53.72</v>
      </c>
      <c r="HZ326">
        <v>45.01</v>
      </c>
      <c r="IE326">
        <v>50.37</v>
      </c>
      <c r="IJ326">
        <v>51.04</v>
      </c>
      <c r="IO326">
        <v>50.37</v>
      </c>
      <c r="IT326">
        <v>51.04</v>
      </c>
      <c r="IY326">
        <v>53.72</v>
      </c>
      <c r="JD326">
        <v>51.04</v>
      </c>
      <c r="JI326">
        <v>52.38</v>
      </c>
      <c r="JN326">
        <v>52.38</v>
      </c>
    </row>
    <row r="327" spans="1:278" x14ac:dyDescent="0.3">
      <c r="A327" s="2">
        <f>IFERROR(AVERAGEIF(Customer_Revenue[[#This Row],[1/3/2022]:[3/31/2022]], "&gt;0"), 0)</f>
        <v>49.437692307692302</v>
      </c>
      <c r="B327" s="1">
        <f>IFERROR(AVEDEV(Customer_Revenue[[#This Row],[1/3/2022]:[3/31/2022]]),0)</f>
        <v>5.4170414201183474</v>
      </c>
      <c r="C327" s="1">
        <f>IFERROR(MAX(0,#REF!-#REF!),0)</f>
        <v>0</v>
      </c>
      <c r="D327" s="1">
        <f>IFERROR(#REF!+#REF!,0)</f>
        <v>0</v>
      </c>
      <c r="E327" s="2">
        <f>IFERROR(AVERAGEIF(Customer_Revenue[[#This Row],[4/1/2022]:[6/30/2022]], "&gt;0"), 0)</f>
        <v>48.988461538461543</v>
      </c>
      <c r="F327" s="1">
        <f>IFERROR(AVEDEV(Customer_Revenue[[#This Row],[4/1/2022]:[6/30/2022]]),0)</f>
        <v>8.0968047337278115</v>
      </c>
      <c r="G327" s="1">
        <f>IFERROR(MAX(0,#REF!-#REF!),0)</f>
        <v>0</v>
      </c>
      <c r="H327" s="1">
        <f>IFERROR(#REF!+#REF!,0)</f>
        <v>0</v>
      </c>
      <c r="I327" s="2">
        <f>IFERROR(AVERAGEIF(Customer_Revenue[[#This Row],[4/1/2022]:[9/30/2022]], "&gt;0"),0)</f>
        <v>58.427307692307707</v>
      </c>
      <c r="J327" s="1">
        <f>IFERROR(AVEDEV(Customer_Revenue[[#This Row],[4/1/2022]:[9/30/2022]]),0)</f>
        <v>11.586124260355032</v>
      </c>
      <c r="K327" s="1">
        <f>IFERROR(MAX(0,Customer_Revenue[[#This Row],[Q3 Mean]]-Customer_Revenue[[#This Row],[Q3 Mean Absolute Deviation]]),0)</f>
        <v>46.841183431952672</v>
      </c>
      <c r="L327" s="1">
        <f>IFERROR(MAX(0,Customer_Revenue[[#This Row],[Q3 Mean]]+Customer_Revenue[[#This Row],[Q3 Mean Absolute Deviation]]),0)</f>
        <v>70.013431952662742</v>
      </c>
      <c r="M327" s="2">
        <f>IFERROR(AVERAGEIF(Customer_Revenue[[#This Row],[10/1/2021]:[3/31/2022]], "&gt;0"),0)</f>
        <v>49.386923076923068</v>
      </c>
      <c r="N327" s="1">
        <f>IFERROR(AVEDEV(Customer_Revenue[[#This Row],[10/1/2021]:[3/31/2022]]),0)</f>
        <v>7.3609467455621349</v>
      </c>
      <c r="O327" s="1">
        <f>IFERROR(MAX(0,#REF!-#REF!),0)</f>
        <v>0</v>
      </c>
      <c r="P327" s="1">
        <f>IFERROR(#REF!+#REF!,0)</f>
        <v>0</v>
      </c>
      <c r="Q327">
        <v>7364</v>
      </c>
      <c r="S327">
        <v>35.78</v>
      </c>
      <c r="X327">
        <v>35.78</v>
      </c>
      <c r="AC327">
        <v>67.23</v>
      </c>
      <c r="AH327">
        <v>38.229999999999997</v>
      </c>
      <c r="AM327">
        <v>50.71</v>
      </c>
      <c r="AR327">
        <v>58.56</v>
      </c>
      <c r="AW327">
        <v>38.229999999999997</v>
      </c>
      <c r="BB327">
        <v>38.229999999999997</v>
      </c>
      <c r="BG327">
        <v>53.16</v>
      </c>
      <c r="BL327">
        <v>63.19</v>
      </c>
      <c r="BQ327">
        <v>53.69</v>
      </c>
      <c r="BV327">
        <v>55.27</v>
      </c>
      <c r="CA327">
        <v>53.31</v>
      </c>
      <c r="CF327">
        <v>39.35</v>
      </c>
      <c r="CK327" s="17">
        <v>42.19</v>
      </c>
      <c r="CP327">
        <v>52.31</v>
      </c>
      <c r="CU327">
        <v>52.31</v>
      </c>
      <c r="CZ327">
        <v>56.95</v>
      </c>
      <c r="DE327">
        <v>52.31</v>
      </c>
      <c r="DJ327">
        <v>56.03</v>
      </c>
      <c r="DO327">
        <v>41.65</v>
      </c>
      <c r="DT327">
        <v>52.81</v>
      </c>
      <c r="DY327">
        <v>52.31</v>
      </c>
      <c r="ED327">
        <v>52.81</v>
      </c>
      <c r="EI327">
        <v>52.31</v>
      </c>
      <c r="EN327">
        <v>39.35</v>
      </c>
      <c r="ES327">
        <v>39.35</v>
      </c>
      <c r="EX327">
        <v>39.85</v>
      </c>
      <c r="FC327">
        <v>39.35</v>
      </c>
      <c r="FH327">
        <v>52.81</v>
      </c>
      <c r="FM327">
        <v>42.07</v>
      </c>
      <c r="FR327">
        <v>55.65</v>
      </c>
      <c r="FW327">
        <v>40.69</v>
      </c>
      <c r="GB327">
        <v>55.15</v>
      </c>
      <c r="GG327">
        <v>43.2</v>
      </c>
      <c r="GL327">
        <v>72.319999999999993</v>
      </c>
      <c r="GQ327">
        <v>54.31</v>
      </c>
      <c r="GV327">
        <v>45.78</v>
      </c>
      <c r="HA327">
        <v>56.32</v>
      </c>
      <c r="HF327">
        <v>60.34</v>
      </c>
      <c r="HK327">
        <v>71.290000000000006</v>
      </c>
      <c r="HP327">
        <v>58.33</v>
      </c>
      <c r="HU327">
        <v>59</v>
      </c>
      <c r="HZ327">
        <v>98.77</v>
      </c>
      <c r="IE327">
        <v>74.790000000000006</v>
      </c>
      <c r="IJ327">
        <v>75.459999999999994</v>
      </c>
      <c r="IO327">
        <v>68.22</v>
      </c>
      <c r="IT327">
        <v>75.459999999999994</v>
      </c>
      <c r="IY327">
        <v>63.17</v>
      </c>
      <c r="JD327">
        <v>53.39</v>
      </c>
      <c r="JI327">
        <v>74.5</v>
      </c>
      <c r="JN327">
        <v>49.54</v>
      </c>
    </row>
    <row r="328" spans="1:278" x14ac:dyDescent="0.3">
      <c r="A328" s="2">
        <f>IFERROR(AVERAGEIF(Customer_Revenue[[#This Row],[1/3/2022]:[3/31/2022]], "&gt;0"), 0)</f>
        <v>81.713333333333338</v>
      </c>
      <c r="B328" s="1">
        <f>IFERROR(AVEDEV(Customer_Revenue[[#This Row],[1/3/2022]:[3/31/2022]]),0)</f>
        <v>19.603333333333332</v>
      </c>
      <c r="C328" s="1">
        <f>IFERROR(MAX(0,#REF!-#REF!),0)</f>
        <v>0</v>
      </c>
      <c r="D328" s="1">
        <f>IFERROR(#REF!+#REF!,0)</f>
        <v>0</v>
      </c>
      <c r="E328" s="2">
        <f>IFERROR(AVERAGEIF(Customer_Revenue[[#This Row],[4/1/2022]:[6/30/2022]], "&gt;0"), 0)</f>
        <v>81.321428571428569</v>
      </c>
      <c r="F328" s="1">
        <f>IFERROR(AVEDEV(Customer_Revenue[[#This Row],[4/1/2022]:[6/30/2022]]),0)</f>
        <v>18.070612244897958</v>
      </c>
      <c r="G328" s="1">
        <f>IFERROR(MAX(0,#REF!-#REF!),0)</f>
        <v>0</v>
      </c>
      <c r="H328" s="1">
        <f>IFERROR(#REF!+#REF!,0)</f>
        <v>0</v>
      </c>
      <c r="I328" s="2">
        <f>IFERROR(AVERAGEIF(Customer_Revenue[[#This Row],[4/1/2022]:[9/30/2022]], "&gt;0"),0)</f>
        <v>86.81538461538463</v>
      </c>
      <c r="J328" s="1">
        <f>IFERROR(AVEDEV(Customer_Revenue[[#This Row],[4/1/2022]:[9/30/2022]]),0)</f>
        <v>23.012071005917168</v>
      </c>
      <c r="K328" s="1">
        <f>IFERROR(MAX(0,Customer_Revenue[[#This Row],[Q3 Mean]]-Customer_Revenue[[#This Row],[Q3 Mean Absolute Deviation]]),0)</f>
        <v>63.803313609467466</v>
      </c>
      <c r="L328" s="1">
        <f>IFERROR(MAX(0,Customer_Revenue[[#This Row],[Q3 Mean]]+Customer_Revenue[[#This Row],[Q3 Mean Absolute Deviation]]),0)</f>
        <v>109.82745562130179</v>
      </c>
      <c r="M328" s="2">
        <f>IFERROR(AVERAGEIF(Customer_Revenue[[#This Row],[10/1/2021]:[3/31/2022]], "&gt;0"),0)</f>
        <v>80.857692307692318</v>
      </c>
      <c r="N328" s="1">
        <f>IFERROR(AVEDEV(Customer_Revenue[[#This Row],[10/1/2021]:[3/31/2022]]),0)</f>
        <v>26.49061224489796</v>
      </c>
      <c r="O328" s="1">
        <f>IFERROR(MAX(0,#REF!-#REF!),0)</f>
        <v>0</v>
      </c>
      <c r="P328" s="1">
        <f>IFERROR(#REF!+#REF!,0)</f>
        <v>0</v>
      </c>
      <c r="Q328">
        <v>7367</v>
      </c>
      <c r="T328">
        <v>107.72</v>
      </c>
      <c r="U328">
        <v>-45.61</v>
      </c>
      <c r="AD328">
        <v>62.11</v>
      </c>
      <c r="AN328">
        <v>96.99</v>
      </c>
      <c r="AX328">
        <v>107.72</v>
      </c>
      <c r="BH328">
        <v>62.11</v>
      </c>
      <c r="BR328">
        <v>62.11</v>
      </c>
      <c r="CB328">
        <v>62.11</v>
      </c>
      <c r="CK328" s="17"/>
      <c r="CL328">
        <v>96.99</v>
      </c>
      <c r="CV328">
        <v>107.72</v>
      </c>
      <c r="DF328">
        <v>62.11</v>
      </c>
      <c r="DP328">
        <v>62.11</v>
      </c>
      <c r="DZ328">
        <v>62.11</v>
      </c>
      <c r="EJ328">
        <v>99.24</v>
      </c>
      <c r="ET328">
        <v>64.36</v>
      </c>
      <c r="FD328">
        <v>64.36</v>
      </c>
      <c r="FN328">
        <v>69.48</v>
      </c>
      <c r="FX328">
        <v>118.74</v>
      </c>
      <c r="GH328">
        <v>107.15</v>
      </c>
      <c r="GR328">
        <v>72.58</v>
      </c>
      <c r="HB328">
        <v>72.58</v>
      </c>
      <c r="HL328">
        <v>72.58</v>
      </c>
      <c r="HV328">
        <v>72.58</v>
      </c>
      <c r="IF328">
        <v>112.13</v>
      </c>
      <c r="IP328">
        <v>71.62</v>
      </c>
      <c r="IZ328">
        <v>71.62</v>
      </c>
      <c r="JJ328">
        <v>158.82</v>
      </c>
    </row>
    <row r="329" spans="1:278" x14ac:dyDescent="0.3">
      <c r="A329" s="2">
        <f>IFERROR(AVERAGEIF(Customer_Revenue[[#This Row],[1/3/2022]:[3/31/2022]], "&gt;0"), 0)</f>
        <v>111.22428571428573</v>
      </c>
      <c r="B329" s="1">
        <f>IFERROR(AVEDEV(Customer_Revenue[[#This Row],[1/3/2022]:[3/31/2022]]),0)</f>
        <v>0.367346938775516</v>
      </c>
      <c r="C329" s="1">
        <f>IFERROR(MAX(0,#REF!-#REF!),0)</f>
        <v>0</v>
      </c>
      <c r="D329" s="1">
        <f>IFERROR(#REF!+#REF!,0)</f>
        <v>0</v>
      </c>
      <c r="E329" s="2">
        <f>IFERROR(AVERAGEIF(Customer_Revenue[[#This Row],[4/1/2022]:[6/30/2022]], "&gt;0"), 0)</f>
        <v>135.63999999999999</v>
      </c>
      <c r="F329" s="1">
        <f>IFERROR(AVEDEV(Customer_Revenue[[#This Row],[4/1/2022]:[6/30/2022]]),0)</f>
        <v>55.363265306122457</v>
      </c>
      <c r="G329" s="1">
        <f>IFERROR(MAX(0,#REF!-#REF!),0)</f>
        <v>0</v>
      </c>
      <c r="H329" s="1">
        <f>IFERROR(#REF!+#REF!,0)</f>
        <v>0</v>
      </c>
      <c r="I329" s="2">
        <f>IFERROR(AVERAGEIF(Customer_Revenue[[#This Row],[4/1/2022]:[9/30/2022]], "&gt;0"),0)</f>
        <v>129.53399999999996</v>
      </c>
      <c r="J329" s="1">
        <f>IFERROR(AVEDEV(Customer_Revenue[[#This Row],[4/1/2022]:[9/30/2022]]),0)</f>
        <v>45.988402366863923</v>
      </c>
      <c r="K329" s="1">
        <f>IFERROR(MAX(0,Customer_Revenue[[#This Row],[Q3 Mean]]-Customer_Revenue[[#This Row],[Q3 Mean Absolute Deviation]]),0)</f>
        <v>83.54559763313604</v>
      </c>
      <c r="L329" s="1">
        <f>IFERROR(MAX(0,Customer_Revenue[[#This Row],[Q3 Mean]]+Customer_Revenue[[#This Row],[Q3 Mean Absolute Deviation]]),0)</f>
        <v>175.5224023668639</v>
      </c>
      <c r="M329" s="2">
        <f>IFERROR(AVERAGEIF(Customer_Revenue[[#This Row],[10/1/2021]:[3/31/2022]], "&gt;0"),0)</f>
        <v>111.12538461538462</v>
      </c>
      <c r="N329" s="1">
        <f>IFERROR(AVEDEV(Customer_Revenue[[#This Row],[10/1/2021]:[3/31/2022]]),0)</f>
        <v>0.21301775147928809</v>
      </c>
      <c r="O329" s="1">
        <f>IFERROR(MAX(0,#REF!-#REF!),0)</f>
        <v>0</v>
      </c>
      <c r="P329" s="1">
        <f>IFERROR(#REF!+#REF!,0)</f>
        <v>0</v>
      </c>
      <c r="Q329">
        <v>7369</v>
      </c>
      <c r="AA329">
        <v>111.01</v>
      </c>
      <c r="AK329">
        <v>111.01</v>
      </c>
      <c r="AU329">
        <v>111.01</v>
      </c>
      <c r="BE329">
        <v>111.01</v>
      </c>
      <c r="BR329">
        <v>111.01</v>
      </c>
      <c r="BY329">
        <v>111.01</v>
      </c>
      <c r="CK329" s="17"/>
      <c r="CL329">
        <v>111.01</v>
      </c>
      <c r="CS329">
        <v>111.01</v>
      </c>
      <c r="DC329">
        <v>111.01</v>
      </c>
      <c r="DM329">
        <v>111.01</v>
      </c>
      <c r="DW329">
        <v>111.01</v>
      </c>
      <c r="EG329">
        <v>112.51</v>
      </c>
      <c r="EQ329">
        <v>111.01</v>
      </c>
      <c r="FA329">
        <v>111.01</v>
      </c>
      <c r="FP329">
        <v>0</v>
      </c>
      <c r="FW329">
        <v>120.92</v>
      </c>
      <c r="FZ329">
        <v>0</v>
      </c>
      <c r="GI329">
        <v>201.95</v>
      </c>
      <c r="GQ329">
        <v>122.16</v>
      </c>
      <c r="HA329">
        <v>122.16</v>
      </c>
      <c r="HK329">
        <v>122.16</v>
      </c>
      <c r="HU329">
        <v>122.16</v>
      </c>
      <c r="IE329">
        <v>122.16</v>
      </c>
      <c r="IO329">
        <v>0</v>
      </c>
      <c r="IY329">
        <v>121.78</v>
      </c>
      <c r="JN329">
        <v>128.88</v>
      </c>
    </row>
    <row r="330" spans="1:278" x14ac:dyDescent="0.3">
      <c r="A330" s="2">
        <f>IFERROR(AVERAGEIF(Customer_Revenue[[#This Row],[1/3/2022]:[3/31/2022]], "&gt;0"), 0)</f>
        <v>0</v>
      </c>
      <c r="B330" s="1">
        <f>IFERROR(AVEDEV(Customer_Revenue[[#This Row],[1/3/2022]:[3/31/2022]]),0)</f>
        <v>0</v>
      </c>
      <c r="C330" s="1">
        <f>IFERROR(MAX(0,#REF!-#REF!),0)</f>
        <v>0</v>
      </c>
      <c r="D330" s="1">
        <f>IFERROR(#REF!+#REF!,0)</f>
        <v>0</v>
      </c>
      <c r="E330" s="2">
        <f>IFERROR(AVERAGEIF(Customer_Revenue[[#This Row],[4/1/2022]:[6/30/2022]], "&gt;0"), 0)</f>
        <v>110.93599999999999</v>
      </c>
      <c r="F330" s="1">
        <f>IFERROR(AVEDEV(Customer_Revenue[[#This Row],[4/1/2022]:[6/30/2022]]),0)</f>
        <v>13.343200000000001</v>
      </c>
      <c r="G330" s="1">
        <f>IFERROR(MAX(0,#REF!-#REF!),0)</f>
        <v>0</v>
      </c>
      <c r="H330" s="1">
        <f>IFERROR(#REF!+#REF!,0)</f>
        <v>0</v>
      </c>
      <c r="I330" s="2">
        <f>IFERROR(AVERAGEIF(Customer_Revenue[[#This Row],[4/1/2022]:[9/30/2022]], "&gt;0"),0)</f>
        <v>108.27642857142858</v>
      </c>
      <c r="J330" s="1">
        <f>IFERROR(AVEDEV(Customer_Revenue[[#This Row],[4/1/2022]:[9/30/2022]]),0)</f>
        <v>46.704819944598341</v>
      </c>
      <c r="K330" s="1">
        <f>IFERROR(MAX(0,Customer_Revenue[[#This Row],[Q3 Mean]]-Customer_Revenue[[#This Row],[Q3 Mean Absolute Deviation]]),0)</f>
        <v>61.57160862683024</v>
      </c>
      <c r="L330" s="1">
        <f>IFERROR(MAX(0,Customer_Revenue[[#This Row],[Q3 Mean]]+Customer_Revenue[[#This Row],[Q3 Mean Absolute Deviation]]),0)</f>
        <v>154.98124851602694</v>
      </c>
      <c r="M330" s="2">
        <f>IFERROR(AVERAGEIF(Customer_Revenue[[#This Row],[10/1/2021]:[3/31/2022]], "&gt;0"),0)</f>
        <v>0</v>
      </c>
      <c r="N330" s="1">
        <f>IFERROR(AVEDEV(Customer_Revenue[[#This Row],[10/1/2021]:[3/31/2022]]),0)</f>
        <v>0</v>
      </c>
      <c r="O330" s="1">
        <f>IFERROR(MAX(0,#REF!-#REF!),0)</f>
        <v>0</v>
      </c>
      <c r="P330" s="1">
        <f>IFERROR(#REF!+#REF!,0)</f>
        <v>0</v>
      </c>
      <c r="Q330">
        <v>7371</v>
      </c>
      <c r="CK330" s="17"/>
      <c r="GF330">
        <v>86.22</v>
      </c>
      <c r="GK330">
        <v>110.66</v>
      </c>
      <c r="GP330">
        <v>121.96</v>
      </c>
      <c r="GU330">
        <v>102.57</v>
      </c>
      <c r="GZ330">
        <v>133.27000000000001</v>
      </c>
      <c r="HE330">
        <v>155.88</v>
      </c>
      <c r="HJ330">
        <v>121.96</v>
      </c>
      <c r="HO330">
        <v>113.84</v>
      </c>
      <c r="HT330">
        <v>125.14</v>
      </c>
      <c r="HY330">
        <v>125.14</v>
      </c>
      <c r="ID330">
        <v>113.84</v>
      </c>
      <c r="II330">
        <v>79.930000000000007</v>
      </c>
      <c r="IN330">
        <v>90.46</v>
      </c>
      <c r="IS330">
        <v>0</v>
      </c>
      <c r="IX330">
        <v>0</v>
      </c>
      <c r="JC330">
        <v>35</v>
      </c>
      <c r="JH330">
        <v>0</v>
      </c>
      <c r="JM330">
        <v>0</v>
      </c>
      <c r="JR330">
        <v>0</v>
      </c>
    </row>
    <row r="331" spans="1:278" x14ac:dyDescent="0.3">
      <c r="A331" s="2">
        <f>IFERROR(AVERAGEIF(Customer_Revenue[[#This Row],[1/3/2022]:[3/31/2022]], "&gt;0"), 0)</f>
        <v>40.906666666666659</v>
      </c>
      <c r="B331" s="1">
        <f>IFERROR(AVEDEV(Customer_Revenue[[#This Row],[1/3/2022]:[3/31/2022]]),0)</f>
        <v>1.4355555555555537</v>
      </c>
      <c r="C331" s="1">
        <f>IFERROR(MAX(0,#REF!-#REF!),0)</f>
        <v>0</v>
      </c>
      <c r="D331" s="1">
        <f>IFERROR(#REF!+#REF!,0)</f>
        <v>0</v>
      </c>
      <c r="E331" s="2">
        <f>IFERROR(AVERAGEIF(Customer_Revenue[[#This Row],[4/1/2022]:[6/30/2022]], "&gt;0"), 0)</f>
        <v>44.764615384615382</v>
      </c>
      <c r="F331" s="1">
        <f>IFERROR(AVEDEV(Customer_Revenue[[#This Row],[4/1/2022]:[6/30/2022]]),0)</f>
        <v>1.1971597633136097</v>
      </c>
      <c r="G331" s="1">
        <f>IFERROR(MAX(0,#REF!-#REF!),0)</f>
        <v>0</v>
      </c>
      <c r="H331" s="1">
        <f>IFERROR(#REF!+#REF!,0)</f>
        <v>0</v>
      </c>
      <c r="I331" s="2">
        <f>IFERROR(AVERAGEIF(Customer_Revenue[[#This Row],[4/1/2022]:[9/30/2022]], "&gt;0"),0)</f>
        <v>45.547777777777775</v>
      </c>
      <c r="J331" s="1">
        <f>IFERROR(AVEDEV(Customer_Revenue[[#This Row],[4/1/2022]:[9/30/2022]]),0)</f>
        <v>1.0985185185185213</v>
      </c>
      <c r="K331" s="1">
        <f>IFERROR(MAX(0,Customer_Revenue[[#This Row],[Q3 Mean]]-Customer_Revenue[[#This Row],[Q3 Mean Absolute Deviation]]),0)</f>
        <v>44.44925925925925</v>
      </c>
      <c r="L331" s="1">
        <f>IFERROR(MAX(0,Customer_Revenue[[#This Row],[Q3 Mean]]+Customer_Revenue[[#This Row],[Q3 Mean Absolute Deviation]]),0)</f>
        <v>46.646296296296299</v>
      </c>
      <c r="M331" s="2">
        <f>IFERROR(AVERAGEIF(Customer_Revenue[[#This Row],[10/1/2021]:[3/31/2022]], "&gt;0"),0)</f>
        <v>40.326923076923087</v>
      </c>
      <c r="N331" s="1">
        <f>IFERROR(AVEDEV(Customer_Revenue[[#This Row],[10/1/2021]:[3/31/2022]]),0)</f>
        <v>0.84094674556213866</v>
      </c>
      <c r="O331" s="1">
        <f>IFERROR(MAX(0,#REF!-#REF!),0)</f>
        <v>0</v>
      </c>
      <c r="P331" s="1">
        <f>IFERROR(#REF!+#REF!,0)</f>
        <v>0</v>
      </c>
      <c r="Q331">
        <v>7375</v>
      </c>
      <c r="R331">
        <v>39.83</v>
      </c>
      <c r="W331">
        <v>39.83</v>
      </c>
      <c r="AB331">
        <v>39.83</v>
      </c>
      <c r="AG331">
        <v>39.83</v>
      </c>
      <c r="AL331">
        <v>39.83</v>
      </c>
      <c r="AQ331">
        <v>39.83</v>
      </c>
      <c r="AV331">
        <v>39.83</v>
      </c>
      <c r="BA331">
        <v>39.83</v>
      </c>
      <c r="BF331">
        <v>39.83</v>
      </c>
      <c r="BK331">
        <v>39.83</v>
      </c>
      <c r="BP331">
        <v>39.83</v>
      </c>
      <c r="BU331">
        <v>39.83</v>
      </c>
      <c r="BZ331">
        <v>39.83</v>
      </c>
      <c r="CE331">
        <v>39.83</v>
      </c>
      <c r="CJ331">
        <v>39.83</v>
      </c>
      <c r="CK331" s="17"/>
      <c r="CO331">
        <v>39.83</v>
      </c>
      <c r="CT331">
        <v>39.83</v>
      </c>
      <c r="CY331">
        <v>39.83</v>
      </c>
      <c r="DD331">
        <v>39.83</v>
      </c>
      <c r="DI331">
        <v>39.83</v>
      </c>
      <c r="DN331">
        <v>39.83</v>
      </c>
      <c r="DS331">
        <v>39.83</v>
      </c>
      <c r="DX331">
        <v>42.22</v>
      </c>
      <c r="EC331">
        <v>42.22</v>
      </c>
      <c r="EH331">
        <v>43.9</v>
      </c>
      <c r="EM331">
        <v>43.9</v>
      </c>
      <c r="ER331">
        <v>43.9</v>
      </c>
      <c r="EW331">
        <v>43.9</v>
      </c>
      <c r="FB331">
        <v>43.9</v>
      </c>
      <c r="FG331">
        <v>43.9</v>
      </c>
      <c r="FL331">
        <v>43.9</v>
      </c>
      <c r="FQ331">
        <v>43.9</v>
      </c>
      <c r="FV331">
        <v>43.9</v>
      </c>
      <c r="GA331">
        <v>43.9</v>
      </c>
      <c r="GF331">
        <v>43.9</v>
      </c>
      <c r="GK331">
        <v>46.71</v>
      </c>
      <c r="GP331">
        <v>46.71</v>
      </c>
      <c r="GU331">
        <v>46.71</v>
      </c>
      <c r="GZ331">
        <v>46.71</v>
      </c>
      <c r="HE331">
        <v>46.71</v>
      </c>
      <c r="HJ331">
        <v>46.71</v>
      </c>
      <c r="HO331">
        <v>46.71</v>
      </c>
      <c r="HT331">
        <v>46.71</v>
      </c>
      <c r="HY331">
        <v>46.71</v>
      </c>
      <c r="ID331">
        <v>46.71</v>
      </c>
      <c r="II331">
        <v>46.71</v>
      </c>
      <c r="IN331">
        <v>45.84</v>
      </c>
      <c r="IS331">
        <v>45.84</v>
      </c>
      <c r="IX331">
        <v>45.84</v>
      </c>
      <c r="JC331">
        <v>45.84</v>
      </c>
      <c r="JH331">
        <v>45.84</v>
      </c>
      <c r="JM331">
        <v>45.84</v>
      </c>
      <c r="JR331">
        <v>45.84</v>
      </c>
    </row>
    <row r="332" spans="1:278" x14ac:dyDescent="0.3">
      <c r="A332" s="2">
        <f>IFERROR(AVERAGEIF(Customer_Revenue[[#This Row],[1/3/2022]:[3/31/2022]], "&gt;0"), 0)</f>
        <v>260.78692307692313</v>
      </c>
      <c r="B332" s="1">
        <f>IFERROR(AVEDEV(Customer_Revenue[[#This Row],[1/3/2022]:[3/31/2022]]),0)</f>
        <v>34.594183673469345</v>
      </c>
      <c r="C332" s="1">
        <f>IFERROR(MAX(0,#REF!-#REF!),0)</f>
        <v>0</v>
      </c>
      <c r="D332" s="1">
        <f>IFERROR(#REF!+#REF!,0)</f>
        <v>0</v>
      </c>
      <c r="E332" s="2">
        <f>IFERROR(AVERAGEIF(Customer_Revenue[[#This Row],[4/1/2022]:[6/30/2022]], "&gt;0"), 0)</f>
        <v>296.52461538461546</v>
      </c>
      <c r="F332" s="1">
        <f>IFERROR(AVEDEV(Customer_Revenue[[#This Row],[4/1/2022]:[6/30/2022]]),0)</f>
        <v>46.040204081632631</v>
      </c>
      <c r="G332" s="1">
        <f>IFERROR(MAX(0,#REF!-#REF!),0)</f>
        <v>0</v>
      </c>
      <c r="H332" s="1">
        <f>IFERROR(#REF!+#REF!,0)</f>
        <v>0</v>
      </c>
      <c r="I332" s="2">
        <f>IFERROR(AVERAGEIF(Customer_Revenue[[#This Row],[4/1/2022]:[9/30/2022]], "&gt;0"),0)</f>
        <v>296.60888888888883</v>
      </c>
      <c r="J332" s="1">
        <f>IFERROR(AVEDEV(Customer_Revenue[[#This Row],[4/1/2022]:[9/30/2022]]),0)</f>
        <v>59.129774078478</v>
      </c>
      <c r="K332" s="1">
        <f>IFERROR(MAX(0,Customer_Revenue[[#This Row],[Q3 Mean]]-Customer_Revenue[[#This Row],[Q3 Mean Absolute Deviation]]),0)</f>
        <v>237.47911481041083</v>
      </c>
      <c r="L332" s="1">
        <f>IFERROR(MAX(0,Customer_Revenue[[#This Row],[Q3 Mean]]+Customer_Revenue[[#This Row],[Q3 Mean Absolute Deviation]]),0)</f>
        <v>355.73866296736685</v>
      </c>
      <c r="M332" s="2">
        <f>IFERROR(AVERAGEIF(Customer_Revenue[[#This Row],[10/1/2021]:[3/31/2022]], "&gt;0"),0)</f>
        <v>272.17115384615374</v>
      </c>
      <c r="N332" s="1">
        <f>IFERROR(AVEDEV(Customer_Revenue[[#This Row],[10/1/2021]:[3/31/2022]]),0)</f>
        <v>21.646282578875109</v>
      </c>
      <c r="O332" s="1">
        <f>IFERROR(MAX(0,#REF!-#REF!),0)</f>
        <v>0</v>
      </c>
      <c r="P332" s="1">
        <f>IFERROR(#REF!+#REF!,0)</f>
        <v>0</v>
      </c>
      <c r="Q332">
        <v>7376</v>
      </c>
      <c r="S332">
        <v>355</v>
      </c>
      <c r="X332">
        <v>386.97</v>
      </c>
      <c r="AC332">
        <v>260.47000000000003</v>
      </c>
      <c r="AH332">
        <v>259.07</v>
      </c>
      <c r="AM332">
        <v>278.32</v>
      </c>
      <c r="AR332">
        <v>298.74</v>
      </c>
      <c r="AW332">
        <v>260.24</v>
      </c>
      <c r="BB332">
        <v>280.61</v>
      </c>
      <c r="BG332">
        <v>261.36</v>
      </c>
      <c r="BL332">
        <v>261.36</v>
      </c>
      <c r="BQ332">
        <v>261.36</v>
      </c>
      <c r="BV332">
        <v>261.36</v>
      </c>
      <c r="CA332">
        <v>261.36</v>
      </c>
      <c r="CF332">
        <v>261.36</v>
      </c>
      <c r="CK332" s="17">
        <v>261.36</v>
      </c>
      <c r="CP332">
        <v>261.36</v>
      </c>
      <c r="CU332">
        <v>261.36</v>
      </c>
      <c r="CZ332">
        <v>261.36</v>
      </c>
      <c r="DE332">
        <v>261.36</v>
      </c>
      <c r="DJ332">
        <v>261.36</v>
      </c>
      <c r="DL332">
        <v>0</v>
      </c>
      <c r="DO332">
        <v>261.36</v>
      </c>
      <c r="DT332">
        <v>261.36</v>
      </c>
      <c r="DY332">
        <v>261.36</v>
      </c>
      <c r="ED332">
        <v>249.41</v>
      </c>
      <c r="EI332">
        <v>263.61</v>
      </c>
      <c r="EN332">
        <v>263.61</v>
      </c>
      <c r="ES332">
        <v>263.61</v>
      </c>
      <c r="EX332">
        <v>263.61</v>
      </c>
      <c r="FC332">
        <v>263.61</v>
      </c>
      <c r="FE332">
        <v>0</v>
      </c>
      <c r="FH332">
        <v>263.61</v>
      </c>
      <c r="FM332">
        <v>305.61</v>
      </c>
      <c r="FR332">
        <v>413.57</v>
      </c>
      <c r="FW332">
        <v>303.17</v>
      </c>
      <c r="GB332">
        <v>303.17</v>
      </c>
      <c r="GG332">
        <v>292.26</v>
      </c>
      <c r="GL332">
        <v>295.64999999999998</v>
      </c>
      <c r="GQ332">
        <v>295.64999999999998</v>
      </c>
      <c r="GV332">
        <v>295.64999999999998</v>
      </c>
      <c r="HA332">
        <v>295.64999999999998</v>
      </c>
      <c r="HF332">
        <v>295.64999999999998</v>
      </c>
      <c r="HK332">
        <v>295.64999999999998</v>
      </c>
      <c r="HP332">
        <v>295.64999999999998</v>
      </c>
      <c r="HU332">
        <v>295.64999999999998</v>
      </c>
      <c r="HZ332">
        <v>342.15</v>
      </c>
      <c r="IB332">
        <v>21.25</v>
      </c>
      <c r="IE332">
        <v>431.14</v>
      </c>
      <c r="IJ332">
        <v>318.89</v>
      </c>
      <c r="IO332">
        <v>317.83999999999997</v>
      </c>
      <c r="IQ332">
        <v>0</v>
      </c>
      <c r="IT332">
        <v>307.95</v>
      </c>
      <c r="IY332">
        <v>307.95</v>
      </c>
      <c r="JD332">
        <v>307.95</v>
      </c>
      <c r="JI332">
        <v>307.95</v>
      </c>
      <c r="JN332">
        <v>307.95</v>
      </c>
    </row>
    <row r="333" spans="1:278" x14ac:dyDescent="0.3">
      <c r="A333" s="2">
        <f>IFERROR(AVERAGEIF(Customer_Revenue[[#This Row],[1/3/2022]:[3/31/2022]], "&gt;0"), 0)</f>
        <v>224.55714285714285</v>
      </c>
      <c r="B333" s="1">
        <f>IFERROR(AVEDEV(Customer_Revenue[[#This Row],[1/3/2022]:[3/31/2022]]),0)</f>
        <v>28.217959183673475</v>
      </c>
      <c r="C333" s="1">
        <f>IFERROR(MAX(0,#REF!-#REF!),0)</f>
        <v>0</v>
      </c>
      <c r="D333" s="1">
        <f>IFERROR(#REF!+#REF!,0)</f>
        <v>0</v>
      </c>
      <c r="E333" s="2">
        <f>IFERROR(AVERAGEIF(Customer_Revenue[[#This Row],[4/1/2022]:[6/30/2022]], "&gt;0"), 0)</f>
        <v>265.89</v>
      </c>
      <c r="F333" s="1">
        <f>IFERROR(AVEDEV(Customer_Revenue[[#This Row],[4/1/2022]:[6/30/2022]]),0)</f>
        <v>14.683076923076925</v>
      </c>
      <c r="G333" s="1">
        <f>IFERROR(MAX(0,#REF!-#REF!),0)</f>
        <v>0</v>
      </c>
      <c r="H333" s="1">
        <f>IFERROR(#REF!+#REF!,0)</f>
        <v>0</v>
      </c>
      <c r="I333" s="2">
        <f>IFERROR(AVERAGEIF(Customer_Revenue[[#This Row],[4/1/2022]:[9/30/2022]], "&gt;0"),0)</f>
        <v>269.48461538461527</v>
      </c>
      <c r="J333" s="1">
        <f>IFERROR(AVEDEV(Customer_Revenue[[#This Row],[4/1/2022]:[9/30/2022]]),0)</f>
        <v>14.502899408283978</v>
      </c>
      <c r="K333" s="1">
        <f>IFERROR(MAX(0,Customer_Revenue[[#This Row],[Q3 Mean]]-Customer_Revenue[[#This Row],[Q3 Mean Absolute Deviation]]),0)</f>
        <v>254.98171597633129</v>
      </c>
      <c r="L333" s="1">
        <f>IFERROR(MAX(0,Customer_Revenue[[#This Row],[Q3 Mean]]+Customer_Revenue[[#This Row],[Q3 Mean Absolute Deviation]]),0)</f>
        <v>283.98751479289922</v>
      </c>
      <c r="M333" s="2">
        <f>IFERROR(AVERAGEIF(Customer_Revenue[[#This Row],[10/1/2021]:[3/31/2022]], "&gt;0"),0)</f>
        <v>225.60000000000005</v>
      </c>
      <c r="N333" s="1">
        <f>IFERROR(AVEDEV(Customer_Revenue[[#This Row],[10/1/2021]:[3/31/2022]]),0)</f>
        <v>16.661481481481481</v>
      </c>
      <c r="O333" s="1">
        <f>IFERROR(MAX(0,#REF!-#REF!),0)</f>
        <v>0</v>
      </c>
      <c r="P333" s="1">
        <f>IFERROR(#REF!+#REF!,0)</f>
        <v>0</v>
      </c>
      <c r="Q333">
        <v>7377</v>
      </c>
      <c r="U333">
        <v>223.17</v>
      </c>
      <c r="Z333">
        <v>223.17</v>
      </c>
      <c r="AE333">
        <v>223.17</v>
      </c>
      <c r="AJ333">
        <v>235.73</v>
      </c>
      <c r="AO333">
        <v>225.66</v>
      </c>
      <c r="AT333">
        <v>247.3</v>
      </c>
      <c r="AY333">
        <v>222.62</v>
      </c>
      <c r="BD333">
        <v>222.62</v>
      </c>
      <c r="BI333">
        <v>228.05</v>
      </c>
      <c r="BN333">
        <v>222.62</v>
      </c>
      <c r="BS333">
        <v>222.62</v>
      </c>
      <c r="BX333">
        <v>228.05</v>
      </c>
      <c r="CC333">
        <v>222.62</v>
      </c>
      <c r="CH333">
        <v>222.62</v>
      </c>
      <c r="CK333" s="17"/>
      <c r="CM333">
        <v>222.62</v>
      </c>
      <c r="CR333">
        <v>222.62</v>
      </c>
      <c r="CW333">
        <v>222.62</v>
      </c>
      <c r="DB333">
        <v>320.93</v>
      </c>
      <c r="DG333">
        <v>235.68</v>
      </c>
      <c r="DL333">
        <v>235.68</v>
      </c>
      <c r="DQ333">
        <v>235.68</v>
      </c>
      <c r="DV333">
        <v>241.1</v>
      </c>
      <c r="EA333">
        <v>235.68</v>
      </c>
      <c r="EF333">
        <v>237.93</v>
      </c>
      <c r="EK333">
        <v>237.93</v>
      </c>
      <c r="EP333">
        <v>237.93</v>
      </c>
      <c r="EQ333">
        <v>34.78</v>
      </c>
      <c r="EU333">
        <v>237.93</v>
      </c>
      <c r="EZ333">
        <v>243.35</v>
      </c>
      <c r="FE333">
        <v>232.69</v>
      </c>
      <c r="FJ333">
        <v>341.79</v>
      </c>
      <c r="FO333">
        <v>272.26</v>
      </c>
      <c r="FT333">
        <v>274.10000000000002</v>
      </c>
      <c r="FY333">
        <v>264.51</v>
      </c>
      <c r="GD333">
        <v>261.55</v>
      </c>
      <c r="GI333">
        <v>264.94</v>
      </c>
      <c r="GN333">
        <v>270.85000000000002</v>
      </c>
      <c r="GS333">
        <v>264.94</v>
      </c>
      <c r="GX333">
        <v>263.83</v>
      </c>
      <c r="HC333">
        <v>263.83</v>
      </c>
      <c r="HH333">
        <v>263.83</v>
      </c>
      <c r="HM333">
        <v>263.83</v>
      </c>
      <c r="HR333">
        <v>263.83</v>
      </c>
      <c r="HW333">
        <v>263.83</v>
      </c>
      <c r="IB333">
        <v>263.83</v>
      </c>
      <c r="IG333">
        <v>263.83</v>
      </c>
      <c r="IL333">
        <v>262.77999999999997</v>
      </c>
      <c r="IQ333">
        <v>282.02999999999997</v>
      </c>
      <c r="IV333">
        <v>262.77999999999997</v>
      </c>
      <c r="JA333">
        <v>262.77999999999997</v>
      </c>
      <c r="JF333">
        <v>262.77999999999997</v>
      </c>
      <c r="JK333">
        <v>349.2</v>
      </c>
      <c r="JP333">
        <v>284.7</v>
      </c>
    </row>
    <row r="334" spans="1:278" x14ac:dyDescent="0.3">
      <c r="A334" s="2">
        <f>IFERROR(AVERAGEIF(Customer_Revenue[[#This Row],[1/3/2022]:[3/31/2022]], "&gt;0"), 0)</f>
        <v>246.0176923076923</v>
      </c>
      <c r="B334" s="1">
        <f>IFERROR(AVEDEV(Customer_Revenue[[#This Row],[1/3/2022]:[3/31/2022]]),0)</f>
        <v>2.237159763313608</v>
      </c>
      <c r="C334" s="1">
        <f>IFERROR(MAX(0,#REF!-#REF!),0)</f>
        <v>0</v>
      </c>
      <c r="D334" s="1">
        <f>IFERROR(#REF!+#REF!,0)</f>
        <v>0</v>
      </c>
      <c r="E334" s="2">
        <f>IFERROR(AVERAGEIF(Customer_Revenue[[#This Row],[4/1/2022]:[6/30/2022]], "&gt;0"), 0)</f>
        <v>259.50076923076927</v>
      </c>
      <c r="F334" s="1">
        <f>IFERROR(AVEDEV(Customer_Revenue[[#This Row],[4/1/2022]:[6/30/2022]]),0)</f>
        <v>15.884023668639053</v>
      </c>
      <c r="G334" s="1">
        <f>IFERROR(MAX(0,#REF!-#REF!),0)</f>
        <v>0</v>
      </c>
      <c r="H334" s="1">
        <f>IFERROR(#REF!+#REF!,0)</f>
        <v>0</v>
      </c>
      <c r="I334" s="2">
        <f>IFERROR(AVERAGEIF(Customer_Revenue[[#This Row],[4/1/2022]:[9/30/2022]], "&gt;0"),0)</f>
        <v>272.26807692307688</v>
      </c>
      <c r="J334" s="1">
        <f>IFERROR(AVEDEV(Customer_Revenue[[#This Row],[4/1/2022]:[9/30/2022]]),0)</f>
        <v>15.798816568047346</v>
      </c>
      <c r="K334" s="1">
        <f>IFERROR(MAX(0,Customer_Revenue[[#This Row],[Q3 Mean]]-Customer_Revenue[[#This Row],[Q3 Mean Absolute Deviation]]),0)</f>
        <v>256.46926035502952</v>
      </c>
      <c r="L334" s="1">
        <f>IFERROR(MAX(0,Customer_Revenue[[#This Row],[Q3 Mean]]+Customer_Revenue[[#This Row],[Q3 Mean Absolute Deviation]]),0)</f>
        <v>288.06689349112423</v>
      </c>
      <c r="M334" s="2">
        <f>IFERROR(AVERAGEIF(Customer_Revenue[[#This Row],[10/1/2021]:[3/31/2022]], "&gt;0"),0)</f>
        <v>240.17846153846156</v>
      </c>
      <c r="N334" s="1">
        <f>IFERROR(AVEDEV(Customer_Revenue[[#This Row],[10/1/2021]:[3/31/2022]]),0)</f>
        <v>5.9229585798816533</v>
      </c>
      <c r="O334" s="1">
        <f>IFERROR(MAX(0,#REF!-#REF!),0)</f>
        <v>0</v>
      </c>
      <c r="P334" s="1">
        <f>IFERROR(#REF!+#REF!,0)</f>
        <v>0</v>
      </c>
      <c r="Q334">
        <v>7379</v>
      </c>
      <c r="U334">
        <v>228.77</v>
      </c>
      <c r="Z334">
        <v>228.77</v>
      </c>
      <c r="AE334">
        <v>230.08</v>
      </c>
      <c r="AJ334">
        <v>230.08</v>
      </c>
      <c r="AO334">
        <v>232.68</v>
      </c>
      <c r="AT334">
        <v>232.68</v>
      </c>
      <c r="AY334">
        <v>232.68</v>
      </c>
      <c r="BD334">
        <v>237.8</v>
      </c>
      <c r="BI334">
        <v>237.8</v>
      </c>
      <c r="BN334">
        <v>237.8</v>
      </c>
      <c r="BS334">
        <v>239.09</v>
      </c>
      <c r="BX334">
        <v>239.09</v>
      </c>
      <c r="CC334">
        <v>239.09</v>
      </c>
      <c r="CH334">
        <v>239.09</v>
      </c>
      <c r="CK334" s="17"/>
      <c r="CM334">
        <v>245.5</v>
      </c>
      <c r="CR334">
        <v>245.5</v>
      </c>
      <c r="CW334">
        <v>245.5</v>
      </c>
      <c r="DB334">
        <v>252.19</v>
      </c>
      <c r="DG334">
        <v>252.19</v>
      </c>
      <c r="DL334">
        <v>244.51</v>
      </c>
      <c r="DQ334">
        <v>244.5</v>
      </c>
      <c r="DV334">
        <v>244.5</v>
      </c>
      <c r="EA334">
        <v>244.5</v>
      </c>
      <c r="EF334">
        <v>246.75</v>
      </c>
      <c r="EK334">
        <v>246.75</v>
      </c>
      <c r="EP334">
        <v>246.75</v>
      </c>
      <c r="EU334">
        <v>238.91</v>
      </c>
      <c r="EZ334">
        <v>238.91</v>
      </c>
      <c r="FE334">
        <v>238.91</v>
      </c>
      <c r="FJ334">
        <v>238.91</v>
      </c>
      <c r="FO334">
        <v>254.28</v>
      </c>
      <c r="FT334">
        <v>254.28</v>
      </c>
      <c r="FY334">
        <v>254.28</v>
      </c>
      <c r="GD334">
        <v>254.28</v>
      </c>
      <c r="GI334">
        <v>280.14999999999998</v>
      </c>
      <c r="GN334">
        <v>280.14999999999998</v>
      </c>
      <c r="GS334">
        <v>280.14999999999998</v>
      </c>
      <c r="GX334">
        <v>280.14999999999998</v>
      </c>
      <c r="HC334">
        <v>280.14999999999998</v>
      </c>
      <c r="HH334">
        <v>280.14999999999998</v>
      </c>
      <c r="HM334">
        <v>280.14999999999998</v>
      </c>
      <c r="HR334">
        <v>280.14999999999998</v>
      </c>
      <c r="HW334">
        <v>280.14999999999998</v>
      </c>
      <c r="IB334">
        <v>280.14999999999998</v>
      </c>
      <c r="IG334">
        <v>280.14999999999998</v>
      </c>
      <c r="IL334">
        <v>284.56</v>
      </c>
      <c r="IQ334">
        <v>290</v>
      </c>
      <c r="IV334">
        <v>290</v>
      </c>
      <c r="JA334">
        <v>290</v>
      </c>
      <c r="JF334">
        <v>290</v>
      </c>
      <c r="JK334">
        <v>290</v>
      </c>
      <c r="JP334">
        <v>290</v>
      </c>
    </row>
    <row r="335" spans="1:278" x14ac:dyDescent="0.3">
      <c r="A335" s="2">
        <f>IFERROR(AVERAGEIF(Customer_Revenue[[#This Row],[1/3/2022]:[3/31/2022]], "&gt;0"), 0)</f>
        <v>97.976923076923057</v>
      </c>
      <c r="B335" s="1">
        <f>IFERROR(AVEDEV(Customer_Revenue[[#This Row],[1/3/2022]:[3/31/2022]]),0)</f>
        <v>14.753254437869806</v>
      </c>
      <c r="C335" s="1">
        <f>IFERROR(MAX(0,#REF!-#REF!),0)</f>
        <v>0</v>
      </c>
      <c r="D335" s="1">
        <f>IFERROR(#REF!+#REF!,0)</f>
        <v>0</v>
      </c>
      <c r="E335" s="2">
        <f>IFERROR(AVERAGEIF(Customer_Revenue[[#This Row],[4/1/2022]:[6/30/2022]], "&gt;0"), 0)</f>
        <v>110.16384615384615</v>
      </c>
      <c r="F335" s="1">
        <f>IFERROR(AVEDEV(Customer_Revenue[[#This Row],[4/1/2022]:[6/30/2022]]),0)</f>
        <v>20.723786982248516</v>
      </c>
      <c r="G335" s="1">
        <f>IFERROR(MAX(0,#REF!-#REF!),0)</f>
        <v>0</v>
      </c>
      <c r="H335" s="1">
        <f>IFERROR(#REF!+#REF!,0)</f>
        <v>0</v>
      </c>
      <c r="I335" s="2">
        <f>IFERROR(AVERAGEIF(Customer_Revenue[[#This Row],[4/1/2022]:[9/30/2022]], "&gt;0"),0)</f>
        <v>110.73653846153849</v>
      </c>
      <c r="J335" s="1">
        <f>IFERROR(AVEDEV(Customer_Revenue[[#This Row],[4/1/2022]:[9/30/2022]]),0)</f>
        <v>20.16316568047338</v>
      </c>
      <c r="K335" s="1">
        <f>IFERROR(MAX(0,Customer_Revenue[[#This Row],[Q3 Mean]]-Customer_Revenue[[#This Row],[Q3 Mean Absolute Deviation]]),0)</f>
        <v>90.573372781065103</v>
      </c>
      <c r="L335" s="1">
        <f>IFERROR(MAX(0,Customer_Revenue[[#This Row],[Q3 Mean]]+Customer_Revenue[[#This Row],[Q3 Mean Absolute Deviation]]),0)</f>
        <v>130.89970414201187</v>
      </c>
      <c r="M335" s="2">
        <f>IFERROR(AVERAGEIF(Customer_Revenue[[#This Row],[10/1/2021]:[3/31/2022]], "&gt;0"),0)</f>
        <v>94.621153846153845</v>
      </c>
      <c r="N335" s="1">
        <f>IFERROR(AVEDEV(Customer_Revenue[[#This Row],[10/1/2021]:[3/31/2022]]),0)</f>
        <v>13.142366863905325</v>
      </c>
      <c r="O335" s="1">
        <f>IFERROR(MAX(0,#REF!-#REF!),0)</f>
        <v>0</v>
      </c>
      <c r="P335" s="1">
        <f>IFERROR(#REF!+#REF!,0)</f>
        <v>0</v>
      </c>
      <c r="Q335">
        <v>7381</v>
      </c>
      <c r="T335">
        <v>83.56</v>
      </c>
      <c r="Y335">
        <v>83.56</v>
      </c>
      <c r="AD335">
        <v>83.56</v>
      </c>
      <c r="AI335">
        <v>83.56</v>
      </c>
      <c r="AN335">
        <v>83.56</v>
      </c>
      <c r="AS335">
        <v>116.95</v>
      </c>
      <c r="AX335">
        <v>83.56</v>
      </c>
      <c r="BC335">
        <v>83.56</v>
      </c>
      <c r="BH335">
        <v>83.56</v>
      </c>
      <c r="BM335">
        <v>83.56</v>
      </c>
      <c r="BR335">
        <v>83.56</v>
      </c>
      <c r="BW335">
        <v>116.95</v>
      </c>
      <c r="CB335">
        <v>116.95</v>
      </c>
      <c r="CG335">
        <v>86.74</v>
      </c>
      <c r="CK335" s="17"/>
      <c r="CL335">
        <v>86.15</v>
      </c>
      <c r="CQ335">
        <v>86.15</v>
      </c>
      <c r="CV335">
        <v>86.15</v>
      </c>
      <c r="DA335">
        <v>119.54</v>
      </c>
      <c r="DF335">
        <v>86.15</v>
      </c>
      <c r="DK335">
        <v>86.15</v>
      </c>
      <c r="DP335">
        <v>86.15</v>
      </c>
      <c r="DU335">
        <v>93.09</v>
      </c>
      <c r="DZ335">
        <v>172.31</v>
      </c>
      <c r="EE335">
        <v>95.04</v>
      </c>
      <c r="EJ335">
        <v>95.04</v>
      </c>
      <c r="EO335">
        <v>95.04</v>
      </c>
      <c r="ET335">
        <v>95.04</v>
      </c>
      <c r="EY335">
        <v>131.33000000000001</v>
      </c>
      <c r="FD335">
        <v>95.04</v>
      </c>
      <c r="FI335">
        <v>95.04</v>
      </c>
      <c r="FN335">
        <v>95.04</v>
      </c>
      <c r="FS335">
        <v>174.26</v>
      </c>
      <c r="FX335">
        <v>95.04</v>
      </c>
      <c r="GC335">
        <v>137.97</v>
      </c>
      <c r="GH335">
        <v>95.04</v>
      </c>
      <c r="GM335">
        <v>131.80000000000001</v>
      </c>
      <c r="GR335">
        <v>95.51</v>
      </c>
      <c r="GW335">
        <v>95.51</v>
      </c>
      <c r="HB335">
        <v>95.51</v>
      </c>
      <c r="HG335">
        <v>95.51</v>
      </c>
      <c r="HL335">
        <v>131.80000000000001</v>
      </c>
      <c r="HQ335">
        <v>95.51</v>
      </c>
      <c r="HV335">
        <v>95.51</v>
      </c>
      <c r="IA335">
        <v>95.51</v>
      </c>
      <c r="IF335">
        <v>136.15</v>
      </c>
      <c r="IK335">
        <v>95.51</v>
      </c>
      <c r="IP335">
        <v>143.44</v>
      </c>
      <c r="IU335">
        <v>136</v>
      </c>
      <c r="IZ335">
        <v>95.36</v>
      </c>
      <c r="JE335">
        <v>95.36</v>
      </c>
      <c r="JJ335">
        <v>136</v>
      </c>
      <c r="JO335">
        <v>95.36</v>
      </c>
    </row>
    <row r="336" spans="1:278" x14ac:dyDescent="0.3">
      <c r="A336" s="2">
        <f>IFERROR(AVERAGEIF(Customer_Revenue[[#This Row],[1/3/2022]:[3/31/2022]], "&gt;0"), 0)</f>
        <v>59.903076923076931</v>
      </c>
      <c r="B336" s="1">
        <f>IFERROR(AVEDEV(Customer_Revenue[[#This Row],[1/3/2022]:[3/31/2022]]),0)</f>
        <v>2.668875739644974</v>
      </c>
      <c r="C336" s="1">
        <f>IFERROR(MAX(0,#REF!-#REF!),0)</f>
        <v>0</v>
      </c>
      <c r="D336" s="1">
        <f>IFERROR(#REF!+#REF!,0)</f>
        <v>0</v>
      </c>
      <c r="E336" s="2">
        <f>IFERROR(AVERAGEIF(Customer_Revenue[[#This Row],[4/1/2022]:[6/30/2022]], "&gt;0"), 0)</f>
        <v>64.796153846153857</v>
      </c>
      <c r="F336" s="1">
        <f>IFERROR(AVEDEV(Customer_Revenue[[#This Row],[4/1/2022]:[6/30/2022]]),0)</f>
        <v>0.28544378698225176</v>
      </c>
      <c r="G336" s="1">
        <f>IFERROR(MAX(0,#REF!-#REF!),0)</f>
        <v>0</v>
      </c>
      <c r="H336" s="1">
        <f>IFERROR(#REF!+#REF!,0)</f>
        <v>0</v>
      </c>
      <c r="I336" s="2">
        <f>IFERROR(AVERAGEIF(Customer_Revenue[[#This Row],[4/1/2022]:[9/30/2022]], "&gt;0"),0)</f>
        <v>64.979615384615371</v>
      </c>
      <c r="J336" s="1">
        <f>IFERROR(AVEDEV(Customer_Revenue[[#This Row],[4/1/2022]:[9/30/2022]]),0)</f>
        <v>0.26973372781065524</v>
      </c>
      <c r="K336" s="1">
        <f>IFERROR(MAX(0,Customer_Revenue[[#This Row],[Q3 Mean]]-Customer_Revenue[[#This Row],[Q3 Mean Absolute Deviation]]),0)</f>
        <v>64.709881656804711</v>
      </c>
      <c r="L336" s="1">
        <f>IFERROR(MAX(0,Customer_Revenue[[#This Row],[Q3 Mean]]+Customer_Revenue[[#This Row],[Q3 Mean Absolute Deviation]]),0)</f>
        <v>65.249349112426032</v>
      </c>
      <c r="M336" s="2">
        <f>IFERROR(AVERAGEIF(Customer_Revenue[[#This Row],[10/1/2021]:[3/31/2022]], "&gt;0"),0)</f>
        <v>59.236538461538458</v>
      </c>
      <c r="N336" s="1">
        <f>IFERROR(AVEDEV(Customer_Revenue[[#This Row],[10/1/2021]:[3/31/2022]]),0)</f>
        <v>1.539526627218933</v>
      </c>
      <c r="O336" s="1">
        <f>IFERROR(MAX(0,#REF!-#REF!),0)</f>
        <v>0</v>
      </c>
      <c r="P336" s="1">
        <f>IFERROR(#REF!+#REF!,0)</f>
        <v>0</v>
      </c>
      <c r="Q336">
        <v>7386</v>
      </c>
      <c r="S336">
        <v>58.57</v>
      </c>
      <c r="X336">
        <v>58.57</v>
      </c>
      <c r="AC336">
        <v>58.57</v>
      </c>
      <c r="AH336">
        <v>58.57</v>
      </c>
      <c r="AM336">
        <v>58.57</v>
      </c>
      <c r="AR336">
        <v>58.57</v>
      </c>
      <c r="AW336">
        <v>58.57</v>
      </c>
      <c r="BB336">
        <v>58.57</v>
      </c>
      <c r="BG336">
        <v>58.57</v>
      </c>
      <c r="BL336">
        <v>58.57</v>
      </c>
      <c r="BQ336">
        <v>58.57</v>
      </c>
      <c r="BV336">
        <v>58.57</v>
      </c>
      <c r="CA336">
        <v>58.57</v>
      </c>
      <c r="CF336">
        <v>58.57</v>
      </c>
      <c r="CK336" s="17">
        <v>58.57</v>
      </c>
      <c r="CP336">
        <v>53.22</v>
      </c>
      <c r="CU336">
        <v>58.57</v>
      </c>
      <c r="CZ336">
        <v>58.57</v>
      </c>
      <c r="DE336">
        <v>58.57</v>
      </c>
      <c r="DJ336">
        <v>58.57</v>
      </c>
      <c r="DO336">
        <v>58.57</v>
      </c>
      <c r="DT336">
        <v>58.57</v>
      </c>
      <c r="DY336">
        <v>63.19</v>
      </c>
      <c r="ED336">
        <v>64.59</v>
      </c>
      <c r="EI336">
        <v>64.59</v>
      </c>
      <c r="EN336">
        <v>64.59</v>
      </c>
      <c r="ES336">
        <v>64.59</v>
      </c>
      <c r="EX336">
        <v>64.59</v>
      </c>
      <c r="FC336">
        <v>64.59</v>
      </c>
      <c r="FH336">
        <v>64.59</v>
      </c>
      <c r="FM336">
        <v>64.59</v>
      </c>
      <c r="FR336">
        <v>64.59</v>
      </c>
      <c r="FW336">
        <v>64.59</v>
      </c>
      <c r="GB336">
        <v>64.59</v>
      </c>
      <c r="GG336">
        <v>64.59</v>
      </c>
      <c r="GL336">
        <v>65.260000000000005</v>
      </c>
      <c r="GQ336">
        <v>65.260000000000005</v>
      </c>
      <c r="GV336">
        <v>65.260000000000005</v>
      </c>
      <c r="HA336">
        <v>65.260000000000005</v>
      </c>
      <c r="HF336">
        <v>65.260000000000005</v>
      </c>
      <c r="HK336">
        <v>65.260000000000005</v>
      </c>
      <c r="HP336">
        <v>65.260000000000005</v>
      </c>
      <c r="HU336">
        <v>65.260000000000005</v>
      </c>
      <c r="HZ336">
        <v>65.260000000000005</v>
      </c>
      <c r="IE336">
        <v>65.260000000000005</v>
      </c>
      <c r="IJ336">
        <v>65.260000000000005</v>
      </c>
      <c r="IO336">
        <v>65.05</v>
      </c>
      <c r="IT336">
        <v>65.05</v>
      </c>
      <c r="IY336">
        <v>65.05</v>
      </c>
      <c r="JD336">
        <v>65.05</v>
      </c>
      <c r="JI336">
        <v>65.05</v>
      </c>
      <c r="JN336">
        <v>65.05</v>
      </c>
    </row>
    <row r="337" spans="1:278" x14ac:dyDescent="0.3">
      <c r="A337" s="2">
        <f>IFERROR(AVERAGEIF(Customer_Revenue[[#This Row],[1/3/2022]:[3/31/2022]], "&gt;0"), 0)</f>
        <v>170.49230769230769</v>
      </c>
      <c r="B337" s="1">
        <f>IFERROR(AVEDEV(Customer_Revenue[[#This Row],[1/3/2022]:[3/31/2022]]),0)</f>
        <v>19.382840236686391</v>
      </c>
      <c r="C337" s="1">
        <f>IFERROR(MAX(0,#REF!-#REF!),0)</f>
        <v>0</v>
      </c>
      <c r="D337" s="1">
        <f>IFERROR(#REF!+#REF!,0)</f>
        <v>0</v>
      </c>
      <c r="E337" s="2">
        <f>IFERROR(AVERAGEIF(Customer_Revenue[[#This Row],[4/1/2022]:[6/30/2022]], "&gt;0"), 0)</f>
        <v>178.1376923076923</v>
      </c>
      <c r="F337" s="1">
        <f>IFERROR(AVEDEV(Customer_Revenue[[#This Row],[4/1/2022]:[6/30/2022]]),0)</f>
        <v>23.035621301775151</v>
      </c>
      <c r="G337" s="1">
        <f>IFERROR(MAX(0,#REF!-#REF!),0)</f>
        <v>0</v>
      </c>
      <c r="H337" s="1">
        <f>IFERROR(#REF!+#REF!,0)</f>
        <v>0</v>
      </c>
      <c r="I337" s="2">
        <f>IFERROR(AVERAGEIF(Customer_Revenue[[#This Row],[4/1/2022]:[9/30/2022]], "&gt;0"),0)</f>
        <v>181.04999999999998</v>
      </c>
      <c r="J337" s="1">
        <f>IFERROR(AVEDEV(Customer_Revenue[[#This Row],[4/1/2022]:[9/30/2022]]),0)</f>
        <v>22.25076923076923</v>
      </c>
      <c r="K337" s="1">
        <f>IFERROR(MAX(0,Customer_Revenue[[#This Row],[Q3 Mean]]-Customer_Revenue[[#This Row],[Q3 Mean Absolute Deviation]]),0)</f>
        <v>158.79923076923075</v>
      </c>
      <c r="L337" s="1">
        <f>IFERROR(MAX(0,Customer_Revenue[[#This Row],[Q3 Mean]]+Customer_Revenue[[#This Row],[Q3 Mean Absolute Deviation]]),0)</f>
        <v>203.30076923076922</v>
      </c>
      <c r="M337" s="2">
        <f>IFERROR(AVERAGEIF(Customer_Revenue[[#This Row],[10/1/2021]:[3/31/2022]], "&gt;0"),0)</f>
        <v>169.70307692307688</v>
      </c>
      <c r="N337" s="1">
        <f>IFERROR(AVEDEV(Customer_Revenue[[#This Row],[10/1/2021]:[3/31/2022]]),0)</f>
        <v>20.138165680473364</v>
      </c>
      <c r="O337" s="1">
        <f>IFERROR(MAX(0,#REF!-#REF!),0)</f>
        <v>0</v>
      </c>
      <c r="P337" s="1">
        <f>IFERROR(#REF!+#REF!,0)</f>
        <v>0</v>
      </c>
      <c r="Q337">
        <v>7389</v>
      </c>
      <c r="S337">
        <v>150.84</v>
      </c>
      <c r="X337">
        <v>197.52</v>
      </c>
      <c r="AC337">
        <v>189.2</v>
      </c>
      <c r="AH337">
        <v>150.84</v>
      </c>
      <c r="AM337">
        <v>150.84</v>
      </c>
      <c r="AR337">
        <v>148.32</v>
      </c>
      <c r="AW337">
        <v>195</v>
      </c>
      <c r="BB337">
        <v>148.32</v>
      </c>
      <c r="BG337">
        <v>186.68</v>
      </c>
      <c r="BL337">
        <v>148.32</v>
      </c>
      <c r="BQ337">
        <v>186.68</v>
      </c>
      <c r="BV337">
        <v>148.32</v>
      </c>
      <c r="CA337">
        <v>195</v>
      </c>
      <c r="CF337">
        <v>186.68</v>
      </c>
      <c r="CK337" s="17">
        <v>155.1</v>
      </c>
      <c r="CP337">
        <v>155.1</v>
      </c>
      <c r="CU337">
        <v>193.46</v>
      </c>
      <c r="CZ337">
        <v>155.1</v>
      </c>
      <c r="DE337">
        <v>201.78</v>
      </c>
      <c r="DJ337">
        <v>155.1</v>
      </c>
      <c r="DO337">
        <v>155.1</v>
      </c>
      <c r="DT337">
        <v>194.95</v>
      </c>
      <c r="DY337">
        <v>152.65</v>
      </c>
      <c r="ED337">
        <v>201.58</v>
      </c>
      <c r="EI337">
        <v>154.9</v>
      </c>
      <c r="EN337">
        <v>154.9</v>
      </c>
      <c r="ES337">
        <v>198.15</v>
      </c>
      <c r="EX337">
        <v>158.30000000000001</v>
      </c>
      <c r="FC337">
        <v>198.15</v>
      </c>
      <c r="FH337">
        <v>158.30000000000001</v>
      </c>
      <c r="FM337">
        <v>158.30000000000001</v>
      </c>
      <c r="FR337">
        <v>244.83</v>
      </c>
      <c r="FW337">
        <v>158.30000000000001</v>
      </c>
      <c r="GB337">
        <v>158.30000000000001</v>
      </c>
      <c r="GG337">
        <v>198.15</v>
      </c>
      <c r="GL337">
        <v>161.29</v>
      </c>
      <c r="GQ337">
        <v>201.14</v>
      </c>
      <c r="GV337">
        <v>161.29</v>
      </c>
      <c r="HA337">
        <v>161.29</v>
      </c>
      <c r="HF337">
        <v>161.29</v>
      </c>
      <c r="HK337">
        <v>161.29</v>
      </c>
      <c r="HP337">
        <v>161.29</v>
      </c>
      <c r="HU337">
        <v>210.3</v>
      </c>
      <c r="HZ337">
        <v>161.29</v>
      </c>
      <c r="IE337">
        <v>205.92</v>
      </c>
      <c r="IJ337">
        <v>208.17</v>
      </c>
      <c r="IO337">
        <v>211.62</v>
      </c>
      <c r="IT337">
        <v>162.61000000000001</v>
      </c>
      <c r="IY337">
        <v>177.26</v>
      </c>
      <c r="JD337">
        <v>173.57</v>
      </c>
      <c r="JI337">
        <v>223.33</v>
      </c>
      <c r="JN337">
        <v>173.57</v>
      </c>
    </row>
    <row r="338" spans="1:278" x14ac:dyDescent="0.3">
      <c r="A338" s="2">
        <f>IFERROR(AVERAGEIF(Customer_Revenue[[#This Row],[1/3/2022]:[3/31/2022]], "&gt;0"), 0)</f>
        <v>227.18</v>
      </c>
      <c r="B338" s="1">
        <f>IFERROR(AVEDEV(Customer_Revenue[[#This Row],[1/3/2022]:[3/31/2022]]),0)</f>
        <v>120.29250000000002</v>
      </c>
      <c r="C338" s="1">
        <f>IFERROR(MAX(0,#REF!-#REF!),0)</f>
        <v>0</v>
      </c>
      <c r="D338" s="1">
        <f>IFERROR(#REF!+#REF!,0)</f>
        <v>0</v>
      </c>
      <c r="E338" s="2">
        <f>IFERROR(AVERAGEIF(Customer_Revenue[[#This Row],[4/1/2022]:[6/30/2022]], "&gt;0"), 0)</f>
        <v>513.06857142857143</v>
      </c>
      <c r="F338" s="1">
        <f>IFERROR(AVEDEV(Customer_Revenue[[#This Row],[4/1/2022]:[6/30/2022]]),0)</f>
        <v>414.2465306122449</v>
      </c>
      <c r="G338" s="1">
        <f>IFERROR(MAX(0,#REF!-#REF!),0)</f>
        <v>0</v>
      </c>
      <c r="H338" s="1">
        <f>IFERROR(#REF!+#REF!,0)</f>
        <v>0</v>
      </c>
      <c r="I338" s="2">
        <f>IFERROR(AVERAGEIF(Customer_Revenue[[#This Row],[4/1/2022]:[9/30/2022]], "&gt;0"),0)</f>
        <v>427.60235294117643</v>
      </c>
      <c r="J338" s="1">
        <f>IFERROR(AVEDEV(Customer_Revenue[[#This Row],[4/1/2022]:[9/30/2022]]),0)</f>
        <v>277.31445983379507</v>
      </c>
      <c r="K338" s="1">
        <f>IFERROR(MAX(0,Customer_Revenue[[#This Row],[Q3 Mean]]-Customer_Revenue[[#This Row],[Q3 Mean Absolute Deviation]]),0)</f>
        <v>150.28789310738136</v>
      </c>
      <c r="L338" s="1">
        <f>IFERROR(MAX(0,Customer_Revenue[[#This Row],[Q3 Mean]]+Customer_Revenue[[#This Row],[Q3 Mean Absolute Deviation]]),0)</f>
        <v>704.9168127749715</v>
      </c>
      <c r="M338" s="2">
        <f>IFERROR(AVERAGEIF(Customer_Revenue[[#This Row],[10/1/2021]:[3/31/2022]], "&gt;0"),0)</f>
        <v>213.03823529411764</v>
      </c>
      <c r="N338" s="1">
        <f>IFERROR(AVEDEV(Customer_Revenue[[#This Row],[10/1/2021]:[3/31/2022]]),0)</f>
        <v>93.236124567474064</v>
      </c>
      <c r="O338" s="1">
        <f>IFERROR(MAX(0,#REF!-#REF!),0)</f>
        <v>0</v>
      </c>
      <c r="P338" s="1">
        <f>IFERROR(#REF!+#REF!,0)</f>
        <v>0</v>
      </c>
      <c r="Q338">
        <v>7398</v>
      </c>
      <c r="U338">
        <v>156.44</v>
      </c>
      <c r="AE338">
        <v>156.44</v>
      </c>
      <c r="AG338">
        <v>338.49</v>
      </c>
      <c r="AO338">
        <v>156.44</v>
      </c>
      <c r="AY338">
        <v>156.44</v>
      </c>
      <c r="BI338">
        <v>156.44</v>
      </c>
      <c r="BS338">
        <v>156.44</v>
      </c>
      <c r="BX338">
        <v>370.64</v>
      </c>
      <c r="CC338">
        <v>156.44</v>
      </c>
      <c r="CH338">
        <v>273.18</v>
      </c>
      <c r="CK338" s="17"/>
      <c r="CM338">
        <v>156.44</v>
      </c>
      <c r="CW338">
        <v>156.44</v>
      </c>
      <c r="DB338">
        <v>97.46</v>
      </c>
      <c r="DG338">
        <v>156.44</v>
      </c>
      <c r="DQ338">
        <v>156.44</v>
      </c>
      <c r="EA338">
        <v>662.35</v>
      </c>
      <c r="EK338">
        <v>158.69</v>
      </c>
      <c r="EU338">
        <v>158.69</v>
      </c>
      <c r="FE338">
        <v>475.96</v>
      </c>
      <c r="FO338">
        <v>999.27</v>
      </c>
      <c r="FY338">
        <v>158.69</v>
      </c>
      <c r="GN338">
        <v>161.07</v>
      </c>
      <c r="GS338">
        <v>1476.73</v>
      </c>
      <c r="HC338">
        <v>161.07</v>
      </c>
      <c r="HM338">
        <v>176.94</v>
      </c>
      <c r="HR338">
        <v>536.47</v>
      </c>
      <c r="HW338">
        <v>176.94</v>
      </c>
      <c r="IB338">
        <v>98.75</v>
      </c>
      <c r="IG338">
        <v>416.6</v>
      </c>
      <c r="IL338">
        <v>750.11</v>
      </c>
      <c r="IM338">
        <v>0</v>
      </c>
      <c r="IQ338">
        <v>558.58999999999992</v>
      </c>
      <c r="JA338">
        <v>176.13</v>
      </c>
      <c r="JG338">
        <v>305.74</v>
      </c>
      <c r="JH338">
        <v>0</v>
      </c>
      <c r="JK338">
        <v>481.49</v>
      </c>
    </row>
    <row r="339" spans="1:278" x14ac:dyDescent="0.3">
      <c r="A339" s="2">
        <f>IFERROR(AVERAGEIF(Customer_Revenue[[#This Row],[1/3/2022]:[3/31/2022]], "&gt;0"), 0)</f>
        <v>62.456153846153853</v>
      </c>
      <c r="B339" s="1">
        <f>IFERROR(AVEDEV(Customer_Revenue[[#This Row],[1/3/2022]:[3/31/2022]]),0)</f>
        <v>0.53254437869822902</v>
      </c>
      <c r="C339" s="1">
        <f>IFERROR(MAX(0,#REF!-#REF!),0)</f>
        <v>0</v>
      </c>
      <c r="D339" s="1">
        <f>IFERROR(#REF!+#REF!,0)</f>
        <v>0</v>
      </c>
      <c r="E339" s="2">
        <f>IFERROR(AVERAGEIF(Customer_Revenue[[#This Row],[4/1/2022]:[6/30/2022]], "&gt;0"), 0)</f>
        <v>64.056153846153833</v>
      </c>
      <c r="F339" s="1">
        <f>IFERROR(AVEDEV(Customer_Revenue[[#This Row],[4/1/2022]:[6/30/2022]]),0)</f>
        <v>0.61775147928993701</v>
      </c>
      <c r="G339" s="1">
        <f>IFERROR(MAX(0,#REF!-#REF!),0)</f>
        <v>0</v>
      </c>
      <c r="H339" s="1">
        <f>IFERROR(#REF!+#REF!,0)</f>
        <v>0</v>
      </c>
      <c r="I339" s="2">
        <f>IFERROR(AVERAGEIF(Customer_Revenue[[#This Row],[4/1/2022]:[9/30/2022]], "&gt;0"),0)</f>
        <v>64.454230769230719</v>
      </c>
      <c r="J339" s="1">
        <f>IFERROR(AVEDEV(Customer_Revenue[[#This Row],[4/1/2022]:[9/30/2022]]),0)</f>
        <v>0.5844674556213183</v>
      </c>
      <c r="K339" s="1">
        <f>IFERROR(MAX(0,Customer_Revenue[[#This Row],[Q3 Mean]]-Customer_Revenue[[#This Row],[Q3 Mean Absolute Deviation]]),0)</f>
        <v>63.869763313609404</v>
      </c>
      <c r="L339" s="1">
        <f>IFERROR(MAX(0,Customer_Revenue[[#This Row],[Q3 Mean]]+Customer_Revenue[[#This Row],[Q3 Mean Absolute Deviation]]),0)</f>
        <v>65.038698224852041</v>
      </c>
      <c r="M339" s="2">
        <f>IFERROR(AVERAGEIF(Customer_Revenue[[#This Row],[10/1/2021]:[3/31/2022]], "&gt;0"),0)</f>
        <v>62.283076923076891</v>
      </c>
      <c r="N339" s="1">
        <f>IFERROR(AVEDEV(Customer_Revenue[[#This Row],[10/1/2021]:[3/31/2022]]),0)</f>
        <v>0.30621301775145493</v>
      </c>
      <c r="O339" s="1">
        <f>IFERROR(MAX(0,#REF!-#REF!),0)</f>
        <v>0</v>
      </c>
      <c r="P339" s="1">
        <f>IFERROR(#REF!+#REF!,0)</f>
        <v>0</v>
      </c>
      <c r="Q339">
        <v>7402</v>
      </c>
      <c r="S339">
        <v>62.11</v>
      </c>
      <c r="X339">
        <v>62.11</v>
      </c>
      <c r="AC339">
        <v>62.11</v>
      </c>
      <c r="AH339">
        <v>62.11</v>
      </c>
      <c r="AM339">
        <v>62.11</v>
      </c>
      <c r="AR339">
        <v>62.11</v>
      </c>
      <c r="AW339">
        <v>62.11</v>
      </c>
      <c r="BB339">
        <v>62.11</v>
      </c>
      <c r="BG339">
        <v>62.11</v>
      </c>
      <c r="BL339">
        <v>62.11</v>
      </c>
      <c r="BQ339">
        <v>62.11</v>
      </c>
      <c r="BV339">
        <v>62.11</v>
      </c>
      <c r="CA339">
        <v>62.11</v>
      </c>
      <c r="CF339">
        <v>62.11</v>
      </c>
      <c r="CK339" s="17">
        <v>62.11</v>
      </c>
      <c r="CP339">
        <v>62.11</v>
      </c>
      <c r="CU339">
        <v>62.11</v>
      </c>
      <c r="CZ339">
        <v>62.11</v>
      </c>
      <c r="DE339">
        <v>62.11</v>
      </c>
      <c r="DJ339">
        <v>62.11</v>
      </c>
      <c r="DO339">
        <v>62.11</v>
      </c>
      <c r="DT339">
        <v>62.11</v>
      </c>
      <c r="DY339">
        <v>62.11</v>
      </c>
      <c r="ED339">
        <v>63.61</v>
      </c>
      <c r="EI339">
        <v>63.61</v>
      </c>
      <c r="EN339">
        <v>63.61</v>
      </c>
      <c r="ES339">
        <v>63.61</v>
      </c>
      <c r="EX339">
        <v>63.61</v>
      </c>
      <c r="FC339">
        <v>63.61</v>
      </c>
      <c r="FH339">
        <v>63.61</v>
      </c>
      <c r="FM339">
        <v>63.61</v>
      </c>
      <c r="FR339">
        <v>63.61</v>
      </c>
      <c r="FW339">
        <v>63.61</v>
      </c>
      <c r="GB339">
        <v>63.61</v>
      </c>
      <c r="GG339">
        <v>63.61</v>
      </c>
      <c r="GL339">
        <v>65.06</v>
      </c>
      <c r="GQ339">
        <v>65.06</v>
      </c>
      <c r="GV339">
        <v>65.06</v>
      </c>
      <c r="HA339">
        <v>65.06</v>
      </c>
      <c r="HF339">
        <v>65.06</v>
      </c>
      <c r="HK339">
        <v>65.06</v>
      </c>
      <c r="HP339">
        <v>65.06</v>
      </c>
      <c r="HU339">
        <v>65.06</v>
      </c>
      <c r="HZ339">
        <v>65.06</v>
      </c>
      <c r="IE339">
        <v>65.06</v>
      </c>
      <c r="IJ339">
        <v>65.06</v>
      </c>
      <c r="IO339">
        <v>64.61</v>
      </c>
      <c r="IT339">
        <v>64.61</v>
      </c>
      <c r="IY339">
        <v>64.61</v>
      </c>
      <c r="JD339">
        <v>64.61</v>
      </c>
      <c r="JI339">
        <v>64.61</v>
      </c>
      <c r="JN339">
        <v>64.61</v>
      </c>
    </row>
    <row r="340" spans="1:278" x14ac:dyDescent="0.3">
      <c r="A340" s="2">
        <f>IFERROR(AVERAGEIF(Customer_Revenue[[#This Row],[1/3/2022]:[3/31/2022]], "&gt;0"), 0)</f>
        <v>41.496153846153838</v>
      </c>
      <c r="B340" s="1">
        <f>IFERROR(AVEDEV(Customer_Revenue[[#This Row],[1/3/2022]:[3/31/2022]]),0)</f>
        <v>0.53254437869822135</v>
      </c>
      <c r="C340" s="1">
        <f>IFERROR(MAX(0,#REF!-#REF!),0)</f>
        <v>0</v>
      </c>
      <c r="D340" s="1">
        <f>IFERROR(#REF!+#REF!,0)</f>
        <v>0</v>
      </c>
      <c r="E340" s="2">
        <f>IFERROR(AVERAGEIF(Customer_Revenue[[#This Row],[4/1/2022]:[6/30/2022]], "&gt;0"), 0)</f>
        <v>43.096153846153847</v>
      </c>
      <c r="F340" s="1">
        <f>IFERROR(AVEDEV(Customer_Revenue[[#This Row],[4/1/2022]:[6/30/2022]]),0)</f>
        <v>0.61775147928994245</v>
      </c>
      <c r="G340" s="1">
        <f>IFERROR(MAX(0,#REF!-#REF!),0)</f>
        <v>0</v>
      </c>
      <c r="H340" s="1">
        <f>IFERROR(#REF!+#REF!,0)</f>
        <v>0</v>
      </c>
      <c r="I340" s="2">
        <f>IFERROR(AVERAGEIF(Customer_Revenue[[#This Row],[4/1/2022]:[9/30/2022]], "&gt;0"),0)</f>
        <v>43.494230769230782</v>
      </c>
      <c r="J340" s="1">
        <f>IFERROR(AVEDEV(Customer_Revenue[[#This Row],[4/1/2022]:[9/30/2022]]),0)</f>
        <v>0.58446745562129854</v>
      </c>
      <c r="K340" s="1">
        <f>IFERROR(MAX(0,Customer_Revenue[[#This Row],[Q3 Mean]]-Customer_Revenue[[#This Row],[Q3 Mean Absolute Deviation]]),0)</f>
        <v>42.909763313609481</v>
      </c>
      <c r="L340" s="1">
        <f>IFERROR(MAX(0,Customer_Revenue[[#This Row],[Q3 Mean]]+Customer_Revenue[[#This Row],[Q3 Mean Absolute Deviation]]),0)</f>
        <v>44.078698224852083</v>
      </c>
      <c r="M340" s="2">
        <f>IFERROR(AVERAGEIF(Customer_Revenue[[#This Row],[10/1/2021]:[3/31/2022]], "&gt;0"),0)</f>
        <v>41.323076923076918</v>
      </c>
      <c r="N340" s="1">
        <f>IFERROR(AVEDEV(Customer_Revenue[[#This Row],[10/1/2021]:[3/31/2022]]),0)</f>
        <v>0.30621301775147675</v>
      </c>
      <c r="O340" s="1">
        <f>IFERROR(MAX(0,#REF!-#REF!),0)</f>
        <v>0</v>
      </c>
      <c r="P340" s="1">
        <f>IFERROR(#REF!+#REF!,0)</f>
        <v>0</v>
      </c>
      <c r="Q340">
        <v>7403</v>
      </c>
      <c r="S340">
        <v>41.15</v>
      </c>
      <c r="X340">
        <v>41.15</v>
      </c>
      <c r="AC340">
        <v>41.15</v>
      </c>
      <c r="AH340">
        <v>41.15</v>
      </c>
      <c r="AM340">
        <v>41.15</v>
      </c>
      <c r="AR340">
        <v>41.15</v>
      </c>
      <c r="AW340">
        <v>41.15</v>
      </c>
      <c r="BB340">
        <v>41.15</v>
      </c>
      <c r="BG340">
        <v>41.15</v>
      </c>
      <c r="BL340">
        <v>41.15</v>
      </c>
      <c r="BQ340">
        <v>41.15</v>
      </c>
      <c r="BV340">
        <v>41.15</v>
      </c>
      <c r="CA340">
        <v>41.15</v>
      </c>
      <c r="CF340">
        <v>41.15</v>
      </c>
      <c r="CK340" s="17">
        <v>41.15</v>
      </c>
      <c r="CP340">
        <v>41.15</v>
      </c>
      <c r="CU340">
        <v>41.15</v>
      </c>
      <c r="CZ340">
        <v>41.15</v>
      </c>
      <c r="DE340">
        <v>41.15</v>
      </c>
      <c r="DJ340">
        <v>41.15</v>
      </c>
      <c r="DO340">
        <v>41.15</v>
      </c>
      <c r="DT340">
        <v>41.15</v>
      </c>
      <c r="DY340">
        <v>41.15</v>
      </c>
      <c r="ED340">
        <v>42.65</v>
      </c>
      <c r="EI340">
        <v>42.65</v>
      </c>
      <c r="EN340">
        <v>42.65</v>
      </c>
      <c r="ES340">
        <v>42.65</v>
      </c>
      <c r="EX340">
        <v>42.65</v>
      </c>
      <c r="FC340">
        <v>42.65</v>
      </c>
      <c r="FH340">
        <v>42.65</v>
      </c>
      <c r="FM340">
        <v>42.65</v>
      </c>
      <c r="FR340">
        <v>42.65</v>
      </c>
      <c r="FW340">
        <v>42.65</v>
      </c>
      <c r="GB340">
        <v>42.65</v>
      </c>
      <c r="GG340">
        <v>42.65</v>
      </c>
      <c r="GL340">
        <v>44.1</v>
      </c>
      <c r="GQ340">
        <v>44.1</v>
      </c>
      <c r="GV340">
        <v>44.1</v>
      </c>
      <c r="HA340">
        <v>44.1</v>
      </c>
      <c r="HF340">
        <v>44.1</v>
      </c>
      <c r="HK340">
        <v>44.1</v>
      </c>
      <c r="HP340">
        <v>44.1</v>
      </c>
      <c r="HU340">
        <v>44.1</v>
      </c>
      <c r="HZ340">
        <v>44.1</v>
      </c>
      <c r="IE340">
        <v>44.1</v>
      </c>
      <c r="IJ340">
        <v>44.1</v>
      </c>
      <c r="IO340">
        <v>43.65</v>
      </c>
      <c r="IT340">
        <v>43.65</v>
      </c>
      <c r="IY340">
        <v>43.65</v>
      </c>
      <c r="JD340">
        <v>43.65</v>
      </c>
      <c r="JI340">
        <v>43.65</v>
      </c>
      <c r="JN340">
        <v>43.65</v>
      </c>
    </row>
    <row r="341" spans="1:278" x14ac:dyDescent="0.3">
      <c r="A341" s="2">
        <f>IFERROR(AVERAGEIF(Customer_Revenue[[#This Row],[1/3/2022]:[3/31/2022]], "&gt;0"), 0)</f>
        <v>33.444615384615382</v>
      </c>
      <c r="B341" s="1">
        <f>IFERROR(AVEDEV(Customer_Revenue[[#This Row],[1/3/2022]:[3/31/2022]]),0)</f>
        <v>3.3994082840236683</v>
      </c>
      <c r="C341" s="1">
        <f>IFERROR(MAX(0,#REF!-#REF!),0)</f>
        <v>0</v>
      </c>
      <c r="D341" s="1">
        <f>IFERROR(#REF!+#REF!,0)</f>
        <v>0</v>
      </c>
      <c r="E341" s="2">
        <f>IFERROR(AVERAGEIF(Customer_Revenue[[#This Row],[4/1/2022]:[6/30/2022]], "&gt;0"), 0)</f>
        <v>32.786153846153859</v>
      </c>
      <c r="F341" s="1">
        <f>IFERROR(AVEDEV(Customer_Revenue[[#This Row],[4/1/2022]:[6/30/2022]]),0)</f>
        <v>0.61775147928994301</v>
      </c>
      <c r="G341" s="1">
        <f>IFERROR(MAX(0,#REF!-#REF!),0)</f>
        <v>0</v>
      </c>
      <c r="H341" s="1">
        <f>IFERROR(#REF!+#REF!,0)</f>
        <v>0</v>
      </c>
      <c r="I341" s="2">
        <f>IFERROR(AVERAGEIF(Customer_Revenue[[#This Row],[4/1/2022]:[9/30/2022]], "&gt;0"),0)</f>
        <v>33.18423076923078</v>
      </c>
      <c r="J341" s="1">
        <f>IFERROR(AVEDEV(Customer_Revenue[[#This Row],[4/1/2022]:[9/30/2022]]),0)</f>
        <v>0.58446745562129776</v>
      </c>
      <c r="K341" s="1">
        <f>IFERROR(MAX(0,Customer_Revenue[[#This Row],[Q3 Mean]]-Customer_Revenue[[#This Row],[Q3 Mean Absolute Deviation]]),0)</f>
        <v>32.599763313609479</v>
      </c>
      <c r="L341" s="1">
        <f>IFERROR(MAX(0,Customer_Revenue[[#This Row],[Q3 Mean]]+Customer_Revenue[[#This Row],[Q3 Mean Absolute Deviation]]),0)</f>
        <v>33.768698224852081</v>
      </c>
      <c r="M341" s="2">
        <f>IFERROR(AVERAGEIF(Customer_Revenue[[#This Row],[10/1/2021]:[3/31/2022]], "&gt;0"),0)</f>
        <v>37.127307692307696</v>
      </c>
      <c r="N341" s="1">
        <f>IFERROR(AVEDEV(Customer_Revenue[[#This Row],[10/1/2021]:[3/31/2022]]),0)</f>
        <v>4.5325443786982245</v>
      </c>
      <c r="O341" s="1">
        <f>IFERROR(MAX(0,#REF!-#REF!),0)</f>
        <v>0</v>
      </c>
      <c r="P341" s="1">
        <f>IFERROR(#REF!+#REF!,0)</f>
        <v>0</v>
      </c>
      <c r="Q341">
        <v>7404</v>
      </c>
      <c r="T341">
        <v>40.81</v>
      </c>
      <c r="Y341">
        <v>40.81</v>
      </c>
      <c r="AD341">
        <v>40.81</v>
      </c>
      <c r="AI341">
        <v>40.81</v>
      </c>
      <c r="AN341">
        <v>40.81</v>
      </c>
      <c r="AS341">
        <v>40.81</v>
      </c>
      <c r="AX341">
        <v>40.81</v>
      </c>
      <c r="BC341">
        <v>40.81</v>
      </c>
      <c r="BH341">
        <v>40.81</v>
      </c>
      <c r="BM341">
        <v>40.81</v>
      </c>
      <c r="BR341">
        <v>40.81</v>
      </c>
      <c r="BW341">
        <v>40.81</v>
      </c>
      <c r="CB341">
        <v>40.81</v>
      </c>
      <c r="CG341">
        <v>40.81</v>
      </c>
      <c r="CK341" s="17"/>
      <c r="CL341">
        <v>40.81</v>
      </c>
      <c r="CQ341">
        <v>40.81</v>
      </c>
      <c r="CV341">
        <v>30.29</v>
      </c>
      <c r="DA341">
        <v>30.84</v>
      </c>
      <c r="DF341">
        <v>30.84</v>
      </c>
      <c r="DK341">
        <v>30.84</v>
      </c>
      <c r="DP341">
        <v>30.84</v>
      </c>
      <c r="DU341">
        <v>30.84</v>
      </c>
      <c r="DZ341">
        <v>30.84</v>
      </c>
      <c r="EE341">
        <v>32.340000000000003</v>
      </c>
      <c r="EJ341">
        <v>32.340000000000003</v>
      </c>
      <c r="EO341">
        <v>32.340000000000003</v>
      </c>
      <c r="ET341">
        <v>32.340000000000003</v>
      </c>
      <c r="EY341">
        <v>32.340000000000003</v>
      </c>
      <c r="FD341">
        <v>32.340000000000003</v>
      </c>
      <c r="FI341">
        <v>32.340000000000003</v>
      </c>
      <c r="FN341">
        <v>32.340000000000003</v>
      </c>
      <c r="FS341">
        <v>32.340000000000003</v>
      </c>
      <c r="FX341">
        <v>32.340000000000003</v>
      </c>
      <c r="GC341">
        <v>32.340000000000003</v>
      </c>
      <c r="GH341">
        <v>32.340000000000003</v>
      </c>
      <c r="GM341">
        <v>33.79</v>
      </c>
      <c r="GR341">
        <v>33.79</v>
      </c>
      <c r="GW341">
        <v>33.79</v>
      </c>
      <c r="HB341">
        <v>33.79</v>
      </c>
      <c r="HG341">
        <v>33.79</v>
      </c>
      <c r="HL341">
        <v>33.79</v>
      </c>
      <c r="HQ341">
        <v>33.79</v>
      </c>
      <c r="HV341">
        <v>33.79</v>
      </c>
      <c r="IA341">
        <v>33.79</v>
      </c>
      <c r="IF341">
        <v>33.79</v>
      </c>
      <c r="IK341">
        <v>33.79</v>
      </c>
      <c r="IP341">
        <v>33.340000000000003</v>
      </c>
      <c r="IU341">
        <v>33.340000000000003</v>
      </c>
      <c r="IZ341">
        <v>33.340000000000003</v>
      </c>
      <c r="JE341">
        <v>33.340000000000003</v>
      </c>
      <c r="JJ341">
        <v>33.340000000000003</v>
      </c>
      <c r="JO341">
        <v>33.340000000000003</v>
      </c>
    </row>
    <row r="342" spans="1:278" x14ac:dyDescent="0.3">
      <c r="A342" s="2">
        <f>IFERROR(AVERAGEIF(Customer_Revenue[[#This Row],[1/3/2022]:[3/31/2022]], "&gt;0"), 0)</f>
        <v>64.996153846153831</v>
      </c>
      <c r="B342" s="1">
        <f>IFERROR(AVEDEV(Customer_Revenue[[#This Row],[1/3/2022]:[3/31/2022]]),0)</f>
        <v>0.53254437869821369</v>
      </c>
      <c r="C342" s="1">
        <f>IFERROR(MAX(0,#REF!-#REF!),0)</f>
        <v>0</v>
      </c>
      <c r="D342" s="1">
        <f>IFERROR(#REF!+#REF!,0)</f>
        <v>0</v>
      </c>
      <c r="E342" s="2">
        <f>IFERROR(AVERAGEIF(Customer_Revenue[[#This Row],[4/1/2022]:[6/30/2022]], "&gt;0"), 0)</f>
        <v>66.707692307692312</v>
      </c>
      <c r="F342" s="1">
        <f>IFERROR(AVEDEV(Customer_Revenue[[#This Row],[4/1/2022]:[6/30/2022]]),0)</f>
        <v>0.6863905325443741</v>
      </c>
      <c r="G342" s="1">
        <f>IFERROR(MAX(0,#REF!-#REF!),0)</f>
        <v>0</v>
      </c>
      <c r="H342" s="1">
        <f>IFERROR(#REF!+#REF!,0)</f>
        <v>0</v>
      </c>
      <c r="I342" s="2">
        <f>IFERROR(AVERAGEIF(Customer_Revenue[[#This Row],[4/1/2022]:[9/30/2022]], "&gt;0"),0)</f>
        <v>67.032692307692315</v>
      </c>
      <c r="J342" s="1">
        <f>IFERROR(AVEDEV(Customer_Revenue[[#This Row],[4/1/2022]:[9/30/2022]]),0)</f>
        <v>0.54319526627218384</v>
      </c>
      <c r="K342" s="1">
        <f>IFERROR(MAX(0,Customer_Revenue[[#This Row],[Q3 Mean]]-Customer_Revenue[[#This Row],[Q3 Mean Absolute Deviation]]),0)</f>
        <v>66.489497041420137</v>
      </c>
      <c r="L342" s="1">
        <f>IFERROR(MAX(0,Customer_Revenue[[#This Row],[Q3 Mean]]+Customer_Revenue[[#This Row],[Q3 Mean Absolute Deviation]]),0)</f>
        <v>67.575887573964494</v>
      </c>
      <c r="M342" s="2">
        <f>IFERROR(AVERAGEIF(Customer_Revenue[[#This Row],[10/1/2021]:[3/31/2022]], "&gt;0"),0)</f>
        <v>64.823076923076954</v>
      </c>
      <c r="N342" s="1">
        <f>IFERROR(AVEDEV(Customer_Revenue[[#This Row],[10/1/2021]:[3/31/2022]]),0)</f>
        <v>0.30621301775149862</v>
      </c>
      <c r="O342" s="1">
        <f>IFERROR(MAX(0,#REF!-#REF!),0)</f>
        <v>0</v>
      </c>
      <c r="P342" s="1">
        <f>IFERROR(#REF!+#REF!,0)</f>
        <v>0</v>
      </c>
      <c r="Q342">
        <v>7405</v>
      </c>
      <c r="U342">
        <v>64.650000000000006</v>
      </c>
      <c r="Z342">
        <v>64.650000000000006</v>
      </c>
      <c r="AE342">
        <v>64.650000000000006</v>
      </c>
      <c r="AJ342">
        <v>64.650000000000006</v>
      </c>
      <c r="AO342">
        <v>64.650000000000006</v>
      </c>
      <c r="AT342">
        <v>64.650000000000006</v>
      </c>
      <c r="AY342">
        <v>64.650000000000006</v>
      </c>
      <c r="BD342">
        <v>64.650000000000006</v>
      </c>
      <c r="BI342">
        <v>64.650000000000006</v>
      </c>
      <c r="BN342">
        <v>64.650000000000006</v>
      </c>
      <c r="BS342">
        <v>64.650000000000006</v>
      </c>
      <c r="BX342">
        <v>64.650000000000006</v>
      </c>
      <c r="CC342">
        <v>64.650000000000006</v>
      </c>
      <c r="CH342">
        <v>64.650000000000006</v>
      </c>
      <c r="CK342" s="17"/>
      <c r="CM342">
        <v>64.650000000000006</v>
      </c>
      <c r="CR342">
        <v>64.650000000000006</v>
      </c>
      <c r="CW342">
        <v>64.650000000000006</v>
      </c>
      <c r="DB342">
        <v>64.650000000000006</v>
      </c>
      <c r="DG342">
        <v>64.650000000000006</v>
      </c>
      <c r="DL342">
        <v>64.650000000000006</v>
      </c>
      <c r="DQ342">
        <v>64.650000000000006</v>
      </c>
      <c r="DV342">
        <v>64.650000000000006</v>
      </c>
      <c r="EA342">
        <v>64.650000000000006</v>
      </c>
      <c r="EF342">
        <v>66.150000000000006</v>
      </c>
      <c r="EK342">
        <v>66.150000000000006</v>
      </c>
      <c r="EP342">
        <v>66.150000000000006</v>
      </c>
      <c r="EU342">
        <v>66.150000000000006</v>
      </c>
      <c r="EZ342">
        <v>66.150000000000006</v>
      </c>
      <c r="FE342">
        <v>66.150000000000006</v>
      </c>
      <c r="FJ342">
        <v>66.150000000000006</v>
      </c>
      <c r="FO342">
        <v>66.150000000000006</v>
      </c>
      <c r="FT342">
        <v>66.150000000000006</v>
      </c>
      <c r="FY342">
        <v>66.150000000000006</v>
      </c>
      <c r="GD342">
        <v>66.150000000000006</v>
      </c>
      <c r="GI342">
        <v>67.599999999999994</v>
      </c>
      <c r="GN342">
        <v>67.599999999999994</v>
      </c>
      <c r="GS342">
        <v>67.599999999999994</v>
      </c>
      <c r="GX342">
        <v>67.599999999999994</v>
      </c>
      <c r="HC342">
        <v>67.599999999999994</v>
      </c>
      <c r="HH342">
        <v>67.599999999999994</v>
      </c>
      <c r="HM342">
        <v>67.599999999999994</v>
      </c>
      <c r="HR342">
        <v>67.599999999999994</v>
      </c>
      <c r="HW342">
        <v>67.599999999999994</v>
      </c>
      <c r="IB342">
        <v>67.599999999999994</v>
      </c>
      <c r="IG342">
        <v>67.599999999999994</v>
      </c>
      <c r="IL342">
        <v>67.150000000000006</v>
      </c>
      <c r="IQ342">
        <v>67.150000000000006</v>
      </c>
      <c r="IV342">
        <v>67.150000000000006</v>
      </c>
      <c r="JA342">
        <v>67.150000000000006</v>
      </c>
      <c r="JF342">
        <v>67.150000000000006</v>
      </c>
      <c r="JK342">
        <v>67.150000000000006</v>
      </c>
      <c r="JP342">
        <v>67.150000000000006</v>
      </c>
    </row>
    <row r="343" spans="1:278" x14ac:dyDescent="0.3">
      <c r="A343" s="2">
        <f>IFERROR(AVERAGEIF(Customer_Revenue[[#This Row],[1/3/2022]:[3/31/2022]], "&gt;0"), 0)</f>
        <v>48.896153846153844</v>
      </c>
      <c r="B343" s="1">
        <f>IFERROR(AVEDEV(Customer_Revenue[[#This Row],[1/3/2022]:[3/31/2022]]),0)</f>
        <v>0.53254437869822513</v>
      </c>
      <c r="C343" s="1">
        <f>IFERROR(MAX(0,#REF!-#REF!),0)</f>
        <v>0</v>
      </c>
      <c r="D343" s="1">
        <f>IFERROR(#REF!+#REF!,0)</f>
        <v>0</v>
      </c>
      <c r="E343" s="2">
        <f>IFERROR(AVERAGEIF(Customer_Revenue[[#This Row],[4/1/2022]:[6/30/2022]], "&gt;0"), 0)</f>
        <v>50.762307692307701</v>
      </c>
      <c r="F343" s="1">
        <f>IFERROR(AVEDEV(Customer_Revenue[[#This Row],[4/1/2022]:[6/30/2022]]),0)</f>
        <v>0.9862721893491172</v>
      </c>
      <c r="G343" s="1">
        <f>IFERROR(MAX(0,#REF!-#REF!),0)</f>
        <v>0</v>
      </c>
      <c r="H343" s="1">
        <f>IFERROR(#REF!+#REF!,0)</f>
        <v>0</v>
      </c>
      <c r="I343" s="2">
        <f>IFERROR(AVERAGEIF(Customer_Revenue[[#This Row],[4/1/2022]:[9/30/2022]], "&gt;0"),0)</f>
        <v>51.892307692307696</v>
      </c>
      <c r="J343" s="1">
        <f>IFERROR(AVEDEV(Customer_Revenue[[#This Row],[4/1/2022]:[9/30/2022]]),0)</f>
        <v>1.335798816568047</v>
      </c>
      <c r="K343" s="1">
        <f>IFERROR(MAX(0,Customer_Revenue[[#This Row],[Q3 Mean]]-Customer_Revenue[[#This Row],[Q3 Mean Absolute Deviation]]),0)</f>
        <v>50.556508875739652</v>
      </c>
      <c r="L343" s="1">
        <f>IFERROR(MAX(0,Customer_Revenue[[#This Row],[Q3 Mean]]+Customer_Revenue[[#This Row],[Q3 Mean Absolute Deviation]]),0)</f>
        <v>53.22810650887574</v>
      </c>
      <c r="M343" s="2">
        <f>IFERROR(AVERAGEIF(Customer_Revenue[[#This Row],[10/1/2021]:[3/31/2022]], "&gt;0"),0)</f>
        <v>48.383846153846129</v>
      </c>
      <c r="N343" s="1">
        <f>IFERROR(AVEDEV(Customer_Revenue[[#This Row],[10/1/2021]:[3/31/2022]]),0)</f>
        <v>0.60177514792900577</v>
      </c>
      <c r="O343" s="1">
        <f>IFERROR(MAX(0,#REF!-#REF!),0)</f>
        <v>0</v>
      </c>
      <c r="P343" s="1">
        <f>IFERROR(#REF!+#REF!,0)</f>
        <v>0</v>
      </c>
      <c r="Q343">
        <v>7406</v>
      </c>
      <c r="S343">
        <v>47.08</v>
      </c>
      <c r="X343">
        <v>47.08</v>
      </c>
      <c r="AC343">
        <v>47.08</v>
      </c>
      <c r="AH343">
        <v>47.08</v>
      </c>
      <c r="AM343">
        <v>47.08</v>
      </c>
      <c r="AR343">
        <v>47.08</v>
      </c>
      <c r="AW343">
        <v>48.55</v>
      </c>
      <c r="BB343">
        <v>48.55</v>
      </c>
      <c r="BG343">
        <v>48.55</v>
      </c>
      <c r="BL343">
        <v>48.55</v>
      </c>
      <c r="BQ343">
        <v>48.55</v>
      </c>
      <c r="BV343">
        <v>48.55</v>
      </c>
      <c r="CA343">
        <v>48.55</v>
      </c>
      <c r="CF343">
        <v>48.55</v>
      </c>
      <c r="CK343" s="17">
        <v>48.55</v>
      </c>
      <c r="CP343">
        <v>48.55</v>
      </c>
      <c r="CU343">
        <v>48.55</v>
      </c>
      <c r="CZ343">
        <v>48.55</v>
      </c>
      <c r="DE343">
        <v>48.55</v>
      </c>
      <c r="DJ343">
        <v>48.55</v>
      </c>
      <c r="DO343">
        <v>48.55</v>
      </c>
      <c r="DT343">
        <v>48.55</v>
      </c>
      <c r="DY343">
        <v>48.55</v>
      </c>
      <c r="ED343">
        <v>50.05</v>
      </c>
      <c r="EI343">
        <v>50.05</v>
      </c>
      <c r="EN343">
        <v>50.05</v>
      </c>
      <c r="ES343">
        <v>50.05</v>
      </c>
      <c r="EX343">
        <v>50.05</v>
      </c>
      <c r="FC343">
        <v>50.05</v>
      </c>
      <c r="FH343">
        <v>50.05</v>
      </c>
      <c r="FM343">
        <v>50.05</v>
      </c>
      <c r="FR343">
        <v>50.05</v>
      </c>
      <c r="FW343">
        <v>50.05</v>
      </c>
      <c r="GB343">
        <v>50.05</v>
      </c>
      <c r="GG343">
        <v>50.05</v>
      </c>
      <c r="GL343">
        <v>51.5</v>
      </c>
      <c r="GQ343">
        <v>51.5</v>
      </c>
      <c r="GV343">
        <v>53.23</v>
      </c>
      <c r="HA343">
        <v>53.23</v>
      </c>
      <c r="HF343">
        <v>53.23</v>
      </c>
      <c r="HK343">
        <v>53.23</v>
      </c>
      <c r="HP343">
        <v>53.23</v>
      </c>
      <c r="HU343">
        <v>53.23</v>
      </c>
      <c r="HZ343">
        <v>53.23</v>
      </c>
      <c r="IE343">
        <v>53.23</v>
      </c>
      <c r="IJ343">
        <v>53.23</v>
      </c>
      <c r="IO343">
        <v>52.78</v>
      </c>
      <c r="IT343">
        <v>52.78</v>
      </c>
      <c r="IY343">
        <v>52.78</v>
      </c>
      <c r="JD343">
        <v>52.78</v>
      </c>
      <c r="JI343">
        <v>52.78</v>
      </c>
      <c r="JN343">
        <v>52.78</v>
      </c>
    </row>
    <row r="344" spans="1:278" x14ac:dyDescent="0.3">
      <c r="A344" s="2">
        <f>IFERROR(AVERAGEIF(Customer_Revenue[[#This Row],[1/3/2022]:[3/31/2022]], "&gt;0"), 0)</f>
        <v>24.48615384615384</v>
      </c>
      <c r="B344" s="1">
        <f>IFERROR(AVEDEV(Customer_Revenue[[#This Row],[1/3/2022]:[3/31/2022]]),0)</f>
        <v>0.53254437869822135</v>
      </c>
      <c r="C344" s="1">
        <f>IFERROR(MAX(0,#REF!-#REF!),0)</f>
        <v>0</v>
      </c>
      <c r="D344" s="1">
        <f>IFERROR(#REF!+#REF!,0)</f>
        <v>0</v>
      </c>
      <c r="E344" s="2">
        <f>IFERROR(AVERAGEIF(Customer_Revenue[[#This Row],[4/1/2022]:[6/30/2022]], "&gt;0"), 0)</f>
        <v>26.1976923076923</v>
      </c>
      <c r="F344" s="1">
        <f>IFERROR(AVEDEV(Customer_Revenue[[#This Row],[4/1/2022]:[6/30/2022]]),0)</f>
        <v>0.68639053254437654</v>
      </c>
      <c r="G344" s="1">
        <f>IFERROR(MAX(0,#REF!-#REF!),0)</f>
        <v>0</v>
      </c>
      <c r="H344" s="1">
        <f>IFERROR(#REF!+#REF!,0)</f>
        <v>0</v>
      </c>
      <c r="I344" s="2">
        <f>IFERROR(AVERAGEIF(Customer_Revenue[[#This Row],[4/1/2022]:[9/30/2022]], "&gt;0"),0)</f>
        <v>26.522692307692296</v>
      </c>
      <c r="J344" s="1">
        <f>IFERROR(AVEDEV(Customer_Revenue[[#This Row],[4/1/2022]:[9/30/2022]]),0)</f>
        <v>0.54319526627219383</v>
      </c>
      <c r="K344" s="1">
        <f>IFERROR(MAX(0,Customer_Revenue[[#This Row],[Q3 Mean]]-Customer_Revenue[[#This Row],[Q3 Mean Absolute Deviation]]),0)</f>
        <v>25.979497041420103</v>
      </c>
      <c r="L344" s="1">
        <f>IFERROR(MAX(0,Customer_Revenue[[#This Row],[Q3 Mean]]+Customer_Revenue[[#This Row],[Q3 Mean Absolute Deviation]]),0)</f>
        <v>27.065887573964488</v>
      </c>
      <c r="M344" s="2">
        <f>IFERROR(AVERAGEIF(Customer_Revenue[[#This Row],[10/1/2021]:[3/31/2022]], "&gt;0"),0)</f>
        <v>24.313076923076913</v>
      </c>
      <c r="N344" s="1">
        <f>IFERROR(AVEDEV(Customer_Revenue[[#This Row],[10/1/2021]:[3/31/2022]]),0)</f>
        <v>0.30621301775147131</v>
      </c>
      <c r="O344" s="1">
        <f>IFERROR(MAX(0,#REF!-#REF!),0)</f>
        <v>0</v>
      </c>
      <c r="P344" s="1">
        <f>IFERROR(#REF!+#REF!,0)</f>
        <v>0</v>
      </c>
      <c r="Q344">
        <v>7407</v>
      </c>
      <c r="U344">
        <v>24.14</v>
      </c>
      <c r="Z344">
        <v>24.14</v>
      </c>
      <c r="AE344">
        <v>24.14</v>
      </c>
      <c r="AJ344">
        <v>24.14</v>
      </c>
      <c r="AO344">
        <v>24.14</v>
      </c>
      <c r="AT344">
        <v>24.14</v>
      </c>
      <c r="AY344">
        <v>24.14</v>
      </c>
      <c r="BD344">
        <v>24.14</v>
      </c>
      <c r="BI344">
        <v>24.14</v>
      </c>
      <c r="BN344">
        <v>24.14</v>
      </c>
      <c r="BS344">
        <v>24.14</v>
      </c>
      <c r="BX344">
        <v>24.14</v>
      </c>
      <c r="CC344">
        <v>24.14</v>
      </c>
      <c r="CH344">
        <v>24.14</v>
      </c>
      <c r="CK344" s="17"/>
      <c r="CM344">
        <v>24.14</v>
      </c>
      <c r="CR344">
        <v>24.14</v>
      </c>
      <c r="CW344">
        <v>24.14</v>
      </c>
      <c r="DB344">
        <v>24.14</v>
      </c>
      <c r="DG344">
        <v>24.14</v>
      </c>
      <c r="DL344">
        <v>24.14</v>
      </c>
      <c r="DQ344">
        <v>24.14</v>
      </c>
      <c r="DV344">
        <v>24.14</v>
      </c>
      <c r="EA344">
        <v>24.14</v>
      </c>
      <c r="EF344">
        <v>25.64</v>
      </c>
      <c r="EK344">
        <v>25.64</v>
      </c>
      <c r="EP344">
        <v>25.64</v>
      </c>
      <c r="EU344">
        <v>25.64</v>
      </c>
      <c r="EZ344">
        <v>25.64</v>
      </c>
      <c r="FE344">
        <v>25.64</v>
      </c>
      <c r="FJ344">
        <v>25.64</v>
      </c>
      <c r="FO344">
        <v>25.64</v>
      </c>
      <c r="FT344">
        <v>25.64</v>
      </c>
      <c r="FY344">
        <v>25.64</v>
      </c>
      <c r="GD344">
        <v>25.64</v>
      </c>
      <c r="GI344">
        <v>27.09</v>
      </c>
      <c r="GN344">
        <v>27.09</v>
      </c>
      <c r="GS344">
        <v>27.09</v>
      </c>
      <c r="GX344">
        <v>27.09</v>
      </c>
      <c r="HC344">
        <v>27.09</v>
      </c>
      <c r="HH344">
        <v>27.09</v>
      </c>
      <c r="HM344">
        <v>27.09</v>
      </c>
      <c r="HR344">
        <v>27.09</v>
      </c>
      <c r="HW344">
        <v>27.09</v>
      </c>
      <c r="IB344">
        <v>27.09</v>
      </c>
      <c r="IG344">
        <v>27.09</v>
      </c>
      <c r="IL344">
        <v>26.64</v>
      </c>
      <c r="IQ344">
        <v>26.64</v>
      </c>
      <c r="IV344">
        <v>26.64</v>
      </c>
      <c r="JA344">
        <v>26.64</v>
      </c>
      <c r="JF344">
        <v>26.64</v>
      </c>
      <c r="JK344">
        <v>26.64</v>
      </c>
      <c r="JP344">
        <v>26.64</v>
      </c>
    </row>
    <row r="345" spans="1:278" x14ac:dyDescent="0.3">
      <c r="A345" s="2">
        <f>IFERROR(AVERAGEIF(Customer_Revenue[[#This Row],[1/3/2022]:[3/31/2022]], "&gt;0"), 0)</f>
        <v>75.736923076923077</v>
      </c>
      <c r="B345" s="1">
        <f>IFERROR(AVEDEV(Customer_Revenue[[#This Row],[1/3/2022]:[3/31/2022]]),0)</f>
        <v>17.911555555555559</v>
      </c>
      <c r="C345" s="1">
        <f>IFERROR(MAX(0,#REF!-#REF!),0)</f>
        <v>0</v>
      </c>
      <c r="D345" s="1">
        <f>IFERROR(#REF!+#REF!,0)</f>
        <v>0</v>
      </c>
      <c r="E345" s="2">
        <f>IFERROR(AVERAGEIF(Customer_Revenue[[#This Row],[4/1/2022]:[6/30/2022]], "&gt;0"), 0)</f>
        <v>77.066153846153838</v>
      </c>
      <c r="F345" s="1">
        <f>IFERROR(AVEDEV(Customer_Revenue[[#This Row],[4/1/2022]:[6/30/2022]]),0)</f>
        <v>0.61775147928993257</v>
      </c>
      <c r="G345" s="1">
        <f>IFERROR(MAX(0,#REF!-#REF!),0)</f>
        <v>0</v>
      </c>
      <c r="H345" s="1">
        <f>IFERROR(#REF!+#REF!,0)</f>
        <v>0</v>
      </c>
      <c r="I345" s="2">
        <f>IFERROR(AVERAGEIF(Customer_Revenue[[#This Row],[4/1/2022]:[9/30/2022]], "&gt;0"),0)</f>
        <v>77.464230769230724</v>
      </c>
      <c r="J345" s="1">
        <f>IFERROR(AVEDEV(Customer_Revenue[[#This Row],[4/1/2022]:[9/30/2022]]),0)</f>
        <v>5.5255692729767203</v>
      </c>
      <c r="K345" s="1">
        <f>IFERROR(MAX(0,Customer_Revenue[[#This Row],[Q3 Mean]]-Customer_Revenue[[#This Row],[Q3 Mean Absolute Deviation]]),0)</f>
        <v>71.938661496253999</v>
      </c>
      <c r="L345" s="1">
        <f>IFERROR(MAX(0,Customer_Revenue[[#This Row],[Q3 Mean]]+Customer_Revenue[[#This Row],[Q3 Mean Absolute Deviation]]),0)</f>
        <v>82.989800042207449</v>
      </c>
      <c r="M345" s="2">
        <f>IFERROR(AVERAGEIF(Customer_Revenue[[#This Row],[10/1/2021]:[3/31/2022]], "&gt;0"),0)</f>
        <v>73.162307692307664</v>
      </c>
      <c r="N345" s="1">
        <f>IFERROR(AVEDEV(Customer_Revenue[[#This Row],[10/1/2021]:[3/31/2022]]),0)</f>
        <v>11.714362244897973</v>
      </c>
      <c r="O345" s="1">
        <f>IFERROR(MAX(0,#REF!-#REF!),0)</f>
        <v>0</v>
      </c>
      <c r="P345" s="1">
        <f>IFERROR(#REF!+#REF!,0)</f>
        <v>0</v>
      </c>
      <c r="Q345">
        <v>7408</v>
      </c>
      <c r="S345">
        <v>68.430000000000007</v>
      </c>
      <c r="X345">
        <v>42.96</v>
      </c>
      <c r="AC345">
        <v>68.430000000000007</v>
      </c>
      <c r="AH345">
        <v>68.430000000000007</v>
      </c>
      <c r="AM345">
        <v>68.430000000000007</v>
      </c>
      <c r="AR345">
        <v>75.12</v>
      </c>
      <c r="AW345">
        <v>75.12</v>
      </c>
      <c r="BB345">
        <v>75.12</v>
      </c>
      <c r="BG345">
        <v>75.12</v>
      </c>
      <c r="BL345">
        <v>75.12</v>
      </c>
      <c r="BQ345">
        <v>75.12</v>
      </c>
      <c r="BV345">
        <v>75.12</v>
      </c>
      <c r="CA345">
        <v>75.12</v>
      </c>
      <c r="CF345">
        <v>75.12</v>
      </c>
      <c r="CH345">
        <v>0</v>
      </c>
      <c r="CK345" s="17">
        <v>75.12</v>
      </c>
      <c r="CP345">
        <v>75.12</v>
      </c>
      <c r="CU345">
        <v>75.12</v>
      </c>
      <c r="CZ345">
        <v>75.12</v>
      </c>
      <c r="DE345">
        <v>75.12</v>
      </c>
      <c r="DJ345">
        <v>76.88</v>
      </c>
      <c r="DO345">
        <v>76.88</v>
      </c>
      <c r="DT345">
        <v>75.12</v>
      </c>
      <c r="DW345">
        <v>-3.53</v>
      </c>
      <c r="DY345">
        <v>75.12</v>
      </c>
      <c r="ED345">
        <v>76.62</v>
      </c>
      <c r="EI345">
        <v>76.62</v>
      </c>
      <c r="EN345">
        <v>76.62</v>
      </c>
      <c r="ES345">
        <v>76.62</v>
      </c>
      <c r="EX345">
        <v>76.62</v>
      </c>
      <c r="FC345">
        <v>76.62</v>
      </c>
      <c r="FH345">
        <v>76.62</v>
      </c>
      <c r="FM345">
        <v>76.62</v>
      </c>
      <c r="FR345">
        <v>76.62</v>
      </c>
      <c r="FW345">
        <v>76.62</v>
      </c>
      <c r="GB345">
        <v>76.62</v>
      </c>
      <c r="GG345">
        <v>76.62</v>
      </c>
      <c r="GL345">
        <v>78.069999999999993</v>
      </c>
      <c r="GQ345">
        <v>78.069999999999993</v>
      </c>
      <c r="GV345">
        <v>78.069999999999993</v>
      </c>
      <c r="HA345">
        <v>78.069999999999993</v>
      </c>
      <c r="HF345">
        <v>78.069999999999993</v>
      </c>
      <c r="HK345">
        <v>78.069999999999993</v>
      </c>
      <c r="HL345">
        <v>0</v>
      </c>
      <c r="HP345">
        <v>78.069999999999993</v>
      </c>
      <c r="HU345">
        <v>78.069999999999993</v>
      </c>
      <c r="HZ345">
        <v>78.069999999999993</v>
      </c>
      <c r="IE345">
        <v>78.069999999999993</v>
      </c>
      <c r="IJ345">
        <v>78.069999999999993</v>
      </c>
      <c r="IO345">
        <v>77.62</v>
      </c>
      <c r="IT345">
        <v>77.62</v>
      </c>
      <c r="IY345">
        <v>77.62</v>
      </c>
      <c r="JD345">
        <v>77.62</v>
      </c>
      <c r="JI345">
        <v>77.62</v>
      </c>
      <c r="JN345">
        <v>77.62</v>
      </c>
    </row>
    <row r="346" spans="1:278" x14ac:dyDescent="0.3">
      <c r="A346" s="2">
        <f>IFERROR(AVERAGEIF(Customer_Revenue[[#This Row],[1/3/2022]:[3/31/2022]], "&gt;0"), 0)</f>
        <v>37.41153846153847</v>
      </c>
      <c r="B346" s="1">
        <f>IFERROR(AVEDEV(Customer_Revenue[[#This Row],[1/3/2022]:[3/31/2022]]),0)</f>
        <v>0.81656804733727684</v>
      </c>
      <c r="C346" s="1">
        <f>IFERROR(MAX(0,#REF!-#REF!),0)</f>
        <v>0</v>
      </c>
      <c r="D346" s="1">
        <f>IFERROR(#REF!+#REF!,0)</f>
        <v>0</v>
      </c>
      <c r="E346" s="2">
        <f>IFERROR(AVERAGEIF(Customer_Revenue[[#This Row],[4/1/2022]:[6/30/2022]], "&gt;0"), 0)</f>
        <v>39.080769230769242</v>
      </c>
      <c r="F346" s="1">
        <f>IFERROR(AVEDEV(Customer_Revenue[[#This Row],[4/1/2022]:[6/30/2022]]),0)</f>
        <v>1.1360946745562122</v>
      </c>
      <c r="G346" s="1">
        <f>IFERROR(MAX(0,#REF!-#REF!),0)</f>
        <v>0</v>
      </c>
      <c r="H346" s="1">
        <f>IFERROR(#REF!+#REF!,0)</f>
        <v>0</v>
      </c>
      <c r="I346" s="2">
        <f>IFERROR(AVERAGEIF(Customer_Revenue[[#This Row],[4/1/2022]:[9/30/2022]], "&gt;0"),0)</f>
        <v>40.954615384615394</v>
      </c>
      <c r="J346" s="1">
        <f>IFERROR(AVEDEV(Customer_Revenue[[#This Row],[4/1/2022]:[9/30/2022]]),0)</f>
        <v>2.2826035502958599</v>
      </c>
      <c r="K346" s="1">
        <f>IFERROR(MAX(0,Customer_Revenue[[#This Row],[Q3 Mean]]-Customer_Revenue[[#This Row],[Q3 Mean Absolute Deviation]]),0)</f>
        <v>38.672011834319534</v>
      </c>
      <c r="L346" s="1">
        <f>IFERROR(MAX(0,Customer_Revenue[[#This Row],[Q3 Mean]]+Customer_Revenue[[#This Row],[Q3 Mean Absolute Deviation]]),0)</f>
        <v>43.237218934911255</v>
      </c>
      <c r="M346" s="2">
        <f>IFERROR(AVERAGEIF(Customer_Revenue[[#This Row],[10/1/2021]:[3/31/2022]], "&gt;0"),0)</f>
        <v>37.446923076923092</v>
      </c>
      <c r="N346" s="1">
        <f>IFERROR(AVEDEV(Customer_Revenue[[#This Row],[10/1/2021]:[3/31/2022]]),0)</f>
        <v>1.4058579881656788</v>
      </c>
      <c r="O346" s="1">
        <f>IFERROR(MAX(0,#REF!-#REF!),0)</f>
        <v>0</v>
      </c>
      <c r="P346" s="1">
        <f>IFERROR(#REF!+#REF!,0)</f>
        <v>0</v>
      </c>
      <c r="Q346">
        <v>7409</v>
      </c>
      <c r="U346">
        <v>39.340000000000003</v>
      </c>
      <c r="Z346">
        <v>39.340000000000003</v>
      </c>
      <c r="AE346">
        <v>39.340000000000003</v>
      </c>
      <c r="AJ346">
        <v>39.340000000000003</v>
      </c>
      <c r="AO346">
        <v>39.340000000000003</v>
      </c>
      <c r="AT346">
        <v>39.340000000000003</v>
      </c>
      <c r="AY346">
        <v>39.340000000000003</v>
      </c>
      <c r="BD346">
        <v>36.130000000000003</v>
      </c>
      <c r="BI346">
        <v>36.130000000000003</v>
      </c>
      <c r="BN346">
        <v>34.130000000000003</v>
      </c>
      <c r="BS346">
        <v>34.130000000000003</v>
      </c>
      <c r="BX346">
        <v>34.130000000000003</v>
      </c>
      <c r="CC346">
        <v>37.24</v>
      </c>
      <c r="CH346">
        <v>37.450000000000003</v>
      </c>
      <c r="CK346" s="17"/>
      <c r="CM346">
        <v>37.450000000000003</v>
      </c>
      <c r="CR346">
        <v>37.450000000000003</v>
      </c>
      <c r="CW346">
        <v>38.35</v>
      </c>
      <c r="DB346">
        <v>36.35</v>
      </c>
      <c r="DG346">
        <v>36.35</v>
      </c>
      <c r="DL346">
        <v>36.35</v>
      </c>
      <c r="DQ346">
        <v>38.35</v>
      </c>
      <c r="DV346">
        <v>36.35</v>
      </c>
      <c r="EA346">
        <v>36.35</v>
      </c>
      <c r="EF346">
        <v>37.85</v>
      </c>
      <c r="EK346">
        <v>39.85</v>
      </c>
      <c r="EP346">
        <v>37.85</v>
      </c>
      <c r="EU346">
        <v>37.85</v>
      </c>
      <c r="EZ346">
        <v>37.85</v>
      </c>
      <c r="FE346">
        <v>39.85</v>
      </c>
      <c r="FJ346">
        <v>37.85</v>
      </c>
      <c r="FO346">
        <v>37.85</v>
      </c>
      <c r="FT346">
        <v>37.85</v>
      </c>
      <c r="FY346">
        <v>39.85</v>
      </c>
      <c r="GD346">
        <v>37.85</v>
      </c>
      <c r="GI346">
        <v>39.85</v>
      </c>
      <c r="GN346">
        <v>39.85</v>
      </c>
      <c r="GS346">
        <v>41.85</v>
      </c>
      <c r="GX346">
        <v>39.85</v>
      </c>
      <c r="HC346">
        <v>39.85</v>
      </c>
      <c r="HH346">
        <v>39.85</v>
      </c>
      <c r="HM346">
        <v>41.85</v>
      </c>
      <c r="HR346">
        <v>39.85</v>
      </c>
      <c r="HW346">
        <v>39.85</v>
      </c>
      <c r="IB346">
        <v>39.85</v>
      </c>
      <c r="IG346">
        <v>48.21</v>
      </c>
      <c r="IL346">
        <v>42.43</v>
      </c>
      <c r="IQ346">
        <v>42.43</v>
      </c>
      <c r="IV346">
        <v>44.09</v>
      </c>
      <c r="JA346">
        <v>46.09</v>
      </c>
      <c r="JF346">
        <v>44.09</v>
      </c>
      <c r="JK346">
        <v>44.09</v>
      </c>
      <c r="JP346">
        <v>44.09</v>
      </c>
    </row>
    <row r="347" spans="1:278" x14ac:dyDescent="0.3">
      <c r="A347" s="2">
        <f>IFERROR(AVERAGEIF(Customer_Revenue[[#This Row],[1/3/2022]:[3/31/2022]], "&gt;0"), 0)</f>
        <v>40.98416666666666</v>
      </c>
      <c r="B347" s="1">
        <f>IFERROR(AVEDEV(Customer_Revenue[[#This Row],[1/3/2022]:[3/31/2022]]),0)</f>
        <v>5.861805555555553</v>
      </c>
      <c r="C347" s="1">
        <f>IFERROR(MAX(0,#REF!-#REF!),0)</f>
        <v>0</v>
      </c>
      <c r="D347" s="1">
        <f>IFERROR(#REF!+#REF!,0)</f>
        <v>0</v>
      </c>
      <c r="E347" s="2">
        <f>IFERROR(AVERAGEIF(Customer_Revenue[[#This Row],[4/1/2022]:[6/30/2022]], "&gt;0"), 0)</f>
        <v>47.526153846153832</v>
      </c>
      <c r="F347" s="1">
        <f>IFERROR(AVEDEV(Customer_Revenue[[#This Row],[4/1/2022]:[6/30/2022]]),0)</f>
        <v>0.61775147928993701</v>
      </c>
      <c r="G347" s="1">
        <f>IFERROR(MAX(0,#REF!-#REF!),0)</f>
        <v>0</v>
      </c>
      <c r="H347" s="1">
        <f>IFERROR(#REF!+#REF!,0)</f>
        <v>0</v>
      </c>
      <c r="I347" s="2">
        <f>IFERROR(AVERAGEIF(Customer_Revenue[[#This Row],[4/1/2022]:[9/30/2022]], "&gt;0"),0)</f>
        <v>47.728518518518506</v>
      </c>
      <c r="J347" s="1">
        <f>IFERROR(AVEDEV(Customer_Revenue[[#This Row],[4/1/2022]:[9/30/2022]]),0)</f>
        <v>1.7741289437585746</v>
      </c>
      <c r="K347" s="1">
        <f>IFERROR(MAX(0,Customer_Revenue[[#This Row],[Q3 Mean]]-Customer_Revenue[[#This Row],[Q3 Mean Absolute Deviation]]),0)</f>
        <v>45.954389574759929</v>
      </c>
      <c r="L347" s="1">
        <f>IFERROR(MAX(0,Customer_Revenue[[#This Row],[Q3 Mean]]+Customer_Revenue[[#This Row],[Q3 Mean Absolute Deviation]]),0)</f>
        <v>49.502647462277082</v>
      </c>
      <c r="M347" s="2">
        <f>IFERROR(AVERAGEIF(Customer_Revenue[[#This Row],[10/1/2021]:[3/31/2022]], "&gt;0"),0)</f>
        <v>42.263461538461556</v>
      </c>
      <c r="N347" s="1">
        <f>IFERROR(AVEDEV(Customer_Revenue[[#This Row],[10/1/2021]:[3/31/2022]]),0)</f>
        <v>3.1974852071005797</v>
      </c>
      <c r="O347" s="1">
        <f>IFERROR(MAX(0,#REF!-#REF!),0)</f>
        <v>0</v>
      </c>
      <c r="P347" s="1">
        <f>IFERROR(#REF!+#REF!,0)</f>
        <v>0</v>
      </c>
      <c r="Q347">
        <v>7410</v>
      </c>
      <c r="R347">
        <v>43.36</v>
      </c>
      <c r="W347">
        <v>43.36</v>
      </c>
      <c r="AB347">
        <v>43.36</v>
      </c>
      <c r="AG347">
        <v>43.36</v>
      </c>
      <c r="AL347">
        <v>43.36</v>
      </c>
      <c r="AQ347">
        <v>43.36</v>
      </c>
      <c r="AV347">
        <v>43.36</v>
      </c>
      <c r="BA347">
        <v>43.36</v>
      </c>
      <c r="BF347">
        <v>43.36</v>
      </c>
      <c r="BK347">
        <v>43.36</v>
      </c>
      <c r="BP347">
        <v>43.36</v>
      </c>
      <c r="BU347">
        <v>43.36</v>
      </c>
      <c r="BZ347">
        <v>43.36</v>
      </c>
      <c r="CE347">
        <v>43.36</v>
      </c>
      <c r="CJ347">
        <v>33.950000000000003</v>
      </c>
      <c r="CK347" s="17"/>
      <c r="CO347">
        <v>33.950000000000003</v>
      </c>
      <c r="CT347">
        <v>33.950000000000003</v>
      </c>
      <c r="CY347">
        <v>33.950000000000003</v>
      </c>
      <c r="DD347">
        <v>33.950000000000003</v>
      </c>
      <c r="DI347">
        <v>45.58</v>
      </c>
      <c r="DN347">
        <v>45.58</v>
      </c>
      <c r="DS347">
        <v>45.58</v>
      </c>
      <c r="DX347">
        <v>45.58</v>
      </c>
      <c r="EC347">
        <v>45.58</v>
      </c>
      <c r="EH347">
        <v>47.08</v>
      </c>
      <c r="EM347">
        <v>47.08</v>
      </c>
      <c r="ER347">
        <v>47.08</v>
      </c>
      <c r="EW347">
        <v>47.08</v>
      </c>
      <c r="FB347">
        <v>47.08</v>
      </c>
      <c r="FG347">
        <v>47.08</v>
      </c>
      <c r="FL347">
        <v>47.08</v>
      </c>
      <c r="FQ347">
        <v>47.08</v>
      </c>
      <c r="FV347">
        <v>47.08</v>
      </c>
      <c r="GA347">
        <v>47.08</v>
      </c>
      <c r="GF347">
        <v>47.08</v>
      </c>
      <c r="GK347">
        <v>48.53</v>
      </c>
      <c r="GP347">
        <v>48.53</v>
      </c>
      <c r="GU347">
        <v>48.53</v>
      </c>
      <c r="GZ347">
        <v>48.53</v>
      </c>
      <c r="HE347">
        <v>48.53</v>
      </c>
      <c r="HJ347">
        <v>48.53</v>
      </c>
      <c r="HO347">
        <v>50.29</v>
      </c>
      <c r="HT347">
        <v>50.29</v>
      </c>
      <c r="HY347">
        <v>50.29</v>
      </c>
      <c r="ID347">
        <v>50.29</v>
      </c>
      <c r="II347">
        <v>50.29</v>
      </c>
      <c r="IN347">
        <v>49.84</v>
      </c>
      <c r="IS347">
        <v>49.84</v>
      </c>
      <c r="IX347">
        <v>49.84</v>
      </c>
      <c r="JC347">
        <v>43.2</v>
      </c>
      <c r="JH347">
        <v>43.2</v>
      </c>
      <c r="JM347">
        <v>43.2</v>
      </c>
      <c r="JR347">
        <v>43.2</v>
      </c>
    </row>
    <row r="348" spans="1:278" x14ac:dyDescent="0.3">
      <c r="A348" s="2">
        <f>IFERROR(AVERAGEIF(Customer_Revenue[[#This Row],[1/3/2022]:[3/31/2022]], "&gt;0"), 0)</f>
        <v>0</v>
      </c>
      <c r="B348" s="1">
        <f>IFERROR(AVEDEV(Customer_Revenue[[#This Row],[1/3/2022]:[3/31/2022]]),0)</f>
        <v>0</v>
      </c>
      <c r="C348" s="1">
        <f>IFERROR(MAX(0,#REF!-#REF!),0)</f>
        <v>0</v>
      </c>
      <c r="D348" s="1">
        <f>IFERROR(#REF!+#REF!,0)</f>
        <v>0</v>
      </c>
      <c r="E348" s="2">
        <f>IFERROR(AVERAGEIF(Customer_Revenue[[#This Row],[4/1/2022]:[6/30/2022]], "&gt;0"), 0)</f>
        <v>0</v>
      </c>
      <c r="F348" s="1">
        <f>IFERROR(AVEDEV(Customer_Revenue[[#This Row],[4/1/2022]:[6/30/2022]]),0)</f>
        <v>0</v>
      </c>
      <c r="G348" s="1">
        <f>IFERROR(MAX(0,#REF!-#REF!),0)</f>
        <v>0</v>
      </c>
      <c r="H348" s="1">
        <f>IFERROR(#REF!+#REF!,0)</f>
        <v>0</v>
      </c>
      <c r="I348" s="2">
        <f>IFERROR(AVERAGEIF(Customer_Revenue[[#This Row],[4/1/2022]:[9/30/2022]], "&gt;0"),0)</f>
        <v>0</v>
      </c>
      <c r="J348" s="1">
        <f>IFERROR(AVEDEV(Customer_Revenue[[#This Row],[4/1/2022]:[9/30/2022]]),0)</f>
        <v>0</v>
      </c>
      <c r="K348" s="1">
        <f>IFERROR(MAX(0,Customer_Revenue[[#This Row],[Q3 Mean]]-Customer_Revenue[[#This Row],[Q3 Mean Absolute Deviation]]),0)</f>
        <v>0</v>
      </c>
      <c r="L348" s="1">
        <f>IFERROR(MAX(0,Customer_Revenue[[#This Row],[Q3 Mean]]+Customer_Revenue[[#This Row],[Q3 Mean Absolute Deviation]]),0)</f>
        <v>0</v>
      </c>
      <c r="M348" s="2">
        <f>IFERROR(AVERAGEIF(Customer_Revenue[[#This Row],[10/1/2021]:[3/31/2022]], "&gt;0"),0)</f>
        <v>0</v>
      </c>
      <c r="N348" s="1">
        <f>IFERROR(AVEDEV(Customer_Revenue[[#This Row],[10/1/2021]:[3/31/2022]]),0)</f>
        <v>0</v>
      </c>
      <c r="O348" s="1">
        <f>IFERROR(MAX(0,#REF!-#REF!),0)</f>
        <v>0</v>
      </c>
      <c r="P348" s="1">
        <f>IFERROR(#REF!+#REF!,0)</f>
        <v>0</v>
      </c>
      <c r="Q348">
        <v>7424</v>
      </c>
      <c r="S348">
        <v>0</v>
      </c>
      <c r="X348">
        <v>0</v>
      </c>
      <c r="AC348">
        <v>0</v>
      </c>
      <c r="AH348">
        <v>0</v>
      </c>
      <c r="AM348">
        <v>0</v>
      </c>
      <c r="AR348">
        <v>0</v>
      </c>
      <c r="AW348">
        <v>0</v>
      </c>
      <c r="BB348">
        <v>0</v>
      </c>
      <c r="BG348">
        <v>0</v>
      </c>
      <c r="BL348">
        <v>0</v>
      </c>
      <c r="BQ348">
        <v>0</v>
      </c>
      <c r="BV348">
        <v>0</v>
      </c>
      <c r="CA348">
        <v>0</v>
      </c>
      <c r="CF348">
        <v>0</v>
      </c>
      <c r="CK348" s="17">
        <v>0</v>
      </c>
      <c r="CP348">
        <v>0</v>
      </c>
      <c r="CU348">
        <v>0</v>
      </c>
      <c r="CZ348">
        <v>0</v>
      </c>
      <c r="DE348">
        <v>0</v>
      </c>
      <c r="DJ348">
        <v>0</v>
      </c>
      <c r="DO348">
        <v>0</v>
      </c>
      <c r="DT348">
        <v>0</v>
      </c>
      <c r="DY348">
        <v>0</v>
      </c>
      <c r="ED348">
        <v>0</v>
      </c>
      <c r="EI348">
        <v>0</v>
      </c>
      <c r="EN348">
        <v>0</v>
      </c>
      <c r="ES348">
        <v>0</v>
      </c>
      <c r="EX348">
        <v>0</v>
      </c>
      <c r="FC348">
        <v>0</v>
      </c>
      <c r="FH348">
        <v>0</v>
      </c>
      <c r="FM348">
        <v>0</v>
      </c>
      <c r="FR348">
        <v>0</v>
      </c>
      <c r="FW348">
        <v>0</v>
      </c>
      <c r="GB348">
        <v>0</v>
      </c>
      <c r="GG348">
        <v>0</v>
      </c>
      <c r="GL348">
        <v>0</v>
      </c>
      <c r="GQ348">
        <v>0</v>
      </c>
      <c r="GV348">
        <v>0</v>
      </c>
      <c r="HA348">
        <v>0</v>
      </c>
      <c r="HF348">
        <v>0</v>
      </c>
      <c r="HK348">
        <v>0</v>
      </c>
      <c r="HP348">
        <v>0</v>
      </c>
      <c r="HU348">
        <v>0</v>
      </c>
      <c r="HZ348">
        <v>0</v>
      </c>
      <c r="IE348">
        <v>0</v>
      </c>
      <c r="IJ348">
        <v>0</v>
      </c>
      <c r="IO348">
        <v>0</v>
      </c>
      <c r="IT348">
        <v>0</v>
      </c>
      <c r="IY348">
        <v>0</v>
      </c>
      <c r="JD348">
        <v>0</v>
      </c>
      <c r="JI348">
        <v>0</v>
      </c>
      <c r="JN348">
        <v>0</v>
      </c>
    </row>
    <row r="349" spans="1:278" x14ac:dyDescent="0.3">
      <c r="A349" s="2">
        <f>IFERROR(AVERAGEIF(Customer_Revenue[[#This Row],[1/3/2022]:[3/31/2022]], "&gt;0"), 0)</f>
        <v>0</v>
      </c>
      <c r="B349" s="1">
        <f>IFERROR(AVEDEV(Customer_Revenue[[#This Row],[1/3/2022]:[3/31/2022]]),0)</f>
        <v>0</v>
      </c>
      <c r="C349" s="1">
        <f>IFERROR(MAX(0,#REF!-#REF!),0)</f>
        <v>0</v>
      </c>
      <c r="D349" s="1">
        <f>IFERROR(#REF!+#REF!,0)</f>
        <v>0</v>
      </c>
      <c r="E349" s="2">
        <f>IFERROR(AVERAGEIF(Customer_Revenue[[#This Row],[4/1/2022]:[6/30/2022]], "&gt;0"), 0)</f>
        <v>0</v>
      </c>
      <c r="F349" s="1">
        <f>IFERROR(AVEDEV(Customer_Revenue[[#This Row],[4/1/2022]:[6/30/2022]]),0)</f>
        <v>0</v>
      </c>
      <c r="G349" s="1">
        <f>IFERROR(MAX(0,#REF!-#REF!),0)</f>
        <v>0</v>
      </c>
      <c r="H349" s="1">
        <f>IFERROR(#REF!+#REF!,0)</f>
        <v>0</v>
      </c>
      <c r="I349" s="2">
        <f>IFERROR(AVERAGEIF(Customer_Revenue[[#This Row],[4/1/2022]:[9/30/2022]], "&gt;0"),0)</f>
        <v>0</v>
      </c>
      <c r="J349" s="1">
        <f>IFERROR(AVEDEV(Customer_Revenue[[#This Row],[4/1/2022]:[9/30/2022]]),0)</f>
        <v>0</v>
      </c>
      <c r="K349" s="1">
        <f>IFERROR(MAX(0,Customer_Revenue[[#This Row],[Q3 Mean]]-Customer_Revenue[[#This Row],[Q3 Mean Absolute Deviation]]),0)</f>
        <v>0</v>
      </c>
      <c r="L349" s="1">
        <f>IFERROR(MAX(0,Customer_Revenue[[#This Row],[Q3 Mean]]+Customer_Revenue[[#This Row],[Q3 Mean Absolute Deviation]]),0)</f>
        <v>0</v>
      </c>
      <c r="M349" s="2">
        <f>IFERROR(AVERAGEIF(Customer_Revenue[[#This Row],[10/1/2021]:[3/31/2022]], "&gt;0"),0)</f>
        <v>0</v>
      </c>
      <c r="N349" s="1">
        <f>IFERROR(AVEDEV(Customer_Revenue[[#This Row],[10/1/2021]:[3/31/2022]]),0)</f>
        <v>0</v>
      </c>
      <c r="O349" s="1">
        <f>IFERROR(MAX(0,#REF!-#REF!),0)</f>
        <v>0</v>
      </c>
      <c r="P349" s="1">
        <f>IFERROR(#REF!+#REF!,0)</f>
        <v>0</v>
      </c>
      <c r="Q349">
        <v>7425</v>
      </c>
      <c r="CK349" s="17"/>
      <c r="DW349">
        <v>0</v>
      </c>
      <c r="EQ349">
        <v>0</v>
      </c>
      <c r="ER349">
        <v>0</v>
      </c>
      <c r="ES349">
        <v>0</v>
      </c>
      <c r="FA349">
        <v>0</v>
      </c>
      <c r="IX349">
        <v>0</v>
      </c>
    </row>
    <row r="350" spans="1:278" x14ac:dyDescent="0.3">
      <c r="A350" s="2">
        <f>IFERROR(AVERAGEIF(Customer_Revenue[[#This Row],[1/3/2022]:[3/31/2022]], "&gt;0"), 0)</f>
        <v>0</v>
      </c>
      <c r="B350" s="1">
        <f>IFERROR(AVEDEV(Customer_Revenue[[#This Row],[1/3/2022]:[3/31/2022]]),0)</f>
        <v>0</v>
      </c>
      <c r="C350" s="1">
        <f>IFERROR(MAX(0,#REF!-#REF!),0)</f>
        <v>0</v>
      </c>
      <c r="D350" s="1">
        <f>IFERROR(#REF!+#REF!,0)</f>
        <v>0</v>
      </c>
      <c r="E350" s="2">
        <f>IFERROR(AVERAGEIF(Customer_Revenue[[#This Row],[4/1/2022]:[6/30/2022]], "&gt;0"), 0)</f>
        <v>0</v>
      </c>
      <c r="F350" s="1">
        <f>IFERROR(AVEDEV(Customer_Revenue[[#This Row],[4/1/2022]:[6/30/2022]]),0)</f>
        <v>0</v>
      </c>
      <c r="G350" s="1">
        <f>IFERROR(MAX(0,#REF!-#REF!),0)</f>
        <v>0</v>
      </c>
      <c r="H350" s="1">
        <f>IFERROR(#REF!+#REF!,0)</f>
        <v>0</v>
      </c>
      <c r="I350" s="2">
        <f>IFERROR(AVERAGEIF(Customer_Revenue[[#This Row],[4/1/2022]:[9/30/2022]], "&gt;0"),0)</f>
        <v>0</v>
      </c>
      <c r="J350" s="1">
        <f>IFERROR(AVEDEV(Customer_Revenue[[#This Row],[4/1/2022]:[9/30/2022]]),0)</f>
        <v>0</v>
      </c>
      <c r="K350" s="1">
        <f>IFERROR(MAX(0,Customer_Revenue[[#This Row],[Q3 Mean]]-Customer_Revenue[[#This Row],[Q3 Mean Absolute Deviation]]),0)</f>
        <v>0</v>
      </c>
      <c r="L350" s="1">
        <f>IFERROR(MAX(0,Customer_Revenue[[#This Row],[Q3 Mean]]+Customer_Revenue[[#This Row],[Q3 Mean Absolute Deviation]]),0)</f>
        <v>0</v>
      </c>
      <c r="M350" s="2">
        <f>IFERROR(AVERAGEIF(Customer_Revenue[[#This Row],[10/1/2021]:[3/31/2022]], "&gt;0"),0)</f>
        <v>0</v>
      </c>
      <c r="N350" s="1">
        <f>IFERROR(AVEDEV(Customer_Revenue[[#This Row],[10/1/2021]:[3/31/2022]]),0)</f>
        <v>0</v>
      </c>
      <c r="O350" s="1">
        <f>IFERROR(MAX(0,#REF!-#REF!),0)</f>
        <v>0</v>
      </c>
      <c r="P350" s="1">
        <f>IFERROR(#REF!+#REF!,0)</f>
        <v>0</v>
      </c>
      <c r="Q350">
        <v>7427</v>
      </c>
      <c r="CB350">
        <v>0</v>
      </c>
      <c r="CJ350">
        <v>0</v>
      </c>
      <c r="CK350" s="17"/>
      <c r="FF350">
        <v>0</v>
      </c>
    </row>
    <row r="351" spans="1:278" x14ac:dyDescent="0.3">
      <c r="A351" s="2">
        <f>IFERROR(AVERAGEIF(Customer_Revenue[[#This Row],[1/3/2022]:[3/31/2022]], "&gt;0"), 0)</f>
        <v>0</v>
      </c>
      <c r="B351" s="1">
        <f>IFERROR(AVEDEV(Customer_Revenue[[#This Row],[1/3/2022]:[3/31/2022]]),0)</f>
        <v>0</v>
      </c>
      <c r="C351" s="1">
        <f>IFERROR(MAX(0,#REF!-#REF!),0)</f>
        <v>0</v>
      </c>
      <c r="D351" s="1">
        <f>IFERROR(#REF!+#REF!,0)</f>
        <v>0</v>
      </c>
      <c r="E351" s="2">
        <f>IFERROR(AVERAGEIF(Customer_Revenue[[#This Row],[4/1/2022]:[6/30/2022]], "&gt;0"), 0)</f>
        <v>0</v>
      </c>
      <c r="F351" s="1">
        <f>IFERROR(AVEDEV(Customer_Revenue[[#This Row],[4/1/2022]:[6/30/2022]]),0)</f>
        <v>0</v>
      </c>
      <c r="G351" s="1">
        <f>IFERROR(MAX(0,#REF!-#REF!),0)</f>
        <v>0</v>
      </c>
      <c r="H351" s="1">
        <f>IFERROR(#REF!+#REF!,0)</f>
        <v>0</v>
      </c>
      <c r="I351" s="2">
        <f>IFERROR(AVERAGEIF(Customer_Revenue[[#This Row],[4/1/2022]:[9/30/2022]], "&gt;0"),0)</f>
        <v>0</v>
      </c>
      <c r="J351" s="1">
        <f>IFERROR(AVEDEV(Customer_Revenue[[#This Row],[4/1/2022]:[9/30/2022]]),0)</f>
        <v>0</v>
      </c>
      <c r="K351" s="1">
        <f>IFERROR(MAX(0,Customer_Revenue[[#This Row],[Q3 Mean]]-Customer_Revenue[[#This Row],[Q3 Mean Absolute Deviation]]),0)</f>
        <v>0</v>
      </c>
      <c r="L351" s="1">
        <f>IFERROR(MAX(0,Customer_Revenue[[#This Row],[Q3 Mean]]+Customer_Revenue[[#This Row],[Q3 Mean Absolute Deviation]]),0)</f>
        <v>0</v>
      </c>
      <c r="M351" s="2">
        <f>IFERROR(AVERAGEIF(Customer_Revenue[[#This Row],[10/1/2021]:[3/31/2022]], "&gt;0"),0)</f>
        <v>0</v>
      </c>
      <c r="N351" s="1">
        <f>IFERROR(AVEDEV(Customer_Revenue[[#This Row],[10/1/2021]:[3/31/2022]]),0)</f>
        <v>0</v>
      </c>
      <c r="O351" s="1">
        <f>IFERROR(MAX(0,#REF!-#REF!),0)</f>
        <v>0</v>
      </c>
      <c r="P351" s="1">
        <f>IFERROR(#REF!+#REF!,0)</f>
        <v>0</v>
      </c>
      <c r="Q351">
        <v>7428</v>
      </c>
      <c r="CK351" s="17"/>
      <c r="DK351">
        <v>0</v>
      </c>
      <c r="ER351">
        <v>0</v>
      </c>
      <c r="ES351">
        <v>0</v>
      </c>
      <c r="EZ351">
        <v>0</v>
      </c>
      <c r="IP351">
        <v>0</v>
      </c>
    </row>
    <row r="352" spans="1:278" x14ac:dyDescent="0.3">
      <c r="A352" s="2">
        <f>IFERROR(AVERAGEIF(Customer_Revenue[[#This Row],[1/3/2022]:[3/31/2022]], "&gt;0"), 0)</f>
        <v>124.88692307692305</v>
      </c>
      <c r="B352" s="1">
        <f>IFERROR(AVEDEV(Customer_Revenue[[#This Row],[1/3/2022]:[3/31/2022]]),0)</f>
        <v>45.568673469387726</v>
      </c>
      <c r="C352" s="1">
        <f>IFERROR(MAX(0,#REF!-#REF!),0)</f>
        <v>0</v>
      </c>
      <c r="D352" s="1">
        <f>IFERROR(#REF!+#REF!,0)</f>
        <v>0</v>
      </c>
      <c r="E352" s="2">
        <f>IFERROR(AVERAGEIF(Customer_Revenue[[#This Row],[4/1/2022]:[6/30/2022]], "&gt;0"), 0)</f>
        <v>152.53769230769228</v>
      </c>
      <c r="F352" s="1">
        <f>IFERROR(AVEDEV(Customer_Revenue[[#This Row],[4/1/2022]:[6/30/2022]]),0)</f>
        <v>71.789112426035473</v>
      </c>
      <c r="G352" s="1">
        <f>IFERROR(MAX(0,#REF!-#REF!),0)</f>
        <v>0</v>
      </c>
      <c r="H352" s="1">
        <f>IFERROR(#REF!+#REF!,0)</f>
        <v>0</v>
      </c>
      <c r="I352" s="2">
        <f>IFERROR(AVERAGEIF(Customer_Revenue[[#This Row],[4/1/2022]:[9/30/2022]], "&gt;0"),0)</f>
        <v>146.79576923076922</v>
      </c>
      <c r="J352" s="1">
        <f>IFERROR(AVEDEV(Customer_Revenue[[#This Row],[4/1/2022]:[9/30/2022]]),0)</f>
        <v>66.123816568047317</v>
      </c>
      <c r="K352" s="1">
        <f>IFERROR(MAX(0,Customer_Revenue[[#This Row],[Q3 Mean]]-Customer_Revenue[[#This Row],[Q3 Mean Absolute Deviation]]),0)</f>
        <v>80.671952662721907</v>
      </c>
      <c r="L352" s="1">
        <f>IFERROR(MAX(0,Customer_Revenue[[#This Row],[Q3 Mean]]+Customer_Revenue[[#This Row],[Q3 Mean Absolute Deviation]]),0)</f>
        <v>212.91958579881654</v>
      </c>
      <c r="M352" s="2">
        <f>IFERROR(AVERAGEIF(Customer_Revenue[[#This Row],[10/1/2021]:[3/31/2022]], "&gt;0"),0)</f>
        <v>115.37538461538458</v>
      </c>
      <c r="N352" s="1">
        <f>IFERROR(AVEDEV(Customer_Revenue[[#This Row],[10/1/2021]:[3/31/2022]]),0)</f>
        <v>32.844197530864179</v>
      </c>
      <c r="O352" s="1">
        <f>IFERROR(MAX(0,#REF!-#REF!),0)</f>
        <v>0</v>
      </c>
      <c r="P352" s="1">
        <f>IFERROR(#REF!+#REF!,0)</f>
        <v>0</v>
      </c>
      <c r="Q352">
        <v>8007</v>
      </c>
      <c r="V352">
        <v>93.31</v>
      </c>
      <c r="AA352">
        <v>93.31</v>
      </c>
      <c r="AF352">
        <v>147.71</v>
      </c>
      <c r="AK352">
        <v>93.31</v>
      </c>
      <c r="AP352">
        <v>93.31</v>
      </c>
      <c r="AU352">
        <v>93.31</v>
      </c>
      <c r="AZ352">
        <v>147.71</v>
      </c>
      <c r="BE352">
        <v>93.31</v>
      </c>
      <c r="BJ352">
        <v>93.31</v>
      </c>
      <c r="BO352">
        <v>93.31</v>
      </c>
      <c r="BT352">
        <v>147.71</v>
      </c>
      <c r="BY352">
        <v>93.31</v>
      </c>
      <c r="CD352">
        <v>93.31</v>
      </c>
      <c r="CI352">
        <v>93.31</v>
      </c>
      <c r="CK352" s="17"/>
      <c r="CN352">
        <v>253.27</v>
      </c>
      <c r="CS352">
        <v>93.31</v>
      </c>
      <c r="CW352">
        <v>0</v>
      </c>
      <c r="CX352">
        <v>93.31</v>
      </c>
      <c r="DC352">
        <v>93.31</v>
      </c>
      <c r="DH352">
        <v>147.71</v>
      </c>
      <c r="DM352">
        <v>93.31</v>
      </c>
      <c r="DR352">
        <v>93.31</v>
      </c>
      <c r="DW352">
        <v>97.93</v>
      </c>
      <c r="EB352">
        <v>265.89999999999998</v>
      </c>
      <c r="EG352">
        <v>99.62</v>
      </c>
      <c r="EL352">
        <v>99.62</v>
      </c>
      <c r="EQ352">
        <v>99.62</v>
      </c>
      <c r="EV352">
        <v>267.58999999999997</v>
      </c>
      <c r="FA352">
        <v>99.62</v>
      </c>
      <c r="FF352">
        <v>99.62</v>
      </c>
      <c r="FK352">
        <v>99.62</v>
      </c>
      <c r="FP352">
        <v>267.58999999999997</v>
      </c>
      <c r="FU352">
        <v>99.62</v>
      </c>
      <c r="FZ352">
        <v>99.62</v>
      </c>
      <c r="GE352">
        <v>99.62</v>
      </c>
      <c r="GJ352">
        <v>270.8</v>
      </c>
      <c r="GO352">
        <v>102.83</v>
      </c>
      <c r="GT352">
        <v>102.83</v>
      </c>
      <c r="GY352">
        <v>102.83</v>
      </c>
      <c r="HD352">
        <v>270.8</v>
      </c>
      <c r="HI352">
        <v>102.83</v>
      </c>
      <c r="HN352">
        <v>102.83</v>
      </c>
      <c r="HS352">
        <v>102.83</v>
      </c>
      <c r="HX352">
        <v>270.8</v>
      </c>
      <c r="IC352">
        <v>102.83</v>
      </c>
      <c r="IH352">
        <v>102.83</v>
      </c>
      <c r="IM352">
        <v>101.83</v>
      </c>
      <c r="IR352">
        <v>269.8</v>
      </c>
      <c r="IW352">
        <v>101.83</v>
      </c>
      <c r="JB352">
        <v>101.83</v>
      </c>
      <c r="JG352">
        <v>101.83</v>
      </c>
      <c r="JL352">
        <v>269.8</v>
      </c>
      <c r="JQ352">
        <v>101.83</v>
      </c>
    </row>
    <row r="353" spans="1:278" x14ac:dyDescent="0.3">
      <c r="A353" s="2">
        <f>IFERROR(AVERAGEIF(Customer_Revenue[[#This Row],[1/3/2022]:[3/31/2022]], "&gt;0"), 0)</f>
        <v>113.13967741935484</v>
      </c>
      <c r="B353" s="1">
        <f>IFERROR(AVEDEV(Customer_Revenue[[#This Row],[1/3/2022]:[3/31/2022]]),0)</f>
        <v>62.698685075608154</v>
      </c>
      <c r="C353" s="1">
        <f>IFERROR(MAX(0,#REF!-#REF!),0)</f>
        <v>0</v>
      </c>
      <c r="D353" s="1">
        <f>IFERROR(#REF!+#REF!,0)</f>
        <v>0</v>
      </c>
      <c r="E353" s="2">
        <f>IFERROR(AVERAGEIF(Customer_Revenue[[#This Row],[4/1/2022]:[6/30/2022]], "&gt;0"), 0)</f>
        <v>315.57432432432421</v>
      </c>
      <c r="F353" s="1">
        <f>IFERROR(AVEDEV(Customer_Revenue[[#This Row],[4/1/2022]:[6/30/2022]]),0)</f>
        <v>230.34101249178167</v>
      </c>
      <c r="G353" s="1">
        <f>IFERROR(MAX(0,#REF!-#REF!),0)</f>
        <v>0</v>
      </c>
      <c r="H353" s="1">
        <f>IFERROR(#REF!+#REF!,0)</f>
        <v>0</v>
      </c>
      <c r="I353" s="2">
        <f>IFERROR(AVERAGEIF(Customer_Revenue[[#This Row],[4/1/2022]:[9/30/2022]], "&gt;0"),0)</f>
        <v>249.92053333333334</v>
      </c>
      <c r="J353" s="1">
        <f>IFERROR(AVEDEV(Customer_Revenue[[#This Row],[4/1/2022]:[9/30/2022]]),0)</f>
        <v>182.35877812499996</v>
      </c>
      <c r="K353" s="1">
        <f>IFERROR(MAX(0,Customer_Revenue[[#This Row],[Q3 Mean]]-Customer_Revenue[[#This Row],[Q3 Mean Absolute Deviation]]),0)</f>
        <v>67.561755208333381</v>
      </c>
      <c r="L353" s="1">
        <f>IFERROR(MAX(0,Customer_Revenue[[#This Row],[Q3 Mean]]+Customer_Revenue[[#This Row],[Q3 Mean Absolute Deviation]]),0)</f>
        <v>432.27931145833327</v>
      </c>
      <c r="M353" s="2">
        <f>IFERROR(AVERAGEIF(Customer_Revenue[[#This Row],[10/1/2021]:[3/31/2022]], "&gt;0"),0)</f>
        <v>156.49092307692308</v>
      </c>
      <c r="N353" s="1">
        <f>IFERROR(AVEDEV(Customer_Revenue[[#This Row],[10/1/2021]:[3/31/2022]]),0)</f>
        <v>96.523326390001557</v>
      </c>
      <c r="O353" s="1">
        <f>IFERROR(MAX(0,#REF!-#REF!),0)</f>
        <v>0</v>
      </c>
      <c r="P353" s="1">
        <f>IFERROR(#REF!+#REF!,0)</f>
        <v>0</v>
      </c>
      <c r="Q353">
        <v>8008</v>
      </c>
      <c r="R353">
        <v>0</v>
      </c>
      <c r="S353">
        <v>234.08</v>
      </c>
      <c r="U353">
        <v>21.04</v>
      </c>
      <c r="W353">
        <v>0</v>
      </c>
      <c r="X353">
        <v>185.59</v>
      </c>
      <c r="Z353">
        <v>120.34</v>
      </c>
      <c r="AB353">
        <v>164.73</v>
      </c>
      <c r="AC353">
        <v>108.54</v>
      </c>
      <c r="AE353">
        <v>335.09999999999997</v>
      </c>
      <c r="AG353">
        <v>502.68</v>
      </c>
      <c r="AH353">
        <v>108.54</v>
      </c>
      <c r="AJ353">
        <v>155.5</v>
      </c>
      <c r="AL353">
        <v>72.16</v>
      </c>
      <c r="AM353">
        <v>119.16</v>
      </c>
      <c r="AO353">
        <v>45.29</v>
      </c>
      <c r="AQ353">
        <v>62.32</v>
      </c>
      <c r="AR353">
        <v>431.53</v>
      </c>
      <c r="AT353">
        <v>93.550000000000011</v>
      </c>
      <c r="AV353">
        <v>53.55</v>
      </c>
      <c r="AW353">
        <v>136.85999999999999</v>
      </c>
      <c r="AY353">
        <v>211.54999999999998</v>
      </c>
      <c r="BA353">
        <v>53.88</v>
      </c>
      <c r="BB353">
        <v>62.52</v>
      </c>
      <c r="BD353">
        <v>272.90999999999997</v>
      </c>
      <c r="BF353">
        <v>92.82</v>
      </c>
      <c r="BG353">
        <v>464.54999999999995</v>
      </c>
      <c r="BI353">
        <v>140.75</v>
      </c>
      <c r="BK353">
        <v>401.51</v>
      </c>
      <c r="BL353">
        <v>71.37</v>
      </c>
      <c r="BN353">
        <v>225.95000000000002</v>
      </c>
      <c r="BP353">
        <v>92.82</v>
      </c>
      <c r="BQ353">
        <v>646.09</v>
      </c>
      <c r="BS353">
        <v>256.63</v>
      </c>
      <c r="BU353">
        <v>92.82</v>
      </c>
      <c r="BV353">
        <v>514.82999999999993</v>
      </c>
      <c r="BX353">
        <v>113.02000000000001</v>
      </c>
      <c r="BZ353">
        <v>0</v>
      </c>
      <c r="CA353">
        <v>0</v>
      </c>
      <c r="CC353">
        <v>0</v>
      </c>
      <c r="CE353">
        <v>0</v>
      </c>
      <c r="CF353">
        <v>123.73</v>
      </c>
      <c r="CH353">
        <v>52.01</v>
      </c>
      <c r="CJ353">
        <v>86</v>
      </c>
      <c r="CK353" s="17">
        <v>115.62</v>
      </c>
      <c r="CM353">
        <v>138.44999999999999</v>
      </c>
      <c r="CO353">
        <v>0</v>
      </c>
      <c r="CP353">
        <v>62.52</v>
      </c>
      <c r="CR353">
        <v>49.36</v>
      </c>
      <c r="CT353">
        <v>0</v>
      </c>
      <c r="CU353">
        <v>62.52</v>
      </c>
      <c r="CW353">
        <v>238.28</v>
      </c>
      <c r="CY353">
        <v>26.740000000000002</v>
      </c>
      <c r="CZ353">
        <v>62.52</v>
      </c>
      <c r="DB353">
        <v>77.210000000000008</v>
      </c>
      <c r="DD353">
        <v>0</v>
      </c>
      <c r="DE353">
        <v>426.23</v>
      </c>
      <c r="DG353">
        <v>102.93</v>
      </c>
      <c r="DI353">
        <v>0</v>
      </c>
      <c r="DJ353">
        <v>169.66</v>
      </c>
      <c r="DK353">
        <v>-41.41</v>
      </c>
      <c r="DL353">
        <v>217.16</v>
      </c>
      <c r="DN353">
        <v>0</v>
      </c>
      <c r="DO353">
        <v>71.2</v>
      </c>
      <c r="DQ353">
        <v>6.82</v>
      </c>
      <c r="DS353">
        <v>0</v>
      </c>
      <c r="DT353">
        <v>93.91</v>
      </c>
      <c r="DV353">
        <v>98.99</v>
      </c>
      <c r="DX353">
        <v>0</v>
      </c>
      <c r="DY353">
        <v>120.23</v>
      </c>
      <c r="EA353">
        <v>111.97</v>
      </c>
      <c r="EC353">
        <v>28.61</v>
      </c>
      <c r="ED353">
        <v>194.75</v>
      </c>
      <c r="EF353">
        <v>135.21</v>
      </c>
      <c r="EH353">
        <v>43</v>
      </c>
      <c r="EI353">
        <v>76.63</v>
      </c>
      <c r="EK353">
        <v>144.76999999999998</v>
      </c>
      <c r="EM353">
        <v>100.11</v>
      </c>
      <c r="EN353">
        <v>68.78</v>
      </c>
      <c r="EP353">
        <v>201.41</v>
      </c>
      <c r="ER353">
        <v>58.7</v>
      </c>
      <c r="ES353">
        <v>159.76</v>
      </c>
      <c r="EU353">
        <v>151.13999999999999</v>
      </c>
      <c r="EW353">
        <v>123.71</v>
      </c>
      <c r="EX353">
        <v>252.15</v>
      </c>
      <c r="EZ353">
        <v>253.73999999999998</v>
      </c>
      <c r="FB353">
        <v>205.72</v>
      </c>
      <c r="FC353">
        <v>199.41</v>
      </c>
      <c r="FE353">
        <v>80.81</v>
      </c>
      <c r="FG353">
        <v>0</v>
      </c>
      <c r="FH353">
        <v>223.55</v>
      </c>
      <c r="FJ353">
        <v>147.47999999999999</v>
      </c>
      <c r="FL353">
        <v>0</v>
      </c>
      <c r="FM353">
        <v>163.76999999999998</v>
      </c>
      <c r="FO353">
        <v>59.69</v>
      </c>
      <c r="FQ353">
        <v>198.88</v>
      </c>
      <c r="FR353">
        <v>166.13</v>
      </c>
      <c r="FT353">
        <v>297.45999999999998</v>
      </c>
      <c r="FV353">
        <v>89.08</v>
      </c>
      <c r="FW353">
        <v>360.01</v>
      </c>
      <c r="FY353">
        <v>322.24</v>
      </c>
      <c r="GA353">
        <v>104.24</v>
      </c>
      <c r="GB353">
        <v>177.93</v>
      </c>
      <c r="GD353">
        <v>116.50999999999999</v>
      </c>
      <c r="GF353">
        <v>79.349999999999994</v>
      </c>
      <c r="GG353">
        <v>184.72</v>
      </c>
      <c r="GI353">
        <v>11.25</v>
      </c>
      <c r="GK353">
        <v>278.28000000000003</v>
      </c>
      <c r="GL353">
        <v>395.82</v>
      </c>
      <c r="GN353">
        <v>366.73</v>
      </c>
      <c r="GP353">
        <v>590.69999999999993</v>
      </c>
      <c r="GQ353">
        <v>649.80999999999995</v>
      </c>
      <c r="GS353">
        <v>3311.93</v>
      </c>
      <c r="GU353">
        <v>589.75</v>
      </c>
      <c r="GV353">
        <v>332.02</v>
      </c>
      <c r="GX353">
        <v>171.38</v>
      </c>
      <c r="GZ353">
        <v>192.39000000000001</v>
      </c>
      <c r="HA353">
        <v>566.54999999999995</v>
      </c>
      <c r="HC353">
        <v>43.46</v>
      </c>
      <c r="HE353">
        <v>111.25999999999999</v>
      </c>
      <c r="HF353">
        <v>116.03</v>
      </c>
      <c r="HH353">
        <v>93.97</v>
      </c>
      <c r="HJ353">
        <v>115.38999999999999</v>
      </c>
      <c r="HK353">
        <v>607.82000000000005</v>
      </c>
      <c r="HM353">
        <v>70.580000000000013</v>
      </c>
      <c r="HO353">
        <v>136.61000000000001</v>
      </c>
      <c r="HP353">
        <v>70.959999999999994</v>
      </c>
      <c r="HR353">
        <v>98.45</v>
      </c>
      <c r="HT353">
        <v>127.19</v>
      </c>
      <c r="HU353">
        <v>178.77999999999997</v>
      </c>
      <c r="HW353">
        <v>166.3</v>
      </c>
      <c r="HX353">
        <v>1235.04</v>
      </c>
      <c r="HY353">
        <v>19.93</v>
      </c>
      <c r="HZ353">
        <v>80.459999999999994</v>
      </c>
      <c r="IB353">
        <v>302.47000000000003</v>
      </c>
      <c r="IC353">
        <v>-63.13</v>
      </c>
      <c r="ID353">
        <v>137.34</v>
      </c>
      <c r="IE353">
        <v>191.68</v>
      </c>
      <c r="IG353">
        <v>133.56</v>
      </c>
      <c r="II353">
        <v>51.67</v>
      </c>
      <c r="IJ353">
        <v>126.35999999999999</v>
      </c>
      <c r="IL353">
        <v>76.180000000000007</v>
      </c>
      <c r="IN353">
        <v>275.06</v>
      </c>
      <c r="IO353">
        <v>368.61</v>
      </c>
      <c r="IQ353">
        <v>145.56</v>
      </c>
      <c r="IS353">
        <v>69.400000000000006</v>
      </c>
      <c r="IV353">
        <v>177.2</v>
      </c>
      <c r="IX353">
        <v>197.31</v>
      </c>
      <c r="IY353">
        <v>98.78</v>
      </c>
      <c r="JA353">
        <v>10.57</v>
      </c>
      <c r="JC353">
        <v>507.38</v>
      </c>
      <c r="JD353">
        <v>98.78</v>
      </c>
      <c r="JF353">
        <v>156.12</v>
      </c>
      <c r="JH353">
        <v>50.58</v>
      </c>
      <c r="JI353">
        <v>79.78</v>
      </c>
      <c r="JK353">
        <v>73.63</v>
      </c>
      <c r="JM353">
        <v>0</v>
      </c>
      <c r="JN353">
        <v>176.48000000000002</v>
      </c>
      <c r="JP353">
        <v>334.52</v>
      </c>
      <c r="JR353">
        <v>0</v>
      </c>
    </row>
    <row r="354" spans="1:278" x14ac:dyDescent="0.3">
      <c r="A354" s="2">
        <f>IFERROR(AVERAGEIF(Customer_Revenue[[#This Row],[1/3/2022]:[3/31/2022]], "&gt;0"), 0)</f>
        <v>80.364999999999995</v>
      </c>
      <c r="B354" s="1">
        <f>IFERROR(AVEDEV(Customer_Revenue[[#This Row],[1/3/2022]:[3/31/2022]]),0)</f>
        <v>0.625</v>
      </c>
      <c r="C354" s="1">
        <f>IFERROR(MAX(0,#REF!-#REF!),0)</f>
        <v>0</v>
      </c>
      <c r="D354" s="1">
        <f>IFERROR(#REF!+#REF!,0)</f>
        <v>0</v>
      </c>
      <c r="E354" s="2">
        <f>IFERROR(AVERAGEIF(Customer_Revenue[[#This Row],[4/1/2022]:[6/30/2022]], "&gt;0"), 0)</f>
        <v>82.24</v>
      </c>
      <c r="F354" s="1">
        <f>IFERROR(AVEDEV(Customer_Revenue[[#This Row],[4/1/2022]:[6/30/2022]]),0)</f>
        <v>0</v>
      </c>
      <c r="G354" s="1">
        <f>IFERROR(MAX(0,#REF!-#REF!),0)</f>
        <v>0</v>
      </c>
      <c r="H354" s="1">
        <f>IFERROR(#REF!+#REF!,0)</f>
        <v>0</v>
      </c>
      <c r="I354" s="2">
        <f>IFERROR(AVERAGEIF(Customer_Revenue[[#This Row],[4/1/2022]:[9/30/2022]], "&gt;0"),0)</f>
        <v>82.239999999999981</v>
      </c>
      <c r="J354" s="1">
        <f>IFERROR(AVEDEV(Customer_Revenue[[#This Row],[4/1/2022]:[9/30/2022]]),0)</f>
        <v>1.4210854715202004E-14</v>
      </c>
      <c r="K354" s="1">
        <f>IFERROR(MAX(0,Customer_Revenue[[#This Row],[Q3 Mean]]-Customer_Revenue[[#This Row],[Q3 Mean Absolute Deviation]]),0)</f>
        <v>82.239999999999966</v>
      </c>
      <c r="L354" s="1">
        <f>IFERROR(MAX(0,Customer_Revenue[[#This Row],[Q3 Mean]]+Customer_Revenue[[#This Row],[Q3 Mean Absolute Deviation]]),0)</f>
        <v>82.24</v>
      </c>
      <c r="M354" s="2">
        <f>IFERROR(AVERAGEIF(Customer_Revenue[[#This Row],[10/1/2021]:[3/31/2022]], "&gt;0"),0)</f>
        <v>78.693846153846152</v>
      </c>
      <c r="N354" s="1">
        <f>IFERROR(AVEDEV(Customer_Revenue[[#This Row],[10/1/2021]:[3/31/2022]]),0)</f>
        <v>1.9414201183431918</v>
      </c>
      <c r="O354" s="1">
        <f>IFERROR(MAX(0,#REF!-#REF!),0)</f>
        <v>0</v>
      </c>
      <c r="P354" s="1">
        <f>IFERROR(#REF!+#REF!,0)</f>
        <v>0</v>
      </c>
      <c r="Q354">
        <v>8115</v>
      </c>
      <c r="R354">
        <v>76.17</v>
      </c>
      <c r="W354">
        <v>76.17</v>
      </c>
      <c r="AB354">
        <v>76.17</v>
      </c>
      <c r="AG354">
        <v>76.17</v>
      </c>
      <c r="AL354">
        <v>76.17</v>
      </c>
      <c r="AQ354">
        <v>76.17</v>
      </c>
      <c r="AV354">
        <v>76.17</v>
      </c>
      <c r="BA354">
        <v>76.17</v>
      </c>
      <c r="BF354">
        <v>76.17</v>
      </c>
      <c r="BK354">
        <v>76.17</v>
      </c>
      <c r="BP354">
        <v>79.989999999999995</v>
      </c>
      <c r="BU354">
        <v>79.989999999999995</v>
      </c>
      <c r="BZ354">
        <v>79.989999999999995</v>
      </c>
      <c r="CE354">
        <v>79.989999999999995</v>
      </c>
      <c r="CJ354">
        <v>79.989999999999995</v>
      </c>
      <c r="CK354" s="17"/>
      <c r="CO354">
        <v>79.989999999999995</v>
      </c>
      <c r="CT354">
        <v>79.989999999999995</v>
      </c>
      <c r="CY354">
        <v>79.989999999999995</v>
      </c>
      <c r="DD354">
        <v>79.989999999999995</v>
      </c>
      <c r="DI354">
        <v>79.989999999999995</v>
      </c>
      <c r="DN354">
        <v>79.989999999999995</v>
      </c>
      <c r="DS354">
        <v>79.989999999999995</v>
      </c>
      <c r="DX354">
        <v>79.989999999999995</v>
      </c>
      <c r="EC354">
        <v>79.989999999999995</v>
      </c>
      <c r="EH354">
        <v>82.24</v>
      </c>
      <c r="EM354">
        <v>82.24</v>
      </c>
      <c r="ER354">
        <v>82.24</v>
      </c>
      <c r="EW354">
        <v>82.24</v>
      </c>
      <c r="FB354">
        <v>82.24</v>
      </c>
      <c r="FG354">
        <v>82.24</v>
      </c>
      <c r="FL354">
        <v>82.24</v>
      </c>
      <c r="FQ354">
        <v>82.24</v>
      </c>
      <c r="FV354">
        <v>82.24</v>
      </c>
      <c r="GA354">
        <v>82.24</v>
      </c>
      <c r="GF354">
        <v>82.24</v>
      </c>
      <c r="GK354">
        <v>82.24</v>
      </c>
      <c r="GP354">
        <v>82.24</v>
      </c>
      <c r="GU354">
        <v>82.24</v>
      </c>
      <c r="GZ354">
        <v>82.24</v>
      </c>
      <c r="HE354">
        <v>82.24</v>
      </c>
      <c r="HJ354">
        <v>82.24</v>
      </c>
      <c r="HO354">
        <v>82.24</v>
      </c>
      <c r="HT354">
        <v>82.24</v>
      </c>
      <c r="HY354">
        <v>82.24</v>
      </c>
      <c r="ID354">
        <v>82.24</v>
      </c>
      <c r="II354">
        <v>82.24</v>
      </c>
      <c r="IN354">
        <v>82.24</v>
      </c>
      <c r="IS354">
        <v>82.24</v>
      </c>
      <c r="IX354">
        <v>82.24</v>
      </c>
      <c r="JC354">
        <v>82.24</v>
      </c>
      <c r="JH354">
        <v>82.24</v>
      </c>
      <c r="JM354">
        <v>82.24</v>
      </c>
      <c r="JR354">
        <v>82.24</v>
      </c>
    </row>
    <row r="355" spans="1:278" x14ac:dyDescent="0.3">
      <c r="A355" s="2">
        <f>IFERROR(AVERAGEIF(Customer_Revenue[[#This Row],[1/3/2022]:[3/31/2022]], "&gt;0"), 0)</f>
        <v>109.33999999999999</v>
      </c>
      <c r="B355" s="1">
        <f>IFERROR(AVEDEV(Customer_Revenue[[#This Row],[1/3/2022]:[3/31/2022]]),0)</f>
        <v>0.99999999999999523</v>
      </c>
      <c r="C355" s="1">
        <f>IFERROR(MAX(0,#REF!-#REF!),0)</f>
        <v>0</v>
      </c>
      <c r="D355" s="1">
        <f>IFERROR(#REF!+#REF!,0)</f>
        <v>0</v>
      </c>
      <c r="E355" s="2">
        <f>IFERROR(AVERAGEIF(Customer_Revenue[[#This Row],[4/1/2022]:[6/30/2022]], "&gt;0"), 0)</f>
        <v>111.62666666666667</v>
      </c>
      <c r="F355" s="1">
        <f>IFERROR(AVEDEV(Customer_Revenue[[#This Row],[4/1/2022]:[6/30/2022]]),0)</f>
        <v>1.048888888888887</v>
      </c>
      <c r="G355" s="1">
        <f>IFERROR(MAX(0,#REF!-#REF!),0)</f>
        <v>0</v>
      </c>
      <c r="H355" s="1">
        <f>IFERROR(#REF!+#REF!,0)</f>
        <v>0</v>
      </c>
      <c r="I355" s="2">
        <f>IFERROR(AVERAGEIF(Customer_Revenue[[#This Row],[4/1/2022]:[9/30/2022]], "&gt;0"),0)</f>
        <v>112.29166666666667</v>
      </c>
      <c r="J355" s="1">
        <f>IFERROR(AVEDEV(Customer_Revenue[[#This Row],[4/1/2022]:[9/30/2022]]),0)</f>
        <v>0.96777777777777629</v>
      </c>
      <c r="K355" s="1">
        <f>IFERROR(MAX(0,Customer_Revenue[[#This Row],[Q3 Mean]]-Customer_Revenue[[#This Row],[Q3 Mean Absolute Deviation]]),0)</f>
        <v>111.32388888888889</v>
      </c>
      <c r="L355" s="1">
        <f>IFERROR(MAX(0,Customer_Revenue[[#This Row],[Q3 Mean]]+Customer_Revenue[[#This Row],[Q3 Mean Absolute Deviation]]),0)</f>
        <v>113.25944444444445</v>
      </c>
      <c r="M355" s="2">
        <f>IFERROR(AVERAGEIF(Customer_Revenue[[#This Row],[10/1/2021]:[3/31/2022]], "&gt;0"),0)</f>
        <v>108.91142857142859</v>
      </c>
      <c r="N355" s="1">
        <f>IFERROR(AVEDEV(Customer_Revenue[[#This Row],[10/1/2021]:[3/31/2022]]),0)</f>
        <v>0.55102040816327402</v>
      </c>
      <c r="O355" s="1">
        <f>IFERROR(MAX(0,#REF!-#REF!),0)</f>
        <v>0</v>
      </c>
      <c r="P355" s="1">
        <f>IFERROR(#REF!+#REF!,0)</f>
        <v>0</v>
      </c>
      <c r="Q355">
        <v>8153</v>
      </c>
      <c r="V355">
        <v>108.59</v>
      </c>
      <c r="AP355">
        <v>108.59</v>
      </c>
      <c r="BJ355">
        <v>108.59</v>
      </c>
      <c r="CD355">
        <v>108.59</v>
      </c>
      <c r="CK355" s="17"/>
      <c r="CX355">
        <v>108.59</v>
      </c>
      <c r="DR355">
        <v>108.59</v>
      </c>
      <c r="EL355">
        <v>110.84</v>
      </c>
      <c r="FF355">
        <v>110.84</v>
      </c>
      <c r="FZ355">
        <v>110.84</v>
      </c>
      <c r="GT355">
        <v>113.2</v>
      </c>
      <c r="HN355">
        <v>113.2</v>
      </c>
      <c r="IH355">
        <v>113.2</v>
      </c>
      <c r="JB355">
        <v>112.47</v>
      </c>
    </row>
    <row r="356" spans="1:278" x14ac:dyDescent="0.3">
      <c r="A356" s="2">
        <f>IFERROR(AVERAGEIF(Customer_Revenue[[#This Row],[1/3/2022]:[3/31/2022]], "&gt;0"), 0)</f>
        <v>190.11538461538461</v>
      </c>
      <c r="B356" s="1">
        <f>IFERROR(AVEDEV(Customer_Revenue[[#This Row],[1/3/2022]:[3/31/2022]]),0)</f>
        <v>31.895857988165684</v>
      </c>
      <c r="C356" s="1">
        <f>IFERROR(MAX(0,#REF!-#REF!),0)</f>
        <v>0</v>
      </c>
      <c r="D356" s="1">
        <f>IFERROR(#REF!+#REF!,0)</f>
        <v>0</v>
      </c>
      <c r="E356" s="2">
        <f>IFERROR(AVERAGEIF(Customer_Revenue[[#This Row],[4/1/2022]:[6/30/2022]], "&gt;0"), 0)</f>
        <v>240.49307692307696</v>
      </c>
      <c r="F356" s="1">
        <f>IFERROR(AVEDEV(Customer_Revenue[[#This Row],[4/1/2022]:[6/30/2022]]),0)</f>
        <v>68.477514792899441</v>
      </c>
      <c r="G356" s="1">
        <f>IFERROR(MAX(0,#REF!-#REF!),0)</f>
        <v>0</v>
      </c>
      <c r="H356" s="1">
        <f>IFERROR(#REF!+#REF!,0)</f>
        <v>0</v>
      </c>
      <c r="I356" s="2">
        <f>IFERROR(AVERAGEIF(Customer_Revenue[[#This Row],[4/1/2022]:[9/30/2022]], "&gt;0"),0)</f>
        <v>245.6196153846154</v>
      </c>
      <c r="J356" s="1">
        <f>IFERROR(AVEDEV(Customer_Revenue[[#This Row],[4/1/2022]:[9/30/2022]]),0)</f>
        <v>71.453284023668658</v>
      </c>
      <c r="K356" s="1">
        <f>IFERROR(MAX(0,Customer_Revenue[[#This Row],[Q3 Mean]]-Customer_Revenue[[#This Row],[Q3 Mean Absolute Deviation]]),0)</f>
        <v>174.16633136094674</v>
      </c>
      <c r="L356" s="1">
        <f>IFERROR(MAX(0,Customer_Revenue[[#This Row],[Q3 Mean]]+Customer_Revenue[[#This Row],[Q3 Mean Absolute Deviation]]),0)</f>
        <v>317.07289940828406</v>
      </c>
      <c r="M356" s="2">
        <f>IFERROR(AVERAGEIF(Customer_Revenue[[#This Row],[10/1/2021]:[3/31/2022]], "&gt;0"),0)</f>
        <v>216.9488461538462</v>
      </c>
      <c r="N356" s="1">
        <f>IFERROR(AVEDEV(Customer_Revenue[[#This Row],[10/1/2021]:[3/31/2022]]),0)</f>
        <v>47.975591715976336</v>
      </c>
      <c r="O356" s="1">
        <f>IFERROR(MAX(0,#REF!-#REF!),0)</f>
        <v>0</v>
      </c>
      <c r="P356" s="1">
        <f>IFERROR(#REF!+#REF!,0)</f>
        <v>0</v>
      </c>
      <c r="Q356">
        <v>8157</v>
      </c>
      <c r="T356">
        <v>319.41000000000003</v>
      </c>
      <c r="Y356">
        <v>333.91</v>
      </c>
      <c r="AD356">
        <v>255.41</v>
      </c>
      <c r="AI356">
        <v>320.41000000000003</v>
      </c>
      <c r="AN356">
        <v>254.41</v>
      </c>
      <c r="AS356">
        <v>320.41000000000003</v>
      </c>
      <c r="AX356">
        <v>260.41000000000003</v>
      </c>
      <c r="BC356">
        <v>163.55000000000001</v>
      </c>
      <c r="BH356">
        <v>175.05</v>
      </c>
      <c r="BM356">
        <v>202.05</v>
      </c>
      <c r="BR356">
        <v>144.05000000000001</v>
      </c>
      <c r="BW356">
        <v>210.05</v>
      </c>
      <c r="CB356">
        <v>210.05</v>
      </c>
      <c r="CG356">
        <v>180.05</v>
      </c>
      <c r="CK356" s="17"/>
      <c r="CL356">
        <v>145.05000000000001</v>
      </c>
      <c r="CQ356">
        <v>180.05</v>
      </c>
      <c r="CV356">
        <v>270.14999999999998</v>
      </c>
      <c r="DA356">
        <v>147.15</v>
      </c>
      <c r="DF356">
        <v>182.15</v>
      </c>
      <c r="DK356">
        <v>176.15</v>
      </c>
      <c r="DP356">
        <v>212.15</v>
      </c>
      <c r="DU356">
        <v>150.75</v>
      </c>
      <c r="DZ356">
        <v>224.2</v>
      </c>
      <c r="EE356">
        <v>225.7</v>
      </c>
      <c r="EJ356">
        <v>225.7</v>
      </c>
      <c r="EO356">
        <v>152.25</v>
      </c>
      <c r="ET356">
        <v>192.1</v>
      </c>
      <c r="EY356">
        <v>192.1</v>
      </c>
      <c r="FD356">
        <v>152.25</v>
      </c>
      <c r="FI356">
        <v>192.1</v>
      </c>
      <c r="FN356">
        <v>192.1</v>
      </c>
      <c r="FS356">
        <v>225.7</v>
      </c>
      <c r="FX356">
        <v>231.7</v>
      </c>
      <c r="GC356">
        <v>654.70000000000005</v>
      </c>
      <c r="GH356">
        <v>198.1</v>
      </c>
      <c r="GM356">
        <v>198.94</v>
      </c>
      <c r="GR356">
        <v>192.69</v>
      </c>
      <c r="GW356">
        <v>232.54</v>
      </c>
      <c r="HB356">
        <v>271.39</v>
      </c>
      <c r="HG356">
        <v>159.09</v>
      </c>
      <c r="HL356">
        <v>167.09</v>
      </c>
      <c r="HQ356">
        <v>268.88</v>
      </c>
      <c r="HV356">
        <v>200.75</v>
      </c>
      <c r="IA356">
        <v>245.38</v>
      </c>
      <c r="IF356">
        <v>146.62</v>
      </c>
      <c r="IK356">
        <v>245.38</v>
      </c>
      <c r="IP356">
        <v>350.02</v>
      </c>
      <c r="IU356">
        <v>367.20000000000005</v>
      </c>
      <c r="IZ356">
        <v>248.02</v>
      </c>
      <c r="JE356">
        <v>209.45</v>
      </c>
      <c r="JJ356">
        <v>163.80000000000001</v>
      </c>
      <c r="JO356">
        <v>488.02</v>
      </c>
    </row>
    <row r="357" spans="1:278" x14ac:dyDescent="0.3">
      <c r="A357" s="2">
        <f>IFERROR(AVERAGEIF(Customer_Revenue[[#This Row],[1/3/2022]:[3/31/2022]], "&gt;0"), 0)</f>
        <v>365.36461538461543</v>
      </c>
      <c r="B357" s="1">
        <f>IFERROR(AVEDEV(Customer_Revenue[[#This Row],[1/3/2022]:[3/31/2022]]),0)</f>
        <v>101.14284023668637</v>
      </c>
      <c r="C357" s="1">
        <f>IFERROR(MAX(0,#REF!-#REF!),0)</f>
        <v>0</v>
      </c>
      <c r="D357" s="1">
        <f>IFERROR(#REF!+#REF!,0)</f>
        <v>0</v>
      </c>
      <c r="E357" s="2">
        <f>IFERROR(AVERAGEIF(Customer_Revenue[[#This Row],[4/1/2022]:[6/30/2022]], "&gt;0"), 0)</f>
        <v>374.02923076923071</v>
      </c>
      <c r="F357" s="1">
        <f>IFERROR(AVEDEV(Customer_Revenue[[#This Row],[4/1/2022]:[6/30/2022]]),0)</f>
        <v>89.547100591715989</v>
      </c>
      <c r="G357" s="1">
        <f>IFERROR(MAX(0,#REF!-#REF!),0)</f>
        <v>0</v>
      </c>
      <c r="H357" s="1">
        <f>IFERROR(#REF!+#REF!,0)</f>
        <v>0</v>
      </c>
      <c r="I357" s="2">
        <f>IFERROR(AVERAGEIF(Customer_Revenue[[#This Row],[4/1/2022]:[9/30/2022]], "&gt;0"),0)</f>
        <v>342.89037037037048</v>
      </c>
      <c r="J357" s="1">
        <f>IFERROR(AVEDEV(Customer_Revenue[[#This Row],[4/1/2022]:[9/30/2022]]),0)</f>
        <v>120.56404280618308</v>
      </c>
      <c r="K357" s="1">
        <f>IFERROR(MAX(0,Customer_Revenue[[#This Row],[Q3 Mean]]-Customer_Revenue[[#This Row],[Q3 Mean Absolute Deviation]]),0)</f>
        <v>222.32632756418741</v>
      </c>
      <c r="L357" s="1">
        <f>IFERROR(MAX(0,Customer_Revenue[[#This Row],[Q3 Mean]]+Customer_Revenue[[#This Row],[Q3 Mean Absolute Deviation]]),0)</f>
        <v>463.45441317655354</v>
      </c>
      <c r="M357" s="2">
        <f>IFERROR(AVERAGEIF(Customer_Revenue[[#This Row],[10/1/2021]:[3/31/2022]], "&gt;0"),0)</f>
        <v>412.74884615384605</v>
      </c>
      <c r="N357" s="1">
        <f>IFERROR(AVEDEV(Customer_Revenue[[#This Row],[10/1/2021]:[3/31/2022]]),0)</f>
        <v>140.07115384615378</v>
      </c>
      <c r="O357" s="1">
        <f>IFERROR(MAX(0,#REF!-#REF!),0)</f>
        <v>0</v>
      </c>
      <c r="P357" s="1">
        <f>IFERROR(#REF!+#REF!,0)</f>
        <v>0</v>
      </c>
      <c r="Q357">
        <v>8182</v>
      </c>
      <c r="T357">
        <v>611.61</v>
      </c>
      <c r="Y357">
        <v>501.37</v>
      </c>
      <c r="AD357">
        <v>501.37</v>
      </c>
      <c r="AI357">
        <v>501.37</v>
      </c>
      <c r="AN357">
        <v>170.65</v>
      </c>
      <c r="AS357">
        <v>942.33</v>
      </c>
      <c r="AX357">
        <v>501.37</v>
      </c>
      <c r="BC357">
        <v>501.37</v>
      </c>
      <c r="BH357">
        <v>501.37</v>
      </c>
      <c r="BM357">
        <v>595.39</v>
      </c>
      <c r="BR357">
        <v>241.44</v>
      </c>
      <c r="BW357">
        <v>170.65</v>
      </c>
      <c r="CB357">
        <v>241.44</v>
      </c>
      <c r="CG357">
        <v>383.02</v>
      </c>
      <c r="CK357" s="17"/>
      <c r="CL357">
        <v>524.6</v>
      </c>
      <c r="CQ357">
        <v>453.81</v>
      </c>
      <c r="CV357">
        <v>383.02</v>
      </c>
      <c r="DA357">
        <v>170.65</v>
      </c>
      <c r="DF357">
        <v>383.02</v>
      </c>
      <c r="DK357">
        <v>290.58</v>
      </c>
      <c r="DP357">
        <v>383.02</v>
      </c>
      <c r="DU357">
        <v>453.81</v>
      </c>
      <c r="DZ357">
        <v>170.65</v>
      </c>
      <c r="EE357">
        <v>172.15</v>
      </c>
      <c r="EJ357">
        <v>384.52</v>
      </c>
      <c r="EO357">
        <v>596.89</v>
      </c>
      <c r="ET357">
        <v>455.31</v>
      </c>
      <c r="EY357">
        <v>313.73</v>
      </c>
      <c r="FD357">
        <v>242.94</v>
      </c>
      <c r="FI357">
        <v>384.52</v>
      </c>
      <c r="FN357">
        <v>172.15</v>
      </c>
      <c r="FS357">
        <v>384.52</v>
      </c>
      <c r="FX357">
        <v>384.52</v>
      </c>
      <c r="GC357">
        <v>526.1</v>
      </c>
      <c r="GH357">
        <v>455.31</v>
      </c>
      <c r="GM357">
        <v>244.24</v>
      </c>
      <c r="GR357">
        <v>315.02999999999997</v>
      </c>
      <c r="GW357">
        <v>456.61</v>
      </c>
      <c r="HB357">
        <v>527.4</v>
      </c>
      <c r="HG357">
        <v>324.77</v>
      </c>
      <c r="HL357">
        <v>178.95</v>
      </c>
      <c r="HM357">
        <v>0</v>
      </c>
      <c r="HN357">
        <v>225.66</v>
      </c>
      <c r="HQ357">
        <v>616.41</v>
      </c>
      <c r="HR357">
        <v>0</v>
      </c>
      <c r="HV357">
        <v>178.95</v>
      </c>
      <c r="IA357">
        <v>470.59</v>
      </c>
      <c r="IF357">
        <v>397.68</v>
      </c>
      <c r="IK357">
        <v>178.95</v>
      </c>
      <c r="IP357">
        <v>324.36</v>
      </c>
      <c r="IU357">
        <v>470.18</v>
      </c>
      <c r="IZ357">
        <v>358.54</v>
      </c>
      <c r="JE357">
        <v>268.54000000000002</v>
      </c>
      <c r="JJ357">
        <v>223.54</v>
      </c>
      <c r="JO357">
        <v>178.54</v>
      </c>
    </row>
    <row r="358" spans="1:278" x14ac:dyDescent="0.3">
      <c r="A358" s="2">
        <f>IFERROR(AVERAGEIF(Customer_Revenue[[#This Row],[1/3/2022]:[3/31/2022]], "&gt;0"), 0)</f>
        <v>222.95615384615394</v>
      </c>
      <c r="B358" s="1">
        <f>IFERROR(AVEDEV(Customer_Revenue[[#This Row],[1/3/2022]:[3/31/2022]]),0)</f>
        <v>0.53254437869826721</v>
      </c>
      <c r="C358" s="1">
        <f>IFERROR(MAX(0,#REF!-#REF!),0)</f>
        <v>0</v>
      </c>
      <c r="D358" s="1">
        <f>IFERROR(#REF!+#REF!,0)</f>
        <v>0</v>
      </c>
      <c r="E358" s="2">
        <f>IFERROR(AVERAGEIF(Customer_Revenue[[#This Row],[4/1/2022]:[6/30/2022]], "&gt;0"), 0)</f>
        <v>227.40846153846158</v>
      </c>
      <c r="F358" s="1">
        <f>IFERROR(AVEDEV(Customer_Revenue[[#This Row],[4/1/2022]:[6/30/2022]]),0)</f>
        <v>3.5521893491124192</v>
      </c>
      <c r="G358" s="1">
        <f>IFERROR(MAX(0,#REF!-#REF!),0)</f>
        <v>0</v>
      </c>
      <c r="H358" s="1">
        <f>IFERROR(#REF!+#REF!,0)</f>
        <v>0</v>
      </c>
      <c r="I358" s="2">
        <f>IFERROR(AVERAGEIF(Customer_Revenue[[#This Row],[4/1/2022]:[9/30/2022]], "&gt;0"),0)</f>
        <v>229.79730769230775</v>
      </c>
      <c r="J358" s="1">
        <f>IFERROR(AVEDEV(Customer_Revenue[[#This Row],[4/1/2022]:[9/30/2022]]),0)</f>
        <v>3.0623964497041092</v>
      </c>
      <c r="K358" s="1">
        <f>IFERROR(MAX(0,Customer_Revenue[[#This Row],[Q3 Mean]]-Customer_Revenue[[#This Row],[Q3 Mean Absolute Deviation]]),0)</f>
        <v>226.73491124260366</v>
      </c>
      <c r="L358" s="1">
        <f>IFERROR(MAX(0,Customer_Revenue[[#This Row],[Q3 Mean]]+Customer_Revenue[[#This Row],[Q3 Mean Absolute Deviation]]),0)</f>
        <v>232.85970414201185</v>
      </c>
      <c r="M358" s="2">
        <f>IFERROR(AVERAGEIF(Customer_Revenue[[#This Row],[10/1/2021]:[3/31/2022]], "&gt;0"),0)</f>
        <v>222.78307692307692</v>
      </c>
      <c r="N358" s="1">
        <f>IFERROR(AVEDEV(Customer_Revenue[[#This Row],[10/1/2021]:[3/31/2022]]),0)</f>
        <v>0.30621301775146581</v>
      </c>
      <c r="O358" s="1">
        <f>IFERROR(MAX(0,#REF!-#REF!),0)</f>
        <v>0</v>
      </c>
      <c r="P358" s="1">
        <f>IFERROR(#REF!+#REF!,0)</f>
        <v>0</v>
      </c>
      <c r="Q358">
        <v>8184</v>
      </c>
      <c r="T358">
        <v>222.61</v>
      </c>
      <c r="Y358">
        <v>222.61</v>
      </c>
      <c r="AD358">
        <v>222.61</v>
      </c>
      <c r="AI358">
        <v>222.61</v>
      </c>
      <c r="AN358">
        <v>222.61</v>
      </c>
      <c r="AS358">
        <v>222.61</v>
      </c>
      <c r="AX358">
        <v>222.61</v>
      </c>
      <c r="BC358">
        <v>222.61</v>
      </c>
      <c r="BH358">
        <v>222.61</v>
      </c>
      <c r="BM358">
        <v>222.61</v>
      </c>
      <c r="BR358">
        <v>222.61</v>
      </c>
      <c r="BW358">
        <v>222.61</v>
      </c>
      <c r="CB358">
        <v>222.61</v>
      </c>
      <c r="CG358">
        <v>222.61</v>
      </c>
      <c r="CK358" s="17"/>
      <c r="CL358">
        <v>222.61</v>
      </c>
      <c r="CQ358">
        <v>222.61</v>
      </c>
      <c r="CV358">
        <v>222.61</v>
      </c>
      <c r="DA358">
        <v>222.61</v>
      </c>
      <c r="DF358">
        <v>222.61</v>
      </c>
      <c r="DK358">
        <v>222.61</v>
      </c>
      <c r="DP358">
        <v>222.61</v>
      </c>
      <c r="DU358">
        <v>222.61</v>
      </c>
      <c r="DZ358">
        <v>222.61</v>
      </c>
      <c r="EE358">
        <v>224.11</v>
      </c>
      <c r="EJ358">
        <v>224.11</v>
      </c>
      <c r="EO358">
        <v>224.11</v>
      </c>
      <c r="ET358">
        <v>224.11</v>
      </c>
      <c r="EY358">
        <v>224.11</v>
      </c>
      <c r="FD358">
        <v>224.11</v>
      </c>
      <c r="FI358">
        <v>224.11</v>
      </c>
      <c r="FN358">
        <v>224.11</v>
      </c>
      <c r="FS358">
        <v>224.11</v>
      </c>
      <c r="FX358">
        <v>224.11</v>
      </c>
      <c r="GC358">
        <v>230.39</v>
      </c>
      <c r="GH358">
        <v>230.39</v>
      </c>
      <c r="GM358">
        <v>231.69</v>
      </c>
      <c r="GR358">
        <v>231.69</v>
      </c>
      <c r="GW358">
        <v>231.69</v>
      </c>
      <c r="HB358">
        <v>231.69</v>
      </c>
      <c r="HG358">
        <v>232.38</v>
      </c>
      <c r="HL358">
        <v>232.38</v>
      </c>
      <c r="HQ358">
        <v>232.38</v>
      </c>
      <c r="HV358">
        <v>232.38</v>
      </c>
      <c r="IA358">
        <v>232.38</v>
      </c>
      <c r="IF358">
        <v>232.38</v>
      </c>
      <c r="IK358">
        <v>232.38</v>
      </c>
      <c r="IP358">
        <v>231.96</v>
      </c>
      <c r="IU358">
        <v>231.96</v>
      </c>
      <c r="IZ358">
        <v>231.96</v>
      </c>
      <c r="JE358">
        <v>231.96</v>
      </c>
      <c r="JJ358">
        <v>231.96</v>
      </c>
      <c r="JO358">
        <v>231.96</v>
      </c>
    </row>
    <row r="359" spans="1:278" x14ac:dyDescent="0.3">
      <c r="A359" s="2">
        <f>IFERROR(AVERAGEIF(Customer_Revenue[[#This Row],[1/3/2022]:[3/31/2022]], "&gt;0"), 0)</f>
        <v>66.25</v>
      </c>
      <c r="B359" s="1">
        <f>IFERROR(AVEDEV(Customer_Revenue[[#This Row],[1/3/2022]:[3/31/2022]]),0)</f>
        <v>0</v>
      </c>
      <c r="C359" s="1">
        <f>IFERROR(MAX(0,#REF!-#REF!),0)</f>
        <v>0</v>
      </c>
      <c r="D359" s="1">
        <f>IFERROR(#REF!+#REF!,0)</f>
        <v>0</v>
      </c>
      <c r="E359" s="2">
        <f>IFERROR(AVERAGEIF(Customer_Revenue[[#This Row],[4/1/2022]:[6/30/2022]], "&gt;0"), 0)</f>
        <v>82.194999999999993</v>
      </c>
      <c r="F359" s="1">
        <f>IFERROR(AVEDEV(Customer_Revenue[[#This Row],[4/1/2022]:[6/30/2022]]),0)</f>
        <v>57.66</v>
      </c>
      <c r="G359" s="1">
        <f>IFERROR(MAX(0,#REF!-#REF!),0)</f>
        <v>0</v>
      </c>
      <c r="H359" s="1">
        <f>IFERROR(#REF!+#REF!,0)</f>
        <v>0</v>
      </c>
      <c r="I359" s="2">
        <f>IFERROR(AVERAGEIF(Customer_Revenue[[#This Row],[4/1/2022]:[9/30/2022]], "&gt;0"),0)</f>
        <v>82.587499999999991</v>
      </c>
      <c r="J359" s="1">
        <f>IFERROR(AVEDEV(Customer_Revenue[[#This Row],[4/1/2022]:[9/30/2022]]),0)</f>
        <v>51.427777777777777</v>
      </c>
      <c r="K359" s="1">
        <f>IFERROR(MAX(0,Customer_Revenue[[#This Row],[Q3 Mean]]-Customer_Revenue[[#This Row],[Q3 Mean Absolute Deviation]]),0)</f>
        <v>31.159722222222214</v>
      </c>
      <c r="L359" s="1">
        <f>IFERROR(MAX(0,Customer_Revenue[[#This Row],[Q3 Mean]]+Customer_Revenue[[#This Row],[Q3 Mean Absolute Deviation]]),0)</f>
        <v>134.01527777777778</v>
      </c>
      <c r="M359" s="2">
        <f>IFERROR(AVERAGEIF(Customer_Revenue[[#This Row],[10/1/2021]:[3/31/2022]], "&gt;0"),0)</f>
        <v>65.62</v>
      </c>
      <c r="N359" s="1">
        <f>IFERROR(AVEDEV(Customer_Revenue[[#This Row],[10/1/2021]:[3/31/2022]]),0)</f>
        <v>1.0499999999999972</v>
      </c>
      <c r="O359" s="1">
        <f>IFERROR(MAX(0,#REF!-#REF!),0)</f>
        <v>0</v>
      </c>
      <c r="P359" s="1">
        <f>IFERROR(#REF!+#REF!,0)</f>
        <v>0</v>
      </c>
      <c r="Q359">
        <v>8194</v>
      </c>
      <c r="T359">
        <v>62.47</v>
      </c>
      <c r="AS359">
        <v>66.25</v>
      </c>
      <c r="BM359">
        <v>66.25</v>
      </c>
      <c r="CG359">
        <v>66.25</v>
      </c>
      <c r="CK359" s="17"/>
      <c r="DA359">
        <v>66.25</v>
      </c>
      <c r="DU359">
        <v>66.25</v>
      </c>
      <c r="FX359">
        <v>-66.25</v>
      </c>
      <c r="FY359">
        <v>0</v>
      </c>
      <c r="GM359">
        <v>81.06</v>
      </c>
      <c r="GW359">
        <v>83.33</v>
      </c>
      <c r="HT359">
        <v>83.33</v>
      </c>
      <c r="JE359">
        <v>82.63</v>
      </c>
    </row>
    <row r="360" spans="1:278" x14ac:dyDescent="0.3">
      <c r="A360" s="2">
        <f>IFERROR(AVERAGEIF(Customer_Revenue[[#This Row],[1/3/2022]:[3/31/2022]], "&gt;0"), 0)</f>
        <v>81.009999999999991</v>
      </c>
      <c r="B360" s="1">
        <f>IFERROR(AVEDEV(Customer_Revenue[[#This Row],[1/3/2022]:[3/31/2022]]),0)</f>
        <v>40.804615384615381</v>
      </c>
      <c r="C360" s="1">
        <f>IFERROR(MAX(0,#REF!-#REF!),0)</f>
        <v>0</v>
      </c>
      <c r="D360" s="1">
        <f>IFERROR(#REF!+#REF!,0)</f>
        <v>0</v>
      </c>
      <c r="E360" s="2">
        <f>IFERROR(AVERAGEIF(Customer_Revenue[[#This Row],[4/1/2022]:[6/30/2022]], "&gt;0"), 0)</f>
        <v>53.979230769230767</v>
      </c>
      <c r="F360" s="1">
        <f>IFERROR(AVEDEV(Customer_Revenue[[#This Row],[4/1/2022]:[6/30/2022]]),0)</f>
        <v>0.95431952662721919</v>
      </c>
      <c r="G360" s="1">
        <f>IFERROR(MAX(0,#REF!-#REF!),0)</f>
        <v>0</v>
      </c>
      <c r="H360" s="1">
        <f>IFERROR(#REF!+#REF!,0)</f>
        <v>0</v>
      </c>
      <c r="I360" s="2">
        <f>IFERROR(AVERAGEIF(Customer_Revenue[[#This Row],[4/1/2022]:[9/30/2022]], "&gt;0"),0)</f>
        <v>54.595384615384589</v>
      </c>
      <c r="J360" s="1">
        <f>IFERROR(AVEDEV(Customer_Revenue[[#This Row],[4/1/2022]:[9/30/2022]]),0)</f>
        <v>0.90372781065089736</v>
      </c>
      <c r="K360" s="1">
        <f>IFERROR(MAX(0,Customer_Revenue[[#This Row],[Q3 Mean]]-Customer_Revenue[[#This Row],[Q3 Mean Absolute Deviation]]),0)</f>
        <v>53.69165680473369</v>
      </c>
      <c r="L360" s="1">
        <f>IFERROR(MAX(0,Customer_Revenue[[#This Row],[Q3 Mean]]+Customer_Revenue[[#This Row],[Q3 Mean Absolute Deviation]]),0)</f>
        <v>55.499112426035488</v>
      </c>
      <c r="M360" s="2">
        <f>IFERROR(AVERAGEIF(Customer_Revenue[[#This Row],[10/1/2021]:[3/31/2022]], "&gt;0"),0)</f>
        <v>118.38807692307691</v>
      </c>
      <c r="N360" s="1">
        <f>IFERROR(AVEDEV(Customer_Revenue[[#This Row],[10/1/2021]:[3/31/2022]]),0)</f>
        <v>48.639142011834309</v>
      </c>
      <c r="O360" s="1">
        <f>IFERROR(MAX(0,#REF!-#REF!),0)</f>
        <v>0</v>
      </c>
      <c r="P360" s="1">
        <f>IFERROR(#REF!+#REF!,0)</f>
        <v>0</v>
      </c>
      <c r="Q360">
        <v>8268</v>
      </c>
      <c r="T360">
        <v>131.31</v>
      </c>
      <c r="Y360">
        <v>142.91</v>
      </c>
      <c r="AD360">
        <v>151.11000000000001</v>
      </c>
      <c r="AI360">
        <v>142.91</v>
      </c>
      <c r="AN360">
        <v>150.12</v>
      </c>
      <c r="AS360">
        <v>150.12</v>
      </c>
      <c r="AX360">
        <v>180.86</v>
      </c>
      <c r="BC360">
        <v>180.86</v>
      </c>
      <c r="BH360">
        <v>180.86</v>
      </c>
      <c r="BM360">
        <v>180.86</v>
      </c>
      <c r="BR360">
        <v>187.71</v>
      </c>
      <c r="BW360">
        <v>136.97</v>
      </c>
      <c r="CB360">
        <v>108.36</v>
      </c>
      <c r="CG360">
        <v>136.19999999999999</v>
      </c>
      <c r="CK360" s="17"/>
      <c r="CL360">
        <v>176.54</v>
      </c>
      <c r="CQ360">
        <v>51.04</v>
      </c>
      <c r="CV360">
        <v>51.04</v>
      </c>
      <c r="DA360">
        <v>51.04</v>
      </c>
      <c r="DF360">
        <v>97.74</v>
      </c>
      <c r="DK360">
        <v>51.04</v>
      </c>
      <c r="DP360">
        <v>51.04</v>
      </c>
      <c r="DU360">
        <v>51.04</v>
      </c>
      <c r="DZ360">
        <v>51.04</v>
      </c>
      <c r="EE360">
        <v>53.29</v>
      </c>
      <c r="EJ360">
        <v>178.79</v>
      </c>
      <c r="EO360">
        <v>53.29</v>
      </c>
      <c r="ET360">
        <v>53.29</v>
      </c>
      <c r="EY360">
        <v>53.29</v>
      </c>
      <c r="FD360">
        <v>53.29</v>
      </c>
      <c r="FI360">
        <v>53.29</v>
      </c>
      <c r="FN360">
        <v>53.29</v>
      </c>
      <c r="FS360">
        <v>53.29</v>
      </c>
      <c r="FX360">
        <v>53.29</v>
      </c>
      <c r="GC360">
        <v>53.29</v>
      </c>
      <c r="GH360">
        <v>53.29</v>
      </c>
      <c r="GM360">
        <v>55.53</v>
      </c>
      <c r="GR360">
        <v>55.53</v>
      </c>
      <c r="GW360">
        <v>55.53</v>
      </c>
      <c r="HB360">
        <v>55.53</v>
      </c>
      <c r="HG360">
        <v>55.53</v>
      </c>
      <c r="HL360">
        <v>55.53</v>
      </c>
      <c r="HQ360">
        <v>55.53</v>
      </c>
      <c r="HV360">
        <v>55.53</v>
      </c>
      <c r="IA360">
        <v>55.53</v>
      </c>
      <c r="IF360">
        <v>55.53</v>
      </c>
      <c r="IK360">
        <v>55.53</v>
      </c>
      <c r="IP360">
        <v>54.84</v>
      </c>
      <c r="IU360">
        <v>54.84</v>
      </c>
      <c r="IZ360">
        <v>54.84</v>
      </c>
      <c r="JE360">
        <v>54.84</v>
      </c>
      <c r="JJ360">
        <v>54.84</v>
      </c>
      <c r="JO360">
        <v>54.84</v>
      </c>
    </row>
    <row r="361" spans="1:278" x14ac:dyDescent="0.3">
      <c r="A361" s="2">
        <f>IFERROR(AVERAGEIF(Customer_Revenue[[#This Row],[1/3/2022]:[3/31/2022]], "&gt;0"), 0)</f>
        <v>277.01153846153846</v>
      </c>
      <c r="B361" s="1">
        <f>IFERROR(AVEDEV(Customer_Revenue[[#This Row],[1/3/2022]:[3/31/2022]]),0)</f>
        <v>15.025207100591699</v>
      </c>
      <c r="C361" s="1">
        <f>IFERROR(MAX(0,#REF!-#REF!),0)</f>
        <v>0</v>
      </c>
      <c r="D361" s="1">
        <f>IFERROR(#REF!+#REF!,0)</f>
        <v>0</v>
      </c>
      <c r="E361" s="2">
        <f>IFERROR(AVERAGEIF(Customer_Revenue[[#This Row],[4/1/2022]:[6/30/2022]], "&gt;0"), 0)</f>
        <v>307.41769230769239</v>
      </c>
      <c r="F361" s="1">
        <f>IFERROR(AVEDEV(Customer_Revenue[[#This Row],[4/1/2022]:[6/30/2022]]),0)</f>
        <v>9.5712426035502567</v>
      </c>
      <c r="G361" s="1">
        <f>IFERROR(MAX(0,#REF!-#REF!),0)</f>
        <v>0</v>
      </c>
      <c r="H361" s="1">
        <f>IFERROR(#REF!+#REF!,0)</f>
        <v>0</v>
      </c>
      <c r="I361" s="2">
        <f>IFERROR(AVERAGEIF(Customer_Revenue[[#This Row],[4/1/2022]:[9/30/2022]], "&gt;0"),0)</f>
        <v>312.52153846153857</v>
      </c>
      <c r="J361" s="1">
        <f>IFERROR(AVEDEV(Customer_Revenue[[#This Row],[4/1/2022]:[9/30/2022]]),0)</f>
        <v>7.4615976331360532</v>
      </c>
      <c r="K361" s="1">
        <f>IFERROR(MAX(0,Customer_Revenue[[#This Row],[Q3 Mean]]-Customer_Revenue[[#This Row],[Q3 Mean Absolute Deviation]]),0)</f>
        <v>305.05994082840249</v>
      </c>
      <c r="L361" s="1">
        <f>IFERROR(MAX(0,Customer_Revenue[[#This Row],[Q3 Mean]]+Customer_Revenue[[#This Row],[Q3 Mean Absolute Deviation]]),0)</f>
        <v>319.98313609467465</v>
      </c>
      <c r="M361" s="2">
        <f>IFERROR(AVERAGEIF(Customer_Revenue[[#This Row],[10/1/2021]:[3/31/2022]], "&gt;0"),0)</f>
        <v>271.87192307692305</v>
      </c>
      <c r="N361" s="1">
        <f>IFERROR(AVEDEV(Customer_Revenue[[#This Row],[10/1/2021]:[3/31/2022]]),0)</f>
        <v>14.746656804733703</v>
      </c>
      <c r="O361" s="1">
        <f>IFERROR(MAX(0,#REF!-#REF!),0)</f>
        <v>0</v>
      </c>
      <c r="P361" s="1">
        <f>IFERROR(#REF!+#REF!,0)</f>
        <v>0</v>
      </c>
      <c r="Q361">
        <v>8275</v>
      </c>
      <c r="T361">
        <v>252.63</v>
      </c>
      <c r="Y361">
        <v>252.63</v>
      </c>
      <c r="AD361">
        <v>291.38</v>
      </c>
      <c r="AI361">
        <v>252.63</v>
      </c>
      <c r="AO361">
        <v>252.63</v>
      </c>
      <c r="AT361">
        <v>252.63</v>
      </c>
      <c r="AY361">
        <v>291.38</v>
      </c>
      <c r="BD361">
        <v>252.63</v>
      </c>
      <c r="BI361">
        <v>265.66000000000003</v>
      </c>
      <c r="BN361">
        <v>265.66000000000003</v>
      </c>
      <c r="BS361">
        <v>306.33999999999997</v>
      </c>
      <c r="BX361">
        <v>265.66000000000003</v>
      </c>
      <c r="CC361">
        <v>265.66000000000003</v>
      </c>
      <c r="CH361">
        <v>265.66000000000003</v>
      </c>
      <c r="CK361" s="17"/>
      <c r="CM361">
        <v>306.33999999999997</v>
      </c>
      <c r="CR361">
        <v>265.66000000000003</v>
      </c>
      <c r="CW361">
        <v>265.66000000000003</v>
      </c>
      <c r="DB361">
        <v>265.66000000000003</v>
      </c>
      <c r="DG361">
        <v>306.33999999999997</v>
      </c>
      <c r="DL361">
        <v>265.66000000000003</v>
      </c>
      <c r="DQ361">
        <v>265.66000000000003</v>
      </c>
      <c r="DV361">
        <v>265.66000000000003</v>
      </c>
      <c r="EA361">
        <v>306.33999999999997</v>
      </c>
      <c r="EF361">
        <v>267.91000000000003</v>
      </c>
      <c r="EK361">
        <v>267.91000000000003</v>
      </c>
      <c r="EP361">
        <v>286.69000000000005</v>
      </c>
      <c r="EU361">
        <v>286.68</v>
      </c>
      <c r="EZ361">
        <v>286.68</v>
      </c>
      <c r="FE361">
        <v>286.68</v>
      </c>
      <c r="FJ361">
        <v>307.66000000000003</v>
      </c>
      <c r="FO361">
        <v>307.64999999999998</v>
      </c>
      <c r="FT361">
        <v>307.64999999999998</v>
      </c>
      <c r="FY361">
        <v>307.64999999999998</v>
      </c>
      <c r="GD361">
        <v>315.93</v>
      </c>
      <c r="GI361">
        <v>317.97000000000003</v>
      </c>
      <c r="GN361">
        <v>317.97000000000003</v>
      </c>
      <c r="GS361">
        <v>317.97000000000003</v>
      </c>
      <c r="GX361">
        <v>317.97000000000003</v>
      </c>
      <c r="HC361">
        <v>317.97000000000003</v>
      </c>
      <c r="HH361">
        <v>317.97000000000003</v>
      </c>
      <c r="HM361">
        <v>317.97000000000003</v>
      </c>
      <c r="HR361">
        <v>317.97000000000003</v>
      </c>
      <c r="HW361">
        <v>317.97000000000003</v>
      </c>
      <c r="IB361">
        <v>317.97000000000003</v>
      </c>
      <c r="IG361">
        <v>317.97000000000003</v>
      </c>
      <c r="IL361">
        <v>317.33</v>
      </c>
      <c r="IQ361">
        <v>317.33</v>
      </c>
      <c r="IV361">
        <v>317.33</v>
      </c>
      <c r="JA361">
        <v>317.33</v>
      </c>
      <c r="JF361">
        <v>317.33</v>
      </c>
      <c r="JK361">
        <v>317.33</v>
      </c>
      <c r="JP361">
        <v>317.33</v>
      </c>
    </row>
    <row r="362" spans="1:278" x14ac:dyDescent="0.3">
      <c r="A362" s="2">
        <f>IFERROR(AVERAGEIF(Customer_Revenue[[#This Row],[1/3/2022]:[3/31/2022]], "&gt;0"), 0)</f>
        <v>46.037692307692311</v>
      </c>
      <c r="B362" s="1">
        <f>IFERROR(AVEDEV(Customer_Revenue[[#This Row],[1/3/2022]:[3/31/2022]]),0)</f>
        <v>12.83917159763314</v>
      </c>
      <c r="C362" s="1">
        <f>IFERROR(MAX(0,#REF!-#REF!),0)</f>
        <v>0</v>
      </c>
      <c r="D362" s="1">
        <f>IFERROR(#REF!+#REF!,0)</f>
        <v>0</v>
      </c>
      <c r="E362" s="2">
        <f>IFERROR(AVERAGEIF(Customer_Revenue[[#This Row],[4/1/2022]:[6/30/2022]], "&gt;0"), 0)</f>
        <v>50.336923076923071</v>
      </c>
      <c r="F362" s="1">
        <f>IFERROR(AVEDEV(Customer_Revenue[[#This Row],[4/1/2022]:[6/30/2022]]),0)</f>
        <v>13.927573964497036</v>
      </c>
      <c r="G362" s="1">
        <f>IFERROR(MAX(0,#REF!-#REF!),0)</f>
        <v>0</v>
      </c>
      <c r="H362" s="1">
        <f>IFERROR(#REF!+#REF!,0)</f>
        <v>0</v>
      </c>
      <c r="I362" s="2">
        <f>IFERROR(AVERAGEIF(Customer_Revenue[[#This Row],[4/1/2022]:[9/30/2022]], "&gt;0"),0)</f>
        <v>48.117692307692309</v>
      </c>
      <c r="J362" s="1">
        <f>IFERROR(AVEDEV(Customer_Revenue[[#This Row],[4/1/2022]:[9/30/2022]]),0)</f>
        <v>10.11455621301775</v>
      </c>
      <c r="K362" s="1">
        <f>IFERROR(MAX(0,Customer_Revenue[[#This Row],[Q3 Mean]]-Customer_Revenue[[#This Row],[Q3 Mean Absolute Deviation]]),0)</f>
        <v>38.003136094674559</v>
      </c>
      <c r="L362" s="1">
        <f>IFERROR(MAX(0,Customer_Revenue[[#This Row],[Q3 Mean]]+Customer_Revenue[[#This Row],[Q3 Mean Absolute Deviation]]),0)</f>
        <v>58.232248520710058</v>
      </c>
      <c r="M362" s="2">
        <f>IFERROR(AVERAGEIF(Customer_Revenue[[#This Row],[10/1/2021]:[3/31/2022]], "&gt;0"),0)</f>
        <v>45.398000000000003</v>
      </c>
      <c r="N362" s="1">
        <f>IFERROR(AVEDEV(Customer_Revenue[[#This Row],[10/1/2021]:[3/31/2022]]),0)</f>
        <v>12.820798816568043</v>
      </c>
      <c r="O362" s="1">
        <f>IFERROR(MAX(0,#REF!-#REF!),0)</f>
        <v>0</v>
      </c>
      <c r="P362" s="1">
        <f>IFERROR(#REF!+#REF!,0)</f>
        <v>0</v>
      </c>
      <c r="Q362">
        <v>8313</v>
      </c>
      <c r="U362">
        <v>36.340000000000003</v>
      </c>
      <c r="Z362">
        <v>36.340000000000003</v>
      </c>
      <c r="AE362">
        <v>36.340000000000003</v>
      </c>
      <c r="AJ362">
        <v>36.340000000000003</v>
      </c>
      <c r="AN362">
        <v>36.340000000000003</v>
      </c>
      <c r="AS362">
        <v>71.27</v>
      </c>
      <c r="AX362">
        <v>56.51</v>
      </c>
      <c r="BC362">
        <v>0</v>
      </c>
      <c r="BH362">
        <v>36.340000000000003</v>
      </c>
      <c r="BM362">
        <v>81.62</v>
      </c>
      <c r="BR362">
        <v>36.340000000000003</v>
      </c>
      <c r="BW362">
        <v>36.340000000000003</v>
      </c>
      <c r="CB362">
        <v>36.340000000000003</v>
      </c>
      <c r="CG362">
        <v>36.340000000000003</v>
      </c>
      <c r="CK362" s="17"/>
      <c r="CL362">
        <v>36.340000000000003</v>
      </c>
      <c r="CQ362">
        <v>104.26</v>
      </c>
      <c r="CV362">
        <v>71.27</v>
      </c>
      <c r="DA362">
        <v>38.17</v>
      </c>
      <c r="DF362">
        <v>38.17</v>
      </c>
      <c r="DK362">
        <v>38.17</v>
      </c>
      <c r="DP362">
        <v>38.17</v>
      </c>
      <c r="DU362">
        <v>38.17</v>
      </c>
      <c r="DZ362">
        <v>38.17</v>
      </c>
      <c r="EE362">
        <v>40.42</v>
      </c>
      <c r="EJ362">
        <v>40.42</v>
      </c>
      <c r="EO362">
        <v>40.42</v>
      </c>
      <c r="ET362">
        <v>75.349999999999994</v>
      </c>
      <c r="EY362">
        <v>40.42</v>
      </c>
      <c r="FD362">
        <v>40.42</v>
      </c>
      <c r="FI362">
        <v>40.42</v>
      </c>
      <c r="FN362">
        <v>40.42</v>
      </c>
      <c r="FS362">
        <v>40.42</v>
      </c>
      <c r="FX362">
        <v>87.96</v>
      </c>
      <c r="GC362">
        <v>40.42</v>
      </c>
      <c r="GH362">
        <v>40.42</v>
      </c>
      <c r="GM362">
        <v>78.23</v>
      </c>
      <c r="GR362">
        <v>43.3</v>
      </c>
      <c r="GW362">
        <v>43.3</v>
      </c>
      <c r="HB362">
        <v>43.3</v>
      </c>
      <c r="HG362">
        <v>43.3</v>
      </c>
      <c r="HL362">
        <v>43.3</v>
      </c>
      <c r="HQ362">
        <v>43.3</v>
      </c>
      <c r="HV362">
        <v>43.3</v>
      </c>
      <c r="IA362">
        <v>43.3</v>
      </c>
      <c r="IF362">
        <v>82.42</v>
      </c>
      <c r="IK362">
        <v>43.3</v>
      </c>
      <c r="IP362">
        <v>42.41</v>
      </c>
      <c r="IU362">
        <v>42.41</v>
      </c>
      <c r="IZ362">
        <v>42.41</v>
      </c>
      <c r="JE362">
        <v>42.41</v>
      </c>
      <c r="JJ362">
        <v>42.41</v>
      </c>
      <c r="JO362">
        <v>42.41</v>
      </c>
    </row>
    <row r="363" spans="1:278" x14ac:dyDescent="0.3">
      <c r="A363" s="2">
        <f>IFERROR(AVERAGEIF(Customer_Revenue[[#This Row],[1/3/2022]:[3/31/2022]], "&gt;0"), 0)</f>
        <v>26.903076923076927</v>
      </c>
      <c r="B363" s="1">
        <f>IFERROR(AVEDEV(Customer_Revenue[[#This Row],[1/3/2022]:[3/31/2022]]),0)</f>
        <v>0.77964497041420344</v>
      </c>
      <c r="C363" s="1">
        <f>IFERROR(MAX(0,#REF!-#REF!),0)</f>
        <v>0</v>
      </c>
      <c r="D363" s="1">
        <f>IFERROR(#REF!+#REF!,0)</f>
        <v>0</v>
      </c>
      <c r="E363" s="2">
        <f>IFERROR(AVERAGEIF(Customer_Revenue[[#This Row],[4/1/2022]:[6/30/2022]], "&gt;0"), 0)</f>
        <v>28.170000000000012</v>
      </c>
      <c r="F363" s="1">
        <f>IFERROR(AVEDEV(Customer_Revenue[[#This Row],[4/1/2022]:[6/30/2022]]),0)</f>
        <v>1.0658141036401503E-14</v>
      </c>
      <c r="G363" s="1">
        <f>IFERROR(MAX(0,#REF!-#REF!),0)</f>
        <v>0</v>
      </c>
      <c r="H363" s="1">
        <f>IFERROR(#REF!+#REF!,0)</f>
        <v>0</v>
      </c>
      <c r="I363" s="2">
        <f>IFERROR(AVERAGEIF(Customer_Revenue[[#This Row],[4/1/2022]:[9/30/2022]], "&gt;0"),0)</f>
        <v>28.169999999999998</v>
      </c>
      <c r="J363" s="1">
        <f>IFERROR(AVEDEV(Customer_Revenue[[#This Row],[4/1/2022]:[9/30/2022]]),0)</f>
        <v>3.5527136788005009E-15</v>
      </c>
      <c r="K363" s="1">
        <f>IFERROR(MAX(0,Customer_Revenue[[#This Row],[Q3 Mean]]-Customer_Revenue[[#This Row],[Q3 Mean Absolute Deviation]]),0)</f>
        <v>28.169999999999995</v>
      </c>
      <c r="L363" s="1">
        <f>IFERROR(MAX(0,Customer_Revenue[[#This Row],[Q3 Mean]]+Customer_Revenue[[#This Row],[Q3 Mean Absolute Deviation]]),0)</f>
        <v>28.17</v>
      </c>
      <c r="M363" s="2">
        <f>IFERROR(AVERAGEIF(Customer_Revenue[[#This Row],[10/1/2021]:[3/31/2022]], "&gt;0"),0)</f>
        <v>26.632799999999985</v>
      </c>
      <c r="N363" s="1">
        <f>IFERROR(AVEDEV(Customer_Revenue[[#This Row],[10/1/2021]:[3/31/2022]]),0)</f>
        <v>1.9698816568047481</v>
      </c>
      <c r="O363" s="1">
        <f>IFERROR(MAX(0,#REF!-#REF!),0)</f>
        <v>0</v>
      </c>
      <c r="P363" s="1">
        <f>IFERROR(#REF!+#REF!,0)</f>
        <v>0</v>
      </c>
      <c r="Q363">
        <v>8326</v>
      </c>
      <c r="S363">
        <v>26.34</v>
      </c>
      <c r="X363">
        <v>26.34</v>
      </c>
      <c r="AC363">
        <v>26.34</v>
      </c>
      <c r="AH363">
        <v>26.34</v>
      </c>
      <c r="AM363">
        <v>26.34</v>
      </c>
      <c r="AR363">
        <v>26.34</v>
      </c>
      <c r="AW363">
        <v>26.34</v>
      </c>
      <c r="BB363">
        <v>26.34</v>
      </c>
      <c r="BG363">
        <v>26.34</v>
      </c>
      <c r="BL363">
        <v>26.34</v>
      </c>
      <c r="BQ363">
        <v>26.34</v>
      </c>
      <c r="BV363">
        <v>26.34</v>
      </c>
      <c r="CA363">
        <v>0</v>
      </c>
      <c r="CF363">
        <v>26.34</v>
      </c>
      <c r="CK363" s="17">
        <v>26.34</v>
      </c>
      <c r="CP363">
        <v>26.34</v>
      </c>
      <c r="CU363">
        <v>26.34</v>
      </c>
      <c r="CZ363">
        <v>26.34</v>
      </c>
      <c r="DE363">
        <v>26.34</v>
      </c>
      <c r="DJ363">
        <v>26.34</v>
      </c>
      <c r="DO363">
        <v>26.34</v>
      </c>
      <c r="DT363">
        <v>26.34</v>
      </c>
      <c r="DY363">
        <v>28.17</v>
      </c>
      <c r="ED363">
        <v>28.17</v>
      </c>
      <c r="EI363">
        <v>28.17</v>
      </c>
      <c r="EN363">
        <v>28.17</v>
      </c>
      <c r="ES363">
        <v>28.17</v>
      </c>
      <c r="EX363">
        <v>28.17</v>
      </c>
      <c r="FC363">
        <v>28.17</v>
      </c>
      <c r="FH363">
        <v>28.17</v>
      </c>
      <c r="FM363">
        <v>28.17</v>
      </c>
      <c r="FR363">
        <v>28.17</v>
      </c>
      <c r="FW363">
        <v>28.17</v>
      </c>
      <c r="GB363">
        <v>28.17</v>
      </c>
      <c r="GG363">
        <v>28.17</v>
      </c>
      <c r="GL363">
        <v>28.17</v>
      </c>
      <c r="GQ363">
        <v>28.17</v>
      </c>
      <c r="GV363">
        <v>28.17</v>
      </c>
      <c r="HA363">
        <v>28.17</v>
      </c>
      <c r="HF363">
        <v>28.17</v>
      </c>
      <c r="HK363">
        <v>28.17</v>
      </c>
      <c r="HP363">
        <v>28.17</v>
      </c>
      <c r="HU363">
        <v>28.17</v>
      </c>
      <c r="HZ363">
        <v>28.17</v>
      </c>
      <c r="IE363">
        <v>28.17</v>
      </c>
      <c r="IJ363">
        <v>28.17</v>
      </c>
      <c r="IO363">
        <v>28.17</v>
      </c>
      <c r="IV363">
        <v>28.17</v>
      </c>
      <c r="IY363">
        <v>28.17</v>
      </c>
      <c r="JD363">
        <v>28.17</v>
      </c>
      <c r="JI363">
        <v>28.17</v>
      </c>
      <c r="JN363">
        <v>28.17</v>
      </c>
    </row>
    <row r="364" spans="1:278" x14ac:dyDescent="0.3">
      <c r="A364" s="2">
        <f>IFERROR(AVERAGEIF(Customer_Revenue[[#This Row],[1/3/2022]:[3/31/2022]], "&gt;0"), 0)</f>
        <v>75.8</v>
      </c>
      <c r="B364" s="1">
        <f>IFERROR(AVEDEV(Customer_Revenue[[#This Row],[1/3/2022]:[3/31/2022]]),0)</f>
        <v>1</v>
      </c>
      <c r="C364" s="1">
        <f>IFERROR(MAX(0,#REF!-#REF!),0)</f>
        <v>0</v>
      </c>
      <c r="D364" s="1">
        <f>IFERROR(#REF!+#REF!,0)</f>
        <v>0</v>
      </c>
      <c r="E364" s="2">
        <f>IFERROR(AVERAGEIF(Customer_Revenue[[#This Row],[4/1/2022]:[6/30/2022]], "&gt;0"), 0)</f>
        <v>77.97</v>
      </c>
      <c r="F364" s="1">
        <f>IFERROR(AVEDEV(Customer_Revenue[[#This Row],[4/1/2022]:[6/30/2022]]),0)</f>
        <v>0.89333333333333564</v>
      </c>
      <c r="G364" s="1">
        <f>IFERROR(MAX(0,#REF!-#REF!),0)</f>
        <v>0</v>
      </c>
      <c r="H364" s="1">
        <f>IFERROR(#REF!+#REF!,0)</f>
        <v>0</v>
      </c>
      <c r="I364" s="2">
        <f>IFERROR(AVERAGEIF(Customer_Revenue[[#This Row],[4/1/2022]:[9/30/2022]], "&gt;0"),0)</f>
        <v>78.811666666666667</v>
      </c>
      <c r="J364" s="1">
        <f>IFERROR(AVEDEV(Customer_Revenue[[#This Row],[4/1/2022]:[9/30/2022]]),0)</f>
        <v>1.0077777777777779</v>
      </c>
      <c r="K364" s="1">
        <f>IFERROR(MAX(0,Customer_Revenue[[#This Row],[Q3 Mean]]-Customer_Revenue[[#This Row],[Q3 Mean Absolute Deviation]]),0)</f>
        <v>77.803888888888892</v>
      </c>
      <c r="L364" s="1">
        <f>IFERROR(MAX(0,Customer_Revenue[[#This Row],[Q3 Mean]]+Customer_Revenue[[#This Row],[Q3 Mean Absolute Deviation]]),0)</f>
        <v>79.819444444444443</v>
      </c>
      <c r="M364" s="2">
        <f>IFERROR(AVERAGEIF(Customer_Revenue[[#This Row],[10/1/2021]:[3/31/2022]], "&gt;0"),0)</f>
        <v>75.371428571428581</v>
      </c>
      <c r="N364" s="1">
        <f>IFERROR(AVEDEV(Customer_Revenue[[#This Row],[10/1/2021]:[3/31/2022]]),0)</f>
        <v>0.55102040816327402</v>
      </c>
      <c r="O364" s="1">
        <f>IFERROR(MAX(0,#REF!-#REF!),0)</f>
        <v>0</v>
      </c>
      <c r="P364" s="1">
        <f>IFERROR(#REF!+#REF!,0)</f>
        <v>0</v>
      </c>
      <c r="Q364">
        <v>8357</v>
      </c>
      <c r="V364">
        <v>75.05</v>
      </c>
      <c r="AP364">
        <v>75.05</v>
      </c>
      <c r="BJ364">
        <v>75.05</v>
      </c>
      <c r="CD364">
        <v>75.05</v>
      </c>
      <c r="CK364" s="17"/>
      <c r="CX364">
        <v>75.05</v>
      </c>
      <c r="DR364">
        <v>75.05</v>
      </c>
      <c r="EL364">
        <v>77.3</v>
      </c>
      <c r="FF364">
        <v>77.3</v>
      </c>
      <c r="FZ364">
        <v>77.3</v>
      </c>
      <c r="GT364">
        <v>79.31</v>
      </c>
      <c r="HN364">
        <v>79.86</v>
      </c>
      <c r="IH364">
        <v>79.86</v>
      </c>
      <c r="JB364">
        <v>79.239999999999995</v>
      </c>
    </row>
    <row r="365" spans="1:278" x14ac:dyDescent="0.3">
      <c r="A365" s="2">
        <f>IFERROR(AVERAGEIF(Customer_Revenue[[#This Row],[1/3/2022]:[3/31/2022]], "&gt;0"), 0)</f>
        <v>32.65923076923076</v>
      </c>
      <c r="B365" s="1">
        <f>IFERROR(AVEDEV(Customer_Revenue[[#This Row],[1/3/2022]:[3/31/2022]]),0)</f>
        <v>0.79881656804733203</v>
      </c>
      <c r="C365" s="1">
        <f>IFERROR(MAX(0,#REF!-#REF!),0)</f>
        <v>0</v>
      </c>
      <c r="D365" s="1">
        <f>IFERROR(#REF!+#REF!,0)</f>
        <v>0</v>
      </c>
      <c r="E365" s="2">
        <f>IFERROR(AVERAGEIF(Customer_Revenue[[#This Row],[4/1/2022]:[6/30/2022]], "&gt;0"), 0)</f>
        <v>35.11307692307691</v>
      </c>
      <c r="F365" s="1">
        <f>IFERROR(AVEDEV(Customer_Revenue[[#This Row],[4/1/2022]:[6/30/2022]]),0)</f>
        <v>0.88994082840236477</v>
      </c>
      <c r="G365" s="1">
        <f>IFERROR(MAX(0,#REF!-#REF!),0)</f>
        <v>0</v>
      </c>
      <c r="H365" s="1">
        <f>IFERROR(#REF!+#REF!,0)</f>
        <v>0</v>
      </c>
      <c r="I365" s="2">
        <f>IFERROR(AVERAGEIF(Customer_Revenue[[#This Row],[4/1/2022]:[9/30/2022]], "&gt;0"),0)</f>
        <v>35.535384615384615</v>
      </c>
      <c r="J365" s="1">
        <f>IFERROR(AVEDEV(Customer_Revenue[[#This Row],[4/1/2022]:[9/30/2022]]),0)</f>
        <v>0.70485207100591785</v>
      </c>
      <c r="K365" s="1">
        <f>IFERROR(MAX(0,Customer_Revenue[[#This Row],[Q3 Mean]]-Customer_Revenue[[#This Row],[Q3 Mean Absolute Deviation]]),0)</f>
        <v>34.830532544378698</v>
      </c>
      <c r="L365" s="1">
        <f>IFERROR(MAX(0,Customer_Revenue[[#This Row],[Q3 Mean]]+Customer_Revenue[[#This Row],[Q3 Mean Absolute Deviation]]),0)</f>
        <v>36.240236686390531</v>
      </c>
      <c r="M365" s="2">
        <f>IFERROR(AVERAGEIF(Customer_Revenue[[#This Row],[10/1/2021]:[3/31/2022]], "&gt;0"),0)</f>
        <v>31.925769230769223</v>
      </c>
      <c r="N365" s="1">
        <f>IFERROR(AVEDEV(Customer_Revenue[[#This Row],[10/1/2021]:[3/31/2022]]),0)</f>
        <v>0.81585798816568333</v>
      </c>
      <c r="O365" s="1">
        <f>IFERROR(MAX(0,#REF!-#REF!),0)</f>
        <v>0</v>
      </c>
      <c r="P365" s="1">
        <f>IFERROR(#REF!+#REF!,0)</f>
        <v>0</v>
      </c>
      <c r="Q365">
        <v>8370</v>
      </c>
      <c r="V365">
        <v>30.6</v>
      </c>
      <c r="AA365">
        <v>30.6</v>
      </c>
      <c r="AF365">
        <v>30.6</v>
      </c>
      <c r="AK365">
        <v>30.6</v>
      </c>
      <c r="AP365">
        <v>30.6</v>
      </c>
      <c r="AU365">
        <v>30.6</v>
      </c>
      <c r="AZ365">
        <v>30.6</v>
      </c>
      <c r="BE365">
        <v>30.6</v>
      </c>
      <c r="BJ365">
        <v>32.14</v>
      </c>
      <c r="BO365">
        <v>32.14</v>
      </c>
      <c r="BT365">
        <v>32.14</v>
      </c>
      <c r="BY365">
        <v>32.14</v>
      </c>
      <c r="CD365">
        <v>32.14</v>
      </c>
      <c r="CI365">
        <v>32.14</v>
      </c>
      <c r="CK365" s="17"/>
      <c r="CN365">
        <v>32.14</v>
      </c>
      <c r="CS365">
        <v>32.14</v>
      </c>
      <c r="CX365">
        <v>32.14</v>
      </c>
      <c r="DC365">
        <v>32.14</v>
      </c>
      <c r="DH365">
        <v>32.14</v>
      </c>
      <c r="DM365">
        <v>32.14</v>
      </c>
      <c r="DR365">
        <v>32.14</v>
      </c>
      <c r="DW365">
        <v>32.14</v>
      </c>
      <c r="EB365">
        <v>32.14</v>
      </c>
      <c r="EG365">
        <v>34.39</v>
      </c>
      <c r="EL365">
        <v>34.39</v>
      </c>
      <c r="EQ365">
        <v>34.39</v>
      </c>
      <c r="EV365">
        <v>34.39</v>
      </c>
      <c r="FA365">
        <v>34.39</v>
      </c>
      <c r="FF365">
        <v>34.39</v>
      </c>
      <c r="FK365">
        <v>34.39</v>
      </c>
      <c r="FP365">
        <v>34.39</v>
      </c>
      <c r="FU365">
        <v>34.39</v>
      </c>
      <c r="FZ365">
        <v>34.39</v>
      </c>
      <c r="GE365">
        <v>34.39</v>
      </c>
      <c r="GJ365">
        <v>36.270000000000003</v>
      </c>
      <c r="GO365">
        <v>36.270000000000003</v>
      </c>
      <c r="GT365">
        <v>36.270000000000003</v>
      </c>
      <c r="GY365">
        <v>36.270000000000003</v>
      </c>
      <c r="HD365">
        <v>36.270000000000003</v>
      </c>
      <c r="HI365">
        <v>36.270000000000003</v>
      </c>
      <c r="HN365">
        <v>36.270000000000003</v>
      </c>
      <c r="HS365">
        <v>36.270000000000003</v>
      </c>
      <c r="HX365">
        <v>36.270000000000003</v>
      </c>
      <c r="IC365">
        <v>36.270000000000003</v>
      </c>
      <c r="IH365">
        <v>36.270000000000003</v>
      </c>
      <c r="IM365">
        <v>35.69</v>
      </c>
      <c r="IR365">
        <v>35.69</v>
      </c>
      <c r="IW365">
        <v>35.69</v>
      </c>
      <c r="JB365">
        <v>35.69</v>
      </c>
      <c r="JG365">
        <v>35.69</v>
      </c>
      <c r="JL365">
        <v>35.69</v>
      </c>
      <c r="JQ365">
        <v>35.69</v>
      </c>
    </row>
    <row r="366" spans="1:278" x14ac:dyDescent="0.3">
      <c r="A366" s="2">
        <f>IFERROR(AVERAGEIF(Customer_Revenue[[#This Row],[1/3/2022]:[3/31/2022]], "&gt;0"), 0)</f>
        <v>72.224615384615376</v>
      </c>
      <c r="B366" s="1">
        <f>IFERROR(AVEDEV(Customer_Revenue[[#This Row],[1/3/2022]:[3/31/2022]]),0)</f>
        <v>0.79562130177514234</v>
      </c>
      <c r="C366" s="1">
        <f>IFERROR(MAX(0,#REF!-#REF!),0)</f>
        <v>0</v>
      </c>
      <c r="D366" s="1">
        <f>IFERROR(#REF!+#REF!,0)</f>
        <v>0</v>
      </c>
      <c r="E366" s="2">
        <f>IFERROR(AVERAGEIF(Customer_Revenue[[#This Row],[4/1/2022]:[6/30/2022]], "&gt;0"), 0)</f>
        <v>79.600769230769231</v>
      </c>
      <c r="F366" s="1">
        <f>IFERROR(AVEDEV(Customer_Revenue[[#This Row],[4/1/2022]:[6/30/2022]]),0)</f>
        <v>3.5081656804733714</v>
      </c>
      <c r="G366" s="1">
        <f>IFERROR(MAX(0,#REF!-#REF!),0)</f>
        <v>0</v>
      </c>
      <c r="H366" s="1">
        <f>IFERROR(#REF!+#REF!,0)</f>
        <v>0</v>
      </c>
      <c r="I366" s="2">
        <f>IFERROR(AVERAGEIF(Customer_Revenue[[#This Row],[4/1/2022]:[9/30/2022]], "&gt;0"),0)</f>
        <v>81.555384615384611</v>
      </c>
      <c r="J366" s="1">
        <f>IFERROR(AVEDEV(Customer_Revenue[[#This Row],[4/1/2022]:[9/30/2022]]),0)</f>
        <v>2.7037278106508853</v>
      </c>
      <c r="K366" s="1">
        <f>IFERROR(MAX(0,Customer_Revenue[[#This Row],[Q3 Mean]]-Customer_Revenue[[#This Row],[Q3 Mean Absolute Deviation]]),0)</f>
        <v>78.851656804733722</v>
      </c>
      <c r="L366" s="1">
        <f>IFERROR(MAX(0,Customer_Revenue[[#This Row],[Q3 Mean]]+Customer_Revenue[[#This Row],[Q3 Mean Absolute Deviation]]),0)</f>
        <v>84.2591124260355</v>
      </c>
      <c r="M366" s="2">
        <f>IFERROR(AVERAGEIF(Customer_Revenue[[#This Row],[10/1/2021]:[3/31/2022]], "&gt;0"),0)</f>
        <v>68.83450000000002</v>
      </c>
      <c r="N366" s="1">
        <f>IFERROR(AVEDEV(Customer_Revenue[[#This Row],[10/1/2021]:[3/31/2022]]),0)</f>
        <v>24.438284023668629</v>
      </c>
      <c r="O366" s="1">
        <f>IFERROR(MAX(0,#REF!-#REF!),0)</f>
        <v>0</v>
      </c>
      <c r="P366" s="1">
        <f>IFERROR(#REF!+#REF!,0)</f>
        <v>0</v>
      </c>
      <c r="Q366">
        <v>8384</v>
      </c>
      <c r="T366">
        <v>0</v>
      </c>
      <c r="Y366">
        <v>0</v>
      </c>
      <c r="AD366">
        <v>0</v>
      </c>
      <c r="AI366">
        <v>0</v>
      </c>
      <c r="AN366">
        <v>0</v>
      </c>
      <c r="AS366">
        <v>0</v>
      </c>
      <c r="AX366">
        <v>55.34</v>
      </c>
      <c r="BC366">
        <v>56.8</v>
      </c>
      <c r="BH366">
        <v>55.34</v>
      </c>
      <c r="BM366">
        <v>55.34</v>
      </c>
      <c r="BR366">
        <v>71.650000000000006</v>
      </c>
      <c r="BW366">
        <v>71.650000000000006</v>
      </c>
      <c r="CB366">
        <v>71.650000000000006</v>
      </c>
      <c r="CG366">
        <v>71.650000000000006</v>
      </c>
      <c r="CK366" s="17"/>
      <c r="CL366">
        <v>71.650000000000006</v>
      </c>
      <c r="CQ366">
        <v>71.650000000000006</v>
      </c>
      <c r="CV366">
        <v>71.650000000000006</v>
      </c>
      <c r="DA366">
        <v>71.650000000000006</v>
      </c>
      <c r="DF366">
        <v>72.37</v>
      </c>
      <c r="DK366">
        <v>71.650000000000006</v>
      </c>
      <c r="DP366">
        <v>71.650000000000006</v>
      </c>
      <c r="DU366">
        <v>71.650000000000006</v>
      </c>
      <c r="DZ366">
        <v>71.650000000000006</v>
      </c>
      <c r="EE366">
        <v>73.900000000000006</v>
      </c>
      <c r="EJ366">
        <v>73.900000000000006</v>
      </c>
      <c r="EO366">
        <v>73.900000000000006</v>
      </c>
      <c r="ET366">
        <v>73.900000000000006</v>
      </c>
      <c r="EY366">
        <v>73.900000000000006</v>
      </c>
      <c r="FD366">
        <v>73.900000000000006</v>
      </c>
      <c r="FI366">
        <v>73.900000000000006</v>
      </c>
      <c r="FN366">
        <v>80.650000000000006</v>
      </c>
      <c r="FS366">
        <v>80.650000000000006</v>
      </c>
      <c r="FX366">
        <v>80.650000000000006</v>
      </c>
      <c r="GC366">
        <v>80.650000000000006</v>
      </c>
      <c r="GH366">
        <v>80.650000000000006</v>
      </c>
      <c r="GM366">
        <v>83.99</v>
      </c>
      <c r="GR366">
        <v>83.99</v>
      </c>
      <c r="GW366">
        <v>83.99</v>
      </c>
      <c r="HB366">
        <v>83.99</v>
      </c>
      <c r="HG366">
        <v>83.99</v>
      </c>
      <c r="HL366">
        <v>83.99</v>
      </c>
      <c r="HQ366">
        <v>83.99</v>
      </c>
      <c r="HV366">
        <v>83.99</v>
      </c>
      <c r="IA366">
        <v>83.99</v>
      </c>
      <c r="IF366">
        <v>83.99</v>
      </c>
      <c r="IK366">
        <v>83.99</v>
      </c>
      <c r="IP366">
        <v>82.95</v>
      </c>
      <c r="IU366">
        <v>82.95</v>
      </c>
      <c r="IZ366">
        <v>82.95</v>
      </c>
      <c r="JE366">
        <v>82.95</v>
      </c>
      <c r="JJ366">
        <v>82.95</v>
      </c>
      <c r="JO366">
        <v>82.95</v>
      </c>
    </row>
    <row r="367" spans="1:278" x14ac:dyDescent="0.3">
      <c r="A367" s="2">
        <f>IFERROR(AVERAGEIF(Customer_Revenue[[#This Row],[1/3/2022]:[3/31/2022]], "&gt;0"), 0)</f>
        <v>72.876666666666665</v>
      </c>
      <c r="B367" s="1">
        <f>IFERROR(AVEDEV(Customer_Revenue[[#This Row],[1/3/2022]:[3/31/2022]]),0)</f>
        <v>1.5511111111111167</v>
      </c>
      <c r="C367" s="1">
        <f>IFERROR(MAX(0,#REF!-#REF!),0)</f>
        <v>0</v>
      </c>
      <c r="D367" s="1">
        <f>IFERROR(#REF!+#REF!,0)</f>
        <v>0</v>
      </c>
      <c r="E367" s="2">
        <f>IFERROR(AVERAGEIF(Customer_Revenue[[#This Row],[4/1/2022]:[6/30/2022]], "&gt;0"), 0)</f>
        <v>77.240000000000009</v>
      </c>
      <c r="F367" s="1">
        <f>IFERROR(AVEDEV(Customer_Revenue[[#This Row],[4/1/2022]:[6/30/2022]]),0)</f>
        <v>6.5350000000000001</v>
      </c>
      <c r="G367" s="1">
        <f>IFERROR(MAX(0,#REF!-#REF!),0)</f>
        <v>0</v>
      </c>
      <c r="H367" s="1">
        <f>IFERROR(#REF!+#REF!,0)</f>
        <v>0</v>
      </c>
      <c r="I367" s="2">
        <f>IFERROR(AVERAGEIF(Customer_Revenue[[#This Row],[4/1/2022]:[9/30/2022]], "&gt;0"),0)</f>
        <v>77.898571428571444</v>
      </c>
      <c r="J367" s="1">
        <f>IFERROR(AVEDEV(Customer_Revenue[[#This Row],[4/1/2022]:[9/30/2022]]),0)</f>
        <v>4.110612244897955</v>
      </c>
      <c r="K367" s="1">
        <f>IFERROR(MAX(0,Customer_Revenue[[#This Row],[Q3 Mean]]-Customer_Revenue[[#This Row],[Q3 Mean Absolute Deviation]]),0)</f>
        <v>73.787959183673493</v>
      </c>
      <c r="L367" s="1">
        <f>IFERROR(MAX(0,Customer_Revenue[[#This Row],[Q3 Mean]]+Customer_Revenue[[#This Row],[Q3 Mean Absolute Deviation]]),0)</f>
        <v>82.009183673469394</v>
      </c>
      <c r="M367" s="2">
        <f>IFERROR(AVERAGEIF(Customer_Revenue[[#This Row],[10/1/2021]:[3/31/2022]], "&gt;0"),0)</f>
        <v>71.713333333333338</v>
      </c>
      <c r="N367" s="1">
        <f>IFERROR(AVEDEV(Customer_Revenue[[#This Row],[10/1/2021]:[3/31/2022]]),0)</f>
        <v>1.5511111111111167</v>
      </c>
      <c r="O367" s="1">
        <f>IFERROR(MAX(0,#REF!-#REF!),0)</f>
        <v>0</v>
      </c>
      <c r="P367" s="1">
        <f>IFERROR(#REF!+#REF!,0)</f>
        <v>0</v>
      </c>
      <c r="Q367">
        <v>8402</v>
      </c>
      <c r="AF367">
        <v>70.55</v>
      </c>
      <c r="AZ367">
        <v>70.55</v>
      </c>
      <c r="BT367">
        <v>70.55</v>
      </c>
      <c r="CK367" s="17"/>
      <c r="CN367">
        <v>70.55</v>
      </c>
      <c r="DH367">
        <v>74.040000000000006</v>
      </c>
      <c r="EB367">
        <v>74.040000000000006</v>
      </c>
      <c r="EV367">
        <v>76.290000000000006</v>
      </c>
      <c r="FP367">
        <v>88.12</v>
      </c>
      <c r="GJ367">
        <v>79.430000000000007</v>
      </c>
      <c r="HD367">
        <v>65.12</v>
      </c>
      <c r="HX367">
        <v>79.430000000000007</v>
      </c>
      <c r="IR367">
        <v>78.45</v>
      </c>
      <c r="JL367">
        <v>78.45</v>
      </c>
    </row>
    <row r="368" spans="1:278" x14ac:dyDescent="0.3">
      <c r="A368" s="2">
        <f>IFERROR(AVERAGEIF(Customer_Revenue[[#This Row],[1/3/2022]:[3/31/2022]], "&gt;0"), 0)</f>
        <v>360.76307692307694</v>
      </c>
      <c r="B368" s="1">
        <f>IFERROR(AVEDEV(Customer_Revenue[[#This Row],[1/3/2022]:[3/31/2022]]),0)</f>
        <v>12.658579881656802</v>
      </c>
      <c r="C368" s="1">
        <f>IFERROR(MAX(0,#REF!-#REF!),0)</f>
        <v>0</v>
      </c>
      <c r="D368" s="1">
        <f>IFERROR(#REF!+#REF!,0)</f>
        <v>0</v>
      </c>
      <c r="E368" s="2">
        <f>IFERROR(AVERAGEIF(Customer_Revenue[[#This Row],[4/1/2022]:[6/30/2022]], "&gt;0"), 0)</f>
        <v>365.91615384615386</v>
      </c>
      <c r="F368" s="1">
        <f>IFERROR(AVEDEV(Customer_Revenue[[#This Row],[4/1/2022]:[6/30/2022]]),0)</f>
        <v>84.567288888888939</v>
      </c>
      <c r="G368" s="1">
        <f>IFERROR(MAX(0,#REF!-#REF!),0)</f>
        <v>0</v>
      </c>
      <c r="H368" s="1">
        <f>IFERROR(#REF!+#REF!,0)</f>
        <v>0</v>
      </c>
      <c r="I368" s="2">
        <f>IFERROR(AVERAGEIF(Customer_Revenue[[#This Row],[4/1/2022]:[9/30/2022]], "&gt;0"),0)</f>
        <v>365.07961538461535</v>
      </c>
      <c r="J368" s="1">
        <f>IFERROR(AVEDEV(Customer_Revenue[[#This Row],[4/1/2022]:[9/30/2022]]),0)</f>
        <v>48.428928571428585</v>
      </c>
      <c r="K368" s="1">
        <f>IFERROR(MAX(0,Customer_Revenue[[#This Row],[Q3 Mean]]-Customer_Revenue[[#This Row],[Q3 Mean Absolute Deviation]]),0)</f>
        <v>316.65068681318678</v>
      </c>
      <c r="L368" s="1">
        <f>IFERROR(MAX(0,Customer_Revenue[[#This Row],[Q3 Mean]]+Customer_Revenue[[#This Row],[Q3 Mean Absolute Deviation]]),0)</f>
        <v>413.50854395604392</v>
      </c>
      <c r="M368" s="2">
        <f>IFERROR(AVERAGEIF(Customer_Revenue[[#This Row],[10/1/2021]:[3/31/2022]], "&gt;0"),0)</f>
        <v>354.40192307692297</v>
      </c>
      <c r="N368" s="1">
        <f>IFERROR(AVEDEV(Customer_Revenue[[#This Row],[10/1/2021]:[3/31/2022]]),0)</f>
        <v>12.67449704142005</v>
      </c>
      <c r="O368" s="1">
        <f>IFERROR(MAX(0,#REF!-#REF!),0)</f>
        <v>0</v>
      </c>
      <c r="P368" s="1">
        <f>IFERROR(#REF!+#REF!,0)</f>
        <v>0</v>
      </c>
      <c r="Q368">
        <v>8426</v>
      </c>
      <c r="S368">
        <v>334.62</v>
      </c>
      <c r="X368">
        <v>334.62</v>
      </c>
      <c r="AC368">
        <v>369.21</v>
      </c>
      <c r="AH368">
        <v>334.62</v>
      </c>
      <c r="AM368">
        <v>334.62</v>
      </c>
      <c r="AR368">
        <v>334.62</v>
      </c>
      <c r="AW368">
        <v>369.21</v>
      </c>
      <c r="BB368">
        <v>334.62</v>
      </c>
      <c r="BG368">
        <v>334.62</v>
      </c>
      <c r="BL368">
        <v>351.86</v>
      </c>
      <c r="BQ368">
        <v>388.19</v>
      </c>
      <c r="BV368">
        <v>351.86</v>
      </c>
      <c r="CA368">
        <v>351.86</v>
      </c>
      <c r="CF368">
        <v>351.86</v>
      </c>
      <c r="CK368" s="17">
        <v>388.19</v>
      </c>
      <c r="CP368">
        <v>351.86</v>
      </c>
      <c r="CU368">
        <v>351.86</v>
      </c>
      <c r="CZ368">
        <v>351.86</v>
      </c>
      <c r="DE368">
        <v>388.19</v>
      </c>
      <c r="DJ368">
        <v>351.86</v>
      </c>
      <c r="DO368">
        <v>351.86</v>
      </c>
      <c r="DT368">
        <v>351.86</v>
      </c>
      <c r="DY368">
        <v>388.19</v>
      </c>
      <c r="ED368">
        <v>354.11</v>
      </c>
      <c r="EI368">
        <v>354.11</v>
      </c>
      <c r="EN368">
        <v>354.11</v>
      </c>
      <c r="ES368">
        <v>390.44</v>
      </c>
      <c r="ET368">
        <v>0</v>
      </c>
      <c r="EU368">
        <v>0</v>
      </c>
      <c r="EX368">
        <v>354.11</v>
      </c>
      <c r="FC368">
        <v>354.11</v>
      </c>
      <c r="FH368">
        <v>354.11</v>
      </c>
      <c r="FM368">
        <v>390.44</v>
      </c>
      <c r="FR368">
        <v>354.11</v>
      </c>
      <c r="FW368">
        <v>354.11</v>
      </c>
      <c r="GB368">
        <v>354.11</v>
      </c>
      <c r="GG368">
        <v>390.44</v>
      </c>
      <c r="GL368">
        <v>356.15</v>
      </c>
      <c r="GQ368">
        <v>356.15</v>
      </c>
      <c r="GV368">
        <v>356.15</v>
      </c>
      <c r="HA368">
        <v>392.48</v>
      </c>
      <c r="HF368">
        <v>356.15</v>
      </c>
      <c r="HK368">
        <v>356.15</v>
      </c>
      <c r="HP368">
        <v>356.15</v>
      </c>
      <c r="HU368">
        <v>392.48</v>
      </c>
      <c r="HZ368">
        <v>356.15</v>
      </c>
      <c r="IE368">
        <v>356.15</v>
      </c>
      <c r="IJ368">
        <v>356.15</v>
      </c>
      <c r="IO368">
        <v>391.85</v>
      </c>
      <c r="IT368">
        <v>355.52</v>
      </c>
      <c r="IY368">
        <v>355.52</v>
      </c>
      <c r="JD368">
        <v>355.52</v>
      </c>
      <c r="JI368">
        <v>391.85</v>
      </c>
      <c r="JN368">
        <v>355.52</v>
      </c>
    </row>
    <row r="369" spans="1:278" x14ac:dyDescent="0.3">
      <c r="A369" s="2">
        <f>IFERROR(AVERAGEIF(Customer_Revenue[[#This Row],[1/3/2022]:[3/31/2022]], "&gt;0"), 0)</f>
        <v>44.845384615384617</v>
      </c>
      <c r="B369" s="1">
        <f>IFERROR(AVEDEV(Customer_Revenue[[#This Row],[1/3/2022]:[3/31/2022]]),0)</f>
        <v>1.8035502958579868</v>
      </c>
      <c r="C369" s="1">
        <f>IFERROR(MAX(0,#REF!-#REF!),0)</f>
        <v>0</v>
      </c>
      <c r="D369" s="1">
        <f>IFERROR(#REF!+#REF!,0)</f>
        <v>0</v>
      </c>
      <c r="E369" s="2">
        <f>IFERROR(AVERAGEIF(Customer_Revenue[[#This Row],[4/1/2022]:[6/30/2022]], "&gt;0"), 0)</f>
        <v>48.129999999999995</v>
      </c>
      <c r="F369" s="1">
        <f>IFERROR(AVEDEV(Customer_Revenue[[#This Row],[4/1/2022]:[6/30/2022]]),0)</f>
        <v>0.66461538461538416</v>
      </c>
      <c r="G369" s="1">
        <f>IFERROR(MAX(0,#REF!-#REF!),0)</f>
        <v>0</v>
      </c>
      <c r="H369" s="1">
        <f>IFERROR(#REF!+#REF!,0)</f>
        <v>0</v>
      </c>
      <c r="I369" s="2">
        <f>IFERROR(AVERAGEIF(Customer_Revenue[[#This Row],[4/1/2022]:[9/30/2022]], "&gt;0"),0)</f>
        <v>48.556923076923084</v>
      </c>
      <c r="J369" s="1">
        <f>IFERROR(AVEDEV(Customer_Revenue[[#This Row],[4/1/2022]:[9/30/2022]]),0)</f>
        <v>3.4635939643346956</v>
      </c>
      <c r="K369" s="1">
        <f>IFERROR(MAX(0,Customer_Revenue[[#This Row],[Q3 Mean]]-Customer_Revenue[[#This Row],[Q3 Mean Absolute Deviation]]),0)</f>
        <v>45.093329112588385</v>
      </c>
      <c r="L369" s="1">
        <f>IFERROR(MAX(0,Customer_Revenue[[#This Row],[Q3 Mean]]+Customer_Revenue[[#This Row],[Q3 Mean Absolute Deviation]]),0)</f>
        <v>52.020517041257783</v>
      </c>
      <c r="M369" s="2">
        <f>IFERROR(AVERAGEIF(Customer_Revenue[[#This Row],[10/1/2021]:[3/31/2022]], "&gt;0"),0)</f>
        <v>44.112692307692321</v>
      </c>
      <c r="N369" s="1">
        <f>IFERROR(AVEDEV(Customer_Revenue[[#This Row],[10/1/2021]:[3/31/2022]]),0)</f>
        <v>1.1835798816568104</v>
      </c>
      <c r="O369" s="1">
        <f>IFERROR(MAX(0,#REF!-#REF!),0)</f>
        <v>0</v>
      </c>
      <c r="P369" s="1">
        <f>IFERROR(#REF!+#REF!,0)</f>
        <v>0</v>
      </c>
      <c r="Q369">
        <v>8460</v>
      </c>
      <c r="T369">
        <v>43.38</v>
      </c>
      <c r="Y369">
        <v>43.38</v>
      </c>
      <c r="AD369">
        <v>43.38</v>
      </c>
      <c r="AI369">
        <v>43.38</v>
      </c>
      <c r="AN369">
        <v>43.38</v>
      </c>
      <c r="AS369">
        <v>43.38</v>
      </c>
      <c r="AX369">
        <v>43.38</v>
      </c>
      <c r="BC369">
        <v>43.38</v>
      </c>
      <c r="BH369">
        <v>43.38</v>
      </c>
      <c r="BM369">
        <v>43.38</v>
      </c>
      <c r="BR369">
        <v>43.38</v>
      </c>
      <c r="BW369">
        <v>43.38</v>
      </c>
      <c r="CB369">
        <v>43.38</v>
      </c>
      <c r="CG369">
        <v>43.38</v>
      </c>
      <c r="CK369" s="17"/>
      <c r="CL369">
        <v>43.38</v>
      </c>
      <c r="CQ369">
        <v>43.38</v>
      </c>
      <c r="CV369">
        <v>43.38</v>
      </c>
      <c r="DA369">
        <v>43.38</v>
      </c>
      <c r="DF369">
        <v>43.38</v>
      </c>
      <c r="DK369">
        <v>43.38</v>
      </c>
      <c r="DP369">
        <v>43.38</v>
      </c>
      <c r="DU369">
        <v>46.5</v>
      </c>
      <c r="DZ369">
        <v>46.5</v>
      </c>
      <c r="EE369">
        <v>47.65</v>
      </c>
      <c r="EJ369">
        <v>47.65</v>
      </c>
      <c r="EO369">
        <v>47.65</v>
      </c>
      <c r="ET369">
        <v>47.65</v>
      </c>
      <c r="EY369">
        <v>47.65</v>
      </c>
      <c r="FD369">
        <v>47.65</v>
      </c>
      <c r="FI369">
        <v>47.65</v>
      </c>
      <c r="FN369">
        <v>47.65</v>
      </c>
      <c r="FS369">
        <v>47.65</v>
      </c>
      <c r="FX369">
        <v>47.65</v>
      </c>
      <c r="GC369">
        <v>47.65</v>
      </c>
      <c r="GH369">
        <v>47.65</v>
      </c>
      <c r="GM369">
        <v>49.21</v>
      </c>
      <c r="GR369">
        <v>49.21</v>
      </c>
      <c r="GW369">
        <v>49.21</v>
      </c>
      <c r="HB369">
        <v>49.21</v>
      </c>
      <c r="HG369">
        <v>49.21</v>
      </c>
      <c r="HL369">
        <v>49.21</v>
      </c>
      <c r="HQ369">
        <v>49.21</v>
      </c>
      <c r="HV369">
        <v>49.21</v>
      </c>
      <c r="IA369">
        <v>49.21</v>
      </c>
      <c r="IF369">
        <v>49.21</v>
      </c>
      <c r="IK369">
        <v>49.21</v>
      </c>
      <c r="IL369">
        <v>0</v>
      </c>
      <c r="IP369">
        <v>48.72</v>
      </c>
      <c r="IU369">
        <v>48.72</v>
      </c>
      <c r="IZ369">
        <v>48.72</v>
      </c>
      <c r="JE369">
        <v>48.72</v>
      </c>
      <c r="JJ369">
        <v>48.72</v>
      </c>
      <c r="JO369">
        <v>48.72</v>
      </c>
    </row>
    <row r="370" spans="1:278" x14ac:dyDescent="0.3">
      <c r="A370" s="2">
        <f>IFERROR(AVERAGEIF(Customer_Revenue[[#This Row],[1/3/2022]:[3/31/2022]], "&gt;0"), 0)</f>
        <v>70.03749999999998</v>
      </c>
      <c r="B370" s="1">
        <f>IFERROR(AVEDEV(Customer_Revenue[[#This Row],[1/3/2022]:[3/31/2022]]),0)</f>
        <v>14.077916666666653</v>
      </c>
      <c r="C370" s="1">
        <f>IFERROR(MAX(0,#REF!-#REF!),0)</f>
        <v>0</v>
      </c>
      <c r="D370" s="1">
        <f>IFERROR(#REF!+#REF!,0)</f>
        <v>0</v>
      </c>
      <c r="E370" s="2">
        <f>IFERROR(AVERAGEIF(Customer_Revenue[[#This Row],[4/1/2022]:[6/30/2022]], "&gt;0"), 0)</f>
        <v>79.183846153846162</v>
      </c>
      <c r="F370" s="1">
        <f>IFERROR(AVEDEV(Customer_Revenue[[#This Row],[4/1/2022]:[6/30/2022]]),0)</f>
        <v>20.629940828402368</v>
      </c>
      <c r="G370" s="1">
        <f>IFERROR(MAX(0,#REF!-#REF!),0)</f>
        <v>0</v>
      </c>
      <c r="H370" s="1">
        <f>IFERROR(#REF!+#REF!,0)</f>
        <v>0</v>
      </c>
      <c r="I370" s="2">
        <f>IFERROR(AVERAGEIF(Customer_Revenue[[#This Row],[4/1/2022]:[9/30/2022]], "&gt;0"),0)</f>
        <v>75.039999999999978</v>
      </c>
      <c r="J370" s="1">
        <f>IFERROR(AVEDEV(Customer_Revenue[[#This Row],[4/1/2022]:[9/30/2022]]),0)</f>
        <v>16.351851851851848</v>
      </c>
      <c r="K370" s="1">
        <f>IFERROR(MAX(0,Customer_Revenue[[#This Row],[Q3 Mean]]-Customer_Revenue[[#This Row],[Q3 Mean Absolute Deviation]]),0)</f>
        <v>58.68814814814813</v>
      </c>
      <c r="L370" s="1">
        <f>IFERROR(MAX(0,Customer_Revenue[[#This Row],[Q3 Mean]]+Customer_Revenue[[#This Row],[Q3 Mean Absolute Deviation]]),0)</f>
        <v>91.391851851851825</v>
      </c>
      <c r="M370" s="2">
        <f>IFERROR(AVERAGEIF(Customer_Revenue[[#This Row],[10/1/2021]:[3/31/2022]], "&gt;0"),0)</f>
        <v>70.559999999999988</v>
      </c>
      <c r="N370" s="1">
        <f>IFERROR(AVEDEV(Customer_Revenue[[#This Row],[10/1/2021]:[3/31/2022]]),0)</f>
        <v>16.237692307692296</v>
      </c>
      <c r="O370" s="1">
        <f>IFERROR(MAX(0,#REF!-#REF!),0)</f>
        <v>0</v>
      </c>
      <c r="P370" s="1">
        <f>IFERROR(#REF!+#REF!,0)</f>
        <v>0</v>
      </c>
      <c r="Q370">
        <v>8494</v>
      </c>
      <c r="U370">
        <v>57.97</v>
      </c>
      <c r="Z370">
        <v>57.97</v>
      </c>
      <c r="AE370">
        <v>57.97</v>
      </c>
      <c r="AJ370">
        <v>57.97</v>
      </c>
      <c r="AQ370">
        <v>137.81</v>
      </c>
      <c r="AV370">
        <v>57.97</v>
      </c>
      <c r="AW370">
        <v>61.95</v>
      </c>
      <c r="BA370">
        <v>57.97</v>
      </c>
      <c r="BF370">
        <v>78.239999999999995</v>
      </c>
      <c r="BK370">
        <v>57.97</v>
      </c>
      <c r="BP370">
        <v>96.56</v>
      </c>
      <c r="BU370">
        <v>97.82</v>
      </c>
      <c r="BZ370">
        <v>57.97</v>
      </c>
      <c r="CE370">
        <v>57.97</v>
      </c>
      <c r="CJ370">
        <v>59.78</v>
      </c>
      <c r="CK370" s="17"/>
      <c r="CO370">
        <v>59.78</v>
      </c>
      <c r="CT370">
        <v>59.78</v>
      </c>
      <c r="CY370">
        <v>59.78</v>
      </c>
      <c r="DD370">
        <v>59.78</v>
      </c>
      <c r="DI370">
        <v>59.78</v>
      </c>
      <c r="DN370">
        <v>71.75</v>
      </c>
      <c r="DS370">
        <v>143.16999999999999</v>
      </c>
      <c r="DX370">
        <v>59.78</v>
      </c>
      <c r="EC370">
        <v>59.78</v>
      </c>
      <c r="EH370">
        <v>67.63</v>
      </c>
      <c r="EM370">
        <v>79.66</v>
      </c>
      <c r="ER370">
        <v>63.84</v>
      </c>
      <c r="EW370">
        <v>63.84</v>
      </c>
      <c r="FB370">
        <v>102.43</v>
      </c>
      <c r="FG370">
        <v>103.69</v>
      </c>
      <c r="FL370">
        <v>63.84</v>
      </c>
      <c r="FQ370">
        <v>142.28</v>
      </c>
      <c r="FV370">
        <v>63.84</v>
      </c>
      <c r="GA370">
        <v>102.43</v>
      </c>
      <c r="GF370">
        <v>63.84</v>
      </c>
      <c r="GK370">
        <v>64.84</v>
      </c>
      <c r="GP370">
        <v>64.84</v>
      </c>
      <c r="GU370">
        <v>64.84</v>
      </c>
      <c r="GZ370">
        <v>64.84</v>
      </c>
      <c r="HE370">
        <v>64.84</v>
      </c>
      <c r="HJ370">
        <v>64.84</v>
      </c>
      <c r="HO370">
        <v>64.84</v>
      </c>
      <c r="HT370">
        <v>64.84</v>
      </c>
      <c r="HY370">
        <v>64.84</v>
      </c>
      <c r="ID370">
        <v>64.84</v>
      </c>
      <c r="II370">
        <v>64.84</v>
      </c>
      <c r="IN370">
        <v>107.75</v>
      </c>
      <c r="IS370">
        <v>64.53</v>
      </c>
      <c r="IX370">
        <v>64.53</v>
      </c>
      <c r="JC370">
        <v>64.53</v>
      </c>
      <c r="JH370">
        <v>112.41</v>
      </c>
      <c r="JM370">
        <v>64.53</v>
      </c>
      <c r="JR370">
        <v>64.53</v>
      </c>
    </row>
    <row r="371" spans="1:278" x14ac:dyDescent="0.3">
      <c r="A371" s="2">
        <f>IFERROR(AVERAGEIF(Customer_Revenue[[#This Row],[1/3/2022]:[3/31/2022]], "&gt;0"), 0)</f>
        <v>49.685384615384613</v>
      </c>
      <c r="B371" s="1">
        <f>IFERROR(AVEDEV(Customer_Revenue[[#This Row],[1/3/2022]:[3/31/2022]]),0)</f>
        <v>17.58733727810651</v>
      </c>
      <c r="C371" s="1">
        <f>IFERROR(MAX(0,#REF!-#REF!),0)</f>
        <v>0</v>
      </c>
      <c r="D371" s="1">
        <f>IFERROR(#REF!+#REF!,0)</f>
        <v>0</v>
      </c>
      <c r="E371" s="2">
        <f>IFERROR(AVERAGEIF(Customer_Revenue[[#This Row],[4/1/2022]:[6/30/2022]], "&gt;0"), 0)</f>
        <v>53.647692307692303</v>
      </c>
      <c r="F371" s="1">
        <f>IFERROR(AVEDEV(Customer_Revenue[[#This Row],[4/1/2022]:[6/30/2022]]),0)</f>
        <v>25.273727810650886</v>
      </c>
      <c r="G371" s="1">
        <f>IFERROR(MAX(0,#REF!-#REF!),0)</f>
        <v>0</v>
      </c>
      <c r="H371" s="1">
        <f>IFERROR(#REF!+#REF!,0)</f>
        <v>0</v>
      </c>
      <c r="I371" s="2">
        <f>IFERROR(AVERAGEIF(Customer_Revenue[[#This Row],[4/1/2022]:[9/30/2022]], "&gt;0"),0)</f>
        <v>54.310384615384606</v>
      </c>
      <c r="J371" s="1">
        <f>IFERROR(AVEDEV(Customer_Revenue[[#This Row],[4/1/2022]:[9/30/2022]]),0)</f>
        <v>21.739733727810645</v>
      </c>
      <c r="K371" s="1">
        <f>IFERROR(MAX(0,Customer_Revenue[[#This Row],[Q3 Mean]]-Customer_Revenue[[#This Row],[Q3 Mean Absolute Deviation]]),0)</f>
        <v>32.570650887573962</v>
      </c>
      <c r="L371" s="1">
        <f>IFERROR(MAX(0,Customer_Revenue[[#This Row],[Q3 Mean]]+Customer_Revenue[[#This Row],[Q3 Mean Absolute Deviation]]),0)</f>
        <v>76.050118343195251</v>
      </c>
      <c r="M371" s="2">
        <f>IFERROR(AVERAGEIF(Customer_Revenue[[#This Row],[10/1/2021]:[3/31/2022]], "&gt;0"),0)</f>
        <v>46.682307692307695</v>
      </c>
      <c r="N371" s="1">
        <f>IFERROR(AVEDEV(Customer_Revenue[[#This Row],[10/1/2021]:[3/31/2022]]),0)</f>
        <v>19.171656804733729</v>
      </c>
      <c r="O371" s="1">
        <f>IFERROR(MAX(0,#REF!-#REF!),0)</f>
        <v>0</v>
      </c>
      <c r="P371" s="1">
        <f>IFERROR(#REF!+#REF!,0)</f>
        <v>0</v>
      </c>
      <c r="Q371">
        <v>8495</v>
      </c>
      <c r="V371">
        <v>32.18</v>
      </c>
      <c r="AA371">
        <v>32.18</v>
      </c>
      <c r="AF371">
        <v>32.18</v>
      </c>
      <c r="AK371">
        <v>32.18</v>
      </c>
      <c r="AP371">
        <v>35.770000000000003</v>
      </c>
      <c r="AU371">
        <v>32.18</v>
      </c>
      <c r="AZ371">
        <v>32.18</v>
      </c>
      <c r="BE371">
        <v>32.18</v>
      </c>
      <c r="BJ371">
        <v>70.77</v>
      </c>
      <c r="BO371">
        <v>139.49</v>
      </c>
      <c r="BT371">
        <v>32.18</v>
      </c>
      <c r="BY371">
        <v>32.18</v>
      </c>
      <c r="CD371">
        <v>32.18</v>
      </c>
      <c r="CI371">
        <v>78.03</v>
      </c>
      <c r="CK371" s="17"/>
      <c r="CN371">
        <v>33.14</v>
      </c>
      <c r="CS371">
        <v>54.91</v>
      </c>
      <c r="CX371">
        <v>33.14</v>
      </c>
      <c r="DC371">
        <v>54.91</v>
      </c>
      <c r="DH371">
        <v>33.14</v>
      </c>
      <c r="DM371">
        <v>99.63</v>
      </c>
      <c r="DR371">
        <v>33.14</v>
      </c>
      <c r="DW371">
        <v>33.14</v>
      </c>
      <c r="EB371">
        <v>33.14</v>
      </c>
      <c r="EG371">
        <v>74.489999999999995</v>
      </c>
      <c r="EL371">
        <v>50.46</v>
      </c>
      <c r="EQ371">
        <v>34.64</v>
      </c>
      <c r="EV371">
        <v>38.43</v>
      </c>
      <c r="FA371">
        <v>34.64</v>
      </c>
      <c r="FF371">
        <v>73.23</v>
      </c>
      <c r="FK371">
        <v>34.64</v>
      </c>
      <c r="FP371">
        <v>34.64</v>
      </c>
      <c r="FU371">
        <v>56.41</v>
      </c>
      <c r="FZ371">
        <v>34.64</v>
      </c>
      <c r="GE371">
        <v>34.64</v>
      </c>
      <c r="GJ371">
        <v>97.26</v>
      </c>
      <c r="GO371">
        <v>35.64</v>
      </c>
      <c r="GT371">
        <v>35.64</v>
      </c>
      <c r="GY371">
        <v>35.64</v>
      </c>
      <c r="HD371">
        <v>151.97</v>
      </c>
      <c r="HI371">
        <v>35.64</v>
      </c>
      <c r="HN371">
        <v>35.64</v>
      </c>
      <c r="HS371">
        <v>57.41</v>
      </c>
      <c r="HX371">
        <v>47.62</v>
      </c>
      <c r="IC371">
        <v>35.64</v>
      </c>
      <c r="IH371">
        <v>35.64</v>
      </c>
      <c r="IM371">
        <v>78.55</v>
      </c>
      <c r="IR371">
        <v>35.33</v>
      </c>
      <c r="IW371">
        <v>57.1</v>
      </c>
      <c r="JB371">
        <v>80.98</v>
      </c>
      <c r="JG371">
        <v>49.28</v>
      </c>
      <c r="JL371">
        <v>47.32</v>
      </c>
      <c r="JQ371">
        <v>118.5</v>
      </c>
    </row>
    <row r="372" spans="1:278" x14ac:dyDescent="0.3">
      <c r="A372" s="2">
        <f>IFERROR(AVERAGEIF(Customer_Revenue[[#This Row],[1/3/2022]:[3/31/2022]], "&gt;0"), 0)</f>
        <v>107.16928571428571</v>
      </c>
      <c r="B372" s="1">
        <f>IFERROR(AVEDEV(Customer_Revenue[[#This Row],[1/3/2022]:[3/31/2022]]),0)</f>
        <v>27.756530612244898</v>
      </c>
      <c r="C372" s="1">
        <f>IFERROR(MAX(0,#REF!-#REF!),0)</f>
        <v>0</v>
      </c>
      <c r="D372" s="1">
        <f>IFERROR(#REF!+#REF!,0)</f>
        <v>0</v>
      </c>
      <c r="E372" s="2">
        <f>IFERROR(AVERAGEIF(Customer_Revenue[[#This Row],[4/1/2022]:[6/30/2022]], "&gt;0"), 0)</f>
        <v>110.23785714285712</v>
      </c>
      <c r="F372" s="1">
        <f>IFERROR(AVEDEV(Customer_Revenue[[#This Row],[4/1/2022]:[6/30/2022]]),0)</f>
        <v>39.031530612244886</v>
      </c>
      <c r="G372" s="1">
        <f>IFERROR(MAX(0,#REF!-#REF!),0)</f>
        <v>0</v>
      </c>
      <c r="H372" s="1">
        <f>IFERROR(#REF!+#REF!,0)</f>
        <v>0</v>
      </c>
      <c r="I372" s="2">
        <f>IFERROR(AVERAGEIF(Customer_Revenue[[#This Row],[4/1/2022]:[9/30/2022]], "&gt;0"),0)</f>
        <v>115.12814814814813</v>
      </c>
      <c r="J372" s="1">
        <f>IFERROR(AVEDEV(Customer_Revenue[[#This Row],[4/1/2022]:[9/30/2022]]),0)</f>
        <v>38.820164609053499</v>
      </c>
      <c r="K372" s="1">
        <f>IFERROR(MAX(0,Customer_Revenue[[#This Row],[Q3 Mean]]-Customer_Revenue[[#This Row],[Q3 Mean Absolute Deviation]]),0)</f>
        <v>76.307983539094636</v>
      </c>
      <c r="L372" s="1">
        <f>IFERROR(MAX(0,Customer_Revenue[[#This Row],[Q3 Mean]]+Customer_Revenue[[#This Row],[Q3 Mean Absolute Deviation]]),0)</f>
        <v>153.94831275720162</v>
      </c>
      <c r="M372" s="2">
        <f>IFERROR(AVERAGEIF(Customer_Revenue[[#This Row],[10/1/2021]:[3/31/2022]], "&gt;0"),0)</f>
        <v>105.72555555555556</v>
      </c>
      <c r="N372" s="1">
        <f>IFERROR(AVEDEV(Customer_Revenue[[#This Row],[10/1/2021]:[3/31/2022]]),0)</f>
        <v>31.568214285714287</v>
      </c>
      <c r="O372" s="1">
        <f>IFERROR(MAX(0,#REF!-#REF!),0)</f>
        <v>0</v>
      </c>
      <c r="P372" s="1">
        <f>IFERROR(#REF!+#REF!,0)</f>
        <v>0</v>
      </c>
      <c r="Q372">
        <v>8496</v>
      </c>
      <c r="T372">
        <v>76.66</v>
      </c>
      <c r="Y372">
        <v>155.1</v>
      </c>
      <c r="AD372">
        <v>120.54</v>
      </c>
      <c r="AH372">
        <v>0</v>
      </c>
      <c r="AI372">
        <v>76.66</v>
      </c>
      <c r="AN372">
        <v>76.66</v>
      </c>
      <c r="AS372">
        <v>115.25</v>
      </c>
      <c r="AX372">
        <v>156.36000000000001</v>
      </c>
      <c r="BC372">
        <v>115.25</v>
      </c>
      <c r="BH372">
        <v>76.66</v>
      </c>
      <c r="BM372">
        <v>76.66</v>
      </c>
      <c r="BR372">
        <v>155.1</v>
      </c>
      <c r="BW372">
        <v>76.66</v>
      </c>
      <c r="CB372">
        <v>76.66</v>
      </c>
      <c r="CG372">
        <v>118.16</v>
      </c>
      <c r="CK372" s="17"/>
      <c r="CL372">
        <v>116.9</v>
      </c>
      <c r="CQ372">
        <v>118.16</v>
      </c>
      <c r="CV372">
        <v>78.31</v>
      </c>
      <c r="DA372">
        <v>78.31</v>
      </c>
      <c r="DF372">
        <v>138.84</v>
      </c>
      <c r="DK372">
        <v>130.13</v>
      </c>
      <c r="DP372">
        <v>116.9</v>
      </c>
      <c r="DU372">
        <v>78.31</v>
      </c>
      <c r="DZ372">
        <v>78.31</v>
      </c>
      <c r="EB372">
        <v>39.85</v>
      </c>
      <c r="EE372">
        <v>158.25</v>
      </c>
      <c r="EJ372">
        <v>95.63</v>
      </c>
      <c r="EO372">
        <v>154.31</v>
      </c>
      <c r="ET372">
        <v>79.81</v>
      </c>
      <c r="EY372">
        <v>79.81</v>
      </c>
      <c r="FD372">
        <v>119.66</v>
      </c>
      <c r="FI372">
        <v>79.81</v>
      </c>
      <c r="FN372">
        <v>79.81</v>
      </c>
      <c r="FO372">
        <v>78.44</v>
      </c>
      <c r="FS372">
        <v>182.19</v>
      </c>
      <c r="FX372">
        <v>79.81</v>
      </c>
      <c r="GC372">
        <v>79.81</v>
      </c>
      <c r="GH372">
        <v>158.25</v>
      </c>
      <c r="GM372">
        <v>80.81</v>
      </c>
      <c r="GR372">
        <v>207.13</v>
      </c>
      <c r="GW372">
        <v>157.18</v>
      </c>
      <c r="HB372">
        <v>80.81</v>
      </c>
      <c r="HG372">
        <v>159.25</v>
      </c>
      <c r="HL372">
        <v>80.81</v>
      </c>
      <c r="HQ372">
        <v>125.44</v>
      </c>
      <c r="HV372">
        <v>80.81</v>
      </c>
      <c r="IA372">
        <v>168.66</v>
      </c>
      <c r="IF372">
        <v>125.44</v>
      </c>
      <c r="IK372">
        <v>80.81</v>
      </c>
      <c r="IP372">
        <v>80.5</v>
      </c>
      <c r="IU372">
        <v>169.37</v>
      </c>
      <c r="IZ372">
        <v>80.5</v>
      </c>
      <c r="JE372">
        <v>166.94</v>
      </c>
      <c r="JJ372">
        <v>80.5</v>
      </c>
      <c r="JO372">
        <v>166.1</v>
      </c>
    </row>
    <row r="373" spans="1:278" x14ac:dyDescent="0.3">
      <c r="A373" s="2">
        <f>IFERROR(AVERAGEIF(Customer_Revenue[[#This Row],[1/3/2022]:[3/31/2022]], "&gt;0"), 0)</f>
        <v>63.02461538461538</v>
      </c>
      <c r="B373" s="1">
        <f>IFERROR(AVEDEV(Customer_Revenue[[#This Row],[1/3/2022]:[3/31/2022]]),0)</f>
        <v>11.003195266272183</v>
      </c>
      <c r="C373" s="1">
        <f>IFERROR(MAX(0,#REF!-#REF!),0)</f>
        <v>0</v>
      </c>
      <c r="D373" s="1">
        <f>IFERROR(#REF!+#REF!,0)</f>
        <v>0</v>
      </c>
      <c r="E373" s="2">
        <f>IFERROR(AVERAGEIF(Customer_Revenue[[#This Row],[4/1/2022]:[6/30/2022]], "&gt;0"), 0)</f>
        <v>67.6223076923077</v>
      </c>
      <c r="F373" s="1">
        <f>IFERROR(AVEDEV(Customer_Revenue[[#This Row],[4/1/2022]:[6/30/2022]]),0)</f>
        <v>14.57278106508876</v>
      </c>
      <c r="G373" s="1">
        <f>IFERROR(MAX(0,#REF!-#REF!),0)</f>
        <v>0</v>
      </c>
      <c r="H373" s="1">
        <f>IFERROR(#REF!+#REF!,0)</f>
        <v>0</v>
      </c>
      <c r="I373" s="2">
        <f>IFERROR(AVERAGEIF(Customer_Revenue[[#This Row],[4/1/2022]:[9/30/2022]], "&gt;0"),0)</f>
        <v>70.558846153846162</v>
      </c>
      <c r="J373" s="1">
        <f>IFERROR(AVEDEV(Customer_Revenue[[#This Row],[4/1/2022]:[9/30/2022]]),0)</f>
        <v>18.772071005917166</v>
      </c>
      <c r="K373" s="1">
        <f>IFERROR(MAX(0,Customer_Revenue[[#This Row],[Q3 Mean]]-Customer_Revenue[[#This Row],[Q3 Mean Absolute Deviation]]),0)</f>
        <v>51.786775147928992</v>
      </c>
      <c r="L373" s="1">
        <f>IFERROR(MAX(0,Customer_Revenue[[#This Row],[Q3 Mean]]+Customer_Revenue[[#This Row],[Q3 Mean Absolute Deviation]]),0)</f>
        <v>89.330917159763331</v>
      </c>
      <c r="M373" s="2">
        <f>IFERROR(AVERAGEIF(Customer_Revenue[[#This Row],[10/1/2021]:[3/31/2022]], "&gt;0"),0)</f>
        <v>61.61115384615384</v>
      </c>
      <c r="N373" s="1">
        <f>IFERROR(AVEDEV(Customer_Revenue[[#This Row],[10/1/2021]:[3/31/2022]]),0)</f>
        <v>10.525798816568047</v>
      </c>
      <c r="O373" s="1">
        <f>IFERROR(MAX(0,#REF!-#REF!),0)</f>
        <v>0</v>
      </c>
      <c r="P373" s="1">
        <f>IFERROR(#REF!+#REF!,0)</f>
        <v>0</v>
      </c>
      <c r="Q373">
        <v>8497</v>
      </c>
      <c r="V373">
        <v>54.26</v>
      </c>
      <c r="AA373">
        <v>54.26</v>
      </c>
      <c r="AF373">
        <v>54.26</v>
      </c>
      <c r="AK373">
        <v>92.86</v>
      </c>
      <c r="AP373">
        <v>54.26</v>
      </c>
      <c r="AU373">
        <v>54.26</v>
      </c>
      <c r="AZ373">
        <v>54.26</v>
      </c>
      <c r="BE373">
        <v>54.26</v>
      </c>
      <c r="BJ373">
        <v>54.26</v>
      </c>
      <c r="BO373">
        <v>54.26</v>
      </c>
      <c r="BT373">
        <v>54.26</v>
      </c>
      <c r="BY373">
        <v>54.26</v>
      </c>
      <c r="CD373">
        <v>92.85</v>
      </c>
      <c r="CI373">
        <v>56.25</v>
      </c>
      <c r="CK373" s="17"/>
      <c r="CN373">
        <v>56.25</v>
      </c>
      <c r="CS373">
        <v>56.25</v>
      </c>
      <c r="CX373">
        <v>56.25</v>
      </c>
      <c r="DC373">
        <v>56.25</v>
      </c>
      <c r="DH373">
        <v>56.25</v>
      </c>
      <c r="DM373">
        <v>124</v>
      </c>
      <c r="DR373">
        <v>56.25</v>
      </c>
      <c r="DW373">
        <v>56.25</v>
      </c>
      <c r="EB373">
        <v>56.25</v>
      </c>
      <c r="EG373">
        <v>57.75</v>
      </c>
      <c r="EL373">
        <v>73.569999999999993</v>
      </c>
      <c r="EQ373">
        <v>57.75</v>
      </c>
      <c r="EV373">
        <v>57.75</v>
      </c>
      <c r="FA373">
        <v>79.52</v>
      </c>
      <c r="FF373">
        <v>57.75</v>
      </c>
      <c r="FK373">
        <v>57.75</v>
      </c>
      <c r="FP373">
        <v>57.75</v>
      </c>
      <c r="FU373">
        <v>57.75</v>
      </c>
      <c r="FZ373">
        <v>97.6</v>
      </c>
      <c r="GE373">
        <v>57.75</v>
      </c>
      <c r="GJ373">
        <v>58.75</v>
      </c>
      <c r="GO373">
        <v>58.75</v>
      </c>
      <c r="GT373">
        <v>120.47</v>
      </c>
      <c r="GY373">
        <v>58.75</v>
      </c>
      <c r="HD373">
        <v>58.75</v>
      </c>
      <c r="HI373">
        <v>58.75</v>
      </c>
      <c r="HN373">
        <v>97.34</v>
      </c>
      <c r="HS373">
        <v>58.75</v>
      </c>
      <c r="HX373">
        <v>58.75</v>
      </c>
      <c r="IC373">
        <v>103.38</v>
      </c>
      <c r="IH373">
        <v>58.75</v>
      </c>
      <c r="IM373">
        <v>58.44</v>
      </c>
      <c r="IR373">
        <v>58.44</v>
      </c>
      <c r="IW373">
        <v>58.44</v>
      </c>
      <c r="JB373">
        <v>58.44</v>
      </c>
      <c r="JG373">
        <v>58.44</v>
      </c>
      <c r="JL373">
        <v>169.08</v>
      </c>
      <c r="JQ373">
        <v>58.44</v>
      </c>
    </row>
    <row r="374" spans="1:278" x14ac:dyDescent="0.3">
      <c r="A374" s="2">
        <f>IFERROR(AVERAGEIF(Customer_Revenue[[#This Row],[1/3/2022]:[3/31/2022]], "&gt;0"), 0)</f>
        <v>77.995833333333337</v>
      </c>
      <c r="B374" s="1">
        <f>IFERROR(AVEDEV(Customer_Revenue[[#This Row],[1/3/2022]:[3/31/2022]]),0)</f>
        <v>26.207777777777778</v>
      </c>
      <c r="C374" s="1">
        <f>IFERROR(MAX(0,#REF!-#REF!),0)</f>
        <v>0</v>
      </c>
      <c r="D374" s="1">
        <f>IFERROR(#REF!+#REF!,0)</f>
        <v>0</v>
      </c>
      <c r="E374" s="2">
        <f>IFERROR(AVERAGEIF(Customer_Revenue[[#This Row],[4/1/2022]:[6/30/2022]], "&gt;0"), 0)</f>
        <v>73.613846153846168</v>
      </c>
      <c r="F374" s="1">
        <f>IFERROR(AVEDEV(Customer_Revenue[[#This Row],[4/1/2022]:[6/30/2022]]),0)</f>
        <v>23.075502958579889</v>
      </c>
      <c r="G374" s="1">
        <f>IFERROR(MAX(0,#REF!-#REF!),0)</f>
        <v>0</v>
      </c>
      <c r="H374" s="1">
        <f>IFERROR(#REF!+#REF!,0)</f>
        <v>0</v>
      </c>
      <c r="I374" s="2">
        <f>IFERROR(AVERAGEIF(Customer_Revenue[[#This Row],[4/1/2022]:[9/30/2022]], "&gt;0"),0)</f>
        <v>80.736296296296302</v>
      </c>
      <c r="J374" s="1">
        <f>IFERROR(AVEDEV(Customer_Revenue[[#This Row],[4/1/2022]:[9/30/2022]]),0)</f>
        <v>27.602551440329222</v>
      </c>
      <c r="K374" s="1">
        <f>IFERROR(MAX(0,Customer_Revenue[[#This Row],[Q3 Mean]]-Customer_Revenue[[#This Row],[Q3 Mean Absolute Deviation]]),0)</f>
        <v>53.13374485596708</v>
      </c>
      <c r="L374" s="1">
        <f>IFERROR(MAX(0,Customer_Revenue[[#This Row],[Q3 Mean]]+Customer_Revenue[[#This Row],[Q3 Mean Absolute Deviation]]),0)</f>
        <v>108.33884773662552</v>
      </c>
      <c r="M374" s="2">
        <f>IFERROR(AVERAGEIF(Customer_Revenue[[#This Row],[10/1/2021]:[3/31/2022]], "&gt;0"),0)</f>
        <v>81.672399999999996</v>
      </c>
      <c r="N374" s="1">
        <f>IFERROR(AVEDEV(Customer_Revenue[[#This Row],[10/1/2021]:[3/31/2022]]),0)</f>
        <v>34.769664000000006</v>
      </c>
      <c r="O374" s="1">
        <f>IFERROR(MAX(0,#REF!-#REF!),0)</f>
        <v>0</v>
      </c>
      <c r="P374" s="1">
        <f>IFERROR(#REF!+#REF!,0)</f>
        <v>0</v>
      </c>
      <c r="Q374">
        <v>8498</v>
      </c>
      <c r="T374">
        <v>50.99</v>
      </c>
      <c r="Y374">
        <v>90.84</v>
      </c>
      <c r="AD374">
        <v>50.99</v>
      </c>
      <c r="AI374">
        <v>50.99</v>
      </c>
      <c r="AQ374">
        <v>79.17</v>
      </c>
      <c r="AV374">
        <v>161.35</v>
      </c>
      <c r="BA374">
        <v>271.70999999999998</v>
      </c>
      <c r="BF374">
        <v>50.99</v>
      </c>
      <c r="BK374">
        <v>50.99</v>
      </c>
      <c r="BP374">
        <v>50.99</v>
      </c>
      <c r="BU374">
        <v>50.99</v>
      </c>
      <c r="BZ374">
        <v>94.87</v>
      </c>
      <c r="CE374">
        <v>50.99</v>
      </c>
      <c r="CJ374">
        <v>52.99</v>
      </c>
      <c r="CK374" s="17"/>
      <c r="CO374">
        <v>92.84</v>
      </c>
      <c r="CT374">
        <v>52.99</v>
      </c>
      <c r="CY374">
        <v>52.99</v>
      </c>
      <c r="DD374">
        <v>52.99</v>
      </c>
      <c r="DI374">
        <v>120.15</v>
      </c>
      <c r="DN374">
        <v>52.99</v>
      </c>
      <c r="DS374">
        <v>76.97</v>
      </c>
      <c r="DX374">
        <v>88.9</v>
      </c>
      <c r="EC374">
        <v>167.34</v>
      </c>
      <c r="EH374">
        <v>54.49</v>
      </c>
      <c r="EM374">
        <v>70.31</v>
      </c>
      <c r="ER374">
        <v>54.49</v>
      </c>
      <c r="EW374">
        <v>54.49</v>
      </c>
      <c r="FB374">
        <v>54.49</v>
      </c>
      <c r="FG374">
        <v>54.49</v>
      </c>
      <c r="FL374">
        <v>54.49</v>
      </c>
      <c r="FQ374">
        <v>132.93</v>
      </c>
      <c r="FV374">
        <v>102.37</v>
      </c>
      <c r="GA374">
        <v>93.08</v>
      </c>
      <c r="GF374">
        <v>94.34</v>
      </c>
      <c r="GK374">
        <v>55.49</v>
      </c>
      <c r="GP374">
        <v>55.49</v>
      </c>
      <c r="GU374">
        <v>55.49</v>
      </c>
      <c r="GZ374">
        <v>95.34</v>
      </c>
      <c r="HE374">
        <v>55.49</v>
      </c>
      <c r="HJ374">
        <v>55.49</v>
      </c>
      <c r="HO374">
        <v>187.97</v>
      </c>
      <c r="HT374">
        <v>55.49</v>
      </c>
      <c r="HY374">
        <v>122.65</v>
      </c>
      <c r="ID374">
        <v>100.12</v>
      </c>
      <c r="II374">
        <v>55.49</v>
      </c>
      <c r="IN374">
        <v>55.18</v>
      </c>
      <c r="IS374">
        <v>98.4</v>
      </c>
      <c r="IX374">
        <v>55.18</v>
      </c>
      <c r="JC374">
        <v>112.81</v>
      </c>
      <c r="JH374">
        <v>103.06</v>
      </c>
      <c r="JM374">
        <v>67.17</v>
      </c>
      <c r="JR374">
        <v>98.4</v>
      </c>
    </row>
    <row r="375" spans="1:278" x14ac:dyDescent="0.3">
      <c r="A375" s="2">
        <f>IFERROR(AVERAGEIF(Customer_Revenue[[#This Row],[1/3/2022]:[3/31/2022]], "&gt;0"), 0)</f>
        <v>141.01000000000002</v>
      </c>
      <c r="B375" s="1">
        <f>IFERROR(AVEDEV(Customer_Revenue[[#This Row],[1/3/2022]:[3/31/2022]]),0)</f>
        <v>55.947692307692321</v>
      </c>
      <c r="C375" s="1">
        <f>IFERROR(MAX(0,#REF!-#REF!),0)</f>
        <v>0</v>
      </c>
      <c r="D375" s="1">
        <f>IFERROR(#REF!+#REF!,0)</f>
        <v>0</v>
      </c>
      <c r="E375" s="2">
        <f>IFERROR(AVERAGEIF(Customer_Revenue[[#This Row],[4/1/2022]:[6/30/2022]], "&gt;0"), 0)</f>
        <v>122.36357142857143</v>
      </c>
      <c r="F375" s="1">
        <f>IFERROR(AVEDEV(Customer_Revenue[[#This Row],[4/1/2022]:[6/30/2022]]),0)</f>
        <v>46.427448979591837</v>
      </c>
      <c r="G375" s="1">
        <f>IFERROR(MAX(0,#REF!-#REF!),0)</f>
        <v>0</v>
      </c>
      <c r="H375" s="1">
        <f>IFERROR(#REF!+#REF!,0)</f>
        <v>0</v>
      </c>
      <c r="I375" s="2">
        <f>IFERROR(AVERAGEIF(Customer_Revenue[[#This Row],[4/1/2022]:[9/30/2022]], "&gt;0"),0)</f>
        <v>143.55074074074071</v>
      </c>
      <c r="J375" s="1">
        <f>IFERROR(AVEDEV(Customer_Revenue[[#This Row],[4/1/2022]:[9/30/2022]]),0)</f>
        <v>70.389931412894356</v>
      </c>
      <c r="K375" s="1">
        <f>IFERROR(MAX(0,Customer_Revenue[[#This Row],[Q3 Mean]]-Customer_Revenue[[#This Row],[Q3 Mean Absolute Deviation]]),0)</f>
        <v>73.160809327846351</v>
      </c>
      <c r="L375" s="1">
        <f>IFERROR(MAX(0,Customer_Revenue[[#This Row],[Q3 Mean]]+Customer_Revenue[[#This Row],[Q3 Mean Absolute Deviation]]),0)</f>
        <v>213.94067215363506</v>
      </c>
      <c r="M375" s="2">
        <f>IFERROR(AVERAGEIF(Customer_Revenue[[#This Row],[10/1/2021]:[3/31/2022]], "&gt;0"),0)</f>
        <v>134.33653846153845</v>
      </c>
      <c r="N375" s="1">
        <f>IFERROR(AVEDEV(Customer_Revenue[[#This Row],[10/1/2021]:[3/31/2022]]),0)</f>
        <v>52.501893491124257</v>
      </c>
      <c r="O375" s="1">
        <f>IFERROR(MAX(0,#REF!-#REF!),0)</f>
        <v>0</v>
      </c>
      <c r="P375" s="1">
        <f>IFERROR(#REF!+#REF!,0)</f>
        <v>0</v>
      </c>
      <c r="Q375">
        <v>8499</v>
      </c>
      <c r="U375">
        <v>82.98</v>
      </c>
      <c r="Z375">
        <v>82.98</v>
      </c>
      <c r="AE375">
        <v>82.98</v>
      </c>
      <c r="AJ375">
        <v>82.98</v>
      </c>
      <c r="AO375">
        <v>121.58</v>
      </c>
      <c r="AT375">
        <v>160.18</v>
      </c>
      <c r="AY375">
        <v>161.41999999999999</v>
      </c>
      <c r="BD375">
        <v>238.62</v>
      </c>
      <c r="BI375">
        <v>82.98</v>
      </c>
      <c r="BN375">
        <v>253.45</v>
      </c>
      <c r="BS375">
        <v>143.51</v>
      </c>
      <c r="BX375">
        <v>82.98</v>
      </c>
      <c r="CC375">
        <v>82.98</v>
      </c>
      <c r="CH375">
        <v>85.56</v>
      </c>
      <c r="CK375" s="17"/>
      <c r="CM375">
        <v>85.56</v>
      </c>
      <c r="CR375">
        <v>85.56</v>
      </c>
      <c r="CW375">
        <v>85.56</v>
      </c>
      <c r="DB375">
        <v>125.41</v>
      </c>
      <c r="DG375">
        <v>216.18</v>
      </c>
      <c r="DL375">
        <v>85.56</v>
      </c>
      <c r="DQ375">
        <v>219.88</v>
      </c>
      <c r="DV375">
        <v>164</v>
      </c>
      <c r="EA375">
        <v>85.56</v>
      </c>
      <c r="EF375">
        <v>125.65</v>
      </c>
      <c r="EK375">
        <v>233.5</v>
      </c>
      <c r="EP375">
        <v>235.15</v>
      </c>
      <c r="EU375">
        <v>130.6</v>
      </c>
      <c r="EZ375">
        <v>213.99</v>
      </c>
      <c r="FE375">
        <v>87.06</v>
      </c>
      <c r="FJ375">
        <v>87.06</v>
      </c>
      <c r="FO375">
        <v>130.6</v>
      </c>
      <c r="FT375">
        <v>87.06</v>
      </c>
      <c r="FY375">
        <v>165.5</v>
      </c>
      <c r="GD375">
        <v>296.12</v>
      </c>
      <c r="GI375">
        <v>88.06</v>
      </c>
      <c r="GN375">
        <v>119.01</v>
      </c>
      <c r="GQ375">
        <v>36.1</v>
      </c>
      <c r="GS375">
        <v>89.61</v>
      </c>
      <c r="GX375">
        <v>91.16</v>
      </c>
      <c r="HC375">
        <v>91.16</v>
      </c>
      <c r="HH375">
        <v>353.05</v>
      </c>
      <c r="HM375">
        <v>91.16</v>
      </c>
      <c r="HR375">
        <v>292.2</v>
      </c>
      <c r="HW375">
        <v>91.16</v>
      </c>
      <c r="IB375">
        <v>309.63</v>
      </c>
      <c r="IG375">
        <v>91.16</v>
      </c>
      <c r="IL375">
        <v>177.93</v>
      </c>
      <c r="IQ375">
        <v>90.85</v>
      </c>
      <c r="IV375">
        <v>290.25</v>
      </c>
      <c r="JA375">
        <v>90.85</v>
      </c>
      <c r="JF375">
        <v>90.85</v>
      </c>
      <c r="JK375">
        <v>102.84</v>
      </c>
      <c r="JP375">
        <v>90.85</v>
      </c>
    </row>
    <row r="376" spans="1:278" x14ac:dyDescent="0.3">
      <c r="A376" s="2">
        <f>IFERROR(AVERAGEIF(Customer_Revenue[[#This Row],[1/3/2022]:[3/31/2022]], "&gt;0"), 0)</f>
        <v>86.446153846153848</v>
      </c>
      <c r="B376" s="1">
        <f>IFERROR(AVEDEV(Customer_Revenue[[#This Row],[1/3/2022]:[3/31/2022]]),0)</f>
        <v>22.88698224852071</v>
      </c>
      <c r="C376" s="1">
        <f>IFERROR(MAX(0,#REF!-#REF!),0)</f>
        <v>0</v>
      </c>
      <c r="D376" s="1">
        <f>IFERROR(#REF!+#REF!,0)</f>
        <v>0</v>
      </c>
      <c r="E376" s="2">
        <f>IFERROR(AVERAGEIF(Customer_Revenue[[#This Row],[4/1/2022]:[6/30/2022]], "&gt;0"), 0)</f>
        <v>85.273846153846165</v>
      </c>
      <c r="F376" s="1">
        <f>IFERROR(AVEDEV(Customer_Revenue[[#This Row],[4/1/2022]:[6/30/2022]]),0)</f>
        <v>20.235102040816333</v>
      </c>
      <c r="G376" s="1">
        <f>IFERROR(MAX(0,#REF!-#REF!),0)</f>
        <v>0</v>
      </c>
      <c r="H376" s="1">
        <f>IFERROR(#REF!+#REF!,0)</f>
        <v>0</v>
      </c>
      <c r="I376" s="2">
        <f>IFERROR(AVERAGEIF(Customer_Revenue[[#This Row],[4/1/2022]:[9/30/2022]], "&gt;0"),0)</f>
        <v>99.788461538461519</v>
      </c>
      <c r="J376" s="1">
        <f>IFERROR(AVEDEV(Customer_Revenue[[#This Row],[4/1/2022]:[9/30/2022]]),0)</f>
        <v>35.014759945130308</v>
      </c>
      <c r="K376" s="1">
        <f>IFERROR(MAX(0,Customer_Revenue[[#This Row],[Q3 Mean]]-Customer_Revenue[[#This Row],[Q3 Mean Absolute Deviation]]),0)</f>
        <v>64.773701593331211</v>
      </c>
      <c r="L376" s="1">
        <f>IFERROR(MAX(0,Customer_Revenue[[#This Row],[Q3 Mean]]+Customer_Revenue[[#This Row],[Q3 Mean Absolute Deviation]]),0)</f>
        <v>134.80322148359181</v>
      </c>
      <c r="M376" s="2">
        <f>IFERROR(AVERAGEIF(Customer_Revenue[[#This Row],[10/1/2021]:[3/31/2022]], "&gt;0"),0)</f>
        <v>91.310384615384621</v>
      </c>
      <c r="N376" s="1">
        <f>IFERROR(AVEDEV(Customer_Revenue[[#This Row],[10/1/2021]:[3/31/2022]]),0)</f>
        <v>27.952810650887571</v>
      </c>
      <c r="O376" s="1">
        <f>IFERROR(MAX(0,#REF!-#REF!),0)</f>
        <v>0</v>
      </c>
      <c r="P376" s="1">
        <f>IFERROR(#REF!+#REF!,0)</f>
        <v>0</v>
      </c>
      <c r="Q376">
        <v>8500</v>
      </c>
      <c r="S376">
        <v>145.94999999999999</v>
      </c>
      <c r="X376">
        <v>111.39</v>
      </c>
      <c r="AC376">
        <v>67.510000000000005</v>
      </c>
      <c r="AH376">
        <v>145.94999999999999</v>
      </c>
      <c r="AM376">
        <v>67.510000000000005</v>
      </c>
      <c r="AR376">
        <v>67.510000000000005</v>
      </c>
      <c r="AW376">
        <v>67.510000000000005</v>
      </c>
      <c r="BB376">
        <v>106.1</v>
      </c>
      <c r="BG376">
        <v>67.510000000000005</v>
      </c>
      <c r="BL376">
        <v>67.510000000000005</v>
      </c>
      <c r="BQ376">
        <v>67.510000000000005</v>
      </c>
      <c r="BV376">
        <v>156.91999999999999</v>
      </c>
      <c r="CA376">
        <v>111.39</v>
      </c>
      <c r="CF376">
        <v>69.75</v>
      </c>
      <c r="CK376" s="17">
        <v>69.75</v>
      </c>
      <c r="CP376">
        <v>69.75</v>
      </c>
      <c r="CU376">
        <v>69.75</v>
      </c>
      <c r="CZ376">
        <v>69.75</v>
      </c>
      <c r="DE376">
        <v>69.75</v>
      </c>
      <c r="DJ376">
        <v>69.75</v>
      </c>
      <c r="DO376">
        <v>69.75</v>
      </c>
      <c r="DT376">
        <v>109.6</v>
      </c>
      <c r="DY376">
        <v>148.19</v>
      </c>
      <c r="ED376">
        <v>71.25</v>
      </c>
      <c r="EI376">
        <v>87.07</v>
      </c>
      <c r="EN376">
        <v>149.69</v>
      </c>
      <c r="ER376">
        <v>0</v>
      </c>
      <c r="ES376">
        <v>71.25</v>
      </c>
      <c r="EX376">
        <v>71.25</v>
      </c>
      <c r="FC376">
        <v>71.25</v>
      </c>
      <c r="FH376">
        <v>71.25</v>
      </c>
      <c r="FM376">
        <v>71.25</v>
      </c>
      <c r="FR376">
        <v>109.84</v>
      </c>
      <c r="FW376">
        <v>71.25</v>
      </c>
      <c r="GB376">
        <v>109.84</v>
      </c>
      <c r="GG376">
        <v>71.25</v>
      </c>
      <c r="GL376">
        <v>72.25</v>
      </c>
      <c r="GQ376">
        <v>103.2</v>
      </c>
      <c r="GV376">
        <v>102.29</v>
      </c>
      <c r="HA376">
        <v>112.39</v>
      </c>
      <c r="HF376">
        <v>78.44</v>
      </c>
      <c r="HK376">
        <v>77.040000000000006</v>
      </c>
      <c r="HP376">
        <v>212.77</v>
      </c>
      <c r="HU376">
        <v>77.040000000000006</v>
      </c>
      <c r="HZ376">
        <v>73.8</v>
      </c>
      <c r="IE376">
        <v>73.8</v>
      </c>
      <c r="IJ376">
        <v>77.040000000000006</v>
      </c>
      <c r="IO376">
        <v>76.73</v>
      </c>
      <c r="IT376">
        <v>165.6</v>
      </c>
      <c r="IY376">
        <v>76.73</v>
      </c>
      <c r="JD376">
        <v>82.72</v>
      </c>
      <c r="JI376">
        <v>325.51</v>
      </c>
      <c r="JN376">
        <v>88.72</v>
      </c>
    </row>
    <row r="377" spans="1:278" x14ac:dyDescent="0.3">
      <c r="A377" s="2">
        <f>IFERROR(AVERAGEIF(Customer_Revenue[[#This Row],[1/3/2022]:[3/31/2022]], "&gt;0"), 0)</f>
        <v>37.688461538461539</v>
      </c>
      <c r="B377" s="1">
        <f>IFERROR(AVEDEV(Customer_Revenue[[#This Row],[1/3/2022]:[3/31/2022]]),0)</f>
        <v>7.8958579881656794</v>
      </c>
      <c r="C377" s="1">
        <f>IFERROR(MAX(0,#REF!-#REF!),0)</f>
        <v>0</v>
      </c>
      <c r="D377" s="1">
        <f>IFERROR(#REF!+#REF!,0)</f>
        <v>0</v>
      </c>
      <c r="E377" s="2">
        <f>IFERROR(AVERAGEIF(Customer_Revenue[[#This Row],[4/1/2022]:[6/30/2022]], "&gt;0"), 0)</f>
        <v>47.167692307692313</v>
      </c>
      <c r="F377" s="1">
        <f>IFERROR(AVEDEV(Customer_Revenue[[#This Row],[4/1/2022]:[6/30/2022]]),0)</f>
        <v>19.257988165680477</v>
      </c>
      <c r="G377" s="1">
        <f>IFERROR(MAX(0,#REF!-#REF!),0)</f>
        <v>0</v>
      </c>
      <c r="H377" s="1">
        <f>IFERROR(#REF!+#REF!,0)</f>
        <v>0</v>
      </c>
      <c r="I377" s="2">
        <f>IFERROR(AVERAGEIF(Customer_Revenue[[#This Row],[4/1/2022]:[9/30/2022]], "&gt;0"),0)</f>
        <v>58.426153846153852</v>
      </c>
      <c r="J377" s="1">
        <f>IFERROR(AVEDEV(Customer_Revenue[[#This Row],[4/1/2022]:[9/30/2022]]),0)</f>
        <v>34.453609467455628</v>
      </c>
      <c r="K377" s="1">
        <f>IFERROR(MAX(0,Customer_Revenue[[#This Row],[Q3 Mean]]-Customer_Revenue[[#This Row],[Q3 Mean Absolute Deviation]]),0)</f>
        <v>23.972544378698224</v>
      </c>
      <c r="L377" s="1">
        <f>IFERROR(MAX(0,Customer_Revenue[[#This Row],[Q3 Mean]]+Customer_Revenue[[#This Row],[Q3 Mean Absolute Deviation]]),0)</f>
        <v>92.879763313609487</v>
      </c>
      <c r="M377" s="2">
        <f>IFERROR(AVERAGEIF(Customer_Revenue[[#This Row],[10/1/2021]:[3/31/2022]], "&gt;0"),0)</f>
        <v>42.402692307692305</v>
      </c>
      <c r="N377" s="1">
        <f>IFERROR(AVEDEV(Customer_Revenue[[#This Row],[10/1/2021]:[3/31/2022]]),0)</f>
        <v>14.670857988165674</v>
      </c>
      <c r="O377" s="1">
        <f>IFERROR(MAX(0,#REF!-#REF!),0)</f>
        <v>0</v>
      </c>
      <c r="P377" s="1">
        <f>IFERROR(#REF!+#REF!,0)</f>
        <v>0</v>
      </c>
      <c r="Q377">
        <v>8502</v>
      </c>
      <c r="U377">
        <v>31.46</v>
      </c>
      <c r="Z377">
        <v>31.46</v>
      </c>
      <c r="AE377">
        <v>31.46</v>
      </c>
      <c r="AJ377">
        <v>31.46</v>
      </c>
      <c r="AO377">
        <v>31.46</v>
      </c>
      <c r="AT377">
        <v>71.31</v>
      </c>
      <c r="AY377">
        <v>71.31</v>
      </c>
      <c r="BD377">
        <v>31.46</v>
      </c>
      <c r="BI377">
        <v>94.77</v>
      </c>
      <c r="BN377">
        <v>31.46</v>
      </c>
      <c r="BS377">
        <v>70.05</v>
      </c>
      <c r="BX377">
        <v>53.4</v>
      </c>
      <c r="CC377">
        <v>31.46</v>
      </c>
      <c r="CH377">
        <v>32.75</v>
      </c>
      <c r="CK377" s="17"/>
      <c r="CM377">
        <v>32.75</v>
      </c>
      <c r="CR377">
        <v>32.75</v>
      </c>
      <c r="CW377">
        <v>32.75</v>
      </c>
      <c r="DB377">
        <v>76.63</v>
      </c>
      <c r="DG377">
        <v>32.75</v>
      </c>
      <c r="DL377">
        <v>32.75</v>
      </c>
      <c r="DQ377">
        <v>32.75</v>
      </c>
      <c r="DV377">
        <v>32.75</v>
      </c>
      <c r="EA377">
        <v>32.75</v>
      </c>
      <c r="EF377">
        <v>34.25</v>
      </c>
      <c r="EK377">
        <v>50.07</v>
      </c>
      <c r="EP377">
        <v>34.25</v>
      </c>
      <c r="EU377">
        <v>72.84</v>
      </c>
      <c r="EZ377">
        <v>34.25</v>
      </c>
      <c r="FE377">
        <v>34.25</v>
      </c>
      <c r="FJ377">
        <v>34.25</v>
      </c>
      <c r="FO377">
        <v>34.25</v>
      </c>
      <c r="FT377">
        <v>34.25</v>
      </c>
      <c r="FY377">
        <v>34.25</v>
      </c>
      <c r="GD377">
        <v>112.69</v>
      </c>
      <c r="GI377">
        <v>81.150000000000006</v>
      </c>
      <c r="GN377">
        <v>35.25</v>
      </c>
      <c r="GS377">
        <v>35.25</v>
      </c>
      <c r="GX377">
        <v>35.25</v>
      </c>
      <c r="HC377">
        <v>35.25</v>
      </c>
      <c r="HH377">
        <v>35.25</v>
      </c>
      <c r="HM377">
        <v>35.25</v>
      </c>
      <c r="HR377">
        <v>78.47</v>
      </c>
      <c r="HW377">
        <v>35.25</v>
      </c>
      <c r="IB377">
        <v>79.88</v>
      </c>
      <c r="IG377">
        <v>35.25</v>
      </c>
      <c r="IL377">
        <v>34.94</v>
      </c>
      <c r="IQ377">
        <v>34.94</v>
      </c>
      <c r="IV377">
        <v>34.94</v>
      </c>
      <c r="JA377">
        <v>104.78</v>
      </c>
      <c r="JF377">
        <v>34.94</v>
      </c>
      <c r="JK377">
        <v>34.94</v>
      </c>
      <c r="JP377">
        <v>327.07</v>
      </c>
    </row>
    <row r="378" spans="1:278" x14ac:dyDescent="0.3">
      <c r="A378" s="2">
        <f>IFERROR(AVERAGEIF(Customer_Revenue[[#This Row],[1/3/2022]:[3/31/2022]], "&gt;0"), 0)</f>
        <v>64.030769230769224</v>
      </c>
      <c r="B378" s="1">
        <f>IFERROR(AVEDEV(Customer_Revenue[[#This Row],[1/3/2022]:[3/31/2022]]),0)</f>
        <v>11.884378698224847</v>
      </c>
      <c r="C378" s="1">
        <f>IFERROR(MAX(0,#REF!-#REF!),0)</f>
        <v>0</v>
      </c>
      <c r="D378" s="1">
        <f>IFERROR(#REF!+#REF!,0)</f>
        <v>0</v>
      </c>
      <c r="E378" s="2">
        <f>IFERROR(AVERAGEIF(Customer_Revenue[[#This Row],[4/1/2022]:[6/30/2022]], "&gt;0"), 0)</f>
        <v>72.277272727272717</v>
      </c>
      <c r="F378" s="1">
        <f>IFERROR(AVEDEV(Customer_Revenue[[#This Row],[4/1/2022]:[6/30/2022]]),0)</f>
        <v>35.971249999999998</v>
      </c>
      <c r="G378" s="1">
        <f>IFERROR(MAX(0,#REF!-#REF!),0)</f>
        <v>0</v>
      </c>
      <c r="H378" s="1">
        <f>IFERROR(#REF!+#REF!,0)</f>
        <v>0</v>
      </c>
      <c r="I378" s="2">
        <f>IFERROR(AVERAGEIF(Customer_Revenue[[#This Row],[4/1/2022]:[9/30/2022]], "&gt;0"),0)</f>
        <v>79.263333333333321</v>
      </c>
      <c r="J378" s="1">
        <f>IFERROR(AVEDEV(Customer_Revenue[[#This Row],[4/1/2022]:[9/30/2022]]),0)</f>
        <v>38.65100799999999</v>
      </c>
      <c r="K378" s="1">
        <f>IFERROR(MAX(0,Customer_Revenue[[#This Row],[Q3 Mean]]-Customer_Revenue[[#This Row],[Q3 Mean Absolute Deviation]]),0)</f>
        <v>40.612325333333331</v>
      </c>
      <c r="L378" s="1">
        <f>IFERROR(MAX(0,Customer_Revenue[[#This Row],[Q3 Mean]]+Customer_Revenue[[#This Row],[Q3 Mean Absolute Deviation]]),0)</f>
        <v>117.91434133333331</v>
      </c>
      <c r="M378" s="2">
        <f>IFERROR(AVERAGEIF(Customer_Revenue[[#This Row],[10/1/2021]:[3/31/2022]], "&gt;0"),0)</f>
        <v>63.558076923076904</v>
      </c>
      <c r="N378" s="1">
        <f>IFERROR(AVEDEV(Customer_Revenue[[#This Row],[10/1/2021]:[3/31/2022]]),0)</f>
        <v>17.146893491124242</v>
      </c>
      <c r="O378" s="1">
        <f>IFERROR(MAX(0,#REF!-#REF!),0)</f>
        <v>0</v>
      </c>
      <c r="P378" s="1">
        <f>IFERROR(#REF!+#REF!,0)</f>
        <v>0</v>
      </c>
      <c r="Q378">
        <v>8503</v>
      </c>
      <c r="S378">
        <v>45.52</v>
      </c>
      <c r="X378">
        <v>45.52</v>
      </c>
      <c r="AC378">
        <v>45.52</v>
      </c>
      <c r="AH378">
        <v>45.52</v>
      </c>
      <c r="AM378">
        <v>45.52</v>
      </c>
      <c r="AR378">
        <v>45.52</v>
      </c>
      <c r="AW378">
        <v>45.52</v>
      </c>
      <c r="BB378">
        <v>173.75</v>
      </c>
      <c r="BG378">
        <v>55.36</v>
      </c>
      <c r="BL378">
        <v>55.36</v>
      </c>
      <c r="BQ378">
        <v>55.36</v>
      </c>
      <c r="BV378">
        <v>66.33</v>
      </c>
      <c r="CA378">
        <v>95.31</v>
      </c>
      <c r="CF378">
        <v>57.3</v>
      </c>
      <c r="CK378" s="17">
        <v>57.3</v>
      </c>
      <c r="CP378">
        <v>57.3</v>
      </c>
      <c r="CU378">
        <v>140.69</v>
      </c>
      <c r="CZ378">
        <v>57.3</v>
      </c>
      <c r="DE378">
        <v>57.3</v>
      </c>
      <c r="DJ378">
        <v>57.3</v>
      </c>
      <c r="DO378">
        <v>57.3</v>
      </c>
      <c r="DT378">
        <v>57.3</v>
      </c>
      <c r="DY378">
        <v>57.3</v>
      </c>
      <c r="ED378">
        <v>58.8</v>
      </c>
      <c r="EI378">
        <v>64.62</v>
      </c>
      <c r="EN378">
        <v>52.59</v>
      </c>
      <c r="ES378">
        <v>157.65</v>
      </c>
      <c r="EX378">
        <v>48.8</v>
      </c>
      <c r="FC378">
        <v>48.8</v>
      </c>
      <c r="FH378">
        <v>168.55</v>
      </c>
      <c r="FM378">
        <v>48.8</v>
      </c>
      <c r="GB378">
        <v>0</v>
      </c>
      <c r="GD378">
        <v>35.86</v>
      </c>
      <c r="GG378">
        <v>48.8</v>
      </c>
      <c r="GL378">
        <v>88.39</v>
      </c>
      <c r="GQ378">
        <v>49.8</v>
      </c>
      <c r="GV378">
        <v>49.8</v>
      </c>
      <c r="HA378">
        <v>49.8</v>
      </c>
      <c r="HF378">
        <v>128.24</v>
      </c>
      <c r="HK378">
        <v>49.8</v>
      </c>
      <c r="HP378">
        <v>97.68</v>
      </c>
      <c r="HU378">
        <v>49.8</v>
      </c>
      <c r="HZ378">
        <v>49.8</v>
      </c>
      <c r="IE378">
        <v>52.26</v>
      </c>
      <c r="IJ378">
        <v>132.16</v>
      </c>
      <c r="IO378">
        <v>174.82</v>
      </c>
      <c r="IT378">
        <v>51.95</v>
      </c>
      <c r="IY378">
        <v>58.79</v>
      </c>
      <c r="JD378">
        <v>58.79</v>
      </c>
      <c r="JI378">
        <v>58.79</v>
      </c>
      <c r="JN378">
        <v>144.38999999999999</v>
      </c>
    </row>
    <row r="379" spans="1:278" x14ac:dyDescent="0.3">
      <c r="A379" s="2">
        <f>IFERROR(AVERAGEIF(Customer_Revenue[[#This Row],[1/3/2022]:[3/31/2022]], "&gt;0"), 0)</f>
        <v>76.858333333333334</v>
      </c>
      <c r="B379" s="1">
        <f>IFERROR(AVEDEV(Customer_Revenue[[#This Row],[1/3/2022]:[3/31/2022]]),0)</f>
        <v>22.478333333333325</v>
      </c>
      <c r="C379" s="1">
        <f>IFERROR(MAX(0,#REF!-#REF!),0)</f>
        <v>0</v>
      </c>
      <c r="D379" s="1">
        <f>IFERROR(#REF!+#REF!,0)</f>
        <v>0</v>
      </c>
      <c r="E379" s="2">
        <f>IFERROR(AVERAGEIF(Customer_Revenue[[#This Row],[4/1/2022]:[6/30/2022]], "&gt;0"), 0)</f>
        <v>66.52</v>
      </c>
      <c r="F379" s="1">
        <f>IFERROR(AVEDEV(Customer_Revenue[[#This Row],[4/1/2022]:[6/30/2022]]),0)</f>
        <v>16.564733727810651</v>
      </c>
      <c r="G379" s="1">
        <f>IFERROR(MAX(0,#REF!-#REF!),0)</f>
        <v>0</v>
      </c>
      <c r="H379" s="1">
        <f>IFERROR(#REF!+#REF!,0)</f>
        <v>0</v>
      </c>
      <c r="I379" s="2">
        <f>IFERROR(AVERAGEIF(Customer_Revenue[[#This Row],[4/1/2022]:[9/30/2022]], "&gt;0"),0)</f>
        <v>72.02</v>
      </c>
      <c r="J379" s="1">
        <f>IFERROR(AVEDEV(Customer_Revenue[[#This Row],[4/1/2022]:[9/30/2022]]),0)</f>
        <v>23.21791495198902</v>
      </c>
      <c r="K379" s="1">
        <f>IFERROR(MAX(0,Customer_Revenue[[#This Row],[Q3 Mean]]-Customer_Revenue[[#This Row],[Q3 Mean Absolute Deviation]]),0)</f>
        <v>48.80208504801098</v>
      </c>
      <c r="L379" s="1">
        <f>IFERROR(MAX(0,Customer_Revenue[[#This Row],[Q3 Mean]]+Customer_Revenue[[#This Row],[Q3 Mean Absolute Deviation]]),0)</f>
        <v>95.237914951989012</v>
      </c>
      <c r="M379" s="2">
        <f>IFERROR(AVERAGEIF(Customer_Revenue[[#This Row],[10/1/2021]:[3/31/2022]], "&gt;0"),0)</f>
        <v>70.822307692307717</v>
      </c>
      <c r="N379" s="1">
        <f>IFERROR(AVEDEV(Customer_Revenue[[#This Row],[10/1/2021]:[3/31/2022]]),0)</f>
        <v>20.218816568047341</v>
      </c>
      <c r="O379" s="1">
        <f>IFERROR(MAX(0,#REF!-#REF!),0)</f>
        <v>0</v>
      </c>
      <c r="P379" s="1">
        <f>IFERROR(#REF!+#REF!,0)</f>
        <v>0</v>
      </c>
      <c r="Q379">
        <v>8507</v>
      </c>
      <c r="R379">
        <v>52.42</v>
      </c>
      <c r="W379">
        <v>74.36</v>
      </c>
      <c r="AB379">
        <v>52.42</v>
      </c>
      <c r="AG379">
        <v>52.42</v>
      </c>
      <c r="AL379">
        <v>52.42</v>
      </c>
      <c r="AQ379">
        <v>92.27</v>
      </c>
      <c r="AV379">
        <v>52.42</v>
      </c>
      <c r="BA379">
        <v>53.85</v>
      </c>
      <c r="BF379">
        <v>52.42</v>
      </c>
      <c r="BK379">
        <v>130.86000000000001</v>
      </c>
      <c r="BP379">
        <v>52.42</v>
      </c>
      <c r="BU379">
        <v>74.19</v>
      </c>
      <c r="BZ379">
        <v>74.19</v>
      </c>
      <c r="CE379">
        <v>52.42</v>
      </c>
      <c r="CJ379">
        <v>54.38</v>
      </c>
      <c r="CK379" s="17"/>
      <c r="CO379">
        <v>54.38</v>
      </c>
      <c r="CT379">
        <v>77.599999999999994</v>
      </c>
      <c r="CZ379">
        <v>54.38</v>
      </c>
      <c r="DD379">
        <v>54.38</v>
      </c>
      <c r="DI379">
        <v>54.38</v>
      </c>
      <c r="DN379">
        <v>97.24</v>
      </c>
      <c r="DS379">
        <v>79.16</v>
      </c>
      <c r="DX379">
        <v>88.12</v>
      </c>
      <c r="EC379">
        <v>54.38</v>
      </c>
      <c r="EH379">
        <v>103.76</v>
      </c>
      <c r="EM379">
        <v>150.13999999999999</v>
      </c>
      <c r="ER379">
        <v>57.32</v>
      </c>
      <c r="EW379">
        <v>55.88</v>
      </c>
      <c r="FB379">
        <v>55.88</v>
      </c>
      <c r="FG379">
        <v>55.88</v>
      </c>
      <c r="FL379">
        <v>55.88</v>
      </c>
      <c r="FQ379">
        <v>55.88</v>
      </c>
      <c r="FV379">
        <v>99.42</v>
      </c>
      <c r="GA379">
        <v>95.73</v>
      </c>
      <c r="GF379">
        <v>55.88</v>
      </c>
      <c r="GK379">
        <v>56.88</v>
      </c>
      <c r="GP379">
        <v>0</v>
      </c>
      <c r="GU379">
        <v>96.73</v>
      </c>
      <c r="GZ379">
        <v>56.88</v>
      </c>
      <c r="HE379">
        <v>56.88</v>
      </c>
      <c r="HJ379">
        <v>56.88</v>
      </c>
      <c r="HO379">
        <v>56.88</v>
      </c>
      <c r="HT379">
        <v>100.1</v>
      </c>
      <c r="HY379">
        <v>101.51</v>
      </c>
      <c r="ID379">
        <v>56.88</v>
      </c>
      <c r="II379">
        <v>56.88</v>
      </c>
      <c r="IN379">
        <v>56.57</v>
      </c>
      <c r="IS379">
        <v>193.32</v>
      </c>
      <c r="IX379">
        <v>56.57</v>
      </c>
      <c r="JC379">
        <v>56.57</v>
      </c>
      <c r="JH379">
        <v>56.57</v>
      </c>
      <c r="JM379">
        <v>112.1</v>
      </c>
      <c r="JR379">
        <v>56.57</v>
      </c>
    </row>
    <row r="380" spans="1:278" x14ac:dyDescent="0.3">
      <c r="A380" s="2">
        <f>IFERROR(AVERAGEIF(Customer_Revenue[[#This Row],[1/3/2022]:[3/31/2022]], "&gt;0"), 0)</f>
        <v>86.589285714285694</v>
      </c>
      <c r="B380" s="1">
        <f>IFERROR(AVEDEV(Customer_Revenue[[#This Row],[1/3/2022]:[3/31/2022]]),0)</f>
        <v>37.421938775510192</v>
      </c>
      <c r="C380" s="1">
        <f>IFERROR(MAX(0,#REF!-#REF!),0)</f>
        <v>0</v>
      </c>
      <c r="D380" s="1">
        <f>IFERROR(#REF!+#REF!,0)</f>
        <v>0</v>
      </c>
      <c r="E380" s="2">
        <f>IFERROR(AVERAGEIF(Customer_Revenue[[#This Row],[4/1/2022]:[6/30/2022]], "&gt;0"), 0)</f>
        <v>77.766428571428577</v>
      </c>
      <c r="F380" s="1">
        <f>IFERROR(AVEDEV(Customer_Revenue[[#This Row],[4/1/2022]:[6/30/2022]]),0)</f>
        <v>21.841632653061222</v>
      </c>
      <c r="G380" s="1">
        <f>IFERROR(MAX(0,#REF!-#REF!),0)</f>
        <v>0</v>
      </c>
      <c r="H380" s="1">
        <f>IFERROR(#REF!+#REF!,0)</f>
        <v>0</v>
      </c>
      <c r="I380" s="2">
        <f>IFERROR(AVERAGEIF(Customer_Revenue[[#This Row],[4/1/2022]:[9/30/2022]], "&gt;0"),0)</f>
        <v>79.194814814814791</v>
      </c>
      <c r="J380" s="1">
        <f>IFERROR(AVEDEV(Customer_Revenue[[#This Row],[4/1/2022]:[9/30/2022]]),0)</f>
        <v>25.297174211248276</v>
      </c>
      <c r="K380" s="1">
        <f>IFERROR(MAX(0,Customer_Revenue[[#This Row],[Q3 Mean]]-Customer_Revenue[[#This Row],[Q3 Mean Absolute Deviation]]),0)</f>
        <v>53.897640603566515</v>
      </c>
      <c r="L380" s="1">
        <f>IFERROR(MAX(0,Customer_Revenue[[#This Row],[Q3 Mean]]+Customer_Revenue[[#This Row],[Q3 Mean Absolute Deviation]]),0)</f>
        <v>104.49198902606307</v>
      </c>
      <c r="M380" s="2">
        <f>IFERROR(AVERAGEIF(Customer_Revenue[[#This Row],[10/1/2021]:[3/31/2022]], "&gt;0"),0)</f>
        <v>82.480740740740742</v>
      </c>
      <c r="N380" s="1">
        <f>IFERROR(AVEDEV(Customer_Revenue[[#This Row],[10/1/2021]:[3/31/2022]]),0)</f>
        <v>30.639451303155006</v>
      </c>
      <c r="O380" s="1">
        <f>IFERROR(MAX(0,#REF!-#REF!),0)</f>
        <v>0</v>
      </c>
      <c r="P380" s="1">
        <f>IFERROR(#REF!+#REF!,0)</f>
        <v>0</v>
      </c>
      <c r="Q380">
        <v>8508</v>
      </c>
      <c r="S380">
        <v>134.68</v>
      </c>
      <c r="X380">
        <v>71.5</v>
      </c>
      <c r="AC380">
        <v>91.2</v>
      </c>
      <c r="AH380">
        <v>52.2</v>
      </c>
      <c r="AM380">
        <v>52.2</v>
      </c>
      <c r="AR380">
        <v>110.1</v>
      </c>
      <c r="AW380">
        <v>52.2</v>
      </c>
      <c r="BB380">
        <v>55.33</v>
      </c>
      <c r="BG380">
        <v>113.23</v>
      </c>
      <c r="BL380">
        <v>55.33</v>
      </c>
      <c r="BQ380">
        <v>55.33</v>
      </c>
      <c r="BV380">
        <v>77.099999999999994</v>
      </c>
      <c r="CA380">
        <v>94.33</v>
      </c>
      <c r="CF380">
        <v>57.11</v>
      </c>
      <c r="CK380" s="17">
        <v>96.96</v>
      </c>
      <c r="CP380">
        <v>57.11</v>
      </c>
      <c r="CU380">
        <v>57.11</v>
      </c>
      <c r="CZ380">
        <v>238.98</v>
      </c>
      <c r="DE380">
        <v>57.11</v>
      </c>
      <c r="DH380">
        <v>41.65</v>
      </c>
      <c r="DJ380">
        <v>100.65</v>
      </c>
      <c r="DO380">
        <v>57.11</v>
      </c>
      <c r="DT380">
        <v>57.11</v>
      </c>
      <c r="DY380">
        <v>147.69999999999999</v>
      </c>
      <c r="ED380">
        <v>110.61</v>
      </c>
      <c r="EI380">
        <v>74.430000000000007</v>
      </c>
      <c r="EN380">
        <v>58.61</v>
      </c>
      <c r="ES380">
        <v>80.38</v>
      </c>
      <c r="EX380">
        <v>98.46</v>
      </c>
      <c r="FC380">
        <v>58.61</v>
      </c>
      <c r="FH380">
        <v>110.61</v>
      </c>
      <c r="FM380">
        <v>58.61</v>
      </c>
      <c r="FR380">
        <v>58.61</v>
      </c>
      <c r="FW380">
        <v>58.61</v>
      </c>
      <c r="GB380">
        <v>97.2</v>
      </c>
      <c r="GG380">
        <v>58.61</v>
      </c>
      <c r="GL380">
        <v>111.61</v>
      </c>
      <c r="GQ380">
        <v>121.23</v>
      </c>
      <c r="GT380">
        <v>45</v>
      </c>
      <c r="GV380">
        <v>71.58</v>
      </c>
      <c r="HA380">
        <v>59.61</v>
      </c>
      <c r="HF380">
        <v>59.61</v>
      </c>
      <c r="HK380">
        <v>59.61</v>
      </c>
      <c r="HP380">
        <v>158.84</v>
      </c>
      <c r="HU380">
        <v>59.61</v>
      </c>
      <c r="HZ380">
        <v>59.61</v>
      </c>
      <c r="IE380">
        <v>59.61</v>
      </c>
      <c r="IJ380">
        <v>59.61</v>
      </c>
      <c r="IO380">
        <v>59.3</v>
      </c>
      <c r="IT380">
        <v>148.16999999999999</v>
      </c>
      <c r="IY380">
        <v>113.9</v>
      </c>
      <c r="JD380">
        <v>59.3</v>
      </c>
      <c r="JI380">
        <v>59.3</v>
      </c>
      <c r="JN380">
        <v>93.06</v>
      </c>
    </row>
    <row r="381" spans="1:278" x14ac:dyDescent="0.3">
      <c r="A381" s="2">
        <f>IFERROR(AVERAGEIF(Customer_Revenue[[#This Row],[1/3/2022]:[3/31/2022]], "&gt;0"), 0)</f>
        <v>73.77538461538461</v>
      </c>
      <c r="B381" s="1">
        <f>IFERROR(AVEDEV(Customer_Revenue[[#This Row],[1/3/2022]:[3/31/2022]]),0)</f>
        <v>23.103673469387754</v>
      </c>
      <c r="C381" s="1">
        <f>IFERROR(MAX(0,#REF!-#REF!),0)</f>
        <v>0</v>
      </c>
      <c r="D381" s="1">
        <f>IFERROR(#REF!+#REF!,0)</f>
        <v>0</v>
      </c>
      <c r="E381" s="2">
        <f>IFERROR(AVERAGEIF(Customer_Revenue[[#This Row],[4/1/2022]:[6/30/2022]], "&gt;0"), 0)</f>
        <v>98.267692307692315</v>
      </c>
      <c r="F381" s="1">
        <f>IFERROR(AVEDEV(Customer_Revenue[[#This Row],[4/1/2022]:[6/30/2022]]),0)</f>
        <v>30.622485207100592</v>
      </c>
      <c r="G381" s="1">
        <f>IFERROR(MAX(0,#REF!-#REF!),0)</f>
        <v>0</v>
      </c>
      <c r="H381" s="1">
        <f>IFERROR(#REF!+#REF!,0)</f>
        <v>0</v>
      </c>
      <c r="I381" s="2">
        <f>IFERROR(AVERAGEIF(Customer_Revenue[[#This Row],[4/1/2022]:[9/30/2022]], "&gt;0"),0)</f>
        <v>103.82807692307691</v>
      </c>
      <c r="J381" s="1">
        <f>IFERROR(AVEDEV(Customer_Revenue[[#This Row],[4/1/2022]:[9/30/2022]]),0)</f>
        <v>33.263165680473371</v>
      </c>
      <c r="K381" s="1">
        <f>IFERROR(MAX(0,Customer_Revenue[[#This Row],[Q3 Mean]]-Customer_Revenue[[#This Row],[Q3 Mean Absolute Deviation]]),0)</f>
        <v>70.564911242603529</v>
      </c>
      <c r="L381" s="1">
        <f>IFERROR(MAX(0,Customer_Revenue[[#This Row],[Q3 Mean]]+Customer_Revenue[[#This Row],[Q3 Mean Absolute Deviation]]),0)</f>
        <v>137.09124260355028</v>
      </c>
      <c r="M381" s="2">
        <f>IFERROR(AVERAGEIF(Customer_Revenue[[#This Row],[10/1/2021]:[3/31/2022]], "&gt;0"),0)</f>
        <v>71.700769230769225</v>
      </c>
      <c r="N381" s="1">
        <f>IFERROR(AVEDEV(Customer_Revenue[[#This Row],[10/1/2021]:[3/31/2022]]),0)</f>
        <v>22.039862825788752</v>
      </c>
      <c r="O381" s="1">
        <f>IFERROR(MAX(0,#REF!-#REF!),0)</f>
        <v>0</v>
      </c>
      <c r="P381" s="1">
        <f>IFERROR(#REF!+#REF!,0)</f>
        <v>0</v>
      </c>
      <c r="Q381">
        <v>8524</v>
      </c>
      <c r="S381">
        <v>52.72</v>
      </c>
      <c r="X381">
        <v>52.72</v>
      </c>
      <c r="AC381">
        <v>52.72</v>
      </c>
      <c r="AH381">
        <v>52.72</v>
      </c>
      <c r="AM381">
        <v>52.72</v>
      </c>
      <c r="AR381">
        <v>92.57</v>
      </c>
      <c r="AW381">
        <v>92.57</v>
      </c>
      <c r="BB381">
        <v>52.72</v>
      </c>
      <c r="BG381">
        <v>67.08</v>
      </c>
      <c r="BL381">
        <v>136.44999999999999</v>
      </c>
      <c r="BQ381">
        <v>52.72</v>
      </c>
      <c r="BV381">
        <v>93.64</v>
      </c>
      <c r="CA381">
        <v>53.79</v>
      </c>
      <c r="CF381">
        <v>95.92</v>
      </c>
      <c r="CK381" s="17">
        <v>56.07</v>
      </c>
      <c r="CP381">
        <v>95.92</v>
      </c>
      <c r="CU381">
        <v>56.07</v>
      </c>
      <c r="CZ381">
        <v>56.07</v>
      </c>
      <c r="DE381">
        <v>78.010000000000005</v>
      </c>
      <c r="DJ381">
        <v>58.92</v>
      </c>
      <c r="DO381">
        <v>58.92</v>
      </c>
      <c r="DT381">
        <v>126.4</v>
      </c>
      <c r="DY381">
        <v>0</v>
      </c>
      <c r="EC381">
        <v>39.85</v>
      </c>
      <c r="ED381">
        <v>100.27</v>
      </c>
      <c r="EI381">
        <v>76.239999999999995</v>
      </c>
      <c r="EN381">
        <v>60.42</v>
      </c>
      <c r="ES381">
        <v>84.36</v>
      </c>
      <c r="EX381">
        <v>60.42</v>
      </c>
      <c r="FC381">
        <v>100.27000000000001</v>
      </c>
      <c r="FH381">
        <v>60.42</v>
      </c>
      <c r="FM381">
        <v>99.01</v>
      </c>
      <c r="FR381">
        <v>178.71</v>
      </c>
      <c r="FW381">
        <v>60.42</v>
      </c>
      <c r="GB381">
        <v>60.42</v>
      </c>
      <c r="GG381">
        <v>100.27</v>
      </c>
      <c r="GL381">
        <v>101.27</v>
      </c>
      <c r="GQ381">
        <v>203.02</v>
      </c>
      <c r="GV381">
        <v>64.52</v>
      </c>
      <c r="HA381">
        <v>104.37</v>
      </c>
      <c r="HF381">
        <v>64.52</v>
      </c>
      <c r="HK381">
        <v>206.75</v>
      </c>
      <c r="HP381">
        <v>64.52</v>
      </c>
      <c r="HU381">
        <v>160.91</v>
      </c>
      <c r="HZ381">
        <v>113.03</v>
      </c>
      <c r="IE381">
        <v>68.400000000000006</v>
      </c>
      <c r="IJ381">
        <v>156.25</v>
      </c>
      <c r="IO381">
        <v>68.09</v>
      </c>
      <c r="IT381">
        <v>113.74</v>
      </c>
      <c r="IY381">
        <v>113.74</v>
      </c>
      <c r="JD381">
        <v>68.09</v>
      </c>
      <c r="JI381">
        <v>115.97</v>
      </c>
      <c r="JN381">
        <v>108.04</v>
      </c>
    </row>
    <row r="382" spans="1:278" x14ac:dyDescent="0.3">
      <c r="A382" s="2">
        <f>IFERROR(AVERAGEIF(Customer_Revenue[[#This Row],[1/3/2022]:[3/31/2022]], "&gt;0"), 0)</f>
        <v>43.312307692307698</v>
      </c>
      <c r="B382" s="1">
        <f>IFERROR(AVEDEV(Customer_Revenue[[#This Row],[1/3/2022]:[3/31/2022]]),0)</f>
        <v>8.2131360946745602</v>
      </c>
      <c r="C382" s="1">
        <f>IFERROR(MAX(0,#REF!-#REF!),0)</f>
        <v>0</v>
      </c>
      <c r="D382" s="1">
        <f>IFERROR(#REF!+#REF!,0)</f>
        <v>0</v>
      </c>
      <c r="E382" s="2">
        <f>IFERROR(AVERAGEIF(Customer_Revenue[[#This Row],[4/1/2022]:[6/30/2022]], "&gt;0"), 0)</f>
        <v>38.454615384615394</v>
      </c>
      <c r="F382" s="1">
        <f>IFERROR(AVEDEV(Customer_Revenue[[#This Row],[4/1/2022]:[6/30/2022]]),0)</f>
        <v>1.4811834319526616</v>
      </c>
      <c r="G382" s="1">
        <f>IFERROR(MAX(0,#REF!-#REF!),0)</f>
        <v>0</v>
      </c>
      <c r="H382" s="1">
        <f>IFERROR(#REF!+#REF!,0)</f>
        <v>0</v>
      </c>
      <c r="I382" s="2">
        <f>IFERROR(AVERAGEIF(Customer_Revenue[[#This Row],[4/1/2022]:[9/30/2022]], "&gt;0"),0)</f>
        <v>42.733461538461547</v>
      </c>
      <c r="J382" s="1">
        <f>IFERROR(AVEDEV(Customer_Revenue[[#This Row],[4/1/2022]:[9/30/2022]]),0)</f>
        <v>8.137928994082845</v>
      </c>
      <c r="K382" s="1">
        <f>IFERROR(MAX(0,Customer_Revenue[[#This Row],[Q3 Mean]]-Customer_Revenue[[#This Row],[Q3 Mean Absolute Deviation]]),0)</f>
        <v>34.595532544378699</v>
      </c>
      <c r="L382" s="1">
        <f>IFERROR(MAX(0,Customer_Revenue[[#This Row],[Q3 Mean]]+Customer_Revenue[[#This Row],[Q3 Mean Absolute Deviation]]),0)</f>
        <v>50.871390532544396</v>
      </c>
      <c r="M382" s="2">
        <f>IFERROR(AVERAGEIF(Customer_Revenue[[#This Row],[10/1/2021]:[3/31/2022]], "&gt;0"),0)</f>
        <v>41.482500000000002</v>
      </c>
      <c r="N382" s="1">
        <f>IFERROR(AVEDEV(Customer_Revenue[[#This Row],[10/1/2021]:[3/31/2022]]),0)</f>
        <v>9.8940828402366865</v>
      </c>
      <c r="O382" s="1">
        <f>IFERROR(MAX(0,#REF!-#REF!),0)</f>
        <v>0</v>
      </c>
      <c r="P382" s="1">
        <f>IFERROR(#REF!+#REF!,0)</f>
        <v>0</v>
      </c>
      <c r="Q382">
        <v>8525</v>
      </c>
      <c r="T382">
        <v>57.13</v>
      </c>
      <c r="Y382">
        <v>32.17</v>
      </c>
      <c r="AD382">
        <v>35.19</v>
      </c>
      <c r="AI382">
        <v>32.17</v>
      </c>
      <c r="AN382">
        <v>73.78</v>
      </c>
      <c r="AS382">
        <v>32.17</v>
      </c>
      <c r="AX382">
        <v>35.19</v>
      </c>
      <c r="BC382">
        <v>32.17</v>
      </c>
      <c r="BH382">
        <v>0</v>
      </c>
      <c r="BM382">
        <v>0</v>
      </c>
      <c r="BR382">
        <v>35.19</v>
      </c>
      <c r="BW382">
        <v>32.17</v>
      </c>
      <c r="CB382">
        <v>35.19</v>
      </c>
      <c r="CG382">
        <v>33.630000000000003</v>
      </c>
      <c r="CK382" s="17"/>
      <c r="CL382">
        <v>36.770000000000003</v>
      </c>
      <c r="CQ382">
        <v>39.65</v>
      </c>
      <c r="CV382">
        <v>82.66</v>
      </c>
      <c r="DD382">
        <v>39.65</v>
      </c>
      <c r="DF382">
        <v>42.81</v>
      </c>
      <c r="DK382">
        <v>36.869999999999997</v>
      </c>
      <c r="DP382">
        <v>40.03</v>
      </c>
      <c r="DU382">
        <v>36.869999999999997</v>
      </c>
      <c r="DZ382">
        <v>40.03</v>
      </c>
      <c r="EE382">
        <v>38.369999999999997</v>
      </c>
      <c r="EJ382">
        <v>57.35</v>
      </c>
      <c r="EO382">
        <v>38.369999999999997</v>
      </c>
      <c r="ET382">
        <v>41.53</v>
      </c>
      <c r="EY382">
        <v>38.369999999999997</v>
      </c>
      <c r="FD382">
        <v>41.53</v>
      </c>
      <c r="FI382">
        <v>38.369999999999997</v>
      </c>
      <c r="FN382">
        <v>38.75</v>
      </c>
      <c r="FS382">
        <v>35.590000000000003</v>
      </c>
      <c r="FX382">
        <v>38.75</v>
      </c>
      <c r="GC382">
        <v>35.590000000000003</v>
      </c>
      <c r="GH382">
        <v>38.75</v>
      </c>
      <c r="GM382">
        <v>36.590000000000003</v>
      </c>
      <c r="GR382">
        <v>39.75</v>
      </c>
      <c r="GW382">
        <v>36.590000000000003</v>
      </c>
      <c r="HB382">
        <v>39.75</v>
      </c>
      <c r="HG382">
        <v>115.03</v>
      </c>
      <c r="HL382">
        <v>39.75</v>
      </c>
      <c r="HQ382">
        <v>36.590000000000003</v>
      </c>
      <c r="HV382">
        <v>39.75</v>
      </c>
      <c r="IA382">
        <v>36.590000000000003</v>
      </c>
      <c r="IF382">
        <v>39.75</v>
      </c>
      <c r="IK382">
        <v>36.590000000000003</v>
      </c>
      <c r="IP382">
        <v>39.44</v>
      </c>
      <c r="IU382">
        <v>36.28</v>
      </c>
      <c r="IZ382">
        <v>39.44</v>
      </c>
      <c r="JE382">
        <v>36.28</v>
      </c>
      <c r="JJ382">
        <v>39.44</v>
      </c>
      <c r="JO382">
        <v>76.23</v>
      </c>
    </row>
    <row r="383" spans="1:278" x14ac:dyDescent="0.3">
      <c r="A383" s="2">
        <f>IFERROR(AVERAGEIF(Customer_Revenue[[#This Row],[1/3/2022]:[3/31/2022]], "&gt;0"), 0)</f>
        <v>52.643333333333338</v>
      </c>
      <c r="B383" s="1">
        <f>IFERROR(AVEDEV(Customer_Revenue[[#This Row],[1/3/2022]:[3/31/2022]]),0)</f>
        <v>17.728333333333339</v>
      </c>
      <c r="C383" s="1">
        <f>IFERROR(MAX(0,#REF!-#REF!),0)</f>
        <v>0</v>
      </c>
      <c r="D383" s="1">
        <f>IFERROR(#REF!+#REF!,0)</f>
        <v>0</v>
      </c>
      <c r="E383" s="2">
        <f>IFERROR(AVERAGEIF(Customer_Revenue[[#This Row],[4/1/2022]:[6/30/2022]], "&gt;0"), 0)</f>
        <v>72.235833333333332</v>
      </c>
      <c r="F383" s="1">
        <f>IFERROR(AVEDEV(Customer_Revenue[[#This Row],[4/1/2022]:[6/30/2022]]),0)</f>
        <v>40.074437869822489</v>
      </c>
      <c r="G383" s="1">
        <f>IFERROR(MAX(0,#REF!-#REF!),0)</f>
        <v>0</v>
      </c>
      <c r="H383" s="1">
        <f>IFERROR(#REF!+#REF!,0)</f>
        <v>0</v>
      </c>
      <c r="I383" s="2">
        <f>IFERROR(AVERAGEIF(Customer_Revenue[[#This Row],[4/1/2022]:[9/30/2022]], "&gt;0"),0)</f>
        <v>89.197692307692307</v>
      </c>
      <c r="J383" s="1">
        <f>IFERROR(AVEDEV(Customer_Revenue[[#This Row],[4/1/2022]:[9/30/2022]]),0)</f>
        <v>45.254293552812079</v>
      </c>
      <c r="K383" s="1">
        <f>IFERROR(MAX(0,Customer_Revenue[[#This Row],[Q3 Mean]]-Customer_Revenue[[#This Row],[Q3 Mean Absolute Deviation]]),0)</f>
        <v>43.943398754880228</v>
      </c>
      <c r="L383" s="1">
        <f>IFERROR(MAX(0,Customer_Revenue[[#This Row],[Q3 Mean]]+Customer_Revenue[[#This Row],[Q3 Mean Absolute Deviation]]),0)</f>
        <v>134.45198586050438</v>
      </c>
      <c r="M383" s="2">
        <f>IFERROR(AVERAGEIF(Customer_Revenue[[#This Row],[10/1/2021]:[3/31/2022]], "&gt;0"),0)</f>
        <v>49.133846153846143</v>
      </c>
      <c r="N383" s="1">
        <f>IFERROR(AVEDEV(Customer_Revenue[[#This Row],[10/1/2021]:[3/31/2022]]),0)</f>
        <v>16.686390532544365</v>
      </c>
      <c r="O383" s="1">
        <f>IFERROR(MAX(0,#REF!-#REF!),0)</f>
        <v>0</v>
      </c>
      <c r="P383" s="1">
        <f>IFERROR(#REF!+#REF!,0)</f>
        <v>0</v>
      </c>
      <c r="Q383">
        <v>8527</v>
      </c>
      <c r="R383">
        <v>34.92</v>
      </c>
      <c r="W383">
        <v>34.92</v>
      </c>
      <c r="AB383">
        <v>34.92</v>
      </c>
      <c r="AG383">
        <v>74.77</v>
      </c>
      <c r="AL383">
        <v>34.92</v>
      </c>
      <c r="AQ383">
        <v>73.510000000000005</v>
      </c>
      <c r="AV383">
        <v>34.92</v>
      </c>
      <c r="BA383">
        <v>34.92</v>
      </c>
      <c r="BF383">
        <v>74.77</v>
      </c>
      <c r="BK383">
        <v>34.92</v>
      </c>
      <c r="BP383">
        <v>34.92</v>
      </c>
      <c r="BU383">
        <v>34.92</v>
      </c>
      <c r="BZ383">
        <v>34.92</v>
      </c>
      <c r="CE383">
        <v>73.510000000000005</v>
      </c>
      <c r="CJ383">
        <v>36.28</v>
      </c>
      <c r="CK383" s="17"/>
      <c r="CO383">
        <v>36.28</v>
      </c>
      <c r="CT383">
        <v>36.28</v>
      </c>
      <c r="CY383">
        <v>44.160000000000004</v>
      </c>
      <c r="DD383">
        <v>44.16</v>
      </c>
      <c r="DI383">
        <v>44.16</v>
      </c>
      <c r="DN383">
        <v>84.01</v>
      </c>
      <c r="DS383">
        <v>44.16</v>
      </c>
      <c r="DX383">
        <v>44.16</v>
      </c>
      <c r="EC383">
        <v>86.84</v>
      </c>
      <c r="EH383">
        <v>37.78</v>
      </c>
      <c r="EM383">
        <v>93.45</v>
      </c>
      <c r="ER383">
        <v>164.1</v>
      </c>
      <c r="EW383">
        <v>37.78</v>
      </c>
      <c r="FB383">
        <v>37.78</v>
      </c>
      <c r="FG383">
        <v>37.78</v>
      </c>
      <c r="FL383">
        <v>37.78</v>
      </c>
      <c r="FQ383">
        <v>37.78</v>
      </c>
      <c r="FV383">
        <v>37.78</v>
      </c>
      <c r="GA383">
        <v>116.22</v>
      </c>
      <c r="GF383">
        <v>116.22</v>
      </c>
      <c r="GP383">
        <v>0</v>
      </c>
      <c r="GR383">
        <v>108.81</v>
      </c>
      <c r="GU383">
        <v>88.53</v>
      </c>
      <c r="GZ383">
        <v>46.27</v>
      </c>
      <c r="HE383">
        <v>172.59</v>
      </c>
      <c r="HJ383">
        <v>46.27</v>
      </c>
      <c r="HO383">
        <v>46.27</v>
      </c>
      <c r="HT383">
        <v>90.9</v>
      </c>
      <c r="HY383">
        <v>178.75</v>
      </c>
      <c r="ID383">
        <v>134.12</v>
      </c>
      <c r="II383">
        <v>181.23</v>
      </c>
      <c r="IN383">
        <v>45.96</v>
      </c>
      <c r="IS383">
        <v>47.12</v>
      </c>
      <c r="IX383">
        <v>90.34</v>
      </c>
      <c r="JC383">
        <v>95</v>
      </c>
      <c r="JH383">
        <v>47.12</v>
      </c>
      <c r="JM383">
        <v>92.77</v>
      </c>
      <c r="JR383">
        <v>183.87</v>
      </c>
    </row>
    <row r="384" spans="1:278" x14ac:dyDescent="0.3">
      <c r="A384" s="2">
        <f>IFERROR(AVERAGEIF(Customer_Revenue[[#This Row],[1/3/2022]:[3/31/2022]], "&gt;0"), 0)</f>
        <v>121.77333333333333</v>
      </c>
      <c r="B384" s="1">
        <f>IFERROR(AVEDEV(Customer_Revenue[[#This Row],[1/3/2022]:[3/31/2022]]),0)</f>
        <v>31.925000000000008</v>
      </c>
      <c r="C384" s="1">
        <f>IFERROR(MAX(0,#REF!-#REF!),0)</f>
        <v>0</v>
      </c>
      <c r="D384" s="1">
        <f>IFERROR(#REF!+#REF!,0)</f>
        <v>0</v>
      </c>
      <c r="E384" s="2">
        <f>IFERROR(AVERAGEIF(Customer_Revenue[[#This Row],[4/1/2022]:[6/30/2022]], "&gt;0"), 0)</f>
        <v>144.65923076923076</v>
      </c>
      <c r="F384" s="1">
        <f>IFERROR(AVEDEV(Customer_Revenue[[#This Row],[4/1/2022]:[6/30/2022]]),0)</f>
        <v>33.330177514792894</v>
      </c>
      <c r="G384" s="1">
        <f>IFERROR(MAX(0,#REF!-#REF!),0)</f>
        <v>0</v>
      </c>
      <c r="H384" s="1">
        <f>IFERROR(#REF!+#REF!,0)</f>
        <v>0</v>
      </c>
      <c r="I384" s="2">
        <f>IFERROR(AVERAGEIF(Customer_Revenue[[#This Row],[4/1/2022]:[9/30/2022]], "&gt;0"),0)</f>
        <v>152.0911111111111</v>
      </c>
      <c r="J384" s="1">
        <f>IFERROR(AVEDEV(Customer_Revenue[[#This Row],[4/1/2022]:[9/30/2022]]),0)</f>
        <v>46.469300411522632</v>
      </c>
      <c r="K384" s="1">
        <f>IFERROR(MAX(0,Customer_Revenue[[#This Row],[Q3 Mean]]-Customer_Revenue[[#This Row],[Q3 Mean Absolute Deviation]]),0)</f>
        <v>105.62181069958848</v>
      </c>
      <c r="L384" s="1">
        <f>IFERROR(MAX(0,Customer_Revenue[[#This Row],[Q3 Mean]]+Customer_Revenue[[#This Row],[Q3 Mean Absolute Deviation]]),0)</f>
        <v>198.56041152263373</v>
      </c>
      <c r="M384" s="2">
        <f>IFERROR(AVERAGEIF(Customer_Revenue[[#This Row],[10/1/2021]:[3/31/2022]], "&gt;0"),0)</f>
        <v>111.17153846153845</v>
      </c>
      <c r="N384" s="1">
        <f>IFERROR(AVEDEV(Customer_Revenue[[#This Row],[10/1/2021]:[3/31/2022]]),0)</f>
        <v>30.331656804733719</v>
      </c>
      <c r="O384" s="1">
        <f>IFERROR(MAX(0,#REF!-#REF!),0)</f>
        <v>0</v>
      </c>
      <c r="P384" s="1">
        <f>IFERROR(#REF!+#REF!,0)</f>
        <v>0</v>
      </c>
      <c r="Q384">
        <v>8528</v>
      </c>
      <c r="R384">
        <v>62.91</v>
      </c>
      <c r="W384">
        <v>102.76</v>
      </c>
      <c r="AB384">
        <v>62.91</v>
      </c>
      <c r="AG384">
        <v>141.35</v>
      </c>
      <c r="AL384">
        <v>141.35</v>
      </c>
      <c r="AQ384">
        <v>106.79</v>
      </c>
      <c r="AV384">
        <v>62.91</v>
      </c>
      <c r="BC384">
        <v>147.16999999999999</v>
      </c>
      <c r="BF384">
        <v>68.73</v>
      </c>
      <c r="BK384">
        <v>147.16999999999999</v>
      </c>
      <c r="BP384">
        <v>108.58</v>
      </c>
      <c r="BU384">
        <v>94.63</v>
      </c>
      <c r="BZ384">
        <v>68.73</v>
      </c>
      <c r="CE384">
        <v>113.19</v>
      </c>
      <c r="CJ384">
        <v>70.94</v>
      </c>
      <c r="CK384" s="17"/>
      <c r="CO384">
        <v>127.9</v>
      </c>
      <c r="CT384">
        <v>88.05</v>
      </c>
      <c r="CY384">
        <v>115.95</v>
      </c>
      <c r="DD384">
        <v>88.05</v>
      </c>
      <c r="DI384">
        <v>130.78</v>
      </c>
      <c r="DN384">
        <v>88.05</v>
      </c>
      <c r="DS384">
        <v>135.93</v>
      </c>
      <c r="DX384">
        <v>214.37</v>
      </c>
      <c r="EC384">
        <v>88.05</v>
      </c>
      <c r="EH384">
        <v>167.99</v>
      </c>
      <c r="EM384">
        <v>145.22</v>
      </c>
      <c r="ER384">
        <v>128.13999999999999</v>
      </c>
      <c r="EW384">
        <v>89.55</v>
      </c>
      <c r="FB384">
        <v>129.4</v>
      </c>
      <c r="FG384">
        <v>167.99</v>
      </c>
      <c r="FL384">
        <v>205.6</v>
      </c>
      <c r="FQ384">
        <v>79.28</v>
      </c>
      <c r="FV384">
        <v>157.72</v>
      </c>
      <c r="GA384">
        <v>157.72</v>
      </c>
      <c r="GF384">
        <v>157.72</v>
      </c>
      <c r="GK384">
        <v>80.28</v>
      </c>
      <c r="GP384">
        <v>151.08000000000001</v>
      </c>
      <c r="GU384">
        <v>198.05</v>
      </c>
      <c r="GZ384">
        <v>178.04</v>
      </c>
      <c r="HE384">
        <v>200.12</v>
      </c>
      <c r="HJ384">
        <v>208.15</v>
      </c>
      <c r="HO384">
        <v>121.78</v>
      </c>
      <c r="HT384">
        <v>129.71</v>
      </c>
      <c r="HY384">
        <v>257.51</v>
      </c>
      <c r="ID384">
        <v>169.68</v>
      </c>
      <c r="II384">
        <v>81.83</v>
      </c>
      <c r="IN384">
        <v>218.27</v>
      </c>
      <c r="IS384">
        <v>81.52</v>
      </c>
      <c r="IX384">
        <v>127.17</v>
      </c>
      <c r="JC384">
        <v>127.17</v>
      </c>
      <c r="JH384">
        <v>81.52</v>
      </c>
      <c r="JM384">
        <v>93.51</v>
      </c>
      <c r="JR384">
        <v>327.95</v>
      </c>
    </row>
    <row r="385" spans="1:278" x14ac:dyDescent="0.3">
      <c r="A385" s="2">
        <f>IFERROR(AVERAGEIF(Customer_Revenue[[#This Row],[1/3/2022]:[3/31/2022]], "&gt;0"), 0)</f>
        <v>73.58461538461539</v>
      </c>
      <c r="B385" s="1">
        <f>IFERROR(AVEDEV(Customer_Revenue[[#This Row],[1/3/2022]:[3/31/2022]]),0)</f>
        <v>35.174911242603542</v>
      </c>
      <c r="C385" s="1">
        <f>IFERROR(MAX(0,#REF!-#REF!),0)</f>
        <v>0</v>
      </c>
      <c r="D385" s="1">
        <f>IFERROR(#REF!+#REF!,0)</f>
        <v>0</v>
      </c>
      <c r="E385" s="2">
        <f>IFERROR(AVERAGEIF(Customer_Revenue[[#This Row],[4/1/2022]:[6/30/2022]], "&gt;0"), 0)</f>
        <v>80.935384615384621</v>
      </c>
      <c r="F385" s="1">
        <f>IFERROR(AVEDEV(Customer_Revenue[[#This Row],[4/1/2022]:[6/30/2022]]),0)</f>
        <v>29.943431952662714</v>
      </c>
      <c r="G385" s="1">
        <f>IFERROR(MAX(0,#REF!-#REF!),0)</f>
        <v>0</v>
      </c>
      <c r="H385" s="1">
        <f>IFERROR(#REF!+#REF!,0)</f>
        <v>0</v>
      </c>
      <c r="I385" s="2">
        <f>IFERROR(AVERAGEIF(Customer_Revenue[[#This Row],[4/1/2022]:[9/30/2022]], "&gt;0"),0)</f>
        <v>92.648846153846165</v>
      </c>
      <c r="J385" s="1">
        <f>IFERROR(AVEDEV(Customer_Revenue[[#This Row],[4/1/2022]:[9/30/2022]]),0)</f>
        <v>34.430029585798813</v>
      </c>
      <c r="K385" s="1">
        <f>IFERROR(MAX(0,Customer_Revenue[[#This Row],[Q3 Mean]]-Customer_Revenue[[#This Row],[Q3 Mean Absolute Deviation]]),0)</f>
        <v>58.218816568047352</v>
      </c>
      <c r="L385" s="1">
        <f>IFERROR(MAX(0,Customer_Revenue[[#This Row],[Q3 Mean]]+Customer_Revenue[[#This Row],[Q3 Mean Absolute Deviation]]),0)</f>
        <v>127.07887573964499</v>
      </c>
      <c r="M385" s="2">
        <f>IFERROR(AVERAGEIF(Customer_Revenue[[#This Row],[10/1/2021]:[3/31/2022]], "&gt;0"),0)</f>
        <v>68.17038461538462</v>
      </c>
      <c r="N385" s="1">
        <f>IFERROR(AVEDEV(Customer_Revenue[[#This Row],[10/1/2021]:[3/31/2022]]),0)</f>
        <v>36.342071005917184</v>
      </c>
      <c r="O385" s="1">
        <f>IFERROR(MAX(0,#REF!-#REF!),0)</f>
        <v>0</v>
      </c>
      <c r="P385" s="1">
        <f>IFERROR(#REF!+#REF!,0)</f>
        <v>0</v>
      </c>
      <c r="Q385">
        <v>8529</v>
      </c>
      <c r="T385">
        <v>33.549999999999997</v>
      </c>
      <c r="Y385">
        <v>33.549999999999997</v>
      </c>
      <c r="AD385">
        <v>149.84</v>
      </c>
      <c r="AI385">
        <v>131.29</v>
      </c>
      <c r="AN385">
        <v>33.549999999999997</v>
      </c>
      <c r="AS385">
        <v>33.549999999999997</v>
      </c>
      <c r="AX385">
        <v>39.74</v>
      </c>
      <c r="BC385">
        <v>39.74</v>
      </c>
      <c r="BH385">
        <v>61.68</v>
      </c>
      <c r="BM385">
        <v>140.12</v>
      </c>
      <c r="BR385">
        <v>39.74</v>
      </c>
      <c r="BW385">
        <v>39.74</v>
      </c>
      <c r="CB385">
        <v>39.74</v>
      </c>
      <c r="CG385">
        <v>121.28</v>
      </c>
      <c r="CK385" s="17"/>
      <c r="CL385">
        <v>42.84</v>
      </c>
      <c r="CQ385">
        <v>42.84</v>
      </c>
      <c r="CV385">
        <v>42.84</v>
      </c>
      <c r="DA385">
        <v>179.11</v>
      </c>
      <c r="DF385">
        <v>98.64</v>
      </c>
      <c r="DK385">
        <v>42.84</v>
      </c>
      <c r="DP385">
        <v>42.84</v>
      </c>
      <c r="DU385">
        <v>42.84</v>
      </c>
      <c r="DZ385">
        <v>42.84</v>
      </c>
      <c r="EE385">
        <v>87.88</v>
      </c>
      <c r="EJ385">
        <v>60.16</v>
      </c>
      <c r="EO385">
        <v>109.65</v>
      </c>
      <c r="ET385">
        <v>44.34</v>
      </c>
      <c r="EY385">
        <v>44.34</v>
      </c>
      <c r="FD385">
        <v>167.89</v>
      </c>
      <c r="FI385">
        <v>44.34</v>
      </c>
      <c r="FN385">
        <v>82.93</v>
      </c>
      <c r="FS385">
        <v>44.34</v>
      </c>
      <c r="FX385">
        <v>122.78</v>
      </c>
      <c r="GC385">
        <v>44.34</v>
      </c>
      <c r="GH385">
        <v>105.96</v>
      </c>
      <c r="GM385">
        <v>112.5</v>
      </c>
      <c r="GR385">
        <v>83.93</v>
      </c>
      <c r="GW385">
        <v>85.19</v>
      </c>
      <c r="HB385">
        <v>69.28</v>
      </c>
      <c r="HG385">
        <v>83.93</v>
      </c>
      <c r="HL385">
        <v>97.22</v>
      </c>
      <c r="HQ385">
        <v>89.97</v>
      </c>
      <c r="HV385">
        <v>88.56</v>
      </c>
      <c r="IA385">
        <v>89.97</v>
      </c>
      <c r="IF385">
        <v>162.5</v>
      </c>
      <c r="IK385">
        <v>134.6</v>
      </c>
      <c r="IP385">
        <v>277.76</v>
      </c>
      <c r="IU385">
        <v>57</v>
      </c>
      <c r="IZ385">
        <v>45.03</v>
      </c>
      <c r="JE385">
        <v>100.22</v>
      </c>
      <c r="JJ385">
        <v>45.03</v>
      </c>
      <c r="JO385">
        <v>84.92</v>
      </c>
    </row>
    <row r="386" spans="1:278" x14ac:dyDescent="0.3">
      <c r="A386" s="2">
        <f>IFERROR(AVERAGEIF(Customer_Revenue[[#This Row],[1/3/2022]:[3/31/2022]], "&gt;0"), 0)</f>
        <v>0</v>
      </c>
      <c r="B386" s="1">
        <f>IFERROR(AVEDEV(Customer_Revenue[[#This Row],[1/3/2022]:[3/31/2022]]),0)</f>
        <v>0</v>
      </c>
      <c r="C386" s="1">
        <f>IFERROR(MAX(0,#REF!-#REF!),0)</f>
        <v>0</v>
      </c>
      <c r="D386" s="1">
        <f>IFERROR(#REF!+#REF!,0)</f>
        <v>0</v>
      </c>
      <c r="E386" s="2">
        <f>IFERROR(AVERAGEIF(Customer_Revenue[[#This Row],[4/1/2022]:[6/30/2022]], "&gt;0"), 0)</f>
        <v>0</v>
      </c>
      <c r="F386" s="1">
        <f>IFERROR(AVEDEV(Customer_Revenue[[#This Row],[4/1/2022]:[6/30/2022]]),0)</f>
        <v>0</v>
      </c>
      <c r="G386" s="1">
        <f>IFERROR(MAX(0,#REF!-#REF!),0)</f>
        <v>0</v>
      </c>
      <c r="H386" s="1">
        <f>IFERROR(#REF!+#REF!,0)</f>
        <v>0</v>
      </c>
      <c r="I386" s="2">
        <f>IFERROR(AVERAGEIF(Customer_Revenue[[#This Row],[4/1/2022]:[9/30/2022]], "&gt;0"),0)</f>
        <v>41.35</v>
      </c>
      <c r="J386" s="1">
        <f>IFERROR(AVEDEV(Customer_Revenue[[#This Row],[4/1/2022]:[9/30/2022]]),0)</f>
        <v>20.675000000000001</v>
      </c>
      <c r="K386" s="1">
        <f>IFERROR(MAX(0,Customer_Revenue[[#This Row],[Q3 Mean]]-Customer_Revenue[[#This Row],[Q3 Mean Absolute Deviation]]),0)</f>
        <v>20.675000000000001</v>
      </c>
      <c r="L386" s="1">
        <f>IFERROR(MAX(0,Customer_Revenue[[#This Row],[Q3 Mean]]+Customer_Revenue[[#This Row],[Q3 Mean Absolute Deviation]]),0)</f>
        <v>62.025000000000006</v>
      </c>
      <c r="M386" s="2">
        <f>IFERROR(AVERAGEIF(Customer_Revenue[[#This Row],[10/1/2021]:[3/31/2022]], "&gt;0"),0)</f>
        <v>48.41</v>
      </c>
      <c r="N386" s="1">
        <f>IFERROR(AVEDEV(Customer_Revenue[[#This Row],[10/1/2021]:[3/31/2022]]),0)</f>
        <v>0</v>
      </c>
      <c r="O386" s="1">
        <f>IFERROR(MAX(0,#REF!-#REF!),0)</f>
        <v>0</v>
      </c>
      <c r="P386" s="1">
        <f>IFERROR(#REF!+#REF!,0)</f>
        <v>0</v>
      </c>
      <c r="Q386">
        <v>8686</v>
      </c>
      <c r="AA386">
        <v>48.41</v>
      </c>
      <c r="AU386">
        <v>48.41</v>
      </c>
      <c r="CK386" s="17"/>
      <c r="JG386">
        <v>0</v>
      </c>
      <c r="JQ386">
        <v>41.35</v>
      </c>
    </row>
    <row r="387" spans="1:278" x14ac:dyDescent="0.3">
      <c r="A387" s="2">
        <f>IFERROR(AVERAGEIF(Customer_Revenue[[#This Row],[1/3/2022]:[3/31/2022]], "&gt;0"), 0)</f>
        <v>138.82384615384615</v>
      </c>
      <c r="B387" s="1">
        <f>IFERROR(AVEDEV(Customer_Revenue[[#This Row],[1/3/2022]:[3/31/2022]]),0)</f>
        <v>18.408994082840238</v>
      </c>
      <c r="C387" s="1">
        <f>IFERROR(MAX(0,#REF!-#REF!),0)</f>
        <v>0</v>
      </c>
      <c r="D387" s="1">
        <f>IFERROR(#REF!+#REF!,0)</f>
        <v>0</v>
      </c>
      <c r="E387" s="2">
        <f>IFERROR(AVERAGEIF(Customer_Revenue[[#This Row],[4/1/2022]:[6/30/2022]], "&gt;0"), 0)</f>
        <v>165.64769230769232</v>
      </c>
      <c r="F387" s="1">
        <f>IFERROR(AVEDEV(Customer_Revenue[[#This Row],[4/1/2022]:[6/30/2022]]),0)</f>
        <v>33.635976331360936</v>
      </c>
      <c r="G387" s="1">
        <f>IFERROR(MAX(0,#REF!-#REF!),0)</f>
        <v>0</v>
      </c>
      <c r="H387" s="1">
        <f>IFERROR(#REF!+#REF!,0)</f>
        <v>0</v>
      </c>
      <c r="I387" s="2">
        <f>IFERROR(AVERAGEIF(Customer_Revenue[[#This Row],[4/1/2022]:[9/30/2022]], "&gt;0"),0)</f>
        <v>167.95153846153849</v>
      </c>
      <c r="J387" s="1">
        <f>IFERROR(AVEDEV(Customer_Revenue[[#This Row],[4/1/2022]:[9/30/2022]]),0)</f>
        <v>35.970887573964482</v>
      </c>
      <c r="K387" s="1">
        <f>IFERROR(MAX(0,Customer_Revenue[[#This Row],[Q3 Mean]]-Customer_Revenue[[#This Row],[Q3 Mean Absolute Deviation]]),0)</f>
        <v>131.980650887574</v>
      </c>
      <c r="L387" s="1">
        <f>IFERROR(MAX(0,Customer_Revenue[[#This Row],[Q3 Mean]]+Customer_Revenue[[#This Row],[Q3 Mean Absolute Deviation]]),0)</f>
        <v>203.92242603550298</v>
      </c>
      <c r="M387" s="2">
        <f>IFERROR(AVERAGEIF(Customer_Revenue[[#This Row],[10/1/2021]:[3/31/2022]], "&gt;0"),0)</f>
        <v>137.86038461538462</v>
      </c>
      <c r="N387" s="1">
        <f>IFERROR(AVEDEV(Customer_Revenue[[#This Row],[10/1/2021]:[3/31/2022]]),0)</f>
        <v>17.987485207100598</v>
      </c>
      <c r="O387" s="1">
        <f>IFERROR(MAX(0,#REF!-#REF!),0)</f>
        <v>0</v>
      </c>
      <c r="P387" s="1">
        <f>IFERROR(#REF!+#REF!,0)</f>
        <v>0</v>
      </c>
      <c r="Q387">
        <v>8690</v>
      </c>
      <c r="T387">
        <v>122.71</v>
      </c>
      <c r="Y387">
        <v>170.07</v>
      </c>
      <c r="AD387">
        <v>122.71</v>
      </c>
      <c r="AI387">
        <v>122.71</v>
      </c>
      <c r="AN387">
        <v>122.71</v>
      </c>
      <c r="AS387">
        <v>170.07</v>
      </c>
      <c r="AX387">
        <v>122.71</v>
      </c>
      <c r="BC387">
        <v>122.71</v>
      </c>
      <c r="BH387">
        <v>170.07</v>
      </c>
      <c r="BM387">
        <v>122.71</v>
      </c>
      <c r="BR387">
        <v>128.97999999999999</v>
      </c>
      <c r="BW387">
        <v>152.52000000000001</v>
      </c>
      <c r="CB387">
        <v>128.97999999999999</v>
      </c>
      <c r="CG387">
        <v>95.21</v>
      </c>
      <c r="CK387" s="17"/>
      <c r="CL387">
        <v>178.71</v>
      </c>
      <c r="CQ387">
        <v>128.97999999999999</v>
      </c>
      <c r="CV387">
        <v>128.97999999999999</v>
      </c>
      <c r="DA387">
        <v>128.97999999999999</v>
      </c>
      <c r="DF387">
        <v>178.71</v>
      </c>
      <c r="DK387">
        <v>128.97999999999999</v>
      </c>
      <c r="DP387">
        <v>128.97999999999999</v>
      </c>
      <c r="DU387">
        <v>178.71</v>
      </c>
      <c r="DZ387">
        <v>128.97999999999999</v>
      </c>
      <c r="EE387">
        <v>130.93</v>
      </c>
      <c r="EJ387">
        <v>134.28</v>
      </c>
      <c r="EO387">
        <v>134.28</v>
      </c>
      <c r="ET387">
        <v>184.01</v>
      </c>
      <c r="EY387">
        <v>134.28</v>
      </c>
      <c r="FD387">
        <v>134.28</v>
      </c>
      <c r="FI387">
        <v>184.01</v>
      </c>
      <c r="FN387">
        <v>202.28</v>
      </c>
      <c r="FS387">
        <v>134.28</v>
      </c>
      <c r="FX387">
        <v>213.76</v>
      </c>
      <c r="GC387">
        <v>134.28</v>
      </c>
      <c r="GH387">
        <v>134.28</v>
      </c>
      <c r="GM387">
        <v>214.23</v>
      </c>
      <c r="GR387">
        <v>214.23</v>
      </c>
      <c r="GW387">
        <v>134.75</v>
      </c>
      <c r="HB387">
        <v>134.75</v>
      </c>
      <c r="HG387">
        <v>184.48</v>
      </c>
      <c r="HL387">
        <v>214.23</v>
      </c>
      <c r="HQ387">
        <v>134.75</v>
      </c>
      <c r="HV387">
        <v>223.77</v>
      </c>
      <c r="IA387">
        <v>134.75</v>
      </c>
      <c r="IF387">
        <v>134.75</v>
      </c>
      <c r="IK387">
        <v>134.75</v>
      </c>
      <c r="IP387">
        <v>190.3</v>
      </c>
      <c r="IU387">
        <v>134.6</v>
      </c>
      <c r="IZ387">
        <v>134.6</v>
      </c>
      <c r="JE387">
        <v>228.87</v>
      </c>
      <c r="JJ387">
        <v>228.87</v>
      </c>
      <c r="JO387">
        <v>134.6</v>
      </c>
    </row>
    <row r="388" spans="1:278" x14ac:dyDescent="0.3">
      <c r="A388" s="2">
        <f>IFERROR(AVERAGEIF(Customer_Revenue[[#This Row],[1/3/2022]:[3/31/2022]], "&gt;0"), 0)</f>
        <v>35</v>
      </c>
      <c r="B388" s="1">
        <f>IFERROR(AVEDEV(Customer_Revenue[[#This Row],[1/3/2022]:[3/31/2022]]),0)</f>
        <v>0</v>
      </c>
      <c r="C388" s="1">
        <f>IFERROR(MAX(0,#REF!-#REF!),0)</f>
        <v>0</v>
      </c>
      <c r="D388" s="1">
        <f>IFERROR(#REF!+#REF!,0)</f>
        <v>0</v>
      </c>
      <c r="E388" s="2">
        <f>IFERROR(AVERAGEIF(Customer_Revenue[[#This Row],[4/1/2022]:[6/30/2022]], "&gt;0"), 0)</f>
        <v>35</v>
      </c>
      <c r="F388" s="1">
        <f>IFERROR(AVEDEV(Customer_Revenue[[#This Row],[4/1/2022]:[6/30/2022]]),0)</f>
        <v>0</v>
      </c>
      <c r="G388" s="1">
        <f>IFERROR(MAX(0,#REF!-#REF!),0)</f>
        <v>0</v>
      </c>
      <c r="H388" s="1">
        <f>IFERROR(#REF!+#REF!,0)</f>
        <v>0</v>
      </c>
      <c r="I388" s="2">
        <f>IFERROR(AVERAGEIF(Customer_Revenue[[#This Row],[4/1/2022]:[9/30/2022]], "&gt;0"),0)</f>
        <v>35</v>
      </c>
      <c r="J388" s="1">
        <f>IFERROR(AVEDEV(Customer_Revenue[[#This Row],[4/1/2022]:[9/30/2022]]),0)</f>
        <v>0</v>
      </c>
      <c r="K388" s="1">
        <f>IFERROR(MAX(0,Customer_Revenue[[#This Row],[Q3 Mean]]-Customer_Revenue[[#This Row],[Q3 Mean Absolute Deviation]]),0)</f>
        <v>35</v>
      </c>
      <c r="L388" s="1">
        <f>IFERROR(MAX(0,Customer_Revenue[[#This Row],[Q3 Mean]]+Customer_Revenue[[#This Row],[Q3 Mean Absolute Deviation]]),0)</f>
        <v>35</v>
      </c>
      <c r="M388" s="2">
        <f>IFERROR(AVERAGEIF(Customer_Revenue[[#This Row],[10/1/2021]:[3/31/2022]], "&gt;0"),0)</f>
        <v>35</v>
      </c>
      <c r="N388" s="1">
        <f>IFERROR(AVEDEV(Customer_Revenue[[#This Row],[10/1/2021]:[3/31/2022]]),0)</f>
        <v>9.7222222222222197</v>
      </c>
      <c r="O388" s="1">
        <f>IFERROR(MAX(0,#REF!-#REF!),0)</f>
        <v>0</v>
      </c>
      <c r="P388" s="1">
        <f>IFERROR(#REF!+#REF!,0)</f>
        <v>0</v>
      </c>
      <c r="Q388">
        <v>8720</v>
      </c>
      <c r="BB388">
        <v>0</v>
      </c>
      <c r="BL388">
        <v>35</v>
      </c>
      <c r="CF388">
        <v>35</v>
      </c>
      <c r="CK388" s="17"/>
      <c r="CZ388">
        <v>35</v>
      </c>
      <c r="DT388">
        <v>35</v>
      </c>
      <c r="EN388">
        <v>35</v>
      </c>
      <c r="FH388">
        <v>35</v>
      </c>
      <c r="GB388">
        <v>35</v>
      </c>
      <c r="HP388">
        <v>35</v>
      </c>
      <c r="IJ388">
        <v>35</v>
      </c>
      <c r="JD388">
        <v>35</v>
      </c>
    </row>
    <row r="389" spans="1:278" x14ac:dyDescent="0.3">
      <c r="A389" s="2">
        <f>IFERROR(AVERAGEIF(Customer_Revenue[[#This Row],[1/3/2022]:[3/31/2022]], "&gt;0"), 0)</f>
        <v>69.052499999999995</v>
      </c>
      <c r="B389" s="1">
        <f>IFERROR(AVEDEV(Customer_Revenue[[#This Row],[1/3/2022]:[3/31/2022]]),0)</f>
        <v>30.690000000000008</v>
      </c>
      <c r="C389" s="1">
        <f>IFERROR(MAX(0,#REF!-#REF!),0)</f>
        <v>0</v>
      </c>
      <c r="D389" s="1">
        <f>IFERROR(#REF!+#REF!,0)</f>
        <v>0</v>
      </c>
      <c r="E389" s="2">
        <f>IFERROR(AVERAGEIF(Customer_Revenue[[#This Row],[4/1/2022]:[6/30/2022]], "&gt;0"), 0)</f>
        <v>85.032499999999985</v>
      </c>
      <c r="F389" s="1">
        <f>IFERROR(AVEDEV(Customer_Revenue[[#This Row],[4/1/2022]:[6/30/2022]]),0)</f>
        <v>45.687654320987662</v>
      </c>
      <c r="G389" s="1">
        <f>IFERROR(MAX(0,#REF!-#REF!),0)</f>
        <v>0</v>
      </c>
      <c r="H389" s="1">
        <f>IFERROR(#REF!+#REF!,0)</f>
        <v>0</v>
      </c>
      <c r="I389" s="2">
        <f>IFERROR(AVERAGEIF(Customer_Revenue[[#This Row],[4/1/2022]:[9/30/2022]], "&gt;0"),0)</f>
        <v>94.50333333333333</v>
      </c>
      <c r="J389" s="1">
        <f>IFERROR(AVEDEV(Customer_Revenue[[#This Row],[4/1/2022]:[9/30/2022]]),0)</f>
        <v>35.911562500000002</v>
      </c>
      <c r="K389" s="1">
        <f>IFERROR(MAX(0,Customer_Revenue[[#This Row],[Q3 Mean]]-Customer_Revenue[[#This Row],[Q3 Mean Absolute Deviation]]),0)</f>
        <v>58.591770833333328</v>
      </c>
      <c r="L389" s="1">
        <f>IFERROR(MAX(0,Customer_Revenue[[#This Row],[Q3 Mean]]+Customer_Revenue[[#This Row],[Q3 Mean Absolute Deviation]]),0)</f>
        <v>130.41489583333333</v>
      </c>
      <c r="M389" s="2">
        <f>IFERROR(AVERAGEIF(Customer_Revenue[[#This Row],[10/1/2021]:[3/31/2022]], "&gt;0"),0)</f>
        <v>64.081111111111113</v>
      </c>
      <c r="N389" s="1">
        <f>IFERROR(AVEDEV(Customer_Revenue[[#This Row],[10/1/2021]:[3/31/2022]]),0)</f>
        <v>28.047573964497055</v>
      </c>
      <c r="O389" s="1">
        <f>IFERROR(MAX(0,#REF!-#REF!),0)</f>
        <v>0</v>
      </c>
      <c r="P389" s="1">
        <f>IFERROR(#REF!+#REF!,0)</f>
        <v>0</v>
      </c>
      <c r="Q389">
        <v>8734</v>
      </c>
      <c r="V389">
        <v>39.51</v>
      </c>
      <c r="Z389">
        <v>62.02</v>
      </c>
      <c r="AJ389">
        <v>74.95</v>
      </c>
      <c r="AV389">
        <v>62.02</v>
      </c>
      <c r="BF389">
        <v>62.02</v>
      </c>
      <c r="BP389">
        <v>0</v>
      </c>
      <c r="BZ389">
        <v>0</v>
      </c>
      <c r="CJ389">
        <v>0</v>
      </c>
      <c r="CK389" s="17"/>
      <c r="CT389">
        <v>0</v>
      </c>
      <c r="DD389">
        <v>62.02</v>
      </c>
      <c r="DN389">
        <v>62.02</v>
      </c>
      <c r="DX389">
        <v>62.02</v>
      </c>
      <c r="EH389">
        <v>90.149999999999991</v>
      </c>
      <c r="ER389">
        <v>64.27</v>
      </c>
      <c r="FB389">
        <v>64.27</v>
      </c>
      <c r="FJ389">
        <v>167.51</v>
      </c>
      <c r="FK389">
        <v>25.88</v>
      </c>
      <c r="FL389">
        <v>-103.25</v>
      </c>
      <c r="FV389">
        <v>77.2</v>
      </c>
      <c r="GF389">
        <v>77.2</v>
      </c>
      <c r="GP389">
        <v>85.39</v>
      </c>
      <c r="GZ389">
        <v>118.54</v>
      </c>
      <c r="HJ389">
        <v>101.53</v>
      </c>
      <c r="HT389">
        <v>113.87</v>
      </c>
      <c r="ID389">
        <v>86.24</v>
      </c>
      <c r="IN389">
        <v>115.82</v>
      </c>
      <c r="IX389">
        <v>88.19</v>
      </c>
      <c r="JH389">
        <v>88.19</v>
      </c>
      <c r="JR389">
        <v>143.44999999999999</v>
      </c>
    </row>
    <row r="390" spans="1:278" x14ac:dyDescent="0.3">
      <c r="A390" s="2">
        <f>IFERROR(AVERAGEIF(Customer_Revenue[[#This Row],[1/3/2022]:[3/31/2022]], "&gt;0"), 0)</f>
        <v>55.71857142857143</v>
      </c>
      <c r="B390" s="1">
        <f>IFERROR(AVEDEV(Customer_Revenue[[#This Row],[1/3/2022]:[3/31/2022]]),0)</f>
        <v>0.61224489795918458</v>
      </c>
      <c r="C390" s="1">
        <f>IFERROR(MAX(0,#REF!-#REF!),0)</f>
        <v>0</v>
      </c>
      <c r="D390" s="1">
        <f>IFERROR(#REF!+#REF!,0)</f>
        <v>0</v>
      </c>
      <c r="E390" s="2">
        <f>IFERROR(AVERAGEIF(Customer_Revenue[[#This Row],[4/1/2022]:[6/30/2022]], "&gt;0"), 0)</f>
        <v>57.296666666666674</v>
      </c>
      <c r="F390" s="1">
        <f>IFERROR(AVEDEV(Customer_Revenue[[#This Row],[4/1/2022]:[6/30/2022]]),0)</f>
        <v>0.67555555555555935</v>
      </c>
      <c r="G390" s="1">
        <f>IFERROR(MAX(0,#REF!-#REF!),0)</f>
        <v>0</v>
      </c>
      <c r="H390" s="1">
        <f>IFERROR(#REF!+#REF!,0)</f>
        <v>0</v>
      </c>
      <c r="I390" s="2">
        <f>IFERROR(AVERAGEIF(Customer_Revenue[[#This Row],[4/1/2022]:[9/30/2022]], "&gt;0"),0)</f>
        <v>57.733846153846159</v>
      </c>
      <c r="J390" s="1">
        <f>IFERROR(AVEDEV(Customer_Revenue[[#This Row],[4/1/2022]:[9/30/2022]]),0)</f>
        <v>0.58082840236686417</v>
      </c>
      <c r="K390" s="1">
        <f>IFERROR(MAX(0,Customer_Revenue[[#This Row],[Q3 Mean]]-Customer_Revenue[[#This Row],[Q3 Mean Absolute Deviation]]),0)</f>
        <v>57.153017751479297</v>
      </c>
      <c r="L390" s="1">
        <f>IFERROR(MAX(0,Customer_Revenue[[#This Row],[Q3 Mean]]+Customer_Revenue[[#This Row],[Q3 Mean Absolute Deviation]]),0)</f>
        <v>58.314674556213021</v>
      </c>
      <c r="M390" s="2">
        <f>IFERROR(AVERAGEIF(Customer_Revenue[[#This Row],[10/1/2021]:[3/31/2022]], "&gt;0"),0)</f>
        <v>55.520769230769233</v>
      </c>
      <c r="N390" s="1">
        <f>IFERROR(AVEDEV(Customer_Revenue[[#This Row],[10/1/2021]:[3/31/2022]]),0)</f>
        <v>0.39053254437870011</v>
      </c>
      <c r="O390" s="1">
        <f>IFERROR(MAX(0,#REF!-#REF!),0)</f>
        <v>0</v>
      </c>
      <c r="P390" s="1">
        <f>IFERROR(#REF!+#REF!,0)</f>
        <v>0</v>
      </c>
      <c r="Q390">
        <v>8845</v>
      </c>
      <c r="X390">
        <v>55.29</v>
      </c>
      <c r="AH390">
        <v>55.29</v>
      </c>
      <c r="AR390">
        <v>55.29</v>
      </c>
      <c r="BB390">
        <v>55.29</v>
      </c>
      <c r="BL390">
        <v>55.29</v>
      </c>
      <c r="BV390">
        <v>55.29</v>
      </c>
      <c r="CF390">
        <v>55.29</v>
      </c>
      <c r="CK390" s="17"/>
      <c r="CU390">
        <v>55.29</v>
      </c>
      <c r="CZ390">
        <v>55.29</v>
      </c>
      <c r="DJ390">
        <v>55.29</v>
      </c>
      <c r="DT390">
        <v>55.29</v>
      </c>
      <c r="ED390">
        <v>56.79</v>
      </c>
      <c r="EN390">
        <v>56.79</v>
      </c>
      <c r="EX390">
        <v>56.79</v>
      </c>
      <c r="FH390">
        <v>56.79</v>
      </c>
      <c r="FR390">
        <v>56.79</v>
      </c>
      <c r="GB390">
        <v>56.79</v>
      </c>
      <c r="GL390">
        <v>58.31</v>
      </c>
      <c r="GV390">
        <v>58.31</v>
      </c>
      <c r="HF390">
        <v>58.31</v>
      </c>
      <c r="HP390">
        <v>58.31</v>
      </c>
      <c r="HZ390">
        <v>58.31</v>
      </c>
      <c r="IJ390">
        <v>58.31</v>
      </c>
      <c r="IT390">
        <v>57.84</v>
      </c>
      <c r="JD390">
        <v>57.84</v>
      </c>
      <c r="JN390">
        <v>57.84</v>
      </c>
    </row>
    <row r="391" spans="1:278" x14ac:dyDescent="0.3">
      <c r="A391" s="2">
        <f>IFERROR(AVERAGEIF(Customer_Revenue[[#This Row],[1/3/2022]:[3/31/2022]], "&gt;0"), 0)</f>
        <v>16.007692307692306</v>
      </c>
      <c r="B391" s="1">
        <f>IFERROR(AVEDEV(Customer_Revenue[[#This Row],[1/3/2022]:[3/31/2022]]),0)</f>
        <v>1.7053254437869809</v>
      </c>
      <c r="C391" s="1">
        <f>IFERROR(MAX(0,#REF!-#REF!),0)</f>
        <v>0</v>
      </c>
      <c r="D391" s="1">
        <f>IFERROR(#REF!+#REF!,0)</f>
        <v>0</v>
      </c>
      <c r="E391" s="2">
        <f>IFERROR(AVERAGEIF(Customer_Revenue[[#This Row],[4/1/2022]:[6/30/2022]], "&gt;0"), 0)</f>
        <v>20.562307692307698</v>
      </c>
      <c r="F391" s="1">
        <f>IFERROR(AVEDEV(Customer_Revenue[[#This Row],[4/1/2022]:[6/30/2022]]),0)</f>
        <v>2.4024852071005922</v>
      </c>
      <c r="G391" s="1">
        <f>IFERROR(MAX(0,#REF!-#REF!),0)</f>
        <v>0</v>
      </c>
      <c r="H391" s="1">
        <f>IFERROR(#REF!+#REF!,0)</f>
        <v>0</v>
      </c>
      <c r="I391" s="2">
        <f>IFERROR(AVERAGEIF(Customer_Revenue[[#This Row],[4/1/2022]:[9/30/2022]], "&gt;0"),0)</f>
        <v>20.304615384615392</v>
      </c>
      <c r="J391" s="1">
        <f>IFERROR(AVEDEV(Customer_Revenue[[#This Row],[4/1/2022]:[9/30/2022]]),0)</f>
        <v>2.3826627218934919</v>
      </c>
      <c r="K391" s="1">
        <f>IFERROR(MAX(0,Customer_Revenue[[#This Row],[Q3 Mean]]-Customer_Revenue[[#This Row],[Q3 Mean Absolute Deviation]]),0)</f>
        <v>17.9219526627219</v>
      </c>
      <c r="L391" s="1">
        <f>IFERROR(MAX(0,Customer_Revenue[[#This Row],[Q3 Mean]]+Customer_Revenue[[#This Row],[Q3 Mean Absolute Deviation]]),0)</f>
        <v>22.687278106508884</v>
      </c>
      <c r="M391" s="2">
        <f>IFERROR(AVERAGEIF(Customer_Revenue[[#This Row],[10/1/2021]:[3/31/2022]], "&gt;0"),0)</f>
        <v>15.572692307692307</v>
      </c>
      <c r="N391" s="1">
        <f>IFERROR(AVEDEV(Customer_Revenue[[#This Row],[10/1/2021]:[3/31/2022]]),0)</f>
        <v>1.0132248520710054</v>
      </c>
      <c r="O391" s="1">
        <f>IFERROR(MAX(0,#REF!-#REF!),0)</f>
        <v>0</v>
      </c>
      <c r="P391" s="1">
        <f>IFERROR(#REF!+#REF!,0)</f>
        <v>0</v>
      </c>
      <c r="Q391">
        <v>8871</v>
      </c>
      <c r="T391">
        <v>16.79</v>
      </c>
      <c r="Y391">
        <v>15</v>
      </c>
      <c r="AD391">
        <v>15</v>
      </c>
      <c r="AI391">
        <v>15</v>
      </c>
      <c r="AN391">
        <v>15</v>
      </c>
      <c r="AS391">
        <v>15</v>
      </c>
      <c r="AX391">
        <v>15</v>
      </c>
      <c r="BC391">
        <v>15</v>
      </c>
      <c r="BH391">
        <v>15</v>
      </c>
      <c r="BM391">
        <v>15</v>
      </c>
      <c r="BR391">
        <v>15</v>
      </c>
      <c r="BW391">
        <v>15</v>
      </c>
      <c r="CB391">
        <v>15</v>
      </c>
      <c r="CG391">
        <v>15</v>
      </c>
      <c r="CK391" s="17"/>
      <c r="CL391">
        <v>15</v>
      </c>
      <c r="CQ391">
        <v>15</v>
      </c>
      <c r="CV391">
        <v>15</v>
      </c>
      <c r="DA391">
        <v>15</v>
      </c>
      <c r="DF391">
        <v>15</v>
      </c>
      <c r="DK391">
        <v>15</v>
      </c>
      <c r="DP391">
        <v>15</v>
      </c>
      <c r="DU391">
        <v>15</v>
      </c>
      <c r="DZ391">
        <v>15</v>
      </c>
      <c r="EE391">
        <v>15</v>
      </c>
      <c r="EJ391">
        <v>22.22</v>
      </c>
      <c r="EO391">
        <v>20.88</v>
      </c>
      <c r="ET391">
        <v>24.84</v>
      </c>
      <c r="EY391">
        <v>24.84</v>
      </c>
      <c r="FD391">
        <v>17.47</v>
      </c>
      <c r="FI391">
        <v>17.47</v>
      </c>
      <c r="FN391">
        <v>18.14</v>
      </c>
      <c r="FS391">
        <v>18.809999999999999</v>
      </c>
      <c r="FX391">
        <v>21.49</v>
      </c>
      <c r="GC391">
        <v>18.809999999999999</v>
      </c>
      <c r="GH391">
        <v>23.5</v>
      </c>
      <c r="GM391">
        <v>20.149999999999999</v>
      </c>
      <c r="GR391">
        <v>22.83</v>
      </c>
      <c r="GW391">
        <v>21.49</v>
      </c>
      <c r="HB391">
        <v>17.47</v>
      </c>
      <c r="HG391">
        <v>18.14</v>
      </c>
      <c r="HL391">
        <v>17.47</v>
      </c>
      <c r="HQ391">
        <v>17.47</v>
      </c>
      <c r="HV391">
        <v>21.49</v>
      </c>
      <c r="IA391">
        <v>19.48</v>
      </c>
      <c r="IF391">
        <v>17.47</v>
      </c>
      <c r="IK391">
        <v>23.5</v>
      </c>
      <c r="IP391">
        <v>17.47</v>
      </c>
      <c r="IU391">
        <v>23.5</v>
      </c>
      <c r="IZ391">
        <v>22.16</v>
      </c>
      <c r="JE391">
        <v>22.83</v>
      </c>
      <c r="JJ391">
        <v>17.47</v>
      </c>
      <c r="JO391">
        <v>22.16</v>
      </c>
    </row>
    <row r="392" spans="1:278" x14ac:dyDescent="0.3">
      <c r="A392" s="2">
        <f>IFERROR(AVERAGEIF(Customer_Revenue[[#This Row],[1/3/2022]:[3/31/2022]], "&gt;0"), 0)</f>
        <v>49.719230769230769</v>
      </c>
      <c r="B392" s="1">
        <f>IFERROR(AVEDEV(Customer_Revenue[[#This Row],[1/3/2022]:[3/31/2022]]),0)</f>
        <v>3.0621301775147911</v>
      </c>
      <c r="C392" s="1">
        <f>IFERROR(MAX(0,#REF!-#REF!),0)</f>
        <v>0</v>
      </c>
      <c r="D392" s="1">
        <f>IFERROR(#REF!+#REF!,0)</f>
        <v>0</v>
      </c>
      <c r="E392" s="2">
        <f>IFERROR(AVERAGEIF(Customer_Revenue[[#This Row],[4/1/2022]:[6/30/2022]], "&gt;0"), 0)</f>
        <v>53.31307692307692</v>
      </c>
      <c r="F392" s="1">
        <f>IFERROR(AVEDEV(Customer_Revenue[[#This Row],[4/1/2022]:[6/30/2022]]),0)</f>
        <v>0.31562130177514658</v>
      </c>
      <c r="G392" s="1">
        <f>IFERROR(MAX(0,#REF!-#REF!),0)</f>
        <v>0</v>
      </c>
      <c r="H392" s="1">
        <f>IFERROR(#REF!+#REF!,0)</f>
        <v>0</v>
      </c>
      <c r="I392" s="2">
        <f>IFERROR(AVERAGEIF(Customer_Revenue[[#This Row],[4/1/2022]:[9/30/2022]], "&gt;0"),0)</f>
        <v>53.361153846153826</v>
      </c>
      <c r="J392" s="1">
        <f>IFERROR(AVEDEV(Customer_Revenue[[#This Row],[4/1/2022]:[9/30/2022]]),0)</f>
        <v>0.1950887573964471</v>
      </c>
      <c r="K392" s="1">
        <f>IFERROR(MAX(0,Customer_Revenue[[#This Row],[Q3 Mean]]-Customer_Revenue[[#This Row],[Q3 Mean Absolute Deviation]]),0)</f>
        <v>53.166065088757378</v>
      </c>
      <c r="L392" s="1">
        <f>IFERROR(MAX(0,Customer_Revenue[[#This Row],[Q3 Mean]]+Customer_Revenue[[#This Row],[Q3 Mean Absolute Deviation]]),0)</f>
        <v>53.556242603550274</v>
      </c>
      <c r="M392" s="2">
        <f>IFERROR(AVERAGEIF(Customer_Revenue[[#This Row],[10/1/2021]:[3/31/2022]], "&gt;0"),0)</f>
        <v>49.426538461538449</v>
      </c>
      <c r="N392" s="1">
        <f>IFERROR(AVEDEV(Customer_Revenue[[#This Row],[10/1/2021]:[3/31/2022]]),0)</f>
        <v>2.8778106508875712</v>
      </c>
      <c r="O392" s="1">
        <f>IFERROR(MAX(0,#REF!-#REF!),0)</f>
        <v>0</v>
      </c>
      <c r="P392" s="1">
        <f>IFERROR(#REF!+#REF!,0)</f>
        <v>0</v>
      </c>
      <c r="Q392">
        <v>8877</v>
      </c>
      <c r="U392">
        <v>50.47</v>
      </c>
      <c r="Z392">
        <v>50.47</v>
      </c>
      <c r="AE392">
        <v>50.47</v>
      </c>
      <c r="AJ392">
        <v>50.47</v>
      </c>
      <c r="AO392">
        <v>50.47</v>
      </c>
      <c r="AT392">
        <v>54.33</v>
      </c>
      <c r="AY392">
        <v>55.35</v>
      </c>
      <c r="BD392">
        <v>48.56</v>
      </c>
      <c r="BI392">
        <v>48.56</v>
      </c>
      <c r="BN392">
        <v>48.56</v>
      </c>
      <c r="BS392">
        <v>48.56</v>
      </c>
      <c r="BY392">
        <v>37.93</v>
      </c>
      <c r="CC392">
        <v>44.54</v>
      </c>
      <c r="CH392">
        <v>48.56</v>
      </c>
      <c r="CK392" s="17"/>
      <c r="CM392">
        <v>48.56</v>
      </c>
      <c r="CR392">
        <v>37.93</v>
      </c>
      <c r="CW392">
        <v>48.56</v>
      </c>
      <c r="DB392">
        <v>48.56</v>
      </c>
      <c r="DG392">
        <v>48.56</v>
      </c>
      <c r="DL392">
        <v>48.56</v>
      </c>
      <c r="DQ392">
        <v>48.56</v>
      </c>
      <c r="DV392">
        <v>52.53</v>
      </c>
      <c r="EA392">
        <v>52.53</v>
      </c>
      <c r="EF392">
        <v>54.48</v>
      </c>
      <c r="EK392">
        <v>54.48</v>
      </c>
      <c r="EP392">
        <v>54.48</v>
      </c>
      <c r="EU392">
        <v>54.48</v>
      </c>
      <c r="EZ392">
        <v>53.02</v>
      </c>
      <c r="FE392">
        <v>53.02</v>
      </c>
      <c r="FJ392">
        <v>53.02</v>
      </c>
      <c r="FO392">
        <v>53.02</v>
      </c>
      <c r="FT392">
        <v>53.02</v>
      </c>
      <c r="FY392">
        <v>53.02</v>
      </c>
      <c r="GD392">
        <v>53.02</v>
      </c>
      <c r="GI392">
        <v>53.49</v>
      </c>
      <c r="GN392">
        <v>53.49</v>
      </c>
      <c r="GS392">
        <v>53.49</v>
      </c>
      <c r="GX392">
        <v>53.49</v>
      </c>
      <c r="HC392">
        <v>53.49</v>
      </c>
      <c r="HH392">
        <v>53.49</v>
      </c>
      <c r="HM392">
        <v>53.49</v>
      </c>
      <c r="HR392">
        <v>53.49</v>
      </c>
      <c r="HW392">
        <v>53.49</v>
      </c>
      <c r="IB392">
        <v>53.49</v>
      </c>
      <c r="IG392">
        <v>53.49</v>
      </c>
      <c r="IL392">
        <v>53.34</v>
      </c>
      <c r="IQ392">
        <v>53.34</v>
      </c>
      <c r="IV392">
        <v>53.34</v>
      </c>
      <c r="JA392">
        <v>53.34</v>
      </c>
      <c r="JF392">
        <v>53.34</v>
      </c>
      <c r="JK392">
        <v>53.34</v>
      </c>
      <c r="JP392">
        <v>53.34</v>
      </c>
    </row>
    <row r="393" spans="1:278" x14ac:dyDescent="0.3">
      <c r="A393" s="2">
        <f>IFERROR(AVERAGEIF(Customer_Revenue[[#This Row],[1/3/2022]:[3/31/2022]], "&gt;0"), 0)</f>
        <v>96.725000000000009</v>
      </c>
      <c r="B393" s="1">
        <f>IFERROR(AVEDEV(Customer_Revenue[[#This Row],[1/3/2022]:[3/31/2022]]),0)</f>
        <v>27.255000000000006</v>
      </c>
      <c r="C393" s="1">
        <f>IFERROR(MAX(0,#REF!-#REF!),0)</f>
        <v>0</v>
      </c>
      <c r="D393" s="1">
        <f>IFERROR(#REF!+#REF!,0)</f>
        <v>0</v>
      </c>
      <c r="E393" s="2">
        <f>IFERROR(AVERAGEIF(Customer_Revenue[[#This Row],[4/1/2022]:[6/30/2022]], "&gt;0"), 0)</f>
        <v>120.51285714285714</v>
      </c>
      <c r="F393" s="1">
        <f>IFERROR(AVEDEV(Customer_Revenue[[#This Row],[4/1/2022]:[6/30/2022]]),0)</f>
        <v>19.073877551020409</v>
      </c>
      <c r="G393" s="1">
        <f>IFERROR(MAX(0,#REF!-#REF!),0)</f>
        <v>0</v>
      </c>
      <c r="H393" s="1">
        <f>IFERROR(#REF!+#REF!,0)</f>
        <v>0</v>
      </c>
      <c r="I393" s="2">
        <f>IFERROR(AVERAGEIF(Customer_Revenue[[#This Row],[4/1/2022]:[9/30/2022]], "&gt;0"),0)</f>
        <v>117.71923076923076</v>
      </c>
      <c r="J393" s="1">
        <f>IFERROR(AVEDEV(Customer_Revenue[[#This Row],[4/1/2022]:[9/30/2022]]),0)</f>
        <v>27.69467455621302</v>
      </c>
      <c r="K393" s="1">
        <f>IFERROR(MAX(0,Customer_Revenue[[#This Row],[Q3 Mean]]-Customer_Revenue[[#This Row],[Q3 Mean Absolute Deviation]]),0)</f>
        <v>90.024556213017746</v>
      </c>
      <c r="L393" s="1">
        <f>IFERROR(MAX(0,Customer_Revenue[[#This Row],[Q3 Mean]]+Customer_Revenue[[#This Row],[Q3 Mean Absolute Deviation]]),0)</f>
        <v>145.41390532544378</v>
      </c>
      <c r="M393" s="2">
        <f>IFERROR(AVERAGEIF(Customer_Revenue[[#This Row],[10/1/2021]:[3/31/2022]], "&gt;0"),0)</f>
        <v>100.39769230769231</v>
      </c>
      <c r="N393" s="1">
        <f>IFERROR(AVEDEV(Customer_Revenue[[#This Row],[10/1/2021]:[3/31/2022]]),0)</f>
        <v>28.894792899408287</v>
      </c>
      <c r="O393" s="1">
        <f>IFERROR(MAX(0,#REF!-#REF!),0)</f>
        <v>0</v>
      </c>
      <c r="P393" s="1">
        <f>IFERROR(#REF!+#REF!,0)</f>
        <v>0</v>
      </c>
      <c r="Q393">
        <v>8885</v>
      </c>
      <c r="V393">
        <v>68.72</v>
      </c>
      <c r="AF393">
        <v>123.98</v>
      </c>
      <c r="AP393">
        <v>68.72</v>
      </c>
      <c r="AZ393">
        <v>123.98</v>
      </c>
      <c r="BJ393">
        <v>68.72</v>
      </c>
      <c r="BT393">
        <v>123.98</v>
      </c>
      <c r="CD393">
        <v>146.72</v>
      </c>
      <c r="CK393" s="17"/>
      <c r="CN393">
        <v>123.98</v>
      </c>
      <c r="CX393">
        <v>68.72</v>
      </c>
      <c r="DH393">
        <v>123.98</v>
      </c>
      <c r="DR393">
        <v>68.72</v>
      </c>
      <c r="EB393">
        <v>123.98</v>
      </c>
      <c r="EL393">
        <v>70.97</v>
      </c>
      <c r="EV393">
        <v>126.23</v>
      </c>
      <c r="FF393">
        <v>70.97</v>
      </c>
      <c r="FP393">
        <v>166.08</v>
      </c>
      <c r="FZ393">
        <v>110.97</v>
      </c>
      <c r="GJ393">
        <v>128.25</v>
      </c>
      <c r="GT393">
        <v>112.84</v>
      </c>
      <c r="HD393">
        <v>128.25</v>
      </c>
      <c r="HN393">
        <v>73.48</v>
      </c>
      <c r="HX393">
        <v>129.18</v>
      </c>
      <c r="IH393">
        <v>79.36</v>
      </c>
      <c r="IR393">
        <v>138.84</v>
      </c>
      <c r="JB393">
        <v>78.680000000000007</v>
      </c>
      <c r="JL393">
        <v>187.22</v>
      </c>
    </row>
    <row r="394" spans="1:278" x14ac:dyDescent="0.3">
      <c r="A394" s="2">
        <f>IFERROR(AVERAGEIF(Customer_Revenue[[#This Row],[1/3/2022]:[3/31/2022]], "&gt;0"), 0)</f>
        <v>46.649230769230755</v>
      </c>
      <c r="B394" s="1">
        <f>IFERROR(AVEDEV(Customer_Revenue[[#This Row],[1/3/2022]:[3/31/2022]]),0)</f>
        <v>2.3943195266272146</v>
      </c>
      <c r="C394" s="1">
        <f>IFERROR(MAX(0,#REF!-#REF!),0)</f>
        <v>0</v>
      </c>
      <c r="D394" s="1">
        <f>IFERROR(#REF!+#REF!,0)</f>
        <v>0</v>
      </c>
      <c r="E394" s="2">
        <f>IFERROR(AVERAGEIF(Customer_Revenue[[#This Row],[4/1/2022]:[6/30/2022]], "&gt;0"), 0)</f>
        <v>49.383076923076928</v>
      </c>
      <c r="F394" s="1">
        <f>IFERROR(AVEDEV(Customer_Revenue[[#This Row],[4/1/2022]:[6/30/2022]]),0)</f>
        <v>1.1976331360946768</v>
      </c>
      <c r="G394" s="1">
        <f>IFERROR(MAX(0,#REF!-#REF!),0)</f>
        <v>0</v>
      </c>
      <c r="H394" s="1">
        <f>IFERROR(#REF!+#REF!,0)</f>
        <v>0</v>
      </c>
      <c r="I394" s="2">
        <f>IFERROR(AVERAGEIF(Customer_Revenue[[#This Row],[4/1/2022]:[9/30/2022]], "&gt;0"),0)</f>
        <v>50.979615384615386</v>
      </c>
      <c r="J394" s="1">
        <f>IFERROR(AVEDEV(Customer_Revenue[[#This Row],[4/1/2022]:[9/30/2022]]),0)</f>
        <v>1.678017751479292</v>
      </c>
      <c r="K394" s="1">
        <f>IFERROR(MAX(0,Customer_Revenue[[#This Row],[Q3 Mean]]-Customer_Revenue[[#This Row],[Q3 Mean Absolute Deviation]]),0)</f>
        <v>49.30159763313609</v>
      </c>
      <c r="L394" s="1">
        <f>IFERROR(MAX(0,Customer_Revenue[[#This Row],[Q3 Mean]]+Customer_Revenue[[#This Row],[Q3 Mean Absolute Deviation]]),0)</f>
        <v>52.657633136094681</v>
      </c>
      <c r="M394" s="2">
        <f>IFERROR(AVERAGEIF(Customer_Revenue[[#This Row],[10/1/2021]:[3/31/2022]], "&gt;0"),0)</f>
        <v>46.404615384615376</v>
      </c>
      <c r="N394" s="1">
        <f>IFERROR(AVEDEV(Customer_Revenue[[#This Row],[10/1/2021]:[3/31/2022]]),0)</f>
        <v>1.2724260355029549</v>
      </c>
      <c r="O394" s="1">
        <f>IFERROR(MAX(0,#REF!-#REF!),0)</f>
        <v>0</v>
      </c>
      <c r="P394" s="1">
        <f>IFERROR(#REF!+#REF!,0)</f>
        <v>0</v>
      </c>
      <c r="Q394">
        <v>8904</v>
      </c>
      <c r="V394">
        <v>46.16</v>
      </c>
      <c r="AA394">
        <v>46.16</v>
      </c>
      <c r="AF394">
        <v>46.16</v>
      </c>
      <c r="AK394">
        <v>46.16</v>
      </c>
      <c r="AP394">
        <v>46.16</v>
      </c>
      <c r="AU394">
        <v>46.16</v>
      </c>
      <c r="AZ394">
        <v>46.16</v>
      </c>
      <c r="BE394">
        <v>46.16</v>
      </c>
      <c r="BJ394">
        <v>46.16</v>
      </c>
      <c r="BO394">
        <v>46.16</v>
      </c>
      <c r="BT394">
        <v>46.16</v>
      </c>
      <c r="BY394">
        <v>46.16</v>
      </c>
      <c r="CD394">
        <v>46.16</v>
      </c>
      <c r="CI394">
        <v>46.16</v>
      </c>
      <c r="CK394" s="17"/>
      <c r="CN394">
        <v>46.16</v>
      </c>
      <c r="CS394">
        <v>46.16</v>
      </c>
      <c r="CX394">
        <v>46.16</v>
      </c>
      <c r="DC394">
        <v>46.16</v>
      </c>
      <c r="DH394">
        <v>46.16</v>
      </c>
      <c r="DM394">
        <v>56.93</v>
      </c>
      <c r="DR394">
        <v>46.16</v>
      </c>
      <c r="DW394">
        <v>46.16</v>
      </c>
      <c r="EB394">
        <v>35</v>
      </c>
      <c r="EG394">
        <v>48.41</v>
      </c>
      <c r="EL394">
        <v>48.41</v>
      </c>
      <c r="EQ394">
        <v>48.41</v>
      </c>
      <c r="EV394">
        <v>48.41</v>
      </c>
      <c r="FA394">
        <v>48.41</v>
      </c>
      <c r="FF394">
        <v>48.41</v>
      </c>
      <c r="FK394">
        <v>48.41</v>
      </c>
      <c r="FP394">
        <v>48.41</v>
      </c>
      <c r="FU394">
        <v>48.41</v>
      </c>
      <c r="FZ394">
        <v>48.41</v>
      </c>
      <c r="GE394">
        <v>48.41</v>
      </c>
      <c r="GJ394">
        <v>50.94</v>
      </c>
      <c r="GO394">
        <v>50.94</v>
      </c>
      <c r="GT394">
        <v>50.94</v>
      </c>
      <c r="GY394">
        <v>50.94</v>
      </c>
      <c r="HD394">
        <v>50.94</v>
      </c>
      <c r="HI394">
        <v>51.24</v>
      </c>
      <c r="HN394">
        <v>51.24</v>
      </c>
      <c r="HS394">
        <v>51.24</v>
      </c>
      <c r="HX394">
        <v>51.24</v>
      </c>
      <c r="IC394">
        <v>51.24</v>
      </c>
      <c r="IH394">
        <v>51.24</v>
      </c>
      <c r="IM394">
        <v>50.45</v>
      </c>
      <c r="IR394">
        <v>50.45</v>
      </c>
      <c r="IW394">
        <v>55.03</v>
      </c>
      <c r="JB394">
        <v>55.03</v>
      </c>
      <c r="JG394">
        <v>55.03</v>
      </c>
      <c r="JL394">
        <v>55.03</v>
      </c>
      <c r="JQ394">
        <v>55.03</v>
      </c>
    </row>
    <row r="395" spans="1:278" x14ac:dyDescent="0.3">
      <c r="A395" s="2">
        <f>IFERROR(AVERAGEIF(Customer_Revenue[[#This Row],[1/3/2022]:[3/31/2022]], "&gt;0"), 0)</f>
        <v>63.54666666666666</v>
      </c>
      <c r="B395" s="1">
        <f>IFERROR(AVEDEV(Customer_Revenue[[#This Row],[1/3/2022]:[3/31/2022]]),0)</f>
        <v>15.28888888888889</v>
      </c>
      <c r="C395" s="1">
        <f>IFERROR(MAX(0,#REF!-#REF!),0)</f>
        <v>0</v>
      </c>
      <c r="D395" s="1">
        <f>IFERROR(#REF!+#REF!,0)</f>
        <v>0</v>
      </c>
      <c r="E395" s="2">
        <f>IFERROR(AVERAGEIF(Customer_Revenue[[#This Row],[4/1/2022]:[6/30/2022]], "&gt;0"), 0)</f>
        <v>66.582499999999996</v>
      </c>
      <c r="F395" s="1">
        <f>IFERROR(AVEDEV(Customer_Revenue[[#This Row],[4/1/2022]:[6/30/2022]]),0)</f>
        <v>12.5425</v>
      </c>
      <c r="G395" s="1">
        <f>IFERROR(MAX(0,#REF!-#REF!),0)</f>
        <v>0</v>
      </c>
      <c r="H395" s="1">
        <f>IFERROR(#REF!+#REF!,0)</f>
        <v>0</v>
      </c>
      <c r="I395" s="2">
        <f>IFERROR(AVERAGEIF(Customer_Revenue[[#This Row],[4/1/2022]:[9/30/2022]], "&gt;0"),0)</f>
        <v>68.75</v>
      </c>
      <c r="J395" s="1">
        <f>IFERROR(AVEDEV(Customer_Revenue[[#This Row],[4/1/2022]:[9/30/2022]]),0)</f>
        <v>14.23</v>
      </c>
      <c r="K395" s="1">
        <f>IFERROR(MAX(0,Customer_Revenue[[#This Row],[Q3 Mean]]-Customer_Revenue[[#This Row],[Q3 Mean Absolute Deviation]]),0)</f>
        <v>54.519999999999996</v>
      </c>
      <c r="L395" s="1">
        <f>IFERROR(MAX(0,Customer_Revenue[[#This Row],[Q3 Mean]]+Customer_Revenue[[#This Row],[Q3 Mean Absolute Deviation]]),0)</f>
        <v>82.98</v>
      </c>
      <c r="M395" s="2">
        <f>IFERROR(AVERAGEIF(Customer_Revenue[[#This Row],[10/1/2021]:[3/31/2022]], "&gt;0"),0)</f>
        <v>69.28</v>
      </c>
      <c r="N395" s="1">
        <f>IFERROR(AVEDEV(Customer_Revenue[[#This Row],[10/1/2021]:[3/31/2022]]),0)</f>
        <v>17.200000000000003</v>
      </c>
      <c r="O395" s="1">
        <f>IFERROR(MAX(0,#REF!-#REF!),0)</f>
        <v>0</v>
      </c>
      <c r="P395" s="1">
        <f>IFERROR(#REF!+#REF!,0)</f>
        <v>0</v>
      </c>
      <c r="Q395">
        <v>8921</v>
      </c>
      <c r="AD395">
        <v>86.48</v>
      </c>
      <c r="AX395">
        <v>86.48</v>
      </c>
      <c r="BW395">
        <v>52.08</v>
      </c>
      <c r="CK395" s="17"/>
      <c r="CL395">
        <v>86.48</v>
      </c>
      <c r="DK395">
        <v>52.08</v>
      </c>
      <c r="DZ395">
        <v>52.08</v>
      </c>
      <c r="ET395">
        <v>53.58</v>
      </c>
      <c r="FN395">
        <v>54.5</v>
      </c>
      <c r="GH395">
        <v>78.52</v>
      </c>
      <c r="HB395">
        <v>79.73</v>
      </c>
      <c r="HV395">
        <v>79.73</v>
      </c>
      <c r="IP395">
        <v>79.349999999999994</v>
      </c>
      <c r="JC395">
        <v>41.25</v>
      </c>
      <c r="JJ395">
        <v>83.34</v>
      </c>
    </row>
    <row r="396" spans="1:278" x14ac:dyDescent="0.3">
      <c r="A396" s="2">
        <f>IFERROR(AVERAGEIF(Customer_Revenue[[#This Row],[1/3/2022]:[3/31/2022]], "&gt;0"), 0)</f>
        <v>66.795000000000002</v>
      </c>
      <c r="B396" s="1">
        <f>IFERROR(AVEDEV(Customer_Revenue[[#This Row],[1/3/2022]:[3/31/2022]]),0)</f>
        <v>18.55</v>
      </c>
      <c r="C396" s="1">
        <f>IFERROR(MAX(0,#REF!-#REF!),0)</f>
        <v>0</v>
      </c>
      <c r="D396" s="1">
        <f>IFERROR(#REF!+#REF!,0)</f>
        <v>0</v>
      </c>
      <c r="E396" s="2">
        <f>IFERROR(AVERAGEIF(Customer_Revenue[[#This Row],[4/1/2022]:[6/30/2022]], "&gt;0"), 0)</f>
        <v>85.214285714285708</v>
      </c>
      <c r="F396" s="1">
        <f>IFERROR(AVEDEV(Customer_Revenue[[#This Row],[4/1/2022]:[6/30/2022]]),0)</f>
        <v>24.763265306122452</v>
      </c>
      <c r="G396" s="1">
        <f>IFERROR(MAX(0,#REF!-#REF!),0)</f>
        <v>0</v>
      </c>
      <c r="H396" s="1">
        <f>IFERROR(#REF!+#REF!,0)</f>
        <v>0</v>
      </c>
      <c r="I396" s="2">
        <f>IFERROR(AVERAGEIF(Customer_Revenue[[#This Row],[4/1/2022]:[9/30/2022]], "&gt;0"),0)</f>
        <v>89.705384615384602</v>
      </c>
      <c r="J396" s="1">
        <f>IFERROR(AVEDEV(Customer_Revenue[[#This Row],[4/1/2022]:[9/30/2022]]),0)</f>
        <v>29.025088757396453</v>
      </c>
      <c r="K396" s="1">
        <f>IFERROR(MAX(0,Customer_Revenue[[#This Row],[Q3 Mean]]-Customer_Revenue[[#This Row],[Q3 Mean Absolute Deviation]]),0)</f>
        <v>60.680295857988149</v>
      </c>
      <c r="L396" s="1">
        <f>IFERROR(MAX(0,Customer_Revenue[[#This Row],[Q3 Mean]]+Customer_Revenue[[#This Row],[Q3 Mean Absolute Deviation]]),0)</f>
        <v>118.73047337278106</v>
      </c>
      <c r="M396" s="2">
        <f>IFERROR(AVERAGEIF(Customer_Revenue[[#This Row],[10/1/2021]:[3/31/2022]], "&gt;0"),0)</f>
        <v>57.104615384615386</v>
      </c>
      <c r="N396" s="1">
        <f>IFERROR(AVEDEV(Customer_Revenue[[#This Row],[10/1/2021]:[3/31/2022]]),0)</f>
        <v>19.529585798816569</v>
      </c>
      <c r="O396" s="1">
        <f>IFERROR(MAX(0,#REF!-#REF!),0)</f>
        <v>0</v>
      </c>
      <c r="P396" s="1">
        <f>IFERROR(#REF!+#REF!,0)</f>
        <v>0</v>
      </c>
      <c r="Q396">
        <v>8923</v>
      </c>
      <c r="S396">
        <v>73.37</v>
      </c>
      <c r="AC396">
        <v>38.97</v>
      </c>
      <c r="AM396">
        <v>38.97</v>
      </c>
      <c r="AW396">
        <v>38.97</v>
      </c>
      <c r="BG396">
        <v>38.97</v>
      </c>
      <c r="BQ396">
        <v>38.97</v>
      </c>
      <c r="CA396">
        <v>73.37</v>
      </c>
      <c r="CK396" s="17">
        <v>70.150000000000006</v>
      </c>
      <c r="CU396">
        <v>73.37</v>
      </c>
      <c r="DE396">
        <v>38.97</v>
      </c>
      <c r="DO396">
        <v>104.55</v>
      </c>
      <c r="DY396">
        <v>38.97</v>
      </c>
      <c r="EI396">
        <v>74.760000000000005</v>
      </c>
      <c r="ES396">
        <v>40.47</v>
      </c>
      <c r="FC396">
        <v>141.5</v>
      </c>
      <c r="FM396">
        <v>83.07</v>
      </c>
      <c r="FW396">
        <v>83.07</v>
      </c>
      <c r="GG396">
        <v>83.07</v>
      </c>
      <c r="GQ396">
        <v>49.72</v>
      </c>
      <c r="HA396">
        <v>115.6</v>
      </c>
      <c r="HK396">
        <v>115.6</v>
      </c>
      <c r="HU396">
        <v>88.43</v>
      </c>
      <c r="IE396">
        <v>123.51</v>
      </c>
      <c r="IO396">
        <v>49.35</v>
      </c>
      <c r="IY396">
        <v>140.97999999999999</v>
      </c>
      <c r="JI396">
        <v>51.8</v>
      </c>
    </row>
    <row r="397" spans="1:278" x14ac:dyDescent="0.3">
      <c r="A397" s="2">
        <f>IFERROR(AVERAGEIF(Customer_Revenue[[#This Row],[1/3/2022]:[3/31/2022]], "&gt;0"), 0)</f>
        <v>63.12</v>
      </c>
      <c r="B397" s="1">
        <f>IFERROR(AVEDEV(Customer_Revenue[[#This Row],[1/3/2022]:[3/31/2022]]),0)</f>
        <v>18.133333333333336</v>
      </c>
      <c r="C397" s="1">
        <f>IFERROR(MAX(0,#REF!-#REF!),0)</f>
        <v>0</v>
      </c>
      <c r="D397" s="1">
        <f>IFERROR(#REF!+#REF!,0)</f>
        <v>0</v>
      </c>
      <c r="E397" s="2">
        <f>IFERROR(AVERAGEIF(Customer_Revenue[[#This Row],[4/1/2022]:[6/30/2022]], "&gt;0"), 0)</f>
        <v>54.864285714285707</v>
      </c>
      <c r="F397" s="1">
        <f>IFERROR(AVEDEV(Customer_Revenue[[#This Row],[4/1/2022]:[6/30/2022]]),0)</f>
        <v>0.81387755102041226</v>
      </c>
      <c r="G397" s="1">
        <f>IFERROR(MAX(0,#REF!-#REF!),0)</f>
        <v>0</v>
      </c>
      <c r="H397" s="1">
        <f>IFERROR(#REF!+#REF!,0)</f>
        <v>0</v>
      </c>
      <c r="I397" s="2">
        <f>IFERROR(AVERAGEIF(Customer_Revenue[[#This Row],[4/1/2022]:[9/30/2022]], "&gt;0"),0)</f>
        <v>61.756923076923059</v>
      </c>
      <c r="J397" s="1">
        <f>IFERROR(AVEDEV(Customer_Revenue[[#This Row],[4/1/2022]:[9/30/2022]]),0)</f>
        <v>11.049704142011821</v>
      </c>
      <c r="K397" s="1">
        <f>IFERROR(MAX(0,Customer_Revenue[[#This Row],[Q3 Mean]]-Customer_Revenue[[#This Row],[Q3 Mean Absolute Deviation]]),0)</f>
        <v>50.707218934911239</v>
      </c>
      <c r="L397" s="1">
        <f>IFERROR(MAX(0,Customer_Revenue[[#This Row],[Q3 Mean]]+Customer_Revenue[[#This Row],[Q3 Mean Absolute Deviation]]),0)</f>
        <v>72.806627218934878</v>
      </c>
      <c r="M397" s="2">
        <f>IFERROR(AVERAGEIF(Customer_Revenue[[#This Row],[10/1/2021]:[3/31/2022]], "&gt;0"),0)</f>
        <v>67.43692307692308</v>
      </c>
      <c r="N397" s="1">
        <f>IFERROR(AVEDEV(Customer_Revenue[[#This Row],[10/1/2021]:[3/31/2022]]),0)</f>
        <v>21.226508875739647</v>
      </c>
      <c r="O397" s="1">
        <f>IFERROR(MAX(0,#REF!-#REF!),0)</f>
        <v>0</v>
      </c>
      <c r="P397" s="1">
        <f>IFERROR(#REF!+#REF!,0)</f>
        <v>0</v>
      </c>
      <c r="Q397">
        <v>8924</v>
      </c>
      <c r="T397">
        <v>51.94</v>
      </c>
      <c r="AD397">
        <v>86.34</v>
      </c>
      <c r="AN397">
        <v>51.94</v>
      </c>
      <c r="AX397">
        <v>51.94</v>
      </c>
      <c r="BH397">
        <v>86.34</v>
      </c>
      <c r="BR397">
        <v>117.52</v>
      </c>
      <c r="CB397">
        <v>51.94</v>
      </c>
      <c r="CK397" s="17"/>
      <c r="CL397">
        <v>51.94</v>
      </c>
      <c r="CV397">
        <v>117.52</v>
      </c>
      <c r="DF397">
        <v>51.94</v>
      </c>
      <c r="DP397">
        <v>51.94</v>
      </c>
      <c r="DZ397">
        <v>51.94</v>
      </c>
      <c r="EJ397">
        <v>53.44</v>
      </c>
      <c r="ET397">
        <v>53.44</v>
      </c>
      <c r="FD397">
        <v>53.44</v>
      </c>
      <c r="FN397">
        <v>54.95</v>
      </c>
      <c r="FX397">
        <v>54.95</v>
      </c>
      <c r="GH397">
        <v>54.95</v>
      </c>
      <c r="GR397">
        <v>56.16</v>
      </c>
      <c r="HB397">
        <v>56.16</v>
      </c>
      <c r="HL397">
        <v>56.16</v>
      </c>
      <c r="HV397">
        <v>56.16</v>
      </c>
      <c r="IF397">
        <v>133.58000000000001</v>
      </c>
      <c r="IP397">
        <v>55.79</v>
      </c>
      <c r="IZ397">
        <v>58.55</v>
      </c>
      <c r="JJ397">
        <v>58.55</v>
      </c>
    </row>
    <row r="398" spans="1:278" x14ac:dyDescent="0.3">
      <c r="A398" s="2">
        <f>IFERROR(AVERAGEIF(Customer_Revenue[[#This Row],[1/3/2022]:[3/31/2022]], "&gt;0"), 0)</f>
        <v>68.03</v>
      </c>
      <c r="B398" s="1">
        <f>IFERROR(AVEDEV(Customer_Revenue[[#This Row],[1/3/2022]:[3/31/2022]]),0)</f>
        <v>27.133877551020408</v>
      </c>
      <c r="C398" s="1">
        <f>IFERROR(MAX(0,#REF!-#REF!),0)</f>
        <v>0</v>
      </c>
      <c r="D398" s="1">
        <f>IFERROR(#REF!+#REF!,0)</f>
        <v>0</v>
      </c>
      <c r="E398" s="2">
        <f>IFERROR(AVERAGEIF(Customer_Revenue[[#This Row],[4/1/2022]:[6/30/2022]], "&gt;0"), 0)</f>
        <v>101.60166666666667</v>
      </c>
      <c r="F398" s="1">
        <f>IFERROR(AVEDEV(Customer_Revenue[[#This Row],[4/1/2022]:[6/30/2022]]),0)</f>
        <v>20.658333333333331</v>
      </c>
      <c r="G398" s="1">
        <f>IFERROR(MAX(0,#REF!-#REF!),0)</f>
        <v>0</v>
      </c>
      <c r="H398" s="1">
        <f>IFERROR(#REF!+#REF!,0)</f>
        <v>0</v>
      </c>
      <c r="I398" s="2">
        <f>IFERROR(AVERAGEIF(Customer_Revenue[[#This Row],[4/1/2022]:[9/30/2022]], "&gt;0"),0)</f>
        <v>109.12307692307695</v>
      </c>
      <c r="J398" s="1">
        <f>IFERROR(AVEDEV(Customer_Revenue[[#This Row],[4/1/2022]:[9/30/2022]]),0)</f>
        <v>27.690532544378698</v>
      </c>
      <c r="K398" s="1">
        <f>IFERROR(MAX(0,Customer_Revenue[[#This Row],[Q3 Mean]]-Customer_Revenue[[#This Row],[Q3 Mean Absolute Deviation]]),0)</f>
        <v>81.432544378698253</v>
      </c>
      <c r="L398" s="1">
        <f>IFERROR(MAX(0,Customer_Revenue[[#This Row],[Q3 Mean]]+Customer_Revenue[[#This Row],[Q3 Mean Absolute Deviation]]),0)</f>
        <v>136.81360946745565</v>
      </c>
      <c r="M398" s="2">
        <f>IFERROR(AVERAGEIF(Customer_Revenue[[#This Row],[10/1/2021]:[3/31/2022]], "&gt;0"),0)</f>
        <v>76.398333333333326</v>
      </c>
      <c r="N398" s="1">
        <f>IFERROR(AVEDEV(Customer_Revenue[[#This Row],[10/1/2021]:[3/31/2022]]),0)</f>
        <v>35.177514792899402</v>
      </c>
      <c r="O398" s="1">
        <f>IFERROR(MAX(0,#REF!-#REF!),0)</f>
        <v>0</v>
      </c>
      <c r="P398" s="1">
        <f>IFERROR(#REF!+#REF!,0)</f>
        <v>0</v>
      </c>
      <c r="Q398">
        <v>8925</v>
      </c>
      <c r="Y398">
        <v>84.78</v>
      </c>
      <c r="AI398">
        <v>119.18</v>
      </c>
      <c r="AS398">
        <v>50.38</v>
      </c>
      <c r="BH398">
        <v>50.38</v>
      </c>
      <c r="BM398">
        <v>50.38</v>
      </c>
      <c r="BW398">
        <v>153.5</v>
      </c>
      <c r="CJ398">
        <v>0</v>
      </c>
      <c r="CK398" s="17"/>
      <c r="CQ398">
        <v>50.38</v>
      </c>
      <c r="DA398">
        <v>50.38</v>
      </c>
      <c r="DK398">
        <v>50.38</v>
      </c>
      <c r="DU398">
        <v>153.28</v>
      </c>
      <c r="EE398">
        <v>51.88</v>
      </c>
      <c r="EO398">
        <v>51.88</v>
      </c>
      <c r="EY398">
        <v>120.49</v>
      </c>
      <c r="FI398">
        <v>65.42</v>
      </c>
      <c r="FS398">
        <v>134.30000000000001</v>
      </c>
      <c r="GC398">
        <v>99.98</v>
      </c>
      <c r="GM398">
        <v>77.430000000000007</v>
      </c>
      <c r="GW398">
        <v>111.99</v>
      </c>
      <c r="HG398">
        <v>146.31</v>
      </c>
      <c r="HQ398">
        <v>77.430000000000007</v>
      </c>
      <c r="IA398">
        <v>77.430000000000007</v>
      </c>
      <c r="IK398">
        <v>150.46</v>
      </c>
      <c r="IU398">
        <v>77.06</v>
      </c>
      <c r="JE398">
        <v>163.38</v>
      </c>
      <c r="JO398">
        <v>116.92</v>
      </c>
    </row>
    <row r="399" spans="1:278" x14ac:dyDescent="0.3">
      <c r="A399" s="2">
        <f>IFERROR(AVERAGEIF(Customer_Revenue[[#This Row],[1/3/2022]:[3/31/2022]], "&gt;0"), 0)</f>
        <v>38.896666666666668</v>
      </c>
      <c r="B399" s="1">
        <f>IFERROR(AVEDEV(Customer_Revenue[[#This Row],[1/3/2022]:[3/31/2022]]),0)</f>
        <v>2.5977777777777766</v>
      </c>
      <c r="C399" s="1">
        <f>IFERROR(MAX(0,#REF!-#REF!),0)</f>
        <v>0</v>
      </c>
      <c r="D399" s="1">
        <f>IFERROR(#REF!+#REF!,0)</f>
        <v>0</v>
      </c>
      <c r="E399" s="2">
        <f>IFERROR(AVERAGEIF(Customer_Revenue[[#This Row],[4/1/2022]:[6/30/2022]], "&gt;0"), 0)</f>
        <v>42.412857142857142</v>
      </c>
      <c r="F399" s="1">
        <f>IFERROR(AVEDEV(Customer_Revenue[[#This Row],[4/1/2022]:[6/30/2022]]),0)</f>
        <v>0.63265306122449105</v>
      </c>
      <c r="G399" s="1">
        <f>IFERROR(MAX(0,#REF!-#REF!),0)</f>
        <v>0</v>
      </c>
      <c r="H399" s="1">
        <f>IFERROR(#REF!+#REF!,0)</f>
        <v>0</v>
      </c>
      <c r="I399" s="2">
        <f>IFERROR(AVERAGEIF(Customer_Revenue[[#This Row],[4/1/2022]:[9/30/2022]], "&gt;0"),0)</f>
        <v>42.81307692307692</v>
      </c>
      <c r="J399" s="1">
        <f>IFERROR(AVEDEV(Customer_Revenue[[#This Row],[4/1/2022]:[9/30/2022]]),0)</f>
        <v>0.64852071005917367</v>
      </c>
      <c r="K399" s="1">
        <f>IFERROR(MAX(0,Customer_Revenue[[#This Row],[Q3 Mean]]-Customer_Revenue[[#This Row],[Q3 Mean Absolute Deviation]]),0)</f>
        <v>42.164556213017747</v>
      </c>
      <c r="L399" s="1">
        <f>IFERROR(MAX(0,Customer_Revenue[[#This Row],[Q3 Mean]]+Customer_Revenue[[#This Row],[Q3 Mean Absolute Deviation]]),0)</f>
        <v>43.461597633136094</v>
      </c>
      <c r="M399" s="2">
        <f>IFERROR(AVERAGEIF(Customer_Revenue[[#This Row],[10/1/2021]:[3/31/2022]], "&gt;0"),0)</f>
        <v>39.743846153846157</v>
      </c>
      <c r="N399" s="1">
        <f>IFERROR(AVEDEV(Customer_Revenue[[#This Row],[10/1/2021]:[3/31/2022]]),0)</f>
        <v>1.4596449704141983</v>
      </c>
      <c r="O399" s="1">
        <f>IFERROR(MAX(0,#REF!-#REF!),0)</f>
        <v>0</v>
      </c>
      <c r="P399" s="1">
        <f>IFERROR(#REF!+#REF!,0)</f>
        <v>0</v>
      </c>
      <c r="Q399">
        <v>8943</v>
      </c>
      <c r="T399">
        <v>40.47</v>
      </c>
      <c r="AD399">
        <v>40.47</v>
      </c>
      <c r="AN399">
        <v>40.47</v>
      </c>
      <c r="AX399">
        <v>40.47</v>
      </c>
      <c r="BH399">
        <v>40.47</v>
      </c>
      <c r="BR399">
        <v>40.47</v>
      </c>
      <c r="CB399">
        <v>40.47</v>
      </c>
      <c r="CK399" s="17"/>
      <c r="CL399">
        <v>35</v>
      </c>
      <c r="CV399">
        <v>35</v>
      </c>
      <c r="DF399">
        <v>40.47</v>
      </c>
      <c r="DP399">
        <v>40.47</v>
      </c>
      <c r="DZ399">
        <v>40.47</v>
      </c>
      <c r="EJ399">
        <v>41.97</v>
      </c>
      <c r="ET399">
        <v>41.97</v>
      </c>
      <c r="FD399">
        <v>41.97</v>
      </c>
      <c r="FN399">
        <v>41.97</v>
      </c>
      <c r="FX399">
        <v>41.97</v>
      </c>
      <c r="GH399">
        <v>41.97</v>
      </c>
      <c r="GR399">
        <v>43.52</v>
      </c>
      <c r="HB399">
        <v>43.52</v>
      </c>
      <c r="HL399">
        <v>43.52</v>
      </c>
      <c r="HV399">
        <v>43.52</v>
      </c>
      <c r="IF399">
        <v>43.52</v>
      </c>
      <c r="IP399">
        <v>43.04</v>
      </c>
      <c r="IZ399">
        <v>43.04</v>
      </c>
      <c r="JJ399">
        <v>43.04</v>
      </c>
    </row>
    <row r="400" spans="1:278" x14ac:dyDescent="0.3">
      <c r="A400" s="2">
        <f>IFERROR(AVERAGEIF(Customer_Revenue[[#This Row],[1/3/2022]:[3/31/2022]], "&gt;0"), 0)</f>
        <v>20.616923076923079</v>
      </c>
      <c r="B400" s="1">
        <f>IFERROR(AVEDEV(Customer_Revenue[[#This Row],[1/3/2022]:[3/31/2022]]),0)</f>
        <v>0.58710059171597839</v>
      </c>
      <c r="C400" s="1">
        <f>IFERROR(MAX(0,#REF!-#REF!),0)</f>
        <v>0</v>
      </c>
      <c r="D400" s="1">
        <f>IFERROR(#REF!+#REF!,0)</f>
        <v>0</v>
      </c>
      <c r="E400" s="2">
        <f>IFERROR(AVERAGEIF(Customer_Revenue[[#This Row],[4/1/2022]:[6/30/2022]], "&gt;0"), 0)</f>
        <v>26.932307692307692</v>
      </c>
      <c r="F400" s="1">
        <f>IFERROR(AVEDEV(Customer_Revenue[[#This Row],[4/1/2022]:[6/30/2022]]),0)</f>
        <v>5.4088757396449694</v>
      </c>
      <c r="G400" s="1">
        <f>IFERROR(MAX(0,#REF!-#REF!),0)</f>
        <v>0</v>
      </c>
      <c r="H400" s="1">
        <f>IFERROR(#REF!+#REF!,0)</f>
        <v>0</v>
      </c>
      <c r="I400" s="2">
        <f>IFERROR(AVERAGEIF(Customer_Revenue[[#This Row],[4/1/2022]:[9/30/2022]], "&gt;0"),0)</f>
        <v>25.757307692307691</v>
      </c>
      <c r="J400" s="1">
        <f>IFERROR(AVEDEV(Customer_Revenue[[#This Row],[4/1/2022]:[9/30/2022]]),0)</f>
        <v>3.6464201183431948</v>
      </c>
      <c r="K400" s="1">
        <f>IFERROR(MAX(0,Customer_Revenue[[#This Row],[Q3 Mean]]-Customer_Revenue[[#This Row],[Q3 Mean Absolute Deviation]]),0)</f>
        <v>22.110887573964497</v>
      </c>
      <c r="L400" s="1">
        <f>IFERROR(MAX(0,Customer_Revenue[[#This Row],[Q3 Mean]]+Customer_Revenue[[#This Row],[Q3 Mean Absolute Deviation]]),0)</f>
        <v>29.403727810650885</v>
      </c>
      <c r="M400" s="2">
        <f>IFERROR(AVERAGEIF(Customer_Revenue[[#This Row],[10/1/2021]:[3/31/2022]], "&gt;0"),0)</f>
        <v>19.363076923076918</v>
      </c>
      <c r="N400" s="1">
        <f>IFERROR(AVEDEV(Customer_Revenue[[#This Row],[10/1/2021]:[3/31/2022]]),0)</f>
        <v>1.7298816568047357</v>
      </c>
      <c r="O400" s="1">
        <f>IFERROR(MAX(0,#REF!-#REF!),0)</f>
        <v>0</v>
      </c>
      <c r="P400" s="1">
        <f>IFERROR(#REF!+#REF!,0)</f>
        <v>0</v>
      </c>
      <c r="Q400">
        <v>8982</v>
      </c>
      <c r="V400">
        <v>21.94</v>
      </c>
      <c r="AA400">
        <v>15</v>
      </c>
      <c r="AF400">
        <v>18.690000000000001</v>
      </c>
      <c r="AK400">
        <v>15</v>
      </c>
      <c r="AO400">
        <v>15</v>
      </c>
      <c r="AT400">
        <v>15</v>
      </c>
      <c r="AY400">
        <v>15</v>
      </c>
      <c r="BD400">
        <v>19.66</v>
      </c>
      <c r="BI400">
        <v>19.66</v>
      </c>
      <c r="BN400">
        <v>19.66</v>
      </c>
      <c r="BS400">
        <v>20.27</v>
      </c>
      <c r="BX400">
        <v>20.27</v>
      </c>
      <c r="CC400">
        <v>20.27</v>
      </c>
      <c r="CH400">
        <v>20.27</v>
      </c>
      <c r="CK400" s="17"/>
      <c r="CM400">
        <v>20.27</v>
      </c>
      <c r="CR400">
        <v>20.27</v>
      </c>
      <c r="CW400">
        <v>20.27</v>
      </c>
      <c r="DB400">
        <v>20.27</v>
      </c>
      <c r="DG400">
        <v>20.27</v>
      </c>
      <c r="DL400">
        <v>20.27</v>
      </c>
      <c r="DQ400">
        <v>20.27</v>
      </c>
      <c r="DV400">
        <v>20.27</v>
      </c>
      <c r="EA400">
        <v>20.27</v>
      </c>
      <c r="EF400">
        <v>20.27</v>
      </c>
      <c r="EK400">
        <v>21.55</v>
      </c>
      <c r="EP400">
        <v>23.5</v>
      </c>
      <c r="EU400">
        <v>23.5</v>
      </c>
      <c r="EZ400">
        <v>23.5</v>
      </c>
      <c r="FE400">
        <v>62.09</v>
      </c>
      <c r="FJ400">
        <v>23.5</v>
      </c>
      <c r="FO400">
        <v>23.5</v>
      </c>
      <c r="FT400">
        <v>26.18</v>
      </c>
      <c r="FY400">
        <v>23.5</v>
      </c>
      <c r="GD400">
        <v>23.5</v>
      </c>
      <c r="GI400">
        <v>23.5</v>
      </c>
      <c r="GN400">
        <v>26.85</v>
      </c>
      <c r="GS400">
        <v>23.5</v>
      </c>
      <c r="GX400">
        <v>23.5</v>
      </c>
      <c r="HC400">
        <v>23.5</v>
      </c>
      <c r="HH400">
        <v>23.5</v>
      </c>
      <c r="HM400">
        <v>23.5</v>
      </c>
      <c r="HR400">
        <v>23.5</v>
      </c>
      <c r="HW400">
        <v>23.5</v>
      </c>
      <c r="IB400">
        <v>23.5</v>
      </c>
      <c r="IG400">
        <v>23.5</v>
      </c>
      <c r="IL400">
        <v>23.5</v>
      </c>
      <c r="IQ400">
        <v>23.5</v>
      </c>
      <c r="IV400">
        <v>29.53</v>
      </c>
      <c r="JA400">
        <v>31.54</v>
      </c>
      <c r="JF400">
        <v>23.5</v>
      </c>
      <c r="JK400">
        <v>23.5</v>
      </c>
      <c r="JP400">
        <v>23.5</v>
      </c>
    </row>
    <row r="401" spans="1:278" x14ac:dyDescent="0.3">
      <c r="A401" s="2">
        <f>IFERROR(AVERAGEIF(Customer_Revenue[[#This Row],[1/3/2022]:[3/31/2022]], "&gt;0"), 0)</f>
        <v>153.595</v>
      </c>
      <c r="B401" s="1">
        <f>IFERROR(AVEDEV(Customer_Revenue[[#This Row],[1/3/2022]:[3/31/2022]]),0)</f>
        <v>0.625</v>
      </c>
      <c r="C401" s="1">
        <f>IFERROR(MAX(0,#REF!-#REF!),0)</f>
        <v>0</v>
      </c>
      <c r="D401" s="1">
        <f>IFERROR(#REF!+#REF!,0)</f>
        <v>0</v>
      </c>
      <c r="E401" s="2">
        <f>IFERROR(AVERAGEIF(Customer_Revenue[[#This Row],[4/1/2022]:[6/30/2022]], "&gt;0"), 0)</f>
        <v>137.096</v>
      </c>
      <c r="F401" s="1">
        <f>IFERROR(AVEDEV(Customer_Revenue[[#This Row],[4/1/2022]:[6/30/2022]]),0)</f>
        <v>68.006530612244887</v>
      </c>
      <c r="G401" s="1">
        <f>IFERROR(MAX(0,#REF!-#REF!),0)</f>
        <v>0</v>
      </c>
      <c r="H401" s="1">
        <f>IFERROR(#REF!+#REF!,0)</f>
        <v>0</v>
      </c>
      <c r="I401" s="2">
        <f>IFERROR(AVERAGEIF(Customer_Revenue[[#This Row],[4/1/2022]:[9/30/2022]], "&gt;0"),0)</f>
        <v>95.28</v>
      </c>
      <c r="J401" s="1">
        <f>IFERROR(AVEDEV(Customer_Revenue[[#This Row],[4/1/2022]:[9/30/2022]]),0)</f>
        <v>51.738579881656797</v>
      </c>
      <c r="K401" s="1">
        <f>IFERROR(MAX(0,Customer_Revenue[[#This Row],[Q3 Mean]]-Customer_Revenue[[#This Row],[Q3 Mean Absolute Deviation]]),0)</f>
        <v>43.541420118343204</v>
      </c>
      <c r="L401" s="1">
        <f>IFERROR(MAX(0,Customer_Revenue[[#This Row],[Q3 Mean]]+Customer_Revenue[[#This Row],[Q3 Mean Absolute Deviation]]),0)</f>
        <v>147.01857988165679</v>
      </c>
      <c r="M401" s="2">
        <f>IFERROR(AVERAGEIF(Customer_Revenue[[#This Row],[10/1/2021]:[3/31/2022]], "&gt;0"),0)</f>
        <v>167.62428571428569</v>
      </c>
      <c r="N401" s="1">
        <f>IFERROR(AVEDEV(Customer_Revenue[[#This Row],[10/1/2021]:[3/31/2022]]),0)</f>
        <v>27.167959183673467</v>
      </c>
      <c r="O401" s="1">
        <f>IFERROR(MAX(0,#REF!-#REF!),0)</f>
        <v>0</v>
      </c>
      <c r="P401" s="1">
        <f>IFERROR(#REF!+#REF!,0)</f>
        <v>0</v>
      </c>
      <c r="Q401">
        <v>9032</v>
      </c>
      <c r="S401">
        <v>143.41</v>
      </c>
      <c r="AC401">
        <v>157.86000000000001</v>
      </c>
      <c r="AM401">
        <v>153.22</v>
      </c>
      <c r="AW401">
        <v>153.22</v>
      </c>
      <c r="BG401">
        <v>153.22</v>
      </c>
      <c r="BK401">
        <v>357.8</v>
      </c>
      <c r="BQ401">
        <v>153.22</v>
      </c>
      <c r="CA401">
        <v>153.22</v>
      </c>
      <c r="CK401" s="17">
        <v>153.22</v>
      </c>
      <c r="CU401">
        <v>153.22</v>
      </c>
      <c r="DE401">
        <v>153.22</v>
      </c>
      <c r="DO401">
        <v>153.22</v>
      </c>
      <c r="DY401">
        <v>153.22</v>
      </c>
      <c r="EI401">
        <v>155.47</v>
      </c>
      <c r="ES401">
        <v>155.47</v>
      </c>
      <c r="FC401">
        <v>155.47</v>
      </c>
      <c r="FM401">
        <v>97.67</v>
      </c>
      <c r="FY401">
        <v>220.86</v>
      </c>
      <c r="GG401">
        <v>0</v>
      </c>
      <c r="GQ401">
        <v>56.01</v>
      </c>
      <c r="HA401">
        <v>0</v>
      </c>
      <c r="HK401">
        <v>56.01</v>
      </c>
      <c r="HU401">
        <v>0</v>
      </c>
      <c r="IE401">
        <v>56.01</v>
      </c>
      <c r="IO401">
        <v>55.3</v>
      </c>
      <c r="IY401">
        <v>50</v>
      </c>
      <c r="JI401">
        <v>50</v>
      </c>
    </row>
    <row r="402" spans="1:278" x14ac:dyDescent="0.3">
      <c r="A402" s="2">
        <f>IFERROR(AVERAGEIF(Customer_Revenue[[#This Row],[1/3/2022]:[3/31/2022]], "&gt;0"), 0)</f>
        <v>45.632307692307684</v>
      </c>
      <c r="B402" s="1">
        <f>IFERROR(AVEDEV(Customer_Revenue[[#This Row],[1/3/2022]:[3/31/2022]]),0)</f>
        <v>23.748163265306122</v>
      </c>
      <c r="C402" s="1">
        <f>IFERROR(MAX(0,#REF!-#REF!),0)</f>
        <v>0</v>
      </c>
      <c r="D402" s="1">
        <f>IFERROR(#REF!+#REF!,0)</f>
        <v>0</v>
      </c>
      <c r="E402" s="2">
        <f>IFERROR(AVERAGEIF(Customer_Revenue[[#This Row],[4/1/2022]:[6/30/2022]], "&gt;0"), 0)</f>
        <v>61.355384615384601</v>
      </c>
      <c r="F402" s="1">
        <f>IFERROR(AVEDEV(Customer_Revenue[[#This Row],[4/1/2022]:[6/30/2022]]),0)</f>
        <v>27.205306122448984</v>
      </c>
      <c r="G402" s="1">
        <f>IFERROR(MAX(0,#REF!-#REF!),0)</f>
        <v>0</v>
      </c>
      <c r="H402" s="1">
        <f>IFERROR(#REF!+#REF!,0)</f>
        <v>0</v>
      </c>
      <c r="I402" s="2">
        <f>IFERROR(AVERAGEIF(Customer_Revenue[[#This Row],[4/1/2022]:[9/30/2022]], "&gt;0"),0)</f>
        <v>62.60884615384613</v>
      </c>
      <c r="J402" s="1">
        <f>IFERROR(AVEDEV(Customer_Revenue[[#This Row],[4/1/2022]:[9/30/2022]]),0)</f>
        <v>34.274333333333324</v>
      </c>
      <c r="K402" s="1">
        <f>IFERROR(MAX(0,Customer_Revenue[[#This Row],[Q3 Mean]]-Customer_Revenue[[#This Row],[Q3 Mean Absolute Deviation]]),0)</f>
        <v>28.334512820512806</v>
      </c>
      <c r="L402" s="1">
        <f>IFERROR(MAX(0,Customer_Revenue[[#This Row],[Q3 Mean]]+Customer_Revenue[[#This Row],[Q3 Mean Absolute Deviation]]),0)</f>
        <v>96.883179487179461</v>
      </c>
      <c r="M402" s="2">
        <f>IFERROR(AVERAGEIF(Customer_Revenue[[#This Row],[10/1/2021]:[3/31/2022]], "&gt;0"),0)</f>
        <v>47.117037037037051</v>
      </c>
      <c r="N402" s="1">
        <f>IFERROR(AVEDEV(Customer_Revenue[[#This Row],[10/1/2021]:[3/31/2022]]),0)</f>
        <v>24.121173469387749</v>
      </c>
      <c r="O402" s="1">
        <f>IFERROR(MAX(0,#REF!-#REF!),0)</f>
        <v>0</v>
      </c>
      <c r="P402" s="1">
        <f>IFERROR(#REF!+#REF!,0)</f>
        <v>0</v>
      </c>
      <c r="Q402">
        <v>9036</v>
      </c>
      <c r="T402">
        <v>66.56</v>
      </c>
      <c r="Y402">
        <v>58.55</v>
      </c>
      <c r="AD402">
        <v>22.93</v>
      </c>
      <c r="AI402">
        <v>96.55</v>
      </c>
      <c r="AN402">
        <v>22.93</v>
      </c>
      <c r="AS402">
        <v>22.93</v>
      </c>
      <c r="AX402">
        <v>25.69</v>
      </c>
      <c r="BC402">
        <v>25.69</v>
      </c>
      <c r="BH402">
        <v>25.69</v>
      </c>
      <c r="BJ402">
        <v>86.07</v>
      </c>
      <c r="BM402">
        <v>87.05</v>
      </c>
      <c r="BR402">
        <v>25.69</v>
      </c>
      <c r="BW402">
        <v>61.31</v>
      </c>
      <c r="CB402">
        <v>51.3</v>
      </c>
      <c r="CG402">
        <v>61.31</v>
      </c>
      <c r="CK402" s="17"/>
      <c r="CL402">
        <v>13.3</v>
      </c>
      <c r="CQ402">
        <v>76.14</v>
      </c>
      <c r="CV402">
        <v>87.05</v>
      </c>
      <c r="DA402">
        <v>25.69</v>
      </c>
      <c r="DF402">
        <v>61.31</v>
      </c>
      <c r="DK402">
        <v>25.69</v>
      </c>
      <c r="DP402">
        <v>61.31</v>
      </c>
      <c r="DU402">
        <v>27.75</v>
      </c>
      <c r="DZ402">
        <v>27.75</v>
      </c>
      <c r="EE402">
        <v>29.15</v>
      </c>
      <c r="EJ402">
        <v>67.62</v>
      </c>
      <c r="EL402">
        <v>-13.38</v>
      </c>
      <c r="EO402">
        <v>29.15</v>
      </c>
      <c r="ET402">
        <v>67.62</v>
      </c>
      <c r="EY402">
        <v>29.15</v>
      </c>
      <c r="FA402">
        <v>0</v>
      </c>
      <c r="FD402">
        <v>83.64</v>
      </c>
      <c r="FI402">
        <v>67.62</v>
      </c>
      <c r="FN402">
        <v>29.15</v>
      </c>
      <c r="FS402">
        <v>72.62</v>
      </c>
      <c r="FX402">
        <v>34.15</v>
      </c>
      <c r="GC402">
        <v>133.88999999999999</v>
      </c>
      <c r="GH402">
        <v>29.15</v>
      </c>
      <c r="GM402">
        <v>68.27</v>
      </c>
      <c r="GR402">
        <v>29.8</v>
      </c>
      <c r="GW402">
        <v>68.27</v>
      </c>
      <c r="HB402">
        <v>84.29</v>
      </c>
      <c r="HG402">
        <v>127.12</v>
      </c>
      <c r="HL402">
        <v>29.8</v>
      </c>
      <c r="HQ402">
        <v>29.8</v>
      </c>
      <c r="HV402">
        <v>133.91999999999999</v>
      </c>
      <c r="IA402">
        <v>29.8</v>
      </c>
      <c r="IF402">
        <v>96.07</v>
      </c>
      <c r="IK402">
        <v>72.89</v>
      </c>
      <c r="IP402">
        <v>29.6</v>
      </c>
      <c r="IU402">
        <v>72.69</v>
      </c>
      <c r="IZ402">
        <v>29.6</v>
      </c>
      <c r="JE402">
        <v>72.69</v>
      </c>
      <c r="JF402">
        <v>0</v>
      </c>
      <c r="JG402">
        <v>0</v>
      </c>
      <c r="JJ402">
        <v>29.6</v>
      </c>
      <c r="JK402">
        <v>-59.6</v>
      </c>
      <c r="JO402">
        <v>76.63</v>
      </c>
    </row>
    <row r="403" spans="1:278" x14ac:dyDescent="0.3">
      <c r="A403" s="2">
        <f>IFERROR(AVERAGEIF(Customer_Revenue[[#This Row],[1/3/2022]:[3/31/2022]], "&gt;0"), 0)</f>
        <v>48.425000000000004</v>
      </c>
      <c r="B403" s="1">
        <f>IFERROR(AVEDEV(Customer_Revenue[[#This Row],[1/3/2022]:[3/31/2022]]),0)</f>
        <v>0.62500000000000477</v>
      </c>
      <c r="C403" s="1">
        <f>IFERROR(MAX(0,#REF!-#REF!),0)</f>
        <v>0</v>
      </c>
      <c r="D403" s="1">
        <f>IFERROR(#REF!+#REF!,0)</f>
        <v>0</v>
      </c>
      <c r="E403" s="2">
        <f>IFERROR(AVERAGEIF(Customer_Revenue[[#This Row],[4/1/2022]:[6/30/2022]], "&gt;0"), 0)</f>
        <v>38.551666666666662</v>
      </c>
      <c r="F403" s="1">
        <f>IFERROR(AVEDEV(Customer_Revenue[[#This Row],[4/1/2022]:[6/30/2022]]),0)</f>
        <v>19.677959183673465</v>
      </c>
      <c r="G403" s="1">
        <f>IFERROR(MAX(0,#REF!-#REF!),0)</f>
        <v>0</v>
      </c>
      <c r="H403" s="1">
        <f>IFERROR(#REF!+#REF!,0)</f>
        <v>0</v>
      </c>
      <c r="I403" s="2">
        <f>IFERROR(AVERAGEIF(Customer_Revenue[[#This Row],[4/1/2022]:[9/30/2022]], "&gt;0"),0)</f>
        <v>25.939999999999998</v>
      </c>
      <c r="J403" s="1">
        <f>IFERROR(AVEDEV(Customer_Revenue[[#This Row],[4/1/2022]:[9/30/2022]]),0)</f>
        <v>14.95734693877551</v>
      </c>
      <c r="K403" s="1">
        <f>IFERROR(MAX(0,Customer_Revenue[[#This Row],[Q3 Mean]]-Customer_Revenue[[#This Row],[Q3 Mean Absolute Deviation]]),0)</f>
        <v>10.982653061224488</v>
      </c>
      <c r="L403" s="1">
        <f>IFERROR(MAX(0,Customer_Revenue[[#This Row],[Q3 Mean]]+Customer_Revenue[[#This Row],[Q3 Mean Absolute Deviation]]),0)</f>
        <v>40.897346938775506</v>
      </c>
      <c r="M403" s="2">
        <f>IFERROR(AVERAGEIF(Customer_Revenue[[#This Row],[10/1/2021]:[3/31/2022]], "&gt;0"),0)</f>
        <v>48.223076923076924</v>
      </c>
      <c r="N403" s="1">
        <f>IFERROR(AVEDEV(Customer_Revenue[[#This Row],[10/1/2021]:[3/31/2022]]),0)</f>
        <v>0.31952662721893815</v>
      </c>
      <c r="O403" s="1">
        <f>IFERROR(MAX(0,#REF!-#REF!),0)</f>
        <v>0</v>
      </c>
      <c r="P403" s="1">
        <f>IFERROR(#REF!+#REF!,0)</f>
        <v>0</v>
      </c>
      <c r="Q403">
        <v>9069</v>
      </c>
      <c r="W403">
        <v>48.05</v>
      </c>
      <c r="AG403">
        <v>48.05</v>
      </c>
      <c r="AQ403">
        <v>48.05</v>
      </c>
      <c r="BA403">
        <v>48.05</v>
      </c>
      <c r="BK403">
        <v>48.05</v>
      </c>
      <c r="BU403">
        <v>48.05</v>
      </c>
      <c r="CE403">
        <v>48.05</v>
      </c>
      <c r="CK403" s="17"/>
      <c r="CO403">
        <v>48.05</v>
      </c>
      <c r="CY403">
        <v>48.05</v>
      </c>
      <c r="DI403">
        <v>48.05</v>
      </c>
      <c r="DS403">
        <v>48.05</v>
      </c>
      <c r="EC403">
        <v>48.05</v>
      </c>
      <c r="EM403">
        <v>50.3</v>
      </c>
      <c r="EW403">
        <v>50.3</v>
      </c>
      <c r="FG403">
        <v>50.3</v>
      </c>
      <c r="FQ403">
        <v>50.3</v>
      </c>
      <c r="GA403">
        <v>50.15</v>
      </c>
      <c r="GJ403">
        <v>15.13</v>
      </c>
      <c r="GK403">
        <v>0</v>
      </c>
      <c r="GU403">
        <v>15.13</v>
      </c>
      <c r="HE403">
        <v>15.13</v>
      </c>
      <c r="HO403">
        <v>15.13</v>
      </c>
      <c r="HY403">
        <v>15.13</v>
      </c>
      <c r="II403">
        <v>15.13</v>
      </c>
      <c r="IS403">
        <v>15.13</v>
      </c>
      <c r="JC403">
        <v>15.13</v>
      </c>
      <c r="JM403">
        <v>15.13</v>
      </c>
    </row>
    <row r="404" spans="1:278" x14ac:dyDescent="0.3">
      <c r="A404" s="2">
        <f>IFERROR(AVERAGEIF(Customer_Revenue[[#This Row],[1/3/2022]:[3/31/2022]], "&gt;0"), 0)</f>
        <v>62.63</v>
      </c>
      <c r="B404" s="1">
        <f>IFERROR(AVEDEV(Customer_Revenue[[#This Row],[1/3/2022]:[3/31/2022]]),0)</f>
        <v>31.315000000000001</v>
      </c>
      <c r="C404" s="1">
        <f>IFERROR(MAX(0,#REF!-#REF!),0)</f>
        <v>0</v>
      </c>
      <c r="D404" s="1">
        <f>IFERROR(#REF!+#REF!,0)</f>
        <v>0</v>
      </c>
      <c r="E404" s="2">
        <f>IFERROR(AVERAGEIF(Customer_Revenue[[#This Row],[4/1/2022]:[6/30/2022]], "&gt;0"), 0)</f>
        <v>76.583333333333329</v>
      </c>
      <c r="F404" s="1">
        <f>IFERROR(AVEDEV(Customer_Revenue[[#This Row],[4/1/2022]:[6/30/2022]]),0)</f>
        <v>43.598749999999995</v>
      </c>
      <c r="G404" s="1">
        <f>IFERROR(MAX(0,#REF!-#REF!),0)</f>
        <v>0</v>
      </c>
      <c r="H404" s="1">
        <f>IFERROR(#REF!+#REF!,0)</f>
        <v>0</v>
      </c>
      <c r="I404" s="2">
        <f>IFERROR(AVERAGEIF(Customer_Revenue[[#This Row],[4/1/2022]:[9/30/2022]], "&gt;0"),0)</f>
        <v>73.64</v>
      </c>
      <c r="J404" s="1">
        <f>IFERROR(AVEDEV(Customer_Revenue[[#This Row],[4/1/2022]:[9/30/2022]]),0)</f>
        <v>36.2624</v>
      </c>
      <c r="K404" s="1">
        <f>IFERROR(MAX(0,Customer_Revenue[[#This Row],[Q3 Mean]]-Customer_Revenue[[#This Row],[Q3 Mean Absolute Deviation]]),0)</f>
        <v>37.377600000000001</v>
      </c>
      <c r="L404" s="1">
        <f>IFERROR(MAX(0,Customer_Revenue[[#This Row],[Q3 Mean]]+Customer_Revenue[[#This Row],[Q3 Mean Absolute Deviation]]),0)</f>
        <v>109.9024</v>
      </c>
      <c r="M404" s="2">
        <f>IFERROR(AVERAGEIF(Customer_Revenue[[#This Row],[10/1/2021]:[3/31/2022]], "&gt;0"),0)</f>
        <v>114.458</v>
      </c>
      <c r="N404" s="1">
        <f>IFERROR(AVEDEV(Customer_Revenue[[#This Row],[10/1/2021]:[3/31/2022]]),0)</f>
        <v>67.623703703703711</v>
      </c>
      <c r="O404" s="1">
        <f>IFERROR(MAX(0,#REF!-#REF!),0)</f>
        <v>0</v>
      </c>
      <c r="P404" s="1">
        <f>IFERROR(#REF!+#REF!,0)</f>
        <v>0</v>
      </c>
      <c r="Q404">
        <v>9073</v>
      </c>
      <c r="R404">
        <v>149.01</v>
      </c>
      <c r="AL404">
        <v>149.01</v>
      </c>
      <c r="BE404">
        <v>149.01</v>
      </c>
      <c r="BO404">
        <v>-89.92</v>
      </c>
      <c r="CD404">
        <v>0</v>
      </c>
      <c r="CK404" s="17"/>
      <c r="CS404">
        <v>0</v>
      </c>
      <c r="DM404">
        <v>62.63</v>
      </c>
      <c r="DN404">
        <v>0</v>
      </c>
      <c r="EG404">
        <v>62.63</v>
      </c>
      <c r="FF404">
        <v>62.63</v>
      </c>
      <c r="FU404">
        <v>62.63</v>
      </c>
      <c r="GO404">
        <v>104.49</v>
      </c>
      <c r="GP404">
        <v>-39.68</v>
      </c>
      <c r="HI404">
        <v>64.81</v>
      </c>
    </row>
    <row r="405" spans="1:278" x14ac:dyDescent="0.3">
      <c r="A405" s="2">
        <f>IFERROR(AVERAGEIF(Customer_Revenue[[#This Row],[1/3/2022]:[3/31/2022]], "&gt;0"), 0)</f>
        <v>163.20249999999996</v>
      </c>
      <c r="B405" s="1">
        <f>IFERROR(AVEDEV(Customer_Revenue[[#This Row],[1/3/2022]:[3/31/2022]]),0)</f>
        <v>0.84374999999998579</v>
      </c>
      <c r="C405" s="1">
        <f>IFERROR(MAX(0,#REF!-#REF!),0)</f>
        <v>0</v>
      </c>
      <c r="D405" s="1">
        <f>IFERROR(#REF!+#REF!,0)</f>
        <v>0</v>
      </c>
      <c r="E405" s="2">
        <f>IFERROR(AVERAGEIF(Customer_Revenue[[#This Row],[4/1/2022]:[6/30/2022]], "&gt;0"), 0)</f>
        <v>165.97076923076924</v>
      </c>
      <c r="F405" s="1">
        <f>IFERROR(AVEDEV(Customer_Revenue[[#This Row],[4/1/2022]:[6/30/2022]]),0)</f>
        <v>1.3301775147929045</v>
      </c>
      <c r="G405" s="1">
        <f>IFERROR(MAX(0,#REF!-#REF!),0)</f>
        <v>0</v>
      </c>
      <c r="H405" s="1">
        <f>IFERROR(#REF!+#REF!,0)</f>
        <v>0</v>
      </c>
      <c r="I405" s="2">
        <f>IFERROR(AVERAGEIF(Customer_Revenue[[#This Row],[4/1/2022]:[9/30/2022]], "&gt;0"),0)</f>
        <v>166.58208333333326</v>
      </c>
      <c r="J405" s="1">
        <f>IFERROR(AVEDEV(Customer_Revenue[[#This Row],[4/1/2022]:[9/30/2022]]),0)</f>
        <v>1.1280555555555825</v>
      </c>
      <c r="K405" s="1">
        <f>IFERROR(MAX(0,Customer_Revenue[[#This Row],[Q3 Mean]]-Customer_Revenue[[#This Row],[Q3 Mean Absolute Deviation]]),0)</f>
        <v>165.45402777777767</v>
      </c>
      <c r="L405" s="1">
        <f>IFERROR(MAX(0,Customer_Revenue[[#This Row],[Q3 Mean]]+Customer_Revenue[[#This Row],[Q3 Mean Absolute Deviation]]),0)</f>
        <v>167.71013888888885</v>
      </c>
      <c r="M405" s="2">
        <f>IFERROR(AVERAGEIF(Customer_Revenue[[#This Row],[10/1/2021]:[3/31/2022]], "&gt;0"),0)</f>
        <v>156.61799999999994</v>
      </c>
      <c r="N405" s="1">
        <f>IFERROR(AVEDEV(Customer_Revenue[[#This Row],[10/1/2021]:[3/31/2022]]),0)</f>
        <v>6.3211199999999952</v>
      </c>
      <c r="O405" s="1">
        <f>IFERROR(MAX(0,#REF!-#REF!),0)</f>
        <v>0</v>
      </c>
      <c r="P405" s="1">
        <f>IFERROR(#REF!+#REF!,0)</f>
        <v>0</v>
      </c>
      <c r="Q405">
        <v>9106</v>
      </c>
      <c r="U405">
        <v>150.54</v>
      </c>
      <c r="Z405">
        <v>150.54</v>
      </c>
      <c r="AE405">
        <v>150.54</v>
      </c>
      <c r="AJ405">
        <v>150.54</v>
      </c>
      <c r="AO405">
        <v>150.54</v>
      </c>
      <c r="AT405">
        <v>150.54</v>
      </c>
      <c r="AY405">
        <v>150.54</v>
      </c>
      <c r="BD405">
        <v>150.54</v>
      </c>
      <c r="BI405">
        <v>150.54</v>
      </c>
      <c r="BN405">
        <v>150.54</v>
      </c>
      <c r="BS405">
        <v>150.54</v>
      </c>
      <c r="BX405">
        <v>150.54</v>
      </c>
      <c r="CC405">
        <v>150.54</v>
      </c>
      <c r="CH405">
        <v>162.63999999999999</v>
      </c>
      <c r="CK405" s="17"/>
      <c r="CR405">
        <v>162.63999999999999</v>
      </c>
      <c r="CW405">
        <v>162.63999999999999</v>
      </c>
      <c r="DB405">
        <v>162.63999999999999</v>
      </c>
      <c r="DG405">
        <v>162.63999999999999</v>
      </c>
      <c r="DL405">
        <v>162.63999999999999</v>
      </c>
      <c r="DQ405">
        <v>162.63999999999999</v>
      </c>
      <c r="DV405">
        <v>162.63999999999999</v>
      </c>
      <c r="EA405">
        <v>162.63999999999999</v>
      </c>
      <c r="EF405">
        <v>164.89</v>
      </c>
      <c r="EK405">
        <v>164.89</v>
      </c>
      <c r="EP405">
        <v>164.89</v>
      </c>
      <c r="EU405">
        <v>164.89</v>
      </c>
      <c r="EZ405">
        <v>164.89</v>
      </c>
      <c r="FE405">
        <v>164.89</v>
      </c>
      <c r="FJ405">
        <v>164.89</v>
      </c>
      <c r="FO405">
        <v>164.89</v>
      </c>
      <c r="FT405">
        <v>164.89</v>
      </c>
      <c r="FY405">
        <v>164.89</v>
      </c>
      <c r="GD405">
        <v>164.89</v>
      </c>
      <c r="GI405">
        <v>167.7</v>
      </c>
      <c r="GN405">
        <v>167.7</v>
      </c>
      <c r="GS405">
        <v>167.7</v>
      </c>
      <c r="GX405">
        <v>167.7</v>
      </c>
      <c r="HC405">
        <v>167.7</v>
      </c>
      <c r="HH405">
        <v>167.7</v>
      </c>
      <c r="HM405">
        <v>167.7</v>
      </c>
      <c r="HR405">
        <v>167.7</v>
      </c>
      <c r="HW405">
        <v>167.7</v>
      </c>
      <c r="IB405">
        <v>167.7</v>
      </c>
      <c r="IG405">
        <v>167.7</v>
      </c>
      <c r="IL405">
        <v>166.83</v>
      </c>
      <c r="IQ405">
        <v>166.83</v>
      </c>
      <c r="IV405">
        <v>166.83</v>
      </c>
      <c r="JF405">
        <v>166.83</v>
      </c>
      <c r="JQ405">
        <v>166.83</v>
      </c>
    </row>
    <row r="406" spans="1:278" x14ac:dyDescent="0.3">
      <c r="A406" s="2">
        <f>IFERROR(AVERAGEIF(Customer_Revenue[[#This Row],[1/3/2022]:[3/31/2022]], "&gt;0"), 0)</f>
        <v>46.77</v>
      </c>
      <c r="B406" s="1">
        <f>IFERROR(AVEDEV(Customer_Revenue[[#This Row],[1/3/2022]:[3/31/2022]]),0)</f>
        <v>17.53875</v>
      </c>
      <c r="C406" s="1">
        <f>IFERROR(MAX(0,#REF!-#REF!),0)</f>
        <v>0</v>
      </c>
      <c r="D406" s="1">
        <f>IFERROR(#REF!+#REF!,0)</f>
        <v>0</v>
      </c>
      <c r="E406" s="2">
        <f>IFERROR(AVERAGEIF(Customer_Revenue[[#This Row],[4/1/2022]:[6/30/2022]], "&gt;0"), 0)</f>
        <v>47.83</v>
      </c>
      <c r="F406" s="1">
        <f>IFERROR(AVEDEV(Customer_Revenue[[#This Row],[4/1/2022]:[6/30/2022]]),0)</f>
        <v>19.522448979591836</v>
      </c>
      <c r="G406" s="1">
        <f>IFERROR(MAX(0,#REF!-#REF!),0)</f>
        <v>0</v>
      </c>
      <c r="H406" s="1">
        <f>IFERROR(#REF!+#REF!,0)</f>
        <v>0</v>
      </c>
      <c r="I406" s="2">
        <f>IFERROR(AVERAGEIF(Customer_Revenue[[#This Row],[4/1/2022]:[9/30/2022]], "&gt;0"),0)</f>
        <v>44.336666666666666</v>
      </c>
      <c r="J406" s="1">
        <f>IFERROR(AVEDEV(Customer_Revenue[[#This Row],[4/1/2022]:[9/30/2022]]),0)</f>
        <v>16.626250000000002</v>
      </c>
      <c r="K406" s="1">
        <f>IFERROR(MAX(0,Customer_Revenue[[#This Row],[Q3 Mean]]-Customer_Revenue[[#This Row],[Q3 Mean Absolute Deviation]]),0)</f>
        <v>27.710416666666664</v>
      </c>
      <c r="L406" s="1">
        <f>IFERROR(MAX(0,Customer_Revenue[[#This Row],[Q3 Mean]]+Customer_Revenue[[#This Row],[Q3 Mean Absolute Deviation]]),0)</f>
        <v>60.962916666666672</v>
      </c>
      <c r="M406" s="2">
        <f>IFERROR(AVERAGEIF(Customer_Revenue[[#This Row],[10/1/2021]:[3/31/2022]], "&gt;0"),0)</f>
        <v>45.040000000000006</v>
      </c>
      <c r="N406" s="1">
        <f>IFERROR(AVEDEV(Customer_Revenue[[#This Row],[10/1/2021]:[3/31/2022]]),0)</f>
        <v>13.400330578512397</v>
      </c>
      <c r="O406" s="1">
        <f>IFERROR(MAX(0,#REF!-#REF!),0)</f>
        <v>0</v>
      </c>
      <c r="P406" s="1">
        <f>IFERROR(#REF!+#REF!,0)</f>
        <v>0</v>
      </c>
      <c r="Q406">
        <v>9116</v>
      </c>
      <c r="W406">
        <v>0</v>
      </c>
      <c r="AB406">
        <v>0</v>
      </c>
      <c r="AL406">
        <v>43.31</v>
      </c>
      <c r="AV406">
        <v>0</v>
      </c>
      <c r="BF406">
        <v>0</v>
      </c>
      <c r="BP406">
        <v>0</v>
      </c>
      <c r="BZ406">
        <v>0</v>
      </c>
      <c r="CK406" s="17"/>
      <c r="DI406">
        <v>0</v>
      </c>
      <c r="DN406">
        <v>46.77</v>
      </c>
      <c r="EC406">
        <v>0</v>
      </c>
      <c r="EH406">
        <v>0</v>
      </c>
      <c r="EW406">
        <v>0</v>
      </c>
      <c r="FB406">
        <v>46.77</v>
      </c>
      <c r="FL406">
        <v>0</v>
      </c>
      <c r="GA406">
        <v>0</v>
      </c>
      <c r="GF406">
        <v>0</v>
      </c>
      <c r="GU406">
        <v>48.89</v>
      </c>
      <c r="GZ406">
        <v>0</v>
      </c>
      <c r="HJ406">
        <v>0</v>
      </c>
      <c r="HT406">
        <v>0</v>
      </c>
      <c r="ID406">
        <v>37.35</v>
      </c>
      <c r="JH406">
        <v>0</v>
      </c>
      <c r="JR406">
        <v>0</v>
      </c>
    </row>
    <row r="407" spans="1:278" x14ac:dyDescent="0.3">
      <c r="A407" s="2">
        <f>IFERROR(AVERAGEIF(Customer_Revenue[[#This Row],[1/3/2022]:[3/31/2022]], "&gt;0"), 0)</f>
        <v>573.70249999999999</v>
      </c>
      <c r="B407" s="1">
        <f>IFERROR(AVEDEV(Customer_Revenue[[#This Row],[1/3/2022]:[3/31/2022]]),0)</f>
        <v>110.89166666666672</v>
      </c>
      <c r="C407" s="1">
        <f>IFERROR(MAX(0,#REF!-#REF!),0)</f>
        <v>0</v>
      </c>
      <c r="D407" s="1">
        <f>IFERROR(#REF!+#REF!,0)</f>
        <v>0</v>
      </c>
      <c r="E407" s="2">
        <f>IFERROR(AVERAGEIF(Customer_Revenue[[#This Row],[4/1/2022]:[6/30/2022]], "&gt;0"), 0)</f>
        <v>669.07384615384603</v>
      </c>
      <c r="F407" s="1">
        <f>IFERROR(AVEDEV(Customer_Revenue[[#This Row],[4/1/2022]:[6/30/2022]]),0)</f>
        <v>40.164970414201086</v>
      </c>
      <c r="G407" s="1">
        <f>IFERROR(MAX(0,#REF!-#REF!),0)</f>
        <v>0</v>
      </c>
      <c r="H407" s="1">
        <f>IFERROR(#REF!+#REF!,0)</f>
        <v>0</v>
      </c>
      <c r="I407" s="2">
        <f>IFERROR(AVERAGEIF(Customer_Revenue[[#This Row],[4/1/2022]:[9/30/2022]], "&gt;0"),0)</f>
        <v>575.0418518518519</v>
      </c>
      <c r="J407" s="1">
        <f>IFERROR(AVEDEV(Customer_Revenue[[#This Row],[4/1/2022]:[9/30/2022]]),0)</f>
        <v>147.50803840877913</v>
      </c>
      <c r="K407" s="1">
        <f>IFERROR(MAX(0,Customer_Revenue[[#This Row],[Q3 Mean]]-Customer_Revenue[[#This Row],[Q3 Mean Absolute Deviation]]),0)</f>
        <v>427.53381344307275</v>
      </c>
      <c r="L407" s="1">
        <f>IFERROR(MAX(0,Customer_Revenue[[#This Row],[Q3 Mean]]+Customer_Revenue[[#This Row],[Q3 Mean Absolute Deviation]]),0)</f>
        <v>722.54989026063106</v>
      </c>
      <c r="M407" s="2">
        <f>IFERROR(AVERAGEIF(Customer_Revenue[[#This Row],[10/1/2021]:[3/31/2022]], "&gt;0"),0)</f>
        <v>636.96346153846139</v>
      </c>
      <c r="N407" s="1">
        <f>IFERROR(AVEDEV(Customer_Revenue[[#This Row],[10/1/2021]:[3/31/2022]]),0)</f>
        <v>141.13061224489806</v>
      </c>
      <c r="O407" s="1">
        <f>IFERROR(MAX(0,#REF!-#REF!),0)</f>
        <v>0</v>
      </c>
      <c r="P407" s="1">
        <f>IFERROR(#REF!+#REF!,0)</f>
        <v>0</v>
      </c>
      <c r="Q407">
        <v>9117</v>
      </c>
      <c r="R407">
        <v>756.55</v>
      </c>
      <c r="W407">
        <v>756.55</v>
      </c>
      <c r="AB407">
        <v>756.55</v>
      </c>
      <c r="AG407">
        <v>756.55</v>
      </c>
      <c r="AL407">
        <v>756.55</v>
      </c>
      <c r="AQ407">
        <v>750.42</v>
      </c>
      <c r="AV407">
        <v>758.07</v>
      </c>
      <c r="BA407">
        <v>758.07</v>
      </c>
      <c r="BF407">
        <v>563.22</v>
      </c>
      <c r="BK407">
        <v>563.22</v>
      </c>
      <c r="BP407">
        <v>624.45000000000005</v>
      </c>
      <c r="BU407">
        <v>624.45000000000005</v>
      </c>
      <c r="BY407">
        <v>624.45000000000005</v>
      </c>
      <c r="BZ407">
        <v>0</v>
      </c>
      <c r="CD407">
        <v>627.52</v>
      </c>
      <c r="CE407">
        <v>0</v>
      </c>
      <c r="CJ407">
        <v>627.52</v>
      </c>
      <c r="CK407" s="17"/>
      <c r="CO407">
        <v>477.21</v>
      </c>
      <c r="CT407">
        <v>627.52</v>
      </c>
      <c r="CY407">
        <v>477.21</v>
      </c>
      <c r="DD407">
        <v>784.38</v>
      </c>
      <c r="DI407">
        <v>183.14</v>
      </c>
      <c r="DN407">
        <v>642.21</v>
      </c>
      <c r="DS407">
        <v>491.9</v>
      </c>
      <c r="DX407">
        <v>642.21</v>
      </c>
      <c r="EC407">
        <v>642.21</v>
      </c>
      <c r="EH407">
        <v>644.46</v>
      </c>
      <c r="EM407">
        <v>644.46</v>
      </c>
      <c r="ER407">
        <v>644.46</v>
      </c>
      <c r="EW407">
        <v>644.46</v>
      </c>
      <c r="FB407">
        <v>644.46</v>
      </c>
      <c r="FG407">
        <v>644.46</v>
      </c>
      <c r="FL407">
        <v>644.46</v>
      </c>
      <c r="FQ407">
        <v>644.46</v>
      </c>
      <c r="FV407">
        <v>644.46</v>
      </c>
      <c r="GA407">
        <v>644.46</v>
      </c>
      <c r="GF407">
        <v>644.46</v>
      </c>
      <c r="GK407">
        <v>799.61</v>
      </c>
      <c r="GP407">
        <v>649.29999999999995</v>
      </c>
      <c r="GU407">
        <v>799.61</v>
      </c>
      <c r="GZ407">
        <v>649.29999999999995</v>
      </c>
      <c r="HE407">
        <v>650.78</v>
      </c>
      <c r="HJ407">
        <v>956.42</v>
      </c>
      <c r="HO407">
        <v>655.8</v>
      </c>
      <c r="HT407">
        <v>806.11</v>
      </c>
      <c r="HY407">
        <v>484.87</v>
      </c>
      <c r="ID407">
        <v>414.87</v>
      </c>
      <c r="II407">
        <v>414.87</v>
      </c>
      <c r="IN407">
        <v>302.67</v>
      </c>
      <c r="IS407">
        <v>301.93</v>
      </c>
      <c r="IX407">
        <v>371.93</v>
      </c>
      <c r="JC407">
        <v>371.93</v>
      </c>
      <c r="JH407">
        <v>365.33</v>
      </c>
      <c r="JM407">
        <v>365.33</v>
      </c>
      <c r="JR407">
        <v>365.33</v>
      </c>
    </row>
    <row r="408" spans="1:278" x14ac:dyDescent="0.3">
      <c r="A408" s="2">
        <f>IFERROR(AVERAGEIF(Customer_Revenue[[#This Row],[1/3/2022]:[3/31/2022]], "&gt;0"), 0)</f>
        <v>25.379999999999995</v>
      </c>
      <c r="B408" s="1">
        <f>IFERROR(AVEDEV(Customer_Revenue[[#This Row],[1/3/2022]:[3/31/2022]]),0)</f>
        <v>2.778461538461535</v>
      </c>
      <c r="C408" s="1">
        <f>IFERROR(MAX(0,#REF!-#REF!),0)</f>
        <v>0</v>
      </c>
      <c r="D408" s="1">
        <f>IFERROR(#REF!+#REF!,0)</f>
        <v>0</v>
      </c>
      <c r="E408" s="2">
        <f>IFERROR(AVERAGEIF(Customer_Revenue[[#This Row],[4/1/2022]:[6/30/2022]], "&gt;0"), 0)</f>
        <v>32.220000000000006</v>
      </c>
      <c r="F408" s="1">
        <f>IFERROR(AVEDEV(Customer_Revenue[[#This Row],[4/1/2022]:[6/30/2022]]),0)</f>
        <v>1.0933333333333362</v>
      </c>
      <c r="G408" s="1">
        <f>IFERROR(MAX(0,#REF!-#REF!),0)</f>
        <v>0</v>
      </c>
      <c r="H408" s="1">
        <f>IFERROR(#REF!+#REF!,0)</f>
        <v>0</v>
      </c>
      <c r="I408" s="2">
        <f>IFERROR(AVERAGEIF(Customer_Revenue[[#This Row],[4/1/2022]:[9/30/2022]], "&gt;0"),0)</f>
        <v>32.890400000000007</v>
      </c>
      <c r="J408" s="1">
        <f>IFERROR(AVEDEV(Customer_Revenue[[#This Row],[4/1/2022]:[9/30/2022]]),0)</f>
        <v>0.95385599999999815</v>
      </c>
      <c r="K408" s="1">
        <f>IFERROR(MAX(0,Customer_Revenue[[#This Row],[Q3 Mean]]-Customer_Revenue[[#This Row],[Q3 Mean Absolute Deviation]]),0)</f>
        <v>31.936544000000008</v>
      </c>
      <c r="L408" s="1">
        <f>IFERROR(MAX(0,Customer_Revenue[[#This Row],[Q3 Mean]]+Customer_Revenue[[#This Row],[Q3 Mean Absolute Deviation]]),0)</f>
        <v>33.844256000000001</v>
      </c>
      <c r="M408" s="2">
        <f>IFERROR(AVERAGEIF(Customer_Revenue[[#This Row],[10/1/2021]:[3/31/2022]], "&gt;0"),0)</f>
        <v>24.134999999999987</v>
      </c>
      <c r="N408" s="1">
        <f>IFERROR(AVEDEV(Customer_Revenue[[#This Row],[10/1/2021]:[3/31/2022]]),0)</f>
        <v>2.1637037037036992</v>
      </c>
      <c r="O408" s="1">
        <f>IFERROR(MAX(0,#REF!-#REF!),0)</f>
        <v>0</v>
      </c>
      <c r="P408" s="1">
        <f>IFERROR(#REF!+#REF!,0)</f>
        <v>0</v>
      </c>
      <c r="Q408">
        <v>9128</v>
      </c>
      <c r="T408">
        <v>22.89</v>
      </c>
      <c r="Y408">
        <v>22.89</v>
      </c>
      <c r="AD408">
        <v>22.89</v>
      </c>
      <c r="AI408">
        <v>22.89</v>
      </c>
      <c r="AN408">
        <v>22.89</v>
      </c>
      <c r="AS408">
        <v>22.89</v>
      </c>
      <c r="AX408">
        <v>22.89</v>
      </c>
      <c r="BB408">
        <v>22.89</v>
      </c>
      <c r="BC408">
        <v>0</v>
      </c>
      <c r="BH408">
        <v>22.89</v>
      </c>
      <c r="BM408">
        <v>22.89</v>
      </c>
      <c r="BR408">
        <v>22.89</v>
      </c>
      <c r="BW408">
        <v>22.89</v>
      </c>
      <c r="CB408">
        <v>22.89</v>
      </c>
      <c r="CG408">
        <v>22.89</v>
      </c>
      <c r="CK408" s="17"/>
      <c r="CL408">
        <v>22.89</v>
      </c>
      <c r="CQ408">
        <v>22.89</v>
      </c>
      <c r="CV408">
        <v>22.89</v>
      </c>
      <c r="DA408">
        <v>24.03</v>
      </c>
      <c r="DF408">
        <v>24.03</v>
      </c>
      <c r="DK408">
        <v>24.03</v>
      </c>
      <c r="DP408">
        <v>24.03</v>
      </c>
      <c r="DU408">
        <v>24.03</v>
      </c>
      <c r="DZ408">
        <v>24.03</v>
      </c>
      <c r="EE408">
        <v>31.4</v>
      </c>
      <c r="EJ408">
        <v>31.4</v>
      </c>
      <c r="EO408">
        <v>31.4</v>
      </c>
      <c r="ET408">
        <v>31.4</v>
      </c>
      <c r="FD408">
        <v>31.4</v>
      </c>
      <c r="FI408">
        <v>31.4</v>
      </c>
      <c r="FN408">
        <v>31.4</v>
      </c>
      <c r="FS408">
        <v>31.4</v>
      </c>
      <c r="FX408">
        <v>31.4</v>
      </c>
      <c r="GC408">
        <v>31.4</v>
      </c>
      <c r="GH408">
        <v>31.4</v>
      </c>
      <c r="GM408">
        <v>33.86</v>
      </c>
      <c r="GR408">
        <v>33.86</v>
      </c>
      <c r="GW408">
        <v>33.86</v>
      </c>
      <c r="HB408">
        <v>33.86</v>
      </c>
      <c r="HG408">
        <v>33.86</v>
      </c>
      <c r="HL408">
        <v>33.86</v>
      </c>
      <c r="HQ408">
        <v>33.86</v>
      </c>
      <c r="HV408">
        <v>33.86</v>
      </c>
      <c r="IA408">
        <v>33.86</v>
      </c>
      <c r="IF408">
        <v>33.86</v>
      </c>
      <c r="IK408">
        <v>33.86</v>
      </c>
      <c r="IP408">
        <v>33.1</v>
      </c>
      <c r="IU408">
        <v>33.1</v>
      </c>
      <c r="IZ408">
        <v>33.1</v>
      </c>
      <c r="JE408">
        <v>33.1</v>
      </c>
      <c r="JJ408">
        <v>33.1</v>
      </c>
      <c r="JO408">
        <v>33.1</v>
      </c>
    </row>
    <row r="409" spans="1:278" x14ac:dyDescent="0.3">
      <c r="A409" s="2">
        <f>IFERROR(AVERAGEIF(Customer_Revenue[[#This Row],[1/3/2022]:[3/31/2022]], "&gt;0"), 0)</f>
        <v>3.3307692307692296</v>
      </c>
      <c r="B409" s="1">
        <f>IFERROR(AVEDEV(Customer_Revenue[[#This Row],[1/3/2022]:[3/31/2022]]),0)</f>
        <v>0.33088757396449786</v>
      </c>
      <c r="C409" s="1">
        <f>IFERROR(MAX(0,#REF!-#REF!),0)</f>
        <v>0</v>
      </c>
      <c r="D409" s="1">
        <f>IFERROR(#REF!+#REF!,0)</f>
        <v>0</v>
      </c>
      <c r="E409" s="2">
        <f>IFERROR(AVERAGEIF(Customer_Revenue[[#This Row],[4/1/2022]:[6/30/2022]], "&gt;0"), 0)</f>
        <v>1.359230769230769</v>
      </c>
      <c r="F409" s="1">
        <f>IFERROR(AVEDEV(Customer_Revenue[[#This Row],[4/1/2022]:[6/30/2022]]),0)</f>
        <v>0.33088757396449708</v>
      </c>
      <c r="G409" s="1">
        <f>IFERROR(MAX(0,#REF!-#REF!),0)</f>
        <v>0</v>
      </c>
      <c r="H409" s="1">
        <f>IFERROR(#REF!+#REF!,0)</f>
        <v>0</v>
      </c>
      <c r="I409" s="2">
        <f>IFERROR(AVERAGEIF(Customer_Revenue[[#This Row],[4/1/2022]:[9/30/2022]], "&gt;0"),0)</f>
        <v>1.2696153846153846</v>
      </c>
      <c r="J409" s="1">
        <f>IFERROR(AVEDEV(Customer_Revenue[[#This Row],[4/1/2022]:[9/30/2022]]),0)</f>
        <v>0.17233727810650898</v>
      </c>
      <c r="K409" s="1">
        <f>IFERROR(MAX(0,Customer_Revenue[[#This Row],[Q3 Mean]]-Customer_Revenue[[#This Row],[Q3 Mean Absolute Deviation]]),0)</f>
        <v>1.0972781065088757</v>
      </c>
      <c r="L409" s="1">
        <f>IFERROR(MAX(0,Customer_Revenue[[#This Row],[Q3 Mean]]+Customer_Revenue[[#This Row],[Q3 Mean Absolute Deviation]]),0)</f>
        <v>1.4419526627218935</v>
      </c>
      <c r="M409" s="2">
        <f>IFERROR(AVERAGEIF(Customer_Revenue[[#This Row],[10/1/2021]:[3/31/2022]], "&gt;0"),0)</f>
        <v>2.9423076923076925</v>
      </c>
      <c r="N409" s="1">
        <f>IFERROR(AVEDEV(Customer_Revenue[[#This Row],[10/1/2021]:[3/31/2022]]),0)</f>
        <v>0.82260355029585797</v>
      </c>
      <c r="O409" s="1">
        <f>IFERROR(MAX(0,#REF!-#REF!),0)</f>
        <v>0</v>
      </c>
      <c r="P409" s="1">
        <f>IFERROR(#REF!+#REF!,0)</f>
        <v>0</v>
      </c>
      <c r="Q409">
        <v>9138</v>
      </c>
      <c r="V409">
        <v>1.1499999999999999</v>
      </c>
      <c r="AA409">
        <v>1.1499999999999999</v>
      </c>
      <c r="AF409">
        <v>1.1499999999999999</v>
      </c>
      <c r="AK409">
        <v>1.1499999999999999</v>
      </c>
      <c r="AP409">
        <v>3.4</v>
      </c>
      <c r="AU409">
        <v>3.4</v>
      </c>
      <c r="AZ409">
        <v>3.4</v>
      </c>
      <c r="BE409">
        <v>3.4</v>
      </c>
      <c r="BJ409">
        <v>3.4</v>
      </c>
      <c r="BO409">
        <v>3.4</v>
      </c>
      <c r="BT409">
        <v>3.51</v>
      </c>
      <c r="BY409">
        <v>3.51</v>
      </c>
      <c r="CD409">
        <v>1.18</v>
      </c>
      <c r="CI409">
        <v>1.18</v>
      </c>
      <c r="CK409" s="17"/>
      <c r="CN409">
        <v>3.51</v>
      </c>
      <c r="CS409">
        <v>3.51</v>
      </c>
      <c r="CX409">
        <v>3.51</v>
      </c>
      <c r="DC409">
        <v>3.51</v>
      </c>
      <c r="DH409">
        <v>3.51</v>
      </c>
      <c r="DM409">
        <v>3.51</v>
      </c>
      <c r="DR409">
        <v>3.51</v>
      </c>
      <c r="DW409">
        <v>3.51</v>
      </c>
      <c r="EB409">
        <v>3.51</v>
      </c>
      <c r="EG409">
        <v>3.51</v>
      </c>
      <c r="EL409">
        <v>3.51</v>
      </c>
      <c r="EQ409">
        <v>3.51</v>
      </c>
      <c r="EV409">
        <v>3.51</v>
      </c>
      <c r="FA409">
        <v>1.18</v>
      </c>
      <c r="FF409">
        <v>1.18</v>
      </c>
      <c r="FK409">
        <v>1.18</v>
      </c>
      <c r="FP409">
        <v>1.18</v>
      </c>
      <c r="FU409">
        <v>1.18</v>
      </c>
      <c r="FZ409">
        <v>1.18</v>
      </c>
      <c r="GE409">
        <v>1.18</v>
      </c>
      <c r="GJ409">
        <v>1.18</v>
      </c>
      <c r="GO409">
        <v>1.18</v>
      </c>
      <c r="GT409">
        <v>1.18</v>
      </c>
      <c r="GY409">
        <v>1.18</v>
      </c>
      <c r="HD409">
        <v>1.18</v>
      </c>
      <c r="HI409">
        <v>1.18</v>
      </c>
      <c r="HN409">
        <v>1.18</v>
      </c>
      <c r="HS409">
        <v>1.18</v>
      </c>
      <c r="HX409">
        <v>1.18</v>
      </c>
      <c r="IC409">
        <v>1.18</v>
      </c>
      <c r="IH409">
        <v>1.18</v>
      </c>
      <c r="IM409">
        <v>1.18</v>
      </c>
      <c r="IR409">
        <v>1.18</v>
      </c>
      <c r="IW409">
        <v>1.18</v>
      </c>
      <c r="JB409">
        <v>1.18</v>
      </c>
      <c r="JG409">
        <v>1.18</v>
      </c>
      <c r="JL409">
        <v>1.18</v>
      </c>
      <c r="JQ409">
        <v>1.18</v>
      </c>
    </row>
    <row r="410" spans="1:278" x14ac:dyDescent="0.3">
      <c r="A410" s="2">
        <f>IFERROR(AVERAGEIF(Customer_Revenue[[#This Row],[1/3/2022]:[3/31/2022]], "&gt;0"), 0)</f>
        <v>42.859230769230763</v>
      </c>
      <c r="B410" s="1">
        <f>IFERROR(AVEDEV(Customer_Revenue[[#This Row],[1/3/2022]:[3/31/2022]]),0)</f>
        <v>5.4468639053254426</v>
      </c>
      <c r="C410" s="1">
        <f>IFERROR(MAX(0,#REF!-#REF!),0)</f>
        <v>0</v>
      </c>
      <c r="D410" s="1">
        <f>IFERROR(#REF!+#REF!,0)</f>
        <v>0</v>
      </c>
      <c r="E410" s="2">
        <f>IFERROR(AVERAGEIF(Customer_Revenue[[#This Row],[4/1/2022]:[6/30/2022]], "&gt;0"), 0)</f>
        <v>44.601538461538468</v>
      </c>
      <c r="F410" s="1">
        <f>IFERROR(AVEDEV(Customer_Revenue[[#This Row],[4/1/2022]:[6/30/2022]]),0)</f>
        <v>28.690650887573966</v>
      </c>
      <c r="G410" s="1">
        <f>IFERROR(MAX(0,#REF!-#REF!),0)</f>
        <v>0</v>
      </c>
      <c r="H410" s="1">
        <f>IFERROR(#REF!+#REF!,0)</f>
        <v>0</v>
      </c>
      <c r="I410" s="2">
        <f>IFERROR(AVERAGEIF(Customer_Revenue[[#This Row],[4/1/2022]:[9/30/2022]], "&gt;0"),0)</f>
        <v>43.4096153846154</v>
      </c>
      <c r="J410" s="1">
        <f>IFERROR(AVEDEV(Customer_Revenue[[#This Row],[4/1/2022]:[9/30/2022]]),0)</f>
        <v>29.52884615384615</v>
      </c>
      <c r="K410" s="1">
        <f>IFERROR(MAX(0,Customer_Revenue[[#This Row],[Q3 Mean]]-Customer_Revenue[[#This Row],[Q3 Mean Absolute Deviation]]),0)</f>
        <v>13.88076923076925</v>
      </c>
      <c r="L410" s="1">
        <f>IFERROR(MAX(0,Customer_Revenue[[#This Row],[Q3 Mean]]+Customer_Revenue[[#This Row],[Q3 Mean Absolute Deviation]]),0)</f>
        <v>72.938461538461553</v>
      </c>
      <c r="M410" s="2">
        <f>IFERROR(AVERAGEIF(Customer_Revenue[[#This Row],[10/1/2021]:[3/31/2022]], "&gt;0"),0)</f>
        <v>37.355769230769226</v>
      </c>
      <c r="N410" s="1">
        <f>IFERROR(AVEDEV(Customer_Revenue[[#This Row],[10/1/2021]:[3/31/2022]]),0)</f>
        <v>6.8266568047337266</v>
      </c>
      <c r="O410" s="1">
        <f>IFERROR(MAX(0,#REF!-#REF!),0)</f>
        <v>0</v>
      </c>
      <c r="P410" s="1">
        <f>IFERROR(#REF!+#REF!,0)</f>
        <v>0</v>
      </c>
      <c r="Q410">
        <v>9139</v>
      </c>
      <c r="V410">
        <v>42.38</v>
      </c>
      <c r="AA410">
        <v>9.92</v>
      </c>
      <c r="AF410">
        <v>42.38</v>
      </c>
      <c r="AK410">
        <v>9.92</v>
      </c>
      <c r="AP410">
        <v>34.04</v>
      </c>
      <c r="AU410">
        <v>34.04</v>
      </c>
      <c r="AZ410">
        <v>34.04</v>
      </c>
      <c r="BE410">
        <v>34.04</v>
      </c>
      <c r="BJ410">
        <v>34.04</v>
      </c>
      <c r="BO410">
        <v>34.04</v>
      </c>
      <c r="BT410">
        <v>35.08</v>
      </c>
      <c r="BY410">
        <v>35.08</v>
      </c>
      <c r="CD410">
        <v>35.08</v>
      </c>
      <c r="CI410">
        <v>35.08</v>
      </c>
      <c r="CK410" s="17"/>
      <c r="CN410">
        <v>38.5</v>
      </c>
      <c r="CS410">
        <v>35.08</v>
      </c>
      <c r="CX410">
        <v>35.08</v>
      </c>
      <c r="DC410">
        <v>41.92</v>
      </c>
      <c r="DH410">
        <v>41.92</v>
      </c>
      <c r="DM410">
        <v>48.76</v>
      </c>
      <c r="DR410">
        <v>48.76</v>
      </c>
      <c r="DW410">
        <v>48.76</v>
      </c>
      <c r="EB410">
        <v>48.76</v>
      </c>
      <c r="EG410">
        <v>48.76</v>
      </c>
      <c r="EL410">
        <v>48.76</v>
      </c>
      <c r="EQ410">
        <v>37.03</v>
      </c>
      <c r="EV410">
        <v>49.87</v>
      </c>
      <c r="FA410">
        <v>12.18</v>
      </c>
      <c r="FF410">
        <v>73.13</v>
      </c>
      <c r="FK410">
        <v>12.18</v>
      </c>
      <c r="FP410">
        <v>77.150000000000006</v>
      </c>
      <c r="FU410">
        <v>12.85</v>
      </c>
      <c r="FZ410">
        <v>74.47</v>
      </c>
      <c r="GE410">
        <v>12.85</v>
      </c>
      <c r="GJ410">
        <v>74.47</v>
      </c>
      <c r="GO410">
        <v>12.18</v>
      </c>
      <c r="GT410">
        <v>74.47</v>
      </c>
      <c r="GY410">
        <v>18.88</v>
      </c>
      <c r="HD410">
        <v>75.14</v>
      </c>
      <c r="HI410">
        <v>16.87</v>
      </c>
      <c r="HN410">
        <v>74.47</v>
      </c>
      <c r="HS410">
        <v>14.86</v>
      </c>
      <c r="HX410">
        <v>74.47</v>
      </c>
      <c r="IC410">
        <v>14.19</v>
      </c>
      <c r="IH410">
        <v>76.48</v>
      </c>
      <c r="IM410">
        <v>14.86</v>
      </c>
      <c r="IR410">
        <v>75.81</v>
      </c>
      <c r="IW410">
        <v>12.18</v>
      </c>
      <c r="JB410">
        <v>73.8</v>
      </c>
      <c r="JG410">
        <v>12.18</v>
      </c>
      <c r="JL410">
        <v>74.47</v>
      </c>
      <c r="JQ410">
        <v>14.19</v>
      </c>
    </row>
    <row r="411" spans="1:278" x14ac:dyDescent="0.3">
      <c r="A411" s="2">
        <f>IFERROR(AVERAGEIF(Customer_Revenue[[#This Row],[1/3/2022]:[3/31/2022]], "&gt;0"), 0)</f>
        <v>24.48</v>
      </c>
      <c r="B411" s="1">
        <f>IFERROR(AVEDEV(Customer_Revenue[[#This Row],[1/3/2022]:[3/31/2022]]),0)</f>
        <v>0</v>
      </c>
      <c r="C411" s="1">
        <f>IFERROR(MAX(0,#REF!-#REF!),0)</f>
        <v>0</v>
      </c>
      <c r="D411" s="1">
        <f>IFERROR(#REF!+#REF!,0)</f>
        <v>0</v>
      </c>
      <c r="E411" s="2">
        <f>IFERROR(AVERAGEIF(Customer_Revenue[[#This Row],[4/1/2022]:[6/30/2022]], "&gt;0"), 0)</f>
        <v>32.150000000000006</v>
      </c>
      <c r="F411" s="1">
        <f>IFERROR(AVEDEV(Customer_Revenue[[#This Row],[4/1/2022]:[6/30/2022]]),0)</f>
        <v>7.5769230769230811</v>
      </c>
      <c r="G411" s="1">
        <f>IFERROR(MAX(0,#REF!-#REF!),0)</f>
        <v>0</v>
      </c>
      <c r="H411" s="1">
        <f>IFERROR(#REF!+#REF!,0)</f>
        <v>0</v>
      </c>
      <c r="I411" s="2">
        <f>IFERROR(AVERAGEIF(Customer_Revenue[[#This Row],[4/1/2022]:[9/30/2022]], "&gt;0"),0)</f>
        <v>29.990000000000006</v>
      </c>
      <c r="J411" s="1">
        <f>IFERROR(AVEDEV(Customer_Revenue[[#This Row],[4/1/2022]:[9/30/2022]]),0)</f>
        <v>4.4684615384615451</v>
      </c>
      <c r="K411" s="1">
        <f>IFERROR(MAX(0,Customer_Revenue[[#This Row],[Q3 Mean]]-Customer_Revenue[[#This Row],[Q3 Mean Absolute Deviation]]),0)</f>
        <v>25.521538461538462</v>
      </c>
      <c r="L411" s="1">
        <f>IFERROR(MAX(0,Customer_Revenue[[#This Row],[Q3 Mean]]+Customer_Revenue[[#This Row],[Q3 Mean Absolute Deviation]]),0)</f>
        <v>34.458461538461549</v>
      </c>
      <c r="M411" s="2">
        <f>IFERROR(AVERAGEIF(Customer_Revenue[[#This Row],[10/1/2021]:[3/31/2022]], "&gt;0"),0)</f>
        <v>24.353846153846163</v>
      </c>
      <c r="N411" s="1">
        <f>IFERROR(AVEDEV(Customer_Revenue[[#This Row],[10/1/2021]:[3/31/2022]]),0)</f>
        <v>0.46449704142011644</v>
      </c>
      <c r="O411" s="1">
        <f>IFERROR(MAX(0,#REF!-#REF!),0)</f>
        <v>0</v>
      </c>
      <c r="P411" s="1">
        <f>IFERROR(#REF!+#REF!,0)</f>
        <v>0</v>
      </c>
      <c r="Q411">
        <v>9140</v>
      </c>
      <c r="V411">
        <v>23.75</v>
      </c>
      <c r="AA411">
        <v>23.75</v>
      </c>
      <c r="AF411">
        <v>23.75</v>
      </c>
      <c r="AK411">
        <v>23.75</v>
      </c>
      <c r="AP411">
        <v>23.75</v>
      </c>
      <c r="AU411">
        <v>23.75</v>
      </c>
      <c r="AZ411">
        <v>23.75</v>
      </c>
      <c r="BE411">
        <v>23.75</v>
      </c>
      <c r="BJ411">
        <v>23.75</v>
      </c>
      <c r="BO411">
        <v>23.75</v>
      </c>
      <c r="BT411">
        <v>24.48</v>
      </c>
      <c r="BY411">
        <v>28.5</v>
      </c>
      <c r="CD411">
        <v>24.48</v>
      </c>
      <c r="CI411">
        <v>24.48</v>
      </c>
      <c r="CK411" s="17"/>
      <c r="CN411">
        <v>24.48</v>
      </c>
      <c r="CS411">
        <v>24.48</v>
      </c>
      <c r="CX411">
        <v>24.48</v>
      </c>
      <c r="DC411">
        <v>24.48</v>
      </c>
      <c r="DH411">
        <v>24.48</v>
      </c>
      <c r="DM411">
        <v>24.48</v>
      </c>
      <c r="DR411">
        <v>24.48</v>
      </c>
      <c r="DW411">
        <v>24.48</v>
      </c>
      <c r="EB411">
        <v>24.48</v>
      </c>
      <c r="EG411">
        <v>24.48</v>
      </c>
      <c r="EL411">
        <v>24.48</v>
      </c>
      <c r="EQ411">
        <v>24.48</v>
      </c>
      <c r="EV411">
        <v>24.48</v>
      </c>
      <c r="FA411">
        <v>24.48</v>
      </c>
      <c r="FF411">
        <v>24.48</v>
      </c>
      <c r="FK411">
        <v>54.7</v>
      </c>
      <c r="FP411">
        <v>54.7</v>
      </c>
      <c r="FU411">
        <v>33.89</v>
      </c>
      <c r="FZ411">
        <v>30.19</v>
      </c>
      <c r="GE411">
        <v>34.56</v>
      </c>
      <c r="GJ411">
        <v>27.16</v>
      </c>
      <c r="GO411">
        <v>27.16</v>
      </c>
      <c r="GT411">
        <v>27.16</v>
      </c>
      <c r="GY411">
        <v>27.16</v>
      </c>
      <c r="HD411">
        <v>27.83</v>
      </c>
      <c r="HI411">
        <v>27.83</v>
      </c>
      <c r="HN411">
        <v>27.83</v>
      </c>
      <c r="HS411">
        <v>27.83</v>
      </c>
      <c r="HX411">
        <v>28.5</v>
      </c>
      <c r="IC411">
        <v>28.5</v>
      </c>
      <c r="IH411">
        <v>27.83</v>
      </c>
      <c r="IM411">
        <v>27.83</v>
      </c>
      <c r="IR411">
        <v>28.5</v>
      </c>
      <c r="IW411">
        <v>27.83</v>
      </c>
      <c r="JB411">
        <v>27.83</v>
      </c>
      <c r="JG411">
        <v>27.16</v>
      </c>
      <c r="JL411">
        <v>27.16</v>
      </c>
      <c r="JQ411">
        <v>27.16</v>
      </c>
    </row>
    <row r="412" spans="1:278" x14ac:dyDescent="0.3">
      <c r="A412" s="2">
        <f>IFERROR(AVERAGEIF(Customer_Revenue[[#This Row],[1/3/2022]:[3/31/2022]], "&gt;0"), 0)</f>
        <v>2.64</v>
      </c>
      <c r="B412" s="1">
        <f>IFERROR(AVEDEV(Customer_Revenue[[#This Row],[1/3/2022]:[3/31/2022]]),0)</f>
        <v>0</v>
      </c>
      <c r="C412" s="1">
        <f>IFERROR(MAX(0,#REF!-#REF!),0)</f>
        <v>0</v>
      </c>
      <c r="D412" s="1">
        <f>IFERROR(#REF!+#REF!,0)</f>
        <v>0</v>
      </c>
      <c r="E412" s="2">
        <f>IFERROR(AVERAGEIF(Customer_Revenue[[#This Row],[4/1/2022]:[6/30/2022]], "&gt;0"), 0)</f>
        <v>2.64</v>
      </c>
      <c r="F412" s="1">
        <f>IFERROR(AVEDEV(Customer_Revenue[[#This Row],[4/1/2022]:[6/30/2022]]),0)</f>
        <v>0</v>
      </c>
      <c r="G412" s="1">
        <f>IFERROR(MAX(0,#REF!-#REF!),0)</f>
        <v>0</v>
      </c>
      <c r="H412" s="1">
        <f>IFERROR(#REF!+#REF!,0)</f>
        <v>0</v>
      </c>
      <c r="I412" s="2">
        <f>IFERROR(AVERAGEIF(Customer_Revenue[[#This Row],[4/1/2022]:[9/30/2022]], "&gt;0"),0)</f>
        <v>2.64</v>
      </c>
      <c r="J412" s="1">
        <f>IFERROR(AVEDEV(Customer_Revenue[[#This Row],[4/1/2022]:[9/30/2022]]),0)</f>
        <v>0</v>
      </c>
      <c r="K412" s="1">
        <f>IFERROR(MAX(0,Customer_Revenue[[#This Row],[Q3 Mean]]-Customer_Revenue[[#This Row],[Q3 Mean Absolute Deviation]]),0)</f>
        <v>2.64</v>
      </c>
      <c r="L412" s="1">
        <f>IFERROR(MAX(0,Customer_Revenue[[#This Row],[Q3 Mean]]+Customer_Revenue[[#This Row],[Q3 Mean Absolute Deviation]]),0)</f>
        <v>2.64</v>
      </c>
      <c r="M412" s="2">
        <f>IFERROR(AVERAGEIF(Customer_Revenue[[#This Row],[10/1/2021]:[3/31/2022]], "&gt;0"),0)</f>
        <v>2.597692307692308</v>
      </c>
      <c r="N412" s="1">
        <f>IFERROR(AVEDEV(Customer_Revenue[[#This Row],[10/1/2021]:[3/31/2022]]),0)</f>
        <v>5.2071005917159852E-2</v>
      </c>
      <c r="O412" s="1">
        <f>IFERROR(MAX(0,#REF!-#REF!),0)</f>
        <v>0</v>
      </c>
      <c r="P412" s="1">
        <f>IFERROR(#REF!+#REF!,0)</f>
        <v>0</v>
      </c>
      <c r="Q412">
        <v>9141</v>
      </c>
      <c r="V412">
        <v>2.5299999999999998</v>
      </c>
      <c r="AA412">
        <v>2.5299999999999998</v>
      </c>
      <c r="AF412">
        <v>2.5299999999999998</v>
      </c>
      <c r="AK412">
        <v>2.5299999999999998</v>
      </c>
      <c r="AP412">
        <v>2.5299999999999998</v>
      </c>
      <c r="AU412">
        <v>2.5299999999999998</v>
      </c>
      <c r="AZ412">
        <v>2.5299999999999998</v>
      </c>
      <c r="BE412">
        <v>2.5299999999999998</v>
      </c>
      <c r="BJ412">
        <v>2.5299999999999998</v>
      </c>
      <c r="BO412">
        <v>2.5299999999999998</v>
      </c>
      <c r="BT412">
        <v>2.64</v>
      </c>
      <c r="BY412">
        <v>2.64</v>
      </c>
      <c r="CD412">
        <v>2.64</v>
      </c>
      <c r="CI412">
        <v>2.64</v>
      </c>
      <c r="CK412" s="17"/>
      <c r="CN412">
        <v>2.64</v>
      </c>
      <c r="CS412">
        <v>2.64</v>
      </c>
      <c r="CX412">
        <v>2.64</v>
      </c>
      <c r="DC412">
        <v>2.64</v>
      </c>
      <c r="DH412">
        <v>2.64</v>
      </c>
      <c r="DM412">
        <v>2.64</v>
      </c>
      <c r="DR412">
        <v>2.64</v>
      </c>
      <c r="DW412">
        <v>2.64</v>
      </c>
      <c r="EB412">
        <v>2.64</v>
      </c>
      <c r="EG412">
        <v>2.64</v>
      </c>
      <c r="EL412">
        <v>2.64</v>
      </c>
      <c r="EQ412">
        <v>2.64</v>
      </c>
      <c r="EV412">
        <v>2.64</v>
      </c>
      <c r="FA412">
        <v>2.64</v>
      </c>
      <c r="FF412">
        <v>2.64</v>
      </c>
      <c r="FK412">
        <v>2.64</v>
      </c>
      <c r="FP412">
        <v>2.64</v>
      </c>
      <c r="FU412">
        <v>2.64</v>
      </c>
      <c r="FZ412">
        <v>2.64</v>
      </c>
      <c r="GE412">
        <v>2.64</v>
      </c>
      <c r="GJ412">
        <v>2.64</v>
      </c>
      <c r="GO412">
        <v>2.64</v>
      </c>
      <c r="GT412">
        <v>2.64</v>
      </c>
      <c r="GY412">
        <v>2.64</v>
      </c>
      <c r="HD412">
        <v>2.64</v>
      </c>
      <c r="HI412">
        <v>2.64</v>
      </c>
      <c r="HN412">
        <v>2.64</v>
      </c>
      <c r="HS412">
        <v>2.64</v>
      </c>
      <c r="HX412">
        <v>2.64</v>
      </c>
      <c r="IC412">
        <v>2.64</v>
      </c>
      <c r="IH412">
        <v>2.64</v>
      </c>
      <c r="IM412">
        <v>2.64</v>
      </c>
      <c r="IR412">
        <v>2.64</v>
      </c>
      <c r="IW412">
        <v>2.64</v>
      </c>
      <c r="JB412">
        <v>2.64</v>
      </c>
      <c r="JG412">
        <v>2.64</v>
      </c>
      <c r="JL412">
        <v>2.64</v>
      </c>
      <c r="JQ412">
        <v>2.64</v>
      </c>
    </row>
    <row r="413" spans="1:278" x14ac:dyDescent="0.3">
      <c r="A413" s="2">
        <f>IFERROR(AVERAGEIF(Customer_Revenue[[#This Row],[1/3/2022]:[3/31/2022]], "&gt;0"), 0)</f>
        <v>29.680000000000003</v>
      </c>
      <c r="B413" s="1">
        <f>IFERROR(AVEDEV(Customer_Revenue[[#This Row],[1/3/2022]:[3/31/2022]]),0)</f>
        <v>3.5527136788005009E-15</v>
      </c>
      <c r="C413" s="1">
        <f>IFERROR(MAX(0,#REF!-#REF!),0)</f>
        <v>0</v>
      </c>
      <c r="D413" s="1">
        <f>IFERROR(#REF!+#REF!,0)</f>
        <v>0</v>
      </c>
      <c r="E413" s="2">
        <f>IFERROR(AVERAGEIF(Customer_Revenue[[#This Row],[4/1/2022]:[6/30/2022]], "&gt;0"), 0)</f>
        <v>36.677692307692311</v>
      </c>
      <c r="F413" s="1">
        <f>IFERROR(AVEDEV(Customer_Revenue[[#This Row],[4/1/2022]:[6/30/2022]]),0)</f>
        <v>7.1453254437869855</v>
      </c>
      <c r="G413" s="1">
        <f>IFERROR(MAX(0,#REF!-#REF!),0)</f>
        <v>0</v>
      </c>
      <c r="H413" s="1">
        <f>IFERROR(#REF!+#REF!,0)</f>
        <v>0</v>
      </c>
      <c r="I413" s="2">
        <f>IFERROR(AVERAGEIF(Customer_Revenue[[#This Row],[4/1/2022]:[9/30/2022]], "&gt;0"),0)</f>
        <v>36.658846153846156</v>
      </c>
      <c r="J413" s="1">
        <f>IFERROR(AVEDEV(Customer_Revenue[[#This Row],[4/1/2022]:[9/30/2022]]),0)</f>
        <v>4.694733727810652</v>
      </c>
      <c r="K413" s="1">
        <f>IFERROR(MAX(0,Customer_Revenue[[#This Row],[Q3 Mean]]-Customer_Revenue[[#This Row],[Q3 Mean Absolute Deviation]]),0)</f>
        <v>31.964112426035506</v>
      </c>
      <c r="L413" s="1">
        <f>IFERROR(MAX(0,Customer_Revenue[[#This Row],[Q3 Mean]]+Customer_Revenue[[#This Row],[Q3 Mean Absolute Deviation]]),0)</f>
        <v>41.353579881656806</v>
      </c>
      <c r="M413" s="2">
        <f>IFERROR(AVERAGEIF(Customer_Revenue[[#This Row],[10/1/2021]:[3/31/2022]], "&gt;0"),0)</f>
        <v>29.322307692307678</v>
      </c>
      <c r="N413" s="1">
        <f>IFERROR(AVEDEV(Customer_Revenue[[#This Row],[10/1/2021]:[3/31/2022]]),0)</f>
        <v>0.44023668639053565</v>
      </c>
      <c r="O413" s="1">
        <f>IFERROR(MAX(0,#REF!-#REF!),0)</f>
        <v>0</v>
      </c>
      <c r="P413" s="1">
        <f>IFERROR(#REF!+#REF!,0)</f>
        <v>0</v>
      </c>
      <c r="Q413">
        <v>9142</v>
      </c>
      <c r="V413">
        <v>28.75</v>
      </c>
      <c r="AA413">
        <v>28.75</v>
      </c>
      <c r="AF413">
        <v>28.75</v>
      </c>
      <c r="AK413">
        <v>28.75</v>
      </c>
      <c r="AP413">
        <v>28.75</v>
      </c>
      <c r="AU413">
        <v>28.75</v>
      </c>
      <c r="AZ413">
        <v>28.75</v>
      </c>
      <c r="BE413">
        <v>28.75</v>
      </c>
      <c r="BJ413">
        <v>28.75</v>
      </c>
      <c r="BO413">
        <v>28.75</v>
      </c>
      <c r="BT413">
        <v>29.68</v>
      </c>
      <c r="BY413">
        <v>29.68</v>
      </c>
      <c r="CD413">
        <v>29.68</v>
      </c>
      <c r="CI413">
        <v>29.68</v>
      </c>
      <c r="CK413" s="17"/>
      <c r="CN413">
        <v>29.68</v>
      </c>
      <c r="CS413">
        <v>29.68</v>
      </c>
      <c r="CX413">
        <v>29.68</v>
      </c>
      <c r="DC413">
        <v>29.68</v>
      </c>
      <c r="DH413">
        <v>29.68</v>
      </c>
      <c r="DM413">
        <v>29.68</v>
      </c>
      <c r="DR413">
        <v>29.68</v>
      </c>
      <c r="DW413">
        <v>29.68</v>
      </c>
      <c r="EB413">
        <v>29.68</v>
      </c>
      <c r="EG413">
        <v>29.68</v>
      </c>
      <c r="EL413">
        <v>29.68</v>
      </c>
      <c r="EQ413">
        <v>29.68</v>
      </c>
      <c r="EV413">
        <v>29.68</v>
      </c>
      <c r="FA413">
        <v>29.68</v>
      </c>
      <c r="FF413">
        <v>29.68</v>
      </c>
      <c r="FK413">
        <v>59.9</v>
      </c>
      <c r="FP413">
        <v>59.9</v>
      </c>
      <c r="FU413">
        <v>35.39</v>
      </c>
      <c r="FZ413">
        <v>35.39</v>
      </c>
      <c r="GE413">
        <v>35.39</v>
      </c>
      <c r="GJ413">
        <v>32.36</v>
      </c>
      <c r="GO413">
        <v>31.69</v>
      </c>
      <c r="GT413">
        <v>32.36</v>
      </c>
      <c r="GY413">
        <v>32.36</v>
      </c>
      <c r="HD413">
        <v>33.03</v>
      </c>
      <c r="HI413">
        <v>33.03</v>
      </c>
      <c r="HN413">
        <v>33.700000000000003</v>
      </c>
      <c r="HS413">
        <v>33.700000000000003</v>
      </c>
      <c r="HX413">
        <v>33.700000000000003</v>
      </c>
      <c r="IC413">
        <v>34.369999999999997</v>
      </c>
      <c r="IH413">
        <v>38.03</v>
      </c>
      <c r="IM413">
        <v>38.35</v>
      </c>
      <c r="IR413">
        <v>39.020000000000003</v>
      </c>
      <c r="IW413">
        <v>39.69</v>
      </c>
      <c r="JB413">
        <v>38.35</v>
      </c>
      <c r="JG413">
        <v>39.020000000000003</v>
      </c>
      <c r="JL413">
        <v>37.68</v>
      </c>
      <c r="JQ413">
        <v>37.68</v>
      </c>
    </row>
    <row r="414" spans="1:278" x14ac:dyDescent="0.3">
      <c r="A414" s="2">
        <f>IFERROR(AVERAGEIF(Customer_Revenue[[#This Row],[1/3/2022]:[3/31/2022]], "&gt;0"), 0)</f>
        <v>17.448461538461537</v>
      </c>
      <c r="B414" s="1">
        <f>IFERROR(AVEDEV(Customer_Revenue[[#This Row],[1/3/2022]:[3/31/2022]]),0)</f>
        <v>0.42047337278106439</v>
      </c>
      <c r="C414" s="1">
        <f>IFERROR(MAX(0,#REF!-#REF!),0)</f>
        <v>0</v>
      </c>
      <c r="D414" s="1">
        <f>IFERROR(#REF!+#REF!,0)</f>
        <v>0</v>
      </c>
      <c r="E414" s="2">
        <f>IFERROR(AVERAGEIF(Customer_Revenue[[#This Row],[4/1/2022]:[6/30/2022]], "&gt;0"), 0)</f>
        <v>20.46</v>
      </c>
      <c r="F414" s="1">
        <f>IFERROR(AVEDEV(Customer_Revenue[[#This Row],[4/1/2022]:[6/30/2022]]),0)</f>
        <v>0.72153846153846202</v>
      </c>
      <c r="G414" s="1">
        <f>IFERROR(MAX(0,#REF!-#REF!),0)</f>
        <v>0</v>
      </c>
      <c r="H414" s="1">
        <f>IFERROR(#REF!+#REF!,0)</f>
        <v>0</v>
      </c>
      <c r="I414" s="2">
        <f>IFERROR(AVERAGEIF(Customer_Revenue[[#This Row],[4/1/2022]:[9/30/2022]], "&gt;0"),0)</f>
        <v>21.337307692307697</v>
      </c>
      <c r="J414" s="1">
        <f>IFERROR(AVEDEV(Customer_Revenue[[#This Row],[4/1/2022]:[9/30/2022]]),0)</f>
        <v>1.202485207100592</v>
      </c>
      <c r="K414" s="1">
        <f>IFERROR(MAX(0,Customer_Revenue[[#This Row],[Q3 Mean]]-Customer_Revenue[[#This Row],[Q3 Mean Absolute Deviation]]),0)</f>
        <v>20.134822485207103</v>
      </c>
      <c r="L414" s="1">
        <f>IFERROR(MAX(0,Customer_Revenue[[#This Row],[Q3 Mean]]+Customer_Revenue[[#This Row],[Q3 Mean Absolute Deviation]]),0)</f>
        <v>22.53979289940829</v>
      </c>
      <c r="M414" s="2">
        <f>IFERROR(AVERAGEIF(Customer_Revenue[[#This Row],[10/1/2021]:[3/31/2022]], "&gt;0"),0)</f>
        <v>14.888461538461534</v>
      </c>
      <c r="N414" s="1">
        <f>IFERROR(AVEDEV(Customer_Revenue[[#This Row],[10/1/2021]:[3/31/2022]]),0)</f>
        <v>4.1615976331360951</v>
      </c>
      <c r="O414" s="1">
        <f>IFERROR(MAX(0,#REF!-#REF!),0)</f>
        <v>0</v>
      </c>
      <c r="P414" s="1">
        <f>IFERROR(#REF!+#REF!,0)</f>
        <v>0</v>
      </c>
      <c r="Q414">
        <v>9143</v>
      </c>
      <c r="V414">
        <v>20.3</v>
      </c>
      <c r="AA414">
        <v>5.84</v>
      </c>
      <c r="AF414">
        <v>20.3</v>
      </c>
      <c r="AK414">
        <v>5.84</v>
      </c>
      <c r="AP414">
        <v>16.68</v>
      </c>
      <c r="AU414">
        <v>16.68</v>
      </c>
      <c r="AZ414">
        <v>5.84</v>
      </c>
      <c r="BE414">
        <v>5.84</v>
      </c>
      <c r="BJ414">
        <v>16.68</v>
      </c>
      <c r="BO414">
        <v>5.84</v>
      </c>
      <c r="BT414">
        <v>17.2</v>
      </c>
      <c r="BY414">
        <v>6.03</v>
      </c>
      <c r="CD414">
        <v>17.2</v>
      </c>
      <c r="CI414">
        <v>17.2</v>
      </c>
      <c r="CK414" s="17"/>
      <c r="CN414">
        <v>17.2</v>
      </c>
      <c r="CS414">
        <v>17.2</v>
      </c>
      <c r="CX414">
        <v>17.2</v>
      </c>
      <c r="DC414">
        <v>17.2</v>
      </c>
      <c r="DH414">
        <v>17.2</v>
      </c>
      <c r="DM414">
        <v>17.2</v>
      </c>
      <c r="DR414">
        <v>17.2</v>
      </c>
      <c r="DW414">
        <v>17.2</v>
      </c>
      <c r="EB414">
        <v>17.2</v>
      </c>
      <c r="EG414">
        <v>17.2</v>
      </c>
      <c r="EL414">
        <v>17.84</v>
      </c>
      <c r="EQ414">
        <v>19.79</v>
      </c>
      <c r="EV414">
        <v>19.79</v>
      </c>
      <c r="FA414">
        <v>19.79</v>
      </c>
      <c r="FF414">
        <v>19.79</v>
      </c>
      <c r="FK414">
        <v>21.13</v>
      </c>
      <c r="FP414">
        <v>23.81</v>
      </c>
      <c r="FU414">
        <v>20.46</v>
      </c>
      <c r="FZ414">
        <v>21.13</v>
      </c>
      <c r="GE414">
        <v>20.46</v>
      </c>
      <c r="GJ414">
        <v>20.46</v>
      </c>
      <c r="GO414">
        <v>19.79</v>
      </c>
      <c r="GT414">
        <v>19.79</v>
      </c>
      <c r="GY414">
        <v>19.79</v>
      </c>
      <c r="HD414">
        <v>19.79</v>
      </c>
      <c r="HI414">
        <v>21.13</v>
      </c>
      <c r="HN414">
        <v>19.79</v>
      </c>
      <c r="HS414">
        <v>24.3</v>
      </c>
      <c r="HX414">
        <v>22.29</v>
      </c>
      <c r="IC414">
        <v>22.29</v>
      </c>
      <c r="IH414">
        <v>22.29</v>
      </c>
      <c r="IM414">
        <v>22.29</v>
      </c>
      <c r="IR414">
        <v>22.29</v>
      </c>
      <c r="IW414">
        <v>22.29</v>
      </c>
      <c r="JB414">
        <v>22.96</v>
      </c>
      <c r="JG414">
        <v>22.29</v>
      </c>
      <c r="JL414">
        <v>22.29</v>
      </c>
      <c r="JQ414">
        <v>22.29</v>
      </c>
    </row>
    <row r="415" spans="1:278" x14ac:dyDescent="0.3">
      <c r="A415" s="2">
        <f>IFERROR(AVERAGEIF(Customer_Revenue[[#This Row],[1/3/2022]:[3/31/2022]], "&gt;0"), 0)</f>
        <v>162.23153846153843</v>
      </c>
      <c r="B415" s="1">
        <f>IFERROR(AVEDEV(Customer_Revenue[[#This Row],[1/3/2022]:[3/31/2022]]),0)</f>
        <v>0.25644970414198226</v>
      </c>
      <c r="C415" s="1">
        <f>IFERROR(MAX(0,#REF!-#REF!),0)</f>
        <v>0</v>
      </c>
      <c r="D415" s="1">
        <f>IFERROR(#REF!+#REF!,0)</f>
        <v>0</v>
      </c>
      <c r="E415" s="2">
        <f>IFERROR(AVERAGEIF(Customer_Revenue[[#This Row],[4/1/2022]:[6/30/2022]], "&gt;0"), 0)</f>
        <v>193.56692307692308</v>
      </c>
      <c r="F415" s="1">
        <f>IFERROR(AVEDEV(Customer_Revenue[[#This Row],[4/1/2022]:[6/30/2022]]),0)</f>
        <v>31.272189349112423</v>
      </c>
      <c r="G415" s="1">
        <f>IFERROR(MAX(0,#REF!-#REF!),0)</f>
        <v>0</v>
      </c>
      <c r="H415" s="1">
        <f>IFERROR(#REF!+#REF!,0)</f>
        <v>0</v>
      </c>
      <c r="I415" s="2">
        <f>IFERROR(AVERAGEIF(Customer_Revenue[[#This Row],[4/1/2022]:[9/30/2022]], "&gt;0"),0)</f>
        <v>186.86423076923077</v>
      </c>
      <c r="J415" s="1">
        <f>IFERROR(AVEDEV(Customer_Revenue[[#This Row],[4/1/2022]:[9/30/2022]]),0)</f>
        <v>17.182869822485205</v>
      </c>
      <c r="K415" s="1">
        <f>IFERROR(MAX(0,Customer_Revenue[[#This Row],[Q3 Mean]]-Customer_Revenue[[#This Row],[Q3 Mean Absolute Deviation]]),0)</f>
        <v>169.68136094674557</v>
      </c>
      <c r="L415" s="1">
        <f>IFERROR(MAX(0,Customer_Revenue[[#This Row],[Q3 Mean]]+Customer_Revenue[[#This Row],[Q3 Mean Absolute Deviation]]),0)</f>
        <v>204.04710059171597</v>
      </c>
      <c r="M415" s="2">
        <f>IFERROR(AVERAGEIF(Customer_Revenue[[#This Row],[10/1/2021]:[3/31/2022]], "&gt;0"),0)</f>
        <v>174.75653846153844</v>
      </c>
      <c r="N415" s="1">
        <f>IFERROR(AVEDEV(Customer_Revenue[[#This Row],[10/1/2021]:[3/31/2022]]),0)</f>
        <v>24.946952662721891</v>
      </c>
      <c r="O415" s="1">
        <f>IFERROR(MAX(0,#REF!-#REF!),0)</f>
        <v>0</v>
      </c>
      <c r="P415" s="1">
        <f>IFERROR(#REF!+#REF!,0)</f>
        <v>0</v>
      </c>
      <c r="Q415">
        <v>9144</v>
      </c>
      <c r="V415">
        <v>157.29</v>
      </c>
      <c r="AA415">
        <v>157.29</v>
      </c>
      <c r="AF415">
        <v>289.39</v>
      </c>
      <c r="AK415">
        <v>157.29</v>
      </c>
      <c r="AP415">
        <v>159.54</v>
      </c>
      <c r="AU415">
        <v>157.29</v>
      </c>
      <c r="AZ415">
        <v>157.29</v>
      </c>
      <c r="BE415">
        <v>158.63999999999999</v>
      </c>
      <c r="BJ415">
        <v>157.29</v>
      </c>
      <c r="BO415">
        <v>372.59000000000003</v>
      </c>
      <c r="BT415">
        <v>162.08000000000001</v>
      </c>
      <c r="BY415">
        <v>186.6</v>
      </c>
      <c r="CD415">
        <v>162.08000000000001</v>
      </c>
      <c r="CI415">
        <v>163.46</v>
      </c>
      <c r="CK415" s="17"/>
      <c r="CN415">
        <v>162.08000000000001</v>
      </c>
      <c r="CS415">
        <v>162.08000000000001</v>
      </c>
      <c r="CX415">
        <v>162.08000000000001</v>
      </c>
      <c r="DC415">
        <v>162.08000000000001</v>
      </c>
      <c r="DH415">
        <v>162.08000000000001</v>
      </c>
      <c r="DM415">
        <v>162.08000000000001</v>
      </c>
      <c r="DR415">
        <v>162.08000000000001</v>
      </c>
      <c r="DW415">
        <v>162.66999999999999</v>
      </c>
      <c r="EB415">
        <v>162.08000000000001</v>
      </c>
      <c r="EG415">
        <v>162.08000000000001</v>
      </c>
      <c r="EL415">
        <v>162.08000000000001</v>
      </c>
      <c r="EQ415">
        <v>162.08000000000001</v>
      </c>
      <c r="EV415">
        <v>162.08000000000001</v>
      </c>
      <c r="FA415">
        <v>165.08</v>
      </c>
      <c r="FF415">
        <v>165.08</v>
      </c>
      <c r="FK415">
        <v>199.32</v>
      </c>
      <c r="FP415">
        <v>199.32</v>
      </c>
      <c r="FU415">
        <v>175.16</v>
      </c>
      <c r="FZ415">
        <v>180.86</v>
      </c>
      <c r="GE415">
        <v>176.5</v>
      </c>
      <c r="GJ415">
        <v>174.81</v>
      </c>
      <c r="GO415">
        <v>177.84</v>
      </c>
      <c r="GT415">
        <v>385.33000000000004</v>
      </c>
      <c r="GY415">
        <v>177.16</v>
      </c>
      <c r="HD415">
        <v>177.83</v>
      </c>
      <c r="HI415">
        <v>179.18</v>
      </c>
      <c r="HN415">
        <v>177.84</v>
      </c>
      <c r="HS415">
        <v>182.87</v>
      </c>
      <c r="HX415">
        <v>180.51</v>
      </c>
      <c r="IC415">
        <v>184.88</v>
      </c>
      <c r="IH415">
        <v>179.18</v>
      </c>
      <c r="IM415">
        <v>179.85</v>
      </c>
      <c r="IR415">
        <v>179.52</v>
      </c>
      <c r="IW415">
        <v>179.52</v>
      </c>
      <c r="JB415">
        <v>180.19</v>
      </c>
      <c r="JG415">
        <v>179.52</v>
      </c>
      <c r="JL415">
        <v>179.52</v>
      </c>
      <c r="JQ415">
        <v>179.52</v>
      </c>
    </row>
    <row r="416" spans="1:278" x14ac:dyDescent="0.3">
      <c r="A416" s="2">
        <f>IFERROR(AVERAGEIF(Customer_Revenue[[#This Row],[1/3/2022]:[3/31/2022]], "&gt;0"), 0)</f>
        <v>65.88615384615386</v>
      </c>
      <c r="B416" s="1">
        <f>IFERROR(AVEDEV(Customer_Revenue[[#This Row],[1/3/2022]:[3/31/2022]]),0)</f>
        <v>3.8977514792899446</v>
      </c>
      <c r="C416" s="1">
        <f>IFERROR(MAX(0,#REF!-#REF!),0)</f>
        <v>0</v>
      </c>
      <c r="D416" s="1">
        <f>IFERROR(#REF!+#REF!,0)</f>
        <v>0</v>
      </c>
      <c r="E416" s="2">
        <f>IFERROR(AVERAGEIF(Customer_Revenue[[#This Row],[4/1/2022]:[6/30/2022]], "&gt;0"), 0)</f>
        <v>72.718461538461526</v>
      </c>
      <c r="F416" s="1">
        <f>IFERROR(AVEDEV(Customer_Revenue[[#This Row],[4/1/2022]:[6/30/2022]]),0)</f>
        <v>6.9284023668638977</v>
      </c>
      <c r="G416" s="1">
        <f>IFERROR(MAX(0,#REF!-#REF!),0)</f>
        <v>0</v>
      </c>
      <c r="H416" s="1">
        <f>IFERROR(#REF!+#REF!,0)</f>
        <v>0</v>
      </c>
      <c r="I416" s="2">
        <f>IFERROR(AVERAGEIF(Customer_Revenue[[#This Row],[4/1/2022]:[9/30/2022]], "&gt;0"),0)</f>
        <v>72.245769230769241</v>
      </c>
      <c r="J416" s="1">
        <f>IFERROR(AVEDEV(Customer_Revenue[[#This Row],[4/1/2022]:[9/30/2022]]),0)</f>
        <v>5.610295857988171</v>
      </c>
      <c r="K416" s="1">
        <f>IFERROR(MAX(0,Customer_Revenue[[#This Row],[Q3 Mean]]-Customer_Revenue[[#This Row],[Q3 Mean Absolute Deviation]]),0)</f>
        <v>66.635473372781064</v>
      </c>
      <c r="L416" s="1">
        <f>IFERROR(MAX(0,Customer_Revenue[[#This Row],[Q3 Mean]]+Customer_Revenue[[#This Row],[Q3 Mean Absolute Deviation]]),0)</f>
        <v>77.856065088757418</v>
      </c>
      <c r="M416" s="2">
        <f>IFERROR(AVERAGEIF(Customer_Revenue[[#This Row],[10/1/2021]:[3/31/2022]], "&gt;0"),0)</f>
        <v>66.600384615384627</v>
      </c>
      <c r="N416" s="1">
        <f>IFERROR(AVEDEV(Customer_Revenue[[#This Row],[10/1/2021]:[3/31/2022]]),0)</f>
        <v>4.0273372781065087</v>
      </c>
      <c r="O416" s="1">
        <f>IFERROR(MAX(0,#REF!-#REF!),0)</f>
        <v>0</v>
      </c>
      <c r="P416" s="1">
        <f>IFERROR(#REF!+#REF!,0)</f>
        <v>0</v>
      </c>
      <c r="Q416">
        <v>9145</v>
      </c>
      <c r="V416">
        <v>67.06</v>
      </c>
      <c r="AA416">
        <v>59.82</v>
      </c>
      <c r="AF416">
        <v>66.930000000000007</v>
      </c>
      <c r="AK416">
        <v>67.92</v>
      </c>
      <c r="AP416">
        <v>59.82</v>
      </c>
      <c r="AU416">
        <v>73.28</v>
      </c>
      <c r="AZ416">
        <v>70.17</v>
      </c>
      <c r="BE416">
        <v>64.680000000000007</v>
      </c>
      <c r="BJ416">
        <v>70.17</v>
      </c>
      <c r="BO416">
        <v>71.52</v>
      </c>
      <c r="BT416">
        <v>75.63</v>
      </c>
      <c r="BY416">
        <v>61.77</v>
      </c>
      <c r="CD416">
        <v>66.319999999999993</v>
      </c>
      <c r="CI416">
        <v>75.099999999999994</v>
      </c>
      <c r="CK416" s="17"/>
      <c r="CN416">
        <v>61.77</v>
      </c>
      <c r="CS416">
        <v>61.77</v>
      </c>
      <c r="CX416">
        <v>62.69</v>
      </c>
      <c r="DC416">
        <v>65.260000000000005</v>
      </c>
      <c r="DH416">
        <v>61.77</v>
      </c>
      <c r="DM416">
        <v>71.84</v>
      </c>
      <c r="DR416">
        <v>74.42</v>
      </c>
      <c r="DW416">
        <v>62.23</v>
      </c>
      <c r="EB416">
        <v>64.2</v>
      </c>
      <c r="EG416">
        <v>64.2</v>
      </c>
      <c r="EL416">
        <v>63.75</v>
      </c>
      <c r="EQ416">
        <v>67.52</v>
      </c>
      <c r="EV416">
        <v>63.88</v>
      </c>
      <c r="FA416">
        <v>64.53</v>
      </c>
      <c r="FF416">
        <v>63.75</v>
      </c>
      <c r="FK416">
        <v>93.83</v>
      </c>
      <c r="FP416">
        <v>94.29</v>
      </c>
      <c r="FU416">
        <v>68.650000000000006</v>
      </c>
      <c r="FZ416">
        <v>72.31</v>
      </c>
      <c r="GE416">
        <v>75.069999999999993</v>
      </c>
      <c r="GJ416">
        <v>68.400000000000006</v>
      </c>
      <c r="GO416">
        <v>71.11</v>
      </c>
      <c r="GT416">
        <v>68.86</v>
      </c>
      <c r="GY416">
        <v>68.05</v>
      </c>
      <c r="HD416">
        <v>72.61</v>
      </c>
      <c r="HI416">
        <v>67.94</v>
      </c>
      <c r="HN416">
        <v>68.819999999999993</v>
      </c>
      <c r="HS416">
        <v>76.66</v>
      </c>
      <c r="HX416">
        <v>70.66</v>
      </c>
      <c r="IC416">
        <v>93.13</v>
      </c>
      <c r="IH416">
        <v>71.83</v>
      </c>
      <c r="IM416">
        <v>68.260000000000005</v>
      </c>
      <c r="IR416">
        <v>67.94</v>
      </c>
      <c r="IW416">
        <v>70.489999999999995</v>
      </c>
      <c r="JB416">
        <v>67.48</v>
      </c>
      <c r="JG416">
        <v>73</v>
      </c>
      <c r="JL416">
        <v>68.19</v>
      </c>
      <c r="JQ416">
        <v>68.650000000000006</v>
      </c>
    </row>
    <row r="417" spans="1:277" x14ac:dyDescent="0.3">
      <c r="A417" s="2">
        <f>IFERROR(AVERAGEIF(Customer_Revenue[[#This Row],[1/3/2022]:[3/31/2022]], "&gt;0"), 0)</f>
        <v>55.221538461538458</v>
      </c>
      <c r="B417" s="1">
        <f>IFERROR(AVEDEV(Customer_Revenue[[#This Row],[1/3/2022]:[3/31/2022]]),0)</f>
        <v>0.85207100591715834</v>
      </c>
      <c r="C417" s="1">
        <f>IFERROR(MAX(0,#REF!-#REF!),0)</f>
        <v>0</v>
      </c>
      <c r="D417" s="1">
        <f>IFERROR(#REF!+#REF!,0)</f>
        <v>0</v>
      </c>
      <c r="E417" s="2">
        <f>IFERROR(AVERAGEIF(Customer_Revenue[[#This Row],[4/1/2022]:[6/30/2022]], "&gt;0"), 0)</f>
        <v>69.23</v>
      </c>
      <c r="F417" s="1">
        <f>IFERROR(AVEDEV(Customer_Revenue[[#This Row],[4/1/2022]:[6/30/2022]]),0)</f>
        <v>7.0430769230769288</v>
      </c>
      <c r="G417" s="1">
        <f>IFERROR(MAX(0,#REF!-#REF!),0)</f>
        <v>0</v>
      </c>
      <c r="H417" s="1">
        <f>IFERROR(#REF!+#REF!,0)</f>
        <v>0</v>
      </c>
      <c r="I417" s="2">
        <f>IFERROR(AVERAGEIF(Customer_Revenue[[#This Row],[4/1/2022]:[9/30/2022]], "&gt;0"),0)</f>
        <v>67.810769230769239</v>
      </c>
      <c r="J417" s="1">
        <f>IFERROR(AVEDEV(Customer_Revenue[[#This Row],[4/1/2022]:[9/30/2022]]),0)</f>
        <v>3.8490532544378775</v>
      </c>
      <c r="K417" s="1">
        <f>IFERROR(MAX(0,Customer_Revenue[[#This Row],[Q3 Mean]]-Customer_Revenue[[#This Row],[Q3 Mean Absolute Deviation]]),0)</f>
        <v>63.961715976331362</v>
      </c>
      <c r="L417" s="1">
        <f>IFERROR(MAX(0,Customer_Revenue[[#This Row],[Q3 Mean]]+Customer_Revenue[[#This Row],[Q3 Mean Absolute Deviation]]),0)</f>
        <v>71.659822485207116</v>
      </c>
      <c r="M417" s="2">
        <f>IFERROR(AVERAGEIF(Customer_Revenue[[#This Row],[10/1/2021]:[3/31/2022]], "&gt;0"),0)</f>
        <v>54.584230769230771</v>
      </c>
      <c r="N417" s="1">
        <f>IFERROR(AVEDEV(Customer_Revenue[[#This Row],[10/1/2021]:[3/31/2022]]),0)</f>
        <v>1.1417159763313587</v>
      </c>
      <c r="O417" s="1">
        <f>IFERROR(MAX(0,#REF!-#REF!),0)</f>
        <v>0</v>
      </c>
      <c r="P417" s="1">
        <f>IFERROR(#REF!+#REF!,0)</f>
        <v>0</v>
      </c>
      <c r="Q417">
        <v>9149</v>
      </c>
      <c r="V417">
        <v>53.1</v>
      </c>
      <c r="AA417">
        <v>53.1</v>
      </c>
      <c r="AF417">
        <v>53.1</v>
      </c>
      <c r="AK417">
        <v>53.1</v>
      </c>
      <c r="AP417">
        <v>53.1</v>
      </c>
      <c r="AU417">
        <v>53.1</v>
      </c>
      <c r="AZ417">
        <v>53.1</v>
      </c>
      <c r="BE417">
        <v>53.1</v>
      </c>
      <c r="BJ417">
        <v>53.1</v>
      </c>
      <c r="BO417">
        <v>53.1</v>
      </c>
      <c r="BT417">
        <v>60.79</v>
      </c>
      <c r="BY417">
        <v>54.76</v>
      </c>
      <c r="CD417">
        <v>54.76</v>
      </c>
      <c r="CI417">
        <v>54.76</v>
      </c>
      <c r="CK417" s="17"/>
      <c r="CN417">
        <v>54.76</v>
      </c>
      <c r="CS417">
        <v>54.76</v>
      </c>
      <c r="CX417">
        <v>54.76</v>
      </c>
      <c r="DC417">
        <v>54.76</v>
      </c>
      <c r="DH417">
        <v>54.76</v>
      </c>
      <c r="DM417">
        <v>54.76</v>
      </c>
      <c r="DR417">
        <v>54.76</v>
      </c>
      <c r="DW417">
        <v>54.76</v>
      </c>
      <c r="EB417">
        <v>54.76</v>
      </c>
      <c r="EG417">
        <v>54.76</v>
      </c>
      <c r="EL417">
        <v>54.76</v>
      </c>
      <c r="EQ417">
        <v>60.76</v>
      </c>
      <c r="EV417">
        <v>60.76</v>
      </c>
      <c r="FA417">
        <v>60.76</v>
      </c>
      <c r="FF417">
        <v>60.76</v>
      </c>
      <c r="FK417">
        <v>90.98</v>
      </c>
      <c r="FP417">
        <v>90.98</v>
      </c>
      <c r="FU417">
        <v>66.47</v>
      </c>
      <c r="FZ417">
        <v>65.8</v>
      </c>
      <c r="GE417">
        <v>71.510000000000005</v>
      </c>
      <c r="GJ417">
        <v>64.78</v>
      </c>
      <c r="GO417">
        <v>67.459999999999994</v>
      </c>
      <c r="GT417">
        <v>65.8</v>
      </c>
      <c r="GY417">
        <v>67.459999999999994</v>
      </c>
      <c r="HD417">
        <v>66.47</v>
      </c>
      <c r="HI417">
        <v>65.45</v>
      </c>
      <c r="HN417">
        <v>66.47</v>
      </c>
      <c r="HS417">
        <v>66.47</v>
      </c>
      <c r="HX417">
        <v>67.14</v>
      </c>
      <c r="IC417">
        <v>67.14</v>
      </c>
      <c r="IH417">
        <v>66.47</v>
      </c>
      <c r="IM417">
        <v>66.47</v>
      </c>
      <c r="IR417">
        <v>66.47</v>
      </c>
      <c r="IW417">
        <v>66.47</v>
      </c>
      <c r="JB417">
        <v>66.47</v>
      </c>
      <c r="JG417">
        <v>66.47</v>
      </c>
      <c r="JL417">
        <v>65.8</v>
      </c>
      <c r="JQ417">
        <v>65.8</v>
      </c>
    </row>
    <row r="418" spans="1:277" x14ac:dyDescent="0.3">
      <c r="A418" s="2">
        <f>IFERROR(AVERAGEIF(Customer_Revenue[[#This Row],[1/3/2022]:[3/31/2022]], "&gt;0"), 0)</f>
        <v>62.24846153846152</v>
      </c>
      <c r="B418" s="1">
        <f>IFERROR(AVEDEV(Customer_Revenue[[#This Row],[1/3/2022]:[3/31/2022]]),0)</f>
        <v>8.2884023668638989</v>
      </c>
      <c r="C418" s="1">
        <f>IFERROR(MAX(0,#REF!-#REF!),0)</f>
        <v>0</v>
      </c>
      <c r="D418" s="1">
        <f>IFERROR(#REF!+#REF!,0)</f>
        <v>0</v>
      </c>
      <c r="E418" s="2">
        <f>IFERROR(AVERAGEIF(Customer_Revenue[[#This Row],[4/1/2022]:[6/30/2022]], "&gt;0"), 0)</f>
        <v>70.597692307692284</v>
      </c>
      <c r="F418" s="1">
        <f>IFERROR(AVEDEV(Customer_Revenue[[#This Row],[4/1/2022]:[6/30/2022]]),0)</f>
        <v>7.452189349112416</v>
      </c>
      <c r="G418" s="1">
        <f>IFERROR(MAX(0,#REF!-#REF!),0)</f>
        <v>0</v>
      </c>
      <c r="H418" s="1">
        <f>IFERROR(#REF!+#REF!,0)</f>
        <v>0</v>
      </c>
      <c r="I418" s="2">
        <f>IFERROR(AVERAGEIF(Customer_Revenue[[#This Row],[4/1/2022]:[9/30/2022]], "&gt;0"),0)</f>
        <v>72.866153846153821</v>
      </c>
      <c r="J418" s="1">
        <f>IFERROR(AVEDEV(Customer_Revenue[[#This Row],[4/1/2022]:[9/30/2022]]),0)</f>
        <v>10.433609467455609</v>
      </c>
      <c r="K418" s="1">
        <f>IFERROR(MAX(0,Customer_Revenue[[#This Row],[Q3 Mean]]-Customer_Revenue[[#This Row],[Q3 Mean Absolute Deviation]]),0)</f>
        <v>62.432544378698211</v>
      </c>
      <c r="L418" s="1">
        <f>IFERROR(MAX(0,Customer_Revenue[[#This Row],[Q3 Mean]]+Customer_Revenue[[#This Row],[Q3 Mean Absolute Deviation]]),0)</f>
        <v>83.299763313609432</v>
      </c>
      <c r="M418" s="2">
        <f>IFERROR(AVERAGEIF(Customer_Revenue[[#This Row],[10/1/2021]:[3/31/2022]], "&gt;0"),0)</f>
        <v>58.058000000000014</v>
      </c>
      <c r="N418" s="1">
        <f>IFERROR(AVEDEV(Customer_Revenue[[#This Row],[10/1/2021]:[3/31/2022]]),0)</f>
        <v>10.889999999999997</v>
      </c>
      <c r="O418" s="1">
        <f>IFERROR(MAX(0,#REF!-#REF!),0)</f>
        <v>0</v>
      </c>
      <c r="P418" s="1">
        <f>IFERROR(#REF!+#REF!,0)</f>
        <v>0</v>
      </c>
      <c r="Q418">
        <v>9244</v>
      </c>
      <c r="U418">
        <v>45.07</v>
      </c>
      <c r="Z418">
        <v>58.36</v>
      </c>
      <c r="AE418">
        <v>104.7</v>
      </c>
      <c r="AJ418">
        <v>45.07</v>
      </c>
      <c r="AO418">
        <v>45.07</v>
      </c>
      <c r="AT418">
        <v>51.92</v>
      </c>
      <c r="AY418">
        <v>51.51</v>
      </c>
      <c r="BD418">
        <v>0</v>
      </c>
      <c r="BI418">
        <v>51.51</v>
      </c>
      <c r="BN418">
        <v>45.99</v>
      </c>
      <c r="BS418">
        <v>40</v>
      </c>
      <c r="BX418">
        <v>51.51</v>
      </c>
      <c r="CC418">
        <v>51.51</v>
      </c>
      <c r="CH418">
        <v>58.36</v>
      </c>
      <c r="CK418" s="17"/>
      <c r="CM418">
        <v>56.46</v>
      </c>
      <c r="CR418">
        <v>57.16</v>
      </c>
      <c r="CW418">
        <v>57.16</v>
      </c>
      <c r="DB418">
        <v>64.010000000000005</v>
      </c>
      <c r="DG418">
        <v>57.16</v>
      </c>
      <c r="DL418">
        <v>110.35</v>
      </c>
      <c r="DQ418">
        <v>57.16</v>
      </c>
      <c r="DV418">
        <v>49.17</v>
      </c>
      <c r="EA418">
        <v>57.16</v>
      </c>
      <c r="EF418">
        <v>59.41</v>
      </c>
      <c r="EK418">
        <v>59.41</v>
      </c>
      <c r="EP418">
        <v>66.260000000000005</v>
      </c>
      <c r="EU418">
        <v>64.14</v>
      </c>
      <c r="EZ418">
        <v>64.14</v>
      </c>
      <c r="FE418">
        <v>64.14</v>
      </c>
      <c r="FJ418">
        <v>71.55</v>
      </c>
      <c r="FO418">
        <v>64.14</v>
      </c>
      <c r="FT418">
        <v>113.76</v>
      </c>
      <c r="FY418">
        <v>64.14</v>
      </c>
      <c r="GD418">
        <v>71.55</v>
      </c>
      <c r="GI418">
        <v>66.56</v>
      </c>
      <c r="GN418">
        <v>66.56</v>
      </c>
      <c r="GS418">
        <v>66.56</v>
      </c>
      <c r="GX418">
        <v>73.97</v>
      </c>
      <c r="HC418">
        <v>66.56</v>
      </c>
      <c r="HH418">
        <v>66.56</v>
      </c>
      <c r="HM418">
        <v>116.18</v>
      </c>
      <c r="HR418">
        <v>73.97</v>
      </c>
      <c r="HW418">
        <v>55.86</v>
      </c>
      <c r="IB418">
        <v>66.56</v>
      </c>
      <c r="IG418">
        <v>66.56</v>
      </c>
      <c r="IL418">
        <v>73.22</v>
      </c>
      <c r="IQ418">
        <v>65.81</v>
      </c>
      <c r="IV418">
        <v>65.81</v>
      </c>
      <c r="JA418">
        <v>65.81</v>
      </c>
      <c r="JF418">
        <v>73.22</v>
      </c>
      <c r="JK418">
        <v>65.81</v>
      </c>
      <c r="JP418">
        <v>121.38</v>
      </c>
    </row>
    <row r="419" spans="1:277" x14ac:dyDescent="0.3">
      <c r="A419" s="2">
        <f>IFERROR(AVERAGEIF(Customer_Revenue[[#This Row],[1/3/2022]:[3/31/2022]], "&gt;0"), 0)</f>
        <v>101.08999999999999</v>
      </c>
      <c r="B419" s="1">
        <f>IFERROR(AVEDEV(Customer_Revenue[[#This Row],[1/3/2022]:[3/31/2022]]),0)</f>
        <v>4.4923076923076914</v>
      </c>
      <c r="C419" s="1">
        <f>IFERROR(MAX(0,#REF!-#REF!),0)</f>
        <v>0</v>
      </c>
      <c r="D419" s="1">
        <f>IFERROR(#REF!+#REF!,0)</f>
        <v>0</v>
      </c>
      <c r="E419" s="2">
        <f>IFERROR(AVERAGEIF(Customer_Revenue[[#This Row],[4/1/2022]:[6/30/2022]], "&gt;0"), 0)</f>
        <v>116.74384615384614</v>
      </c>
      <c r="F419" s="1">
        <f>IFERROR(AVEDEV(Customer_Revenue[[#This Row],[4/1/2022]:[6/30/2022]]),0)</f>
        <v>5.6700591715976412</v>
      </c>
      <c r="G419" s="1">
        <f>IFERROR(MAX(0,#REF!-#REF!),0)</f>
        <v>0</v>
      </c>
      <c r="H419" s="1">
        <f>IFERROR(#REF!+#REF!,0)</f>
        <v>0</v>
      </c>
      <c r="I419" s="2">
        <f>IFERROR(AVERAGEIF(Customer_Revenue[[#This Row],[4/1/2022]:[9/30/2022]], "&gt;0"),0)</f>
        <v>119.5761538461538</v>
      </c>
      <c r="J419" s="1">
        <f>IFERROR(AVEDEV(Customer_Revenue[[#This Row],[4/1/2022]:[9/30/2022]]),0)</f>
        <v>4.4884023668639248</v>
      </c>
      <c r="K419" s="1">
        <f>IFERROR(MAX(0,Customer_Revenue[[#This Row],[Q3 Mean]]-Customer_Revenue[[#This Row],[Q3 Mean Absolute Deviation]]),0)</f>
        <v>115.08775147928988</v>
      </c>
      <c r="L419" s="1">
        <f>IFERROR(MAX(0,Customer_Revenue[[#This Row],[Q3 Mean]]+Customer_Revenue[[#This Row],[Q3 Mean Absolute Deviation]]),0)</f>
        <v>124.06455621301772</v>
      </c>
      <c r="M419" s="2">
        <f>IFERROR(AVERAGEIF(Customer_Revenue[[#This Row],[10/1/2021]:[3/31/2022]], "&gt;0"),0)</f>
        <v>99.265000000000072</v>
      </c>
      <c r="N419" s="1">
        <f>IFERROR(AVEDEV(Customer_Revenue[[#This Row],[10/1/2021]:[3/31/2022]]),0)</f>
        <v>2.948076923076969</v>
      </c>
      <c r="O419" s="1">
        <f>IFERROR(MAX(0,#REF!-#REF!),0)</f>
        <v>0</v>
      </c>
      <c r="P419" s="1">
        <f>IFERROR(#REF!+#REF!,0)</f>
        <v>0</v>
      </c>
      <c r="Q419">
        <v>9245</v>
      </c>
      <c r="S419">
        <v>97.44</v>
      </c>
      <c r="X419">
        <v>97.44</v>
      </c>
      <c r="AC419">
        <v>97.44</v>
      </c>
      <c r="AH419">
        <v>97.44</v>
      </c>
      <c r="AM419">
        <v>97.44</v>
      </c>
      <c r="AR419">
        <v>97.44</v>
      </c>
      <c r="AW419">
        <v>97.44</v>
      </c>
      <c r="BB419">
        <v>97.44</v>
      </c>
      <c r="BG419">
        <v>97.44</v>
      </c>
      <c r="BL419">
        <v>97.44</v>
      </c>
      <c r="BQ419">
        <v>97.44</v>
      </c>
      <c r="BV419">
        <v>97.44</v>
      </c>
      <c r="CA419">
        <v>97.44</v>
      </c>
      <c r="CF419">
        <v>97.44</v>
      </c>
      <c r="CK419" s="17">
        <v>97.44</v>
      </c>
      <c r="CP419">
        <v>97.44</v>
      </c>
      <c r="CU419">
        <v>97.44</v>
      </c>
      <c r="CZ419">
        <v>97.44</v>
      </c>
      <c r="DE419">
        <v>97.44</v>
      </c>
      <c r="DJ419">
        <v>97.44</v>
      </c>
      <c r="DO419">
        <v>97.44</v>
      </c>
      <c r="DT419">
        <v>106.03</v>
      </c>
      <c r="DY419">
        <v>106.03</v>
      </c>
      <c r="ED419">
        <v>107.53</v>
      </c>
      <c r="EI419">
        <v>107.53</v>
      </c>
      <c r="EN419">
        <v>107.53</v>
      </c>
      <c r="ES419">
        <v>107.53</v>
      </c>
      <c r="EX419">
        <v>107.53</v>
      </c>
      <c r="FC419">
        <v>107.53</v>
      </c>
      <c r="FH419">
        <v>107.53</v>
      </c>
      <c r="FM419">
        <v>117.13</v>
      </c>
      <c r="FR419">
        <v>117.13</v>
      </c>
      <c r="FW419">
        <v>117.13</v>
      </c>
      <c r="GB419">
        <v>122</v>
      </c>
      <c r="GG419">
        <v>122</v>
      </c>
      <c r="GL419">
        <v>123.04</v>
      </c>
      <c r="GQ419">
        <v>123.04</v>
      </c>
      <c r="GV419">
        <v>123.04</v>
      </c>
      <c r="HA419">
        <v>123.04</v>
      </c>
      <c r="HF419">
        <v>123.04</v>
      </c>
      <c r="HK419">
        <v>123.04</v>
      </c>
      <c r="HP419">
        <v>116.75</v>
      </c>
      <c r="HU419">
        <v>123.04</v>
      </c>
      <c r="HZ419">
        <v>123.04</v>
      </c>
      <c r="IE419">
        <v>123.04</v>
      </c>
      <c r="IJ419">
        <v>123.04</v>
      </c>
      <c r="IO419">
        <v>122.72</v>
      </c>
      <c r="IT419">
        <v>122.72</v>
      </c>
      <c r="IY419">
        <v>122.72</v>
      </c>
      <c r="JD419">
        <v>122.72</v>
      </c>
      <c r="JI419">
        <v>122.72</v>
      </c>
      <c r="JN419">
        <v>122.72</v>
      </c>
    </row>
    <row r="420" spans="1:277" x14ac:dyDescent="0.3">
      <c r="A420" s="2">
        <f>IFERROR(AVERAGEIF(Customer_Revenue[[#This Row],[1/3/2022]:[3/31/2022]], "&gt;0"), 0)</f>
        <v>39.463846153846163</v>
      </c>
      <c r="B420" s="1">
        <f>IFERROR(AVEDEV(Customer_Revenue[[#This Row],[1/3/2022]:[3/31/2022]]),0)</f>
        <v>0.92035502958580317</v>
      </c>
      <c r="C420" s="1">
        <f>IFERROR(MAX(0,#REF!-#REF!),0)</f>
        <v>0</v>
      </c>
      <c r="D420" s="1">
        <f>IFERROR(#REF!+#REF!,0)</f>
        <v>0</v>
      </c>
      <c r="E420" s="2">
        <f>IFERROR(AVERAGEIF(Customer_Revenue[[#This Row],[4/1/2022]:[6/30/2022]], "&gt;0"), 0)</f>
        <v>40.842307692307685</v>
      </c>
      <c r="F420" s="1">
        <f>IFERROR(AVEDEV(Customer_Revenue[[#This Row],[4/1/2022]:[6/30/2022]]),0)</f>
        <v>17.126745562130182</v>
      </c>
      <c r="G420" s="1">
        <f>IFERROR(MAX(0,#REF!-#REF!),0)</f>
        <v>0</v>
      </c>
      <c r="H420" s="1">
        <f>IFERROR(#REF!+#REF!,0)</f>
        <v>0</v>
      </c>
      <c r="I420" s="2">
        <f>IFERROR(AVERAGEIF(Customer_Revenue[[#This Row],[4/1/2022]:[9/30/2022]], "&gt;0"),0)</f>
        <v>44.48846153846155</v>
      </c>
      <c r="J420" s="1">
        <f>IFERROR(AVEDEV(Customer_Revenue[[#This Row],[4/1/2022]:[9/30/2022]]),0)</f>
        <v>17.246923076923075</v>
      </c>
      <c r="K420" s="1">
        <f>IFERROR(MAX(0,Customer_Revenue[[#This Row],[Q3 Mean]]-Customer_Revenue[[#This Row],[Q3 Mean Absolute Deviation]]),0)</f>
        <v>27.241538461538475</v>
      </c>
      <c r="L420" s="1">
        <f>IFERROR(MAX(0,Customer_Revenue[[#This Row],[Q3 Mean]]+Customer_Revenue[[#This Row],[Q3 Mean Absolute Deviation]]),0)</f>
        <v>61.735384615384625</v>
      </c>
      <c r="M420" s="2">
        <f>IFERROR(AVERAGEIF(Customer_Revenue[[#This Row],[10/1/2021]:[3/31/2022]], "&gt;0"),0)</f>
        <v>34.958461538461528</v>
      </c>
      <c r="N420" s="1">
        <f>IFERROR(AVEDEV(Customer_Revenue[[#This Row],[10/1/2021]:[3/31/2022]]),0)</f>
        <v>5.8768639053254539</v>
      </c>
      <c r="O420" s="1">
        <f>IFERROR(MAX(0,#REF!-#REF!),0)</f>
        <v>0</v>
      </c>
      <c r="P420" s="1">
        <f>IFERROR(#REF!+#REF!,0)</f>
        <v>0</v>
      </c>
      <c r="Q420">
        <v>9246</v>
      </c>
      <c r="V420">
        <v>38.36</v>
      </c>
      <c r="AA420">
        <v>17.329999999999998</v>
      </c>
      <c r="AF420">
        <v>35.76</v>
      </c>
      <c r="AK420">
        <v>11.48</v>
      </c>
      <c r="AO420">
        <v>29.98</v>
      </c>
      <c r="AT420">
        <v>24.78</v>
      </c>
      <c r="AY420">
        <v>24.78</v>
      </c>
      <c r="BD420">
        <v>29.98</v>
      </c>
      <c r="BI420">
        <v>29.98</v>
      </c>
      <c r="BN420">
        <v>39.06</v>
      </c>
      <c r="BS420">
        <v>37.74</v>
      </c>
      <c r="BX420">
        <v>37.74</v>
      </c>
      <c r="CC420">
        <v>38.92</v>
      </c>
      <c r="CH420">
        <v>38.92</v>
      </c>
      <c r="CK420" s="17"/>
      <c r="CM420">
        <v>38.92</v>
      </c>
      <c r="CR420">
        <v>38.92</v>
      </c>
      <c r="CW420">
        <v>38.92</v>
      </c>
      <c r="DB420">
        <v>38.92</v>
      </c>
      <c r="DG420">
        <v>38.92</v>
      </c>
      <c r="DL420">
        <v>38.92</v>
      </c>
      <c r="DQ420">
        <v>38.92</v>
      </c>
      <c r="DV420">
        <v>38.92</v>
      </c>
      <c r="EA420">
        <v>38.92</v>
      </c>
      <c r="EF420">
        <v>38.92</v>
      </c>
      <c r="EK420">
        <v>41.48</v>
      </c>
      <c r="EP420">
        <v>43.43</v>
      </c>
      <c r="EU420">
        <v>55.98</v>
      </c>
      <c r="EZ420">
        <v>21.73</v>
      </c>
      <c r="FE420">
        <v>55.98</v>
      </c>
      <c r="FJ420">
        <v>21.73</v>
      </c>
      <c r="FO420">
        <v>55.98</v>
      </c>
      <c r="FT420">
        <v>21.73</v>
      </c>
      <c r="FY420">
        <v>55.98</v>
      </c>
      <c r="GD420">
        <v>21.73</v>
      </c>
      <c r="GI420">
        <v>59.33</v>
      </c>
      <c r="GN420">
        <v>21.73</v>
      </c>
      <c r="GS420">
        <v>57.99</v>
      </c>
      <c r="GX420">
        <v>25.08</v>
      </c>
      <c r="HC420">
        <v>55.98</v>
      </c>
      <c r="HH420">
        <v>21.73</v>
      </c>
      <c r="HM420">
        <v>59.33</v>
      </c>
      <c r="HR420">
        <v>21.73</v>
      </c>
      <c r="HW420">
        <v>59.33</v>
      </c>
      <c r="IB420">
        <v>23.74</v>
      </c>
      <c r="IG420">
        <v>55.98</v>
      </c>
      <c r="IL420">
        <v>36.46</v>
      </c>
      <c r="IQ420">
        <v>77.22</v>
      </c>
      <c r="IV420">
        <v>43.16</v>
      </c>
      <c r="JA420">
        <v>76.069999999999993</v>
      </c>
      <c r="JF420">
        <v>43.16</v>
      </c>
      <c r="JK420">
        <v>77.41</v>
      </c>
      <c r="JP420">
        <v>30.43</v>
      </c>
    </row>
    <row r="421" spans="1:277" x14ac:dyDescent="0.3">
      <c r="A421" s="2">
        <f>IFERROR(AVERAGEIF(Customer_Revenue[[#This Row],[1/3/2022]:[3/31/2022]], "&gt;0"), 0)</f>
        <v>99.57</v>
      </c>
      <c r="B421" s="1">
        <f>IFERROR(AVEDEV(Customer_Revenue[[#This Row],[1/3/2022]:[3/31/2022]]),0)</f>
        <v>43.04666666666666</v>
      </c>
      <c r="C421" s="1">
        <f>IFERROR(MAX(0,#REF!-#REF!),0)</f>
        <v>0</v>
      </c>
      <c r="D421" s="1">
        <f>IFERROR(#REF!+#REF!,0)</f>
        <v>0</v>
      </c>
      <c r="E421" s="2">
        <f>IFERROR(AVERAGEIF(Customer_Revenue[[#This Row],[4/1/2022]:[6/30/2022]], "&gt;0"), 0)</f>
        <v>131.035</v>
      </c>
      <c r="F421" s="1">
        <f>IFERROR(AVEDEV(Customer_Revenue[[#This Row],[4/1/2022]:[6/30/2022]]),0)</f>
        <v>43.21</v>
      </c>
      <c r="G421" s="1">
        <f>IFERROR(MAX(0,#REF!-#REF!),0)</f>
        <v>0</v>
      </c>
      <c r="H421" s="1">
        <f>IFERROR(#REF!+#REF!,0)</f>
        <v>0</v>
      </c>
      <c r="I421" s="2">
        <f>IFERROR(AVERAGEIF(Customer_Revenue[[#This Row],[4/1/2022]:[9/30/2022]], "&gt;0"),0)</f>
        <v>130.92714285714285</v>
      </c>
      <c r="J421" s="1">
        <f>IFERROR(AVEDEV(Customer_Revenue[[#This Row],[4/1/2022]:[9/30/2022]]),0)</f>
        <v>52.037551020408159</v>
      </c>
      <c r="K421" s="1">
        <f>IFERROR(MAX(0,Customer_Revenue[[#This Row],[Q3 Mean]]-Customer_Revenue[[#This Row],[Q3 Mean Absolute Deviation]]),0)</f>
        <v>78.889591836734695</v>
      </c>
      <c r="L421" s="1">
        <f>IFERROR(MAX(0,Customer_Revenue[[#This Row],[Q3 Mean]]+Customer_Revenue[[#This Row],[Q3 Mean Absolute Deviation]]),0)</f>
        <v>182.96469387755101</v>
      </c>
      <c r="M421" s="2">
        <f>IFERROR(AVERAGEIF(Customer_Revenue[[#This Row],[10/1/2021]:[3/31/2022]], "&gt;0"),0)</f>
        <v>132.565</v>
      </c>
      <c r="N421" s="1">
        <f>IFERROR(AVEDEV(Customer_Revenue[[#This Row],[10/1/2021]:[3/31/2022]]),0)</f>
        <v>36.976666666666667</v>
      </c>
      <c r="O421" s="1">
        <f>IFERROR(MAX(0,#REF!-#REF!),0)</f>
        <v>0</v>
      </c>
      <c r="P421" s="1">
        <f>IFERROR(#REF!+#REF!,0)</f>
        <v>0</v>
      </c>
      <c r="Q421">
        <v>9261</v>
      </c>
      <c r="AD421">
        <v>165.56</v>
      </c>
      <c r="AX421">
        <v>165.56</v>
      </c>
      <c r="BR421">
        <v>165.56</v>
      </c>
      <c r="CK421" s="17"/>
      <c r="CL421">
        <v>119.2</v>
      </c>
      <c r="DK421">
        <v>35</v>
      </c>
      <c r="DZ421">
        <v>144.51</v>
      </c>
      <c r="ET421">
        <v>193.12</v>
      </c>
      <c r="FN421">
        <v>66.2</v>
      </c>
      <c r="GH421">
        <v>109.45</v>
      </c>
      <c r="HB421">
        <v>155.37</v>
      </c>
      <c r="HV421">
        <v>170.94</v>
      </c>
      <c r="IP421">
        <v>186.41</v>
      </c>
      <c r="JJ421">
        <v>35</v>
      </c>
    </row>
    <row r="422" spans="1:277" x14ac:dyDescent="0.3">
      <c r="A422" s="2">
        <f>IFERROR(AVERAGEIF(Customer_Revenue[[#This Row],[1/3/2022]:[3/31/2022]], "&gt;0"), 0)</f>
        <v>0</v>
      </c>
      <c r="B422" s="1">
        <f>IFERROR(AVEDEV(Customer_Revenue[[#This Row],[1/3/2022]:[3/31/2022]]),0)</f>
        <v>0</v>
      </c>
      <c r="C422" s="1">
        <f>IFERROR(MAX(0,#REF!-#REF!),0)</f>
        <v>0</v>
      </c>
      <c r="D422" s="1">
        <f>IFERROR(#REF!+#REF!,0)</f>
        <v>0</v>
      </c>
      <c r="E422" s="2">
        <f>IFERROR(AVERAGEIF(Customer_Revenue[[#This Row],[4/1/2022]:[6/30/2022]], "&gt;0"), 0)</f>
        <v>0</v>
      </c>
      <c r="F422" s="1">
        <f>IFERROR(AVEDEV(Customer_Revenue[[#This Row],[4/1/2022]:[6/30/2022]]),0)</f>
        <v>0</v>
      </c>
      <c r="G422" s="1">
        <f>IFERROR(MAX(0,#REF!-#REF!),0)</f>
        <v>0</v>
      </c>
      <c r="H422" s="1">
        <f>IFERROR(#REF!+#REF!,0)</f>
        <v>0</v>
      </c>
      <c r="I422" s="2">
        <f>IFERROR(AVERAGEIF(Customer_Revenue[[#This Row],[4/1/2022]:[9/30/2022]], "&gt;0"),0)</f>
        <v>0</v>
      </c>
      <c r="J422" s="1">
        <f>IFERROR(AVEDEV(Customer_Revenue[[#This Row],[4/1/2022]:[9/30/2022]]),0)</f>
        <v>0</v>
      </c>
      <c r="K422" s="1">
        <f>IFERROR(MAX(0,Customer_Revenue[[#This Row],[Q3 Mean]]-Customer_Revenue[[#This Row],[Q3 Mean Absolute Deviation]]),0)</f>
        <v>0</v>
      </c>
      <c r="L422" s="1">
        <f>IFERROR(MAX(0,Customer_Revenue[[#This Row],[Q3 Mean]]+Customer_Revenue[[#This Row],[Q3 Mean Absolute Deviation]]),0)</f>
        <v>0</v>
      </c>
      <c r="M422" s="2">
        <f>IFERROR(AVERAGEIF(Customer_Revenue[[#This Row],[10/1/2021]:[3/31/2022]], "&gt;0"),0)</f>
        <v>0</v>
      </c>
      <c r="N422" s="1">
        <f>IFERROR(AVEDEV(Customer_Revenue[[#This Row],[10/1/2021]:[3/31/2022]]),0)</f>
        <v>0</v>
      </c>
      <c r="O422" s="1">
        <f>IFERROR(MAX(0,#REF!-#REF!),0)</f>
        <v>0</v>
      </c>
      <c r="P422" s="1">
        <f>IFERROR(#REF!+#REF!,0)</f>
        <v>0</v>
      </c>
      <c r="Q422">
        <v>9271</v>
      </c>
      <c r="V422">
        <v>0</v>
      </c>
      <c r="AA422">
        <v>0</v>
      </c>
      <c r="AF422">
        <v>0</v>
      </c>
      <c r="AK422">
        <v>0</v>
      </c>
      <c r="AO422">
        <v>0</v>
      </c>
      <c r="AT422">
        <v>0</v>
      </c>
      <c r="AY422">
        <v>0</v>
      </c>
      <c r="BD422">
        <v>0</v>
      </c>
      <c r="BI422">
        <v>0</v>
      </c>
      <c r="BN422">
        <v>0</v>
      </c>
      <c r="BS422">
        <v>0</v>
      </c>
      <c r="BX422">
        <v>0</v>
      </c>
      <c r="CC422">
        <v>0</v>
      </c>
      <c r="CH422">
        <v>0</v>
      </c>
      <c r="CK422" s="17"/>
      <c r="CM422">
        <v>0</v>
      </c>
      <c r="CR422">
        <v>0</v>
      </c>
      <c r="CW422">
        <v>0</v>
      </c>
      <c r="DB422">
        <v>0</v>
      </c>
      <c r="DG422">
        <v>0</v>
      </c>
      <c r="DL422">
        <v>0</v>
      </c>
      <c r="DQ422">
        <v>0</v>
      </c>
      <c r="DV422">
        <v>0</v>
      </c>
      <c r="EA422">
        <v>0</v>
      </c>
      <c r="EF422">
        <v>0</v>
      </c>
      <c r="EK422">
        <v>0</v>
      </c>
      <c r="EP422">
        <v>0</v>
      </c>
      <c r="EU422">
        <v>0</v>
      </c>
      <c r="EZ422">
        <v>0</v>
      </c>
      <c r="FE422">
        <v>0</v>
      </c>
      <c r="FJ422">
        <v>0</v>
      </c>
      <c r="FO422">
        <v>0</v>
      </c>
      <c r="FT422">
        <v>0</v>
      </c>
      <c r="FY422">
        <v>0</v>
      </c>
      <c r="GD422">
        <v>0</v>
      </c>
      <c r="GI422">
        <v>0</v>
      </c>
      <c r="GN422">
        <v>0</v>
      </c>
      <c r="GS422">
        <v>0</v>
      </c>
      <c r="GX422">
        <v>0</v>
      </c>
      <c r="HC422">
        <v>0</v>
      </c>
      <c r="HH422">
        <v>0</v>
      </c>
      <c r="HM422">
        <v>0</v>
      </c>
      <c r="HR422">
        <v>0</v>
      </c>
      <c r="HW422">
        <v>0</v>
      </c>
      <c r="IB422">
        <v>0</v>
      </c>
      <c r="IG422">
        <v>0</v>
      </c>
      <c r="IL422">
        <v>0</v>
      </c>
      <c r="IQ422">
        <v>0</v>
      </c>
      <c r="IV422">
        <v>0</v>
      </c>
      <c r="JA422">
        <v>0</v>
      </c>
      <c r="JF422">
        <v>0</v>
      </c>
      <c r="JK422">
        <v>0</v>
      </c>
      <c r="JP422">
        <v>0</v>
      </c>
    </row>
    <row r="423" spans="1:277" x14ac:dyDescent="0.3">
      <c r="A423" s="2">
        <f>IFERROR(AVERAGEIF(Customer_Revenue[[#This Row],[1/3/2022]:[3/31/2022]], "&gt;0"), 0)</f>
        <v>20.083846153846157</v>
      </c>
      <c r="B423" s="1">
        <f>IFERROR(AVEDEV(Customer_Revenue[[#This Row],[1/3/2022]:[3/31/2022]]),0)</f>
        <v>2.3431952662721898</v>
      </c>
      <c r="C423" s="1">
        <f>IFERROR(MAX(0,#REF!-#REF!),0)</f>
        <v>0</v>
      </c>
      <c r="D423" s="1">
        <f>IFERROR(#REF!+#REF!,0)</f>
        <v>0</v>
      </c>
      <c r="E423" s="2">
        <f>IFERROR(AVERAGEIF(Customer_Revenue[[#This Row],[4/1/2022]:[6/30/2022]], "&gt;0"), 0)</f>
        <v>22.368461538461535</v>
      </c>
      <c r="F423" s="1">
        <f>IFERROR(AVEDEV(Customer_Revenue[[#This Row],[4/1/2022]:[6/30/2022]]),0)</f>
        <v>1.2887573964497059</v>
      </c>
      <c r="G423" s="1">
        <f>IFERROR(MAX(0,#REF!-#REF!),0)</f>
        <v>0</v>
      </c>
      <c r="H423" s="1">
        <f>IFERROR(#REF!+#REF!,0)</f>
        <v>0</v>
      </c>
      <c r="I423" s="2">
        <f>IFERROR(AVERAGEIF(Customer_Revenue[[#This Row],[4/1/2022]:[9/30/2022]], "&gt;0"),0)</f>
        <v>21.871923076923075</v>
      </c>
      <c r="J423" s="1">
        <f>IFERROR(AVEDEV(Customer_Revenue[[#This Row],[4/1/2022]:[9/30/2022]]),0)</f>
        <v>3.1239349112426038</v>
      </c>
      <c r="K423" s="1">
        <f>IFERROR(MAX(0,Customer_Revenue[[#This Row],[Q3 Mean]]-Customer_Revenue[[#This Row],[Q3 Mean Absolute Deviation]]),0)</f>
        <v>18.747988165680471</v>
      </c>
      <c r="L423" s="1">
        <f>IFERROR(MAX(0,Customer_Revenue[[#This Row],[Q3 Mean]]+Customer_Revenue[[#This Row],[Q3 Mean Absolute Deviation]]),0)</f>
        <v>24.995857988165678</v>
      </c>
      <c r="M423" s="2">
        <f>IFERROR(AVERAGEIF(Customer_Revenue[[#This Row],[10/1/2021]:[3/31/2022]], "&gt;0"),0)</f>
        <v>18.905000000000001</v>
      </c>
      <c r="N423" s="1">
        <f>IFERROR(AVEDEV(Customer_Revenue[[#This Row],[10/1/2021]:[3/31/2022]]),0)</f>
        <v>1.6250000000000004</v>
      </c>
      <c r="O423" s="1">
        <f>IFERROR(MAX(0,#REF!-#REF!),0)</f>
        <v>0</v>
      </c>
      <c r="P423" s="1">
        <f>IFERROR(#REF!+#REF!,0)</f>
        <v>0</v>
      </c>
      <c r="Q423">
        <v>9272</v>
      </c>
      <c r="V423">
        <v>17.59</v>
      </c>
      <c r="AA423">
        <v>17.59</v>
      </c>
      <c r="AF423">
        <v>17.59</v>
      </c>
      <c r="AK423">
        <v>17.59</v>
      </c>
      <c r="AO423">
        <v>17.59</v>
      </c>
      <c r="AT423">
        <v>17.59</v>
      </c>
      <c r="AY423">
        <v>17.59</v>
      </c>
      <c r="BD423">
        <v>17.59</v>
      </c>
      <c r="BI423">
        <v>17.59</v>
      </c>
      <c r="BN423">
        <v>17.59</v>
      </c>
      <c r="BS423">
        <v>18.18</v>
      </c>
      <c r="BX423">
        <v>18.18</v>
      </c>
      <c r="CC423">
        <v>18.18</v>
      </c>
      <c r="CH423">
        <v>18.18</v>
      </c>
      <c r="CK423" s="17"/>
      <c r="CM423">
        <v>18.18</v>
      </c>
      <c r="CR423">
        <v>18.18</v>
      </c>
      <c r="CW423">
        <v>18.18</v>
      </c>
      <c r="DB423">
        <v>18.18</v>
      </c>
      <c r="DG423">
        <v>18.18</v>
      </c>
      <c r="DL423">
        <v>18.18</v>
      </c>
      <c r="DQ423">
        <v>18.18</v>
      </c>
      <c r="DV423">
        <v>23.13</v>
      </c>
      <c r="EA423">
        <v>23.13</v>
      </c>
      <c r="EF423">
        <v>23.13</v>
      </c>
      <c r="EK423">
        <v>23.13</v>
      </c>
      <c r="EP423">
        <v>23.13</v>
      </c>
      <c r="EU423">
        <v>23.13</v>
      </c>
      <c r="EZ423">
        <v>23.13</v>
      </c>
      <c r="FE423">
        <v>23.13</v>
      </c>
      <c r="FJ423">
        <v>23.13</v>
      </c>
      <c r="FO423">
        <v>23.13</v>
      </c>
      <c r="FT423">
        <v>23.13</v>
      </c>
      <c r="FY423">
        <v>23.13</v>
      </c>
      <c r="GD423">
        <v>23.13</v>
      </c>
      <c r="GI423">
        <v>23.13</v>
      </c>
      <c r="GN423">
        <v>23.13</v>
      </c>
      <c r="GS423">
        <v>23.13</v>
      </c>
      <c r="GX423">
        <v>18.18</v>
      </c>
      <c r="HC423">
        <v>18.18</v>
      </c>
      <c r="HH423">
        <v>18.18</v>
      </c>
      <c r="HM423">
        <v>18.18</v>
      </c>
      <c r="HR423">
        <v>18.18</v>
      </c>
      <c r="HW423">
        <v>18.18</v>
      </c>
      <c r="IB423">
        <v>18.18</v>
      </c>
      <c r="IG423">
        <v>34</v>
      </c>
      <c r="IL423">
        <v>34</v>
      </c>
      <c r="IQ423">
        <v>18.18</v>
      </c>
      <c r="IV423">
        <v>18.18</v>
      </c>
      <c r="JA423">
        <v>18.18</v>
      </c>
      <c r="JF423">
        <v>18.18</v>
      </c>
      <c r="JK423">
        <v>23.13</v>
      </c>
      <c r="JP423">
        <v>23.13</v>
      </c>
    </row>
    <row r="424" spans="1:277" x14ac:dyDescent="0.3">
      <c r="A424" s="2">
        <f>IFERROR(AVERAGEIF(Customer_Revenue[[#This Row],[1/3/2022]:[3/31/2022]], "&gt;0"), 0)</f>
        <v>33.980000000000004</v>
      </c>
      <c r="B424" s="1">
        <f>IFERROR(AVEDEV(Customer_Revenue[[#This Row],[1/3/2022]:[3/31/2022]]),0)</f>
        <v>7.1054273576010019E-15</v>
      </c>
      <c r="C424" s="1">
        <f>IFERROR(MAX(0,#REF!-#REF!),0)</f>
        <v>0</v>
      </c>
      <c r="D424" s="1">
        <f>IFERROR(#REF!+#REF!,0)</f>
        <v>0</v>
      </c>
      <c r="E424" s="2">
        <f>IFERROR(AVERAGEIF(Customer_Revenue[[#This Row],[4/1/2022]:[6/30/2022]], "&gt;0"), 0)</f>
        <v>34.459999999999994</v>
      </c>
      <c r="F424" s="1">
        <f>IFERROR(AVEDEV(Customer_Revenue[[#This Row],[4/1/2022]:[6/30/2022]]),0)</f>
        <v>6.0907692307692312</v>
      </c>
      <c r="G424" s="1">
        <f>IFERROR(MAX(0,#REF!-#REF!),0)</f>
        <v>0</v>
      </c>
      <c r="H424" s="1">
        <f>IFERROR(#REF!+#REF!,0)</f>
        <v>0</v>
      </c>
      <c r="I424" s="2">
        <f>IFERROR(AVERAGEIF(Customer_Revenue[[#This Row],[4/1/2022]:[9/30/2022]], "&gt;0"),0)</f>
        <v>37.396153846153851</v>
      </c>
      <c r="J424" s="1">
        <f>IFERROR(AVEDEV(Customer_Revenue[[#This Row],[4/1/2022]:[9/30/2022]]),0)</f>
        <v>6.997218934911241</v>
      </c>
      <c r="K424" s="1">
        <f>IFERROR(MAX(0,Customer_Revenue[[#This Row],[Q3 Mean]]-Customer_Revenue[[#This Row],[Q3 Mean Absolute Deviation]]),0)</f>
        <v>30.398934911242609</v>
      </c>
      <c r="L424" s="1">
        <f>IFERROR(MAX(0,Customer_Revenue[[#This Row],[Q3 Mean]]+Customer_Revenue[[#This Row],[Q3 Mean Absolute Deviation]]),0)</f>
        <v>44.393372781065089</v>
      </c>
      <c r="M424" s="2">
        <f>IFERROR(AVERAGEIF(Customer_Revenue[[#This Row],[10/1/2021]:[3/31/2022]], "&gt;0"),0)</f>
        <v>34.179230769230777</v>
      </c>
      <c r="N424" s="1">
        <f>IFERROR(AVEDEV(Customer_Revenue[[#This Row],[10/1/2021]:[3/31/2022]]),0)</f>
        <v>1.4878698224852147</v>
      </c>
      <c r="O424" s="1">
        <f>IFERROR(MAX(0,#REF!-#REF!),0)</f>
        <v>0</v>
      </c>
      <c r="P424" s="1">
        <f>IFERROR(#REF!+#REF!,0)</f>
        <v>0</v>
      </c>
      <c r="Q424">
        <v>9273</v>
      </c>
      <c r="V424">
        <v>40.24</v>
      </c>
      <c r="AA424">
        <v>32.1</v>
      </c>
      <c r="AF424">
        <v>42.84</v>
      </c>
      <c r="AK424">
        <v>26.25</v>
      </c>
      <c r="AO424">
        <v>38.799999999999997</v>
      </c>
      <c r="AT424">
        <v>32.950000000000003</v>
      </c>
      <c r="AY424">
        <v>32.950000000000003</v>
      </c>
      <c r="BD424">
        <v>32.950000000000003</v>
      </c>
      <c r="BI424">
        <v>32.950000000000003</v>
      </c>
      <c r="BN424">
        <v>32.950000000000003</v>
      </c>
      <c r="BS424">
        <v>33.979999999999997</v>
      </c>
      <c r="BX424">
        <v>33.979999999999997</v>
      </c>
      <c r="CC424">
        <v>33.979999999999997</v>
      </c>
      <c r="CH424">
        <v>33.979999999999997</v>
      </c>
      <c r="CK424" s="17"/>
      <c r="CM424">
        <v>33.979999999999997</v>
      </c>
      <c r="CR424">
        <v>33.979999999999997</v>
      </c>
      <c r="CW424">
        <v>33.979999999999997</v>
      </c>
      <c r="DB424">
        <v>33.979999999999997</v>
      </c>
      <c r="DG424">
        <v>33.979999999999997</v>
      </c>
      <c r="DL424">
        <v>33.979999999999997</v>
      </c>
      <c r="DQ424">
        <v>33.979999999999997</v>
      </c>
      <c r="DV424">
        <v>33.979999999999997</v>
      </c>
      <c r="EA424">
        <v>33.979999999999997</v>
      </c>
      <c r="EF424">
        <v>33.979999999999997</v>
      </c>
      <c r="EK424">
        <v>33.979999999999997</v>
      </c>
      <c r="EP424">
        <v>33.979999999999997</v>
      </c>
      <c r="EU424">
        <v>38.15</v>
      </c>
      <c r="EZ424">
        <v>27.08</v>
      </c>
      <c r="FE424">
        <v>41.68</v>
      </c>
      <c r="FJ424">
        <v>29.09</v>
      </c>
      <c r="FO424">
        <v>41.68</v>
      </c>
      <c r="FT424">
        <v>29.76</v>
      </c>
      <c r="FY424">
        <v>38.15</v>
      </c>
      <c r="GD424">
        <v>27.08</v>
      </c>
      <c r="GI424">
        <v>41.5</v>
      </c>
      <c r="GN424">
        <v>27.08</v>
      </c>
      <c r="GS424">
        <v>41.5</v>
      </c>
      <c r="GX424">
        <v>27.08</v>
      </c>
      <c r="HC424">
        <v>38.15</v>
      </c>
      <c r="HH424">
        <v>33.11</v>
      </c>
      <c r="HM424">
        <v>38.15</v>
      </c>
      <c r="HR424">
        <v>30.43</v>
      </c>
      <c r="HW424">
        <v>41.5</v>
      </c>
      <c r="IB424">
        <v>29.09</v>
      </c>
      <c r="IG424">
        <v>44.85</v>
      </c>
      <c r="IL424">
        <v>33.78</v>
      </c>
      <c r="IQ424">
        <v>48.2</v>
      </c>
      <c r="IV424">
        <v>37.130000000000003</v>
      </c>
      <c r="JA424">
        <v>56.24</v>
      </c>
      <c r="JF424">
        <v>46.51</v>
      </c>
      <c r="JK424">
        <v>58.25</v>
      </c>
      <c r="JP424">
        <v>27.08</v>
      </c>
    </row>
    <row r="425" spans="1:277" x14ac:dyDescent="0.3">
      <c r="A425" s="2">
        <f>IFERROR(AVERAGEIF(Customer_Revenue[[#This Row],[1/3/2022]:[3/31/2022]], "&gt;0"), 0)</f>
        <v>6.7099999999999982</v>
      </c>
      <c r="B425" s="1">
        <f>IFERROR(AVEDEV(Customer_Revenue[[#This Row],[1/3/2022]:[3/31/2022]]),0)</f>
        <v>1.7763568394002505E-15</v>
      </c>
      <c r="C425" s="1">
        <f>IFERROR(MAX(0,#REF!-#REF!),0)</f>
        <v>0</v>
      </c>
      <c r="D425" s="1">
        <f>IFERROR(#REF!+#REF!,0)</f>
        <v>0</v>
      </c>
      <c r="E425" s="2">
        <f>IFERROR(AVERAGEIF(Customer_Revenue[[#This Row],[4/1/2022]:[6/30/2022]], "&gt;0"), 0)</f>
        <v>7.9469230769230759</v>
      </c>
      <c r="F425" s="1">
        <f>IFERROR(AVEDEV(Customer_Revenue[[#This Row],[4/1/2022]:[6/30/2022]]),0)</f>
        <v>0.74532544378698296</v>
      </c>
      <c r="G425" s="1">
        <f>IFERROR(MAX(0,#REF!-#REF!),0)</f>
        <v>0</v>
      </c>
      <c r="H425" s="1">
        <f>IFERROR(#REF!+#REF!,0)</f>
        <v>0</v>
      </c>
      <c r="I425" s="2">
        <f>IFERROR(AVERAGEIF(Customer_Revenue[[#This Row],[4/1/2022]:[9/30/2022]], "&gt;0"),0)</f>
        <v>8.2561538461538468</v>
      </c>
      <c r="J425" s="1">
        <f>IFERROR(AVEDEV(Customer_Revenue[[#This Row],[4/1/2022]:[9/30/2022]]),0)</f>
        <v>1.1655621301775148</v>
      </c>
      <c r="K425" s="1">
        <f>IFERROR(MAX(0,Customer_Revenue[[#This Row],[Q3 Mean]]-Customer_Revenue[[#This Row],[Q3 Mean Absolute Deviation]]),0)</f>
        <v>7.0905917159763323</v>
      </c>
      <c r="L425" s="1">
        <f>IFERROR(MAX(0,Customer_Revenue[[#This Row],[Q3 Mean]]+Customer_Revenue[[#This Row],[Q3 Mean Absolute Deviation]]),0)</f>
        <v>9.4217159763313614</v>
      </c>
      <c r="M425" s="2">
        <f>IFERROR(AVERAGEIF(Customer_Revenue[[#This Row],[10/1/2021]:[3/31/2022]], "&gt;0"),0)</f>
        <v>6.9792307692307691</v>
      </c>
      <c r="N425" s="1">
        <f>IFERROR(AVEDEV(Customer_Revenue[[#This Row],[10/1/2021]:[3/31/2022]]),0)</f>
        <v>0.55254437869822526</v>
      </c>
      <c r="O425" s="1">
        <f>IFERROR(MAX(0,#REF!-#REF!),0)</f>
        <v>0</v>
      </c>
      <c r="P425" s="1">
        <f>IFERROR(#REF!+#REF!,0)</f>
        <v>0</v>
      </c>
      <c r="Q425">
        <v>9274</v>
      </c>
      <c r="V425">
        <v>9.75</v>
      </c>
      <c r="AA425">
        <v>9.75</v>
      </c>
      <c r="AF425">
        <v>7.8</v>
      </c>
      <c r="AK425">
        <v>6.5</v>
      </c>
      <c r="AO425">
        <v>7.8</v>
      </c>
      <c r="AT425">
        <v>6.5</v>
      </c>
      <c r="AY425">
        <v>6.5</v>
      </c>
      <c r="BD425">
        <v>6.5</v>
      </c>
      <c r="BI425">
        <v>6.5</v>
      </c>
      <c r="BN425">
        <v>6.5</v>
      </c>
      <c r="BS425">
        <v>6.71</v>
      </c>
      <c r="BX425">
        <v>6.71</v>
      </c>
      <c r="CC425">
        <v>6.71</v>
      </c>
      <c r="CH425">
        <v>6.71</v>
      </c>
      <c r="CK425" s="17"/>
      <c r="CM425">
        <v>6.71</v>
      </c>
      <c r="CR425">
        <v>6.71</v>
      </c>
      <c r="CW425">
        <v>6.71</v>
      </c>
      <c r="DB425">
        <v>6.71</v>
      </c>
      <c r="DG425">
        <v>6.71</v>
      </c>
      <c r="DL425">
        <v>6.71</v>
      </c>
      <c r="DQ425">
        <v>6.71</v>
      </c>
      <c r="DV425">
        <v>6.71</v>
      </c>
      <c r="EA425">
        <v>6.71</v>
      </c>
      <c r="EF425">
        <v>6.71</v>
      </c>
      <c r="EK425">
        <v>6.71</v>
      </c>
      <c r="EP425">
        <v>6.71</v>
      </c>
      <c r="EU425">
        <v>6.71</v>
      </c>
      <c r="EZ425">
        <v>6.71</v>
      </c>
      <c r="FE425">
        <v>6.71</v>
      </c>
      <c r="FJ425">
        <v>7.38</v>
      </c>
      <c r="FO425">
        <v>7.38</v>
      </c>
      <c r="FT425">
        <v>8.0500000000000007</v>
      </c>
      <c r="FY425">
        <v>8.7200000000000006</v>
      </c>
      <c r="GD425">
        <v>8.0500000000000007</v>
      </c>
      <c r="GI425">
        <v>8.7200000000000006</v>
      </c>
      <c r="GN425">
        <v>8.0500000000000007</v>
      </c>
      <c r="GS425">
        <v>9.39</v>
      </c>
      <c r="GX425">
        <v>8.7200000000000006</v>
      </c>
      <c r="HC425">
        <v>8.7200000000000006</v>
      </c>
      <c r="HH425">
        <v>8.0500000000000007</v>
      </c>
      <c r="HM425">
        <v>6.71</v>
      </c>
      <c r="HR425">
        <v>10.06</v>
      </c>
      <c r="HW425">
        <v>8.0500000000000007</v>
      </c>
      <c r="IB425">
        <v>8.7200000000000006</v>
      </c>
      <c r="IG425">
        <v>8.7200000000000006</v>
      </c>
      <c r="IL425">
        <v>6.71</v>
      </c>
      <c r="IQ425">
        <v>6.71</v>
      </c>
      <c r="IV425">
        <v>11.4</v>
      </c>
      <c r="JA425">
        <v>10.06</v>
      </c>
      <c r="JF425">
        <v>12.74</v>
      </c>
      <c r="JK425">
        <v>6.71</v>
      </c>
      <c r="JP425">
        <v>6.71</v>
      </c>
    </row>
    <row r="426" spans="1:277" x14ac:dyDescent="0.3">
      <c r="A426" s="2">
        <f>IFERROR(AVERAGEIF(Customer_Revenue[[#This Row],[1/3/2022]:[3/31/2022]], "&gt;0"), 0)</f>
        <v>32.07076923076923</v>
      </c>
      <c r="B426" s="1">
        <f>IFERROR(AVEDEV(Customer_Revenue[[#This Row],[1/3/2022]:[3/31/2022]]),0)</f>
        <v>24.059881656804734</v>
      </c>
      <c r="C426" s="1">
        <f>IFERROR(MAX(0,#REF!-#REF!),0)</f>
        <v>0</v>
      </c>
      <c r="D426" s="1">
        <f>IFERROR(#REF!+#REF!,0)</f>
        <v>0</v>
      </c>
      <c r="E426" s="2">
        <f>IFERROR(AVERAGEIF(Customer_Revenue[[#This Row],[4/1/2022]:[6/30/2022]], "&gt;0"), 0)</f>
        <v>24.73</v>
      </c>
      <c r="F426" s="1">
        <f>IFERROR(AVEDEV(Customer_Revenue[[#This Row],[4/1/2022]:[6/30/2022]]),0)</f>
        <v>7.8784615384615373</v>
      </c>
      <c r="G426" s="1">
        <f>IFERROR(MAX(0,#REF!-#REF!),0)</f>
        <v>0</v>
      </c>
      <c r="H426" s="1">
        <f>IFERROR(#REF!+#REF!,0)</f>
        <v>0</v>
      </c>
      <c r="I426" s="2">
        <f>IFERROR(AVERAGEIF(Customer_Revenue[[#This Row],[4/1/2022]:[9/30/2022]], "&gt;0"),0)</f>
        <v>26.60923076923077</v>
      </c>
      <c r="J426" s="1">
        <f>IFERROR(AVEDEV(Customer_Revenue[[#This Row],[4/1/2022]:[9/30/2022]]),0)</f>
        <v>8.185739644970413</v>
      </c>
      <c r="K426" s="1">
        <f>IFERROR(MAX(0,Customer_Revenue[[#This Row],[Q3 Mean]]-Customer_Revenue[[#This Row],[Q3 Mean Absolute Deviation]]),0)</f>
        <v>18.423491124260359</v>
      </c>
      <c r="L426" s="1">
        <f>IFERROR(MAX(0,Customer_Revenue[[#This Row],[Q3 Mean]]+Customer_Revenue[[#This Row],[Q3 Mean Absolute Deviation]]),0)</f>
        <v>34.794970414201181</v>
      </c>
      <c r="M426" s="2">
        <f>IFERROR(AVERAGEIF(Customer_Revenue[[#This Row],[10/1/2021]:[3/31/2022]], "&gt;0"),0)</f>
        <v>24.655384615384612</v>
      </c>
      <c r="N426" s="1">
        <f>IFERROR(AVEDEV(Customer_Revenue[[#This Row],[10/1/2021]:[3/31/2022]]),0)</f>
        <v>12.700710059171596</v>
      </c>
      <c r="O426" s="1">
        <f>IFERROR(MAX(0,#REF!-#REF!),0)</f>
        <v>0</v>
      </c>
      <c r="P426" s="1">
        <f>IFERROR(#REF!+#REF!,0)</f>
        <v>0</v>
      </c>
      <c r="Q426">
        <v>9275</v>
      </c>
      <c r="V426">
        <v>19.22</v>
      </c>
      <c r="AA426">
        <v>20.47</v>
      </c>
      <c r="AF426">
        <v>17.97</v>
      </c>
      <c r="AK426">
        <v>16.670000000000002</v>
      </c>
      <c r="AO426">
        <v>18.52</v>
      </c>
      <c r="AT426">
        <v>16.32</v>
      </c>
      <c r="AY426">
        <v>16.670000000000002</v>
      </c>
      <c r="BD426">
        <v>15.62</v>
      </c>
      <c r="BI426">
        <v>15.97</v>
      </c>
      <c r="BN426">
        <v>15.27</v>
      </c>
      <c r="BS426">
        <v>17.86</v>
      </c>
      <c r="BX426">
        <v>16.420000000000002</v>
      </c>
      <c r="CC426">
        <v>17.14</v>
      </c>
      <c r="CH426">
        <v>16.059999999999999</v>
      </c>
      <c r="CK426" s="17"/>
      <c r="CM426">
        <v>17.14</v>
      </c>
      <c r="CR426">
        <v>16.78</v>
      </c>
      <c r="CW426">
        <v>18.579999999999998</v>
      </c>
      <c r="DB426">
        <v>15.7</v>
      </c>
      <c r="DG426">
        <v>25.96</v>
      </c>
      <c r="DL426">
        <v>18.940000000000001</v>
      </c>
      <c r="DQ426">
        <v>17.86</v>
      </c>
      <c r="DV426">
        <v>19.66</v>
      </c>
      <c r="EA426">
        <v>18.579999999999998</v>
      </c>
      <c r="EF426">
        <v>21.06</v>
      </c>
      <c r="EK426">
        <v>188.46</v>
      </c>
      <c r="EP426">
        <v>22.14</v>
      </c>
      <c r="EU426">
        <v>17.100000000000001</v>
      </c>
      <c r="EZ426">
        <v>22.5</v>
      </c>
      <c r="FE426">
        <v>18.18</v>
      </c>
      <c r="FJ426">
        <v>75.94</v>
      </c>
      <c r="FO426">
        <v>19.260000000000002</v>
      </c>
      <c r="FT426">
        <v>20.96</v>
      </c>
      <c r="FY426">
        <v>19.260000000000002</v>
      </c>
      <c r="GD426">
        <v>21.99</v>
      </c>
      <c r="GI426">
        <v>21.53</v>
      </c>
      <c r="GN426">
        <v>17.46</v>
      </c>
      <c r="GS426">
        <v>23.43</v>
      </c>
      <c r="GX426">
        <v>21.58</v>
      </c>
      <c r="HC426">
        <v>22.3</v>
      </c>
      <c r="HH426">
        <v>21.17</v>
      </c>
      <c r="HM426">
        <v>24.77</v>
      </c>
      <c r="HR426">
        <v>21.53</v>
      </c>
      <c r="HW426">
        <v>20.45</v>
      </c>
      <c r="IB426">
        <v>26.93</v>
      </c>
      <c r="IG426">
        <v>22.25</v>
      </c>
      <c r="IL426">
        <v>27.81</v>
      </c>
      <c r="IQ426">
        <v>23.49</v>
      </c>
      <c r="IV426">
        <v>55.46</v>
      </c>
      <c r="JA426">
        <v>49.54</v>
      </c>
      <c r="JF426">
        <v>26.58</v>
      </c>
      <c r="JK426">
        <v>30.39</v>
      </c>
      <c r="JP426">
        <v>19.98</v>
      </c>
    </row>
    <row r="427" spans="1:277" x14ac:dyDescent="0.3">
      <c r="A427" s="2">
        <f>IFERROR(AVERAGEIF(Customer_Revenue[[#This Row],[1/3/2022]:[3/31/2022]], "&gt;0"), 0)</f>
        <v>220.81769230769225</v>
      </c>
      <c r="B427" s="1">
        <f>IFERROR(AVEDEV(Customer_Revenue[[#This Row],[1/3/2022]:[3/31/2022]]),0)</f>
        <v>10.489940828402322</v>
      </c>
      <c r="C427" s="1">
        <f>IFERROR(MAX(0,#REF!-#REF!),0)</f>
        <v>0</v>
      </c>
      <c r="D427" s="1">
        <f>IFERROR(#REF!+#REF!,0)</f>
        <v>0</v>
      </c>
      <c r="E427" s="2">
        <f>IFERROR(AVERAGEIF(Customer_Revenue[[#This Row],[4/1/2022]:[6/30/2022]], "&gt;0"), 0)</f>
        <v>244.07615384615386</v>
      </c>
      <c r="F427" s="1">
        <f>IFERROR(AVEDEV(Customer_Revenue[[#This Row],[4/1/2022]:[6/30/2022]]),0)</f>
        <v>27.121065088757383</v>
      </c>
      <c r="G427" s="1">
        <f>IFERROR(MAX(0,#REF!-#REF!),0)</f>
        <v>0</v>
      </c>
      <c r="H427" s="1">
        <f>IFERROR(#REF!+#REF!,0)</f>
        <v>0</v>
      </c>
      <c r="I427" s="2">
        <f>IFERROR(AVERAGEIF(Customer_Revenue[[#This Row],[4/1/2022]:[9/30/2022]], "&gt;0"),0)</f>
        <v>242.18653846153836</v>
      </c>
      <c r="J427" s="1">
        <f>IFERROR(AVEDEV(Customer_Revenue[[#This Row],[4/1/2022]:[9/30/2022]]),0)</f>
        <v>14.578017751479234</v>
      </c>
      <c r="K427" s="1">
        <f>IFERROR(MAX(0,Customer_Revenue[[#This Row],[Q3 Mean]]-Customer_Revenue[[#This Row],[Q3 Mean Absolute Deviation]]),0)</f>
        <v>227.60852071005914</v>
      </c>
      <c r="L427" s="1">
        <f>IFERROR(MAX(0,Customer_Revenue[[#This Row],[Q3 Mean]]+Customer_Revenue[[#This Row],[Q3 Mean Absolute Deviation]]),0)</f>
        <v>256.76455621301761</v>
      </c>
      <c r="M427" s="2">
        <f>IFERROR(AVERAGEIF(Customer_Revenue[[#This Row],[10/1/2021]:[3/31/2022]], "&gt;0"),0)</f>
        <v>219.72846153846163</v>
      </c>
      <c r="N427" s="1">
        <f>IFERROR(AVEDEV(Customer_Revenue[[#This Row],[10/1/2021]:[3/31/2022]]),0)</f>
        <v>7.165029585798754</v>
      </c>
      <c r="O427" s="1">
        <f>IFERROR(MAX(0,#REF!-#REF!),0)</f>
        <v>0</v>
      </c>
      <c r="P427" s="1">
        <f>IFERROR(#REF!+#REF!,0)</f>
        <v>0</v>
      </c>
      <c r="Q427">
        <v>9285</v>
      </c>
      <c r="S427">
        <v>220.3</v>
      </c>
      <c r="X427">
        <v>220.3</v>
      </c>
      <c r="AC427">
        <v>220.3</v>
      </c>
      <c r="AH427">
        <v>187.93</v>
      </c>
      <c r="AM427">
        <v>231.08</v>
      </c>
      <c r="AR427">
        <v>220.3</v>
      </c>
      <c r="AW427">
        <v>220.3</v>
      </c>
      <c r="BB427">
        <v>220.3</v>
      </c>
      <c r="BG427">
        <v>220.3</v>
      </c>
      <c r="BL427">
        <v>220.3</v>
      </c>
      <c r="BQ427">
        <v>220.3</v>
      </c>
      <c r="BV427">
        <v>220.3</v>
      </c>
      <c r="CA427">
        <v>220.3</v>
      </c>
      <c r="CF427">
        <v>220.3</v>
      </c>
      <c r="CK427" s="17">
        <v>220.3</v>
      </c>
      <c r="CP427">
        <v>220.3</v>
      </c>
      <c r="CU427">
        <v>220.3</v>
      </c>
      <c r="CZ427">
        <v>220.3</v>
      </c>
      <c r="DE427">
        <v>220.3</v>
      </c>
      <c r="DJ427">
        <v>220.3</v>
      </c>
      <c r="DO427">
        <v>220.3</v>
      </c>
      <c r="DT427">
        <v>220.3</v>
      </c>
      <c r="DY427">
        <v>187.93</v>
      </c>
      <c r="ED427">
        <v>190.18</v>
      </c>
      <c r="EI427">
        <v>254.91</v>
      </c>
      <c r="EN427">
        <v>254.91</v>
      </c>
      <c r="ES427">
        <v>190.18</v>
      </c>
      <c r="EX427">
        <v>190.18</v>
      </c>
      <c r="FC427">
        <v>190.18</v>
      </c>
      <c r="FH427">
        <v>254.91</v>
      </c>
      <c r="FM427">
        <v>271.20999999999998</v>
      </c>
      <c r="FR427">
        <v>271.20999999999998</v>
      </c>
      <c r="FW427">
        <v>271.20999999999998</v>
      </c>
      <c r="GB427">
        <v>271.20999999999998</v>
      </c>
      <c r="GG427">
        <v>271.20999999999998</v>
      </c>
      <c r="GL427">
        <v>273.86</v>
      </c>
      <c r="GQ427">
        <v>239.21</v>
      </c>
      <c r="GV427">
        <v>239.21</v>
      </c>
      <c r="HA427">
        <v>239.21</v>
      </c>
      <c r="HF427">
        <v>239.21</v>
      </c>
      <c r="HK427">
        <v>239.21</v>
      </c>
      <c r="HP427">
        <v>239.21</v>
      </c>
      <c r="HU427">
        <v>239.21</v>
      </c>
      <c r="HZ427">
        <v>239.21</v>
      </c>
      <c r="IE427">
        <v>239.21</v>
      </c>
      <c r="IJ427">
        <v>237.2</v>
      </c>
      <c r="IO427">
        <v>241.9</v>
      </c>
      <c r="IT427">
        <v>241.9</v>
      </c>
      <c r="IY427">
        <v>241.9</v>
      </c>
      <c r="JD427">
        <v>241.9</v>
      </c>
      <c r="JI427">
        <v>241.9</v>
      </c>
      <c r="JN427">
        <v>241.9</v>
      </c>
    </row>
    <row r="428" spans="1:277" x14ac:dyDescent="0.3">
      <c r="A428" s="2">
        <f>IFERROR(AVERAGEIF(Customer_Revenue[[#This Row],[1/3/2022]:[3/31/2022]], "&gt;0"), 0)</f>
        <v>85.773846153846151</v>
      </c>
      <c r="B428" s="1">
        <f>IFERROR(AVEDEV(Customer_Revenue[[#This Row],[1/3/2022]:[3/31/2022]]),0)</f>
        <v>3.1576331360946748</v>
      </c>
      <c r="C428" s="1">
        <f>IFERROR(MAX(0,#REF!-#REF!),0)</f>
        <v>0</v>
      </c>
      <c r="D428" s="1">
        <f>IFERROR(#REF!+#REF!,0)</f>
        <v>0</v>
      </c>
      <c r="E428" s="2">
        <f>IFERROR(AVERAGEIF(Customer_Revenue[[#This Row],[4/1/2022]:[6/30/2022]], "&gt;0"), 0)</f>
        <v>106.2269230769231</v>
      </c>
      <c r="F428" s="1">
        <f>IFERROR(AVEDEV(Customer_Revenue[[#This Row],[4/1/2022]:[6/30/2022]]),0)</f>
        <v>17.282366863905331</v>
      </c>
      <c r="G428" s="1">
        <f>IFERROR(MAX(0,#REF!-#REF!),0)</f>
        <v>0</v>
      </c>
      <c r="H428" s="1">
        <f>IFERROR(#REF!+#REF!,0)</f>
        <v>0</v>
      </c>
      <c r="I428" s="2">
        <f>IFERROR(AVERAGEIF(Customer_Revenue[[#This Row],[4/1/2022]:[9/30/2022]], "&gt;0"),0)</f>
        <v>108.54846153846151</v>
      </c>
      <c r="J428" s="1">
        <f>IFERROR(AVEDEV(Customer_Revenue[[#This Row],[4/1/2022]:[9/30/2022]]),0)</f>
        <v>17.347455621301766</v>
      </c>
      <c r="K428" s="1">
        <f>IFERROR(MAX(0,Customer_Revenue[[#This Row],[Q3 Mean]]-Customer_Revenue[[#This Row],[Q3 Mean Absolute Deviation]]),0)</f>
        <v>91.201005917159748</v>
      </c>
      <c r="L428" s="1">
        <f>IFERROR(MAX(0,Customer_Revenue[[#This Row],[Q3 Mean]]+Customer_Revenue[[#This Row],[Q3 Mean Absolute Deviation]]),0)</f>
        <v>125.89591715976327</v>
      </c>
      <c r="M428" s="2">
        <f>IFERROR(AVERAGEIF(Customer_Revenue[[#This Row],[10/1/2021]:[3/31/2022]], "&gt;0"),0)</f>
        <v>81.966923076923109</v>
      </c>
      <c r="N428" s="1">
        <f>IFERROR(AVEDEV(Customer_Revenue[[#This Row],[10/1/2021]:[3/31/2022]]),0)</f>
        <v>4.0997633136094702</v>
      </c>
      <c r="O428" s="1">
        <f>IFERROR(MAX(0,#REF!-#REF!),0)</f>
        <v>0</v>
      </c>
      <c r="P428" s="1">
        <f>IFERROR(#REF!+#REF!,0)</f>
        <v>0</v>
      </c>
      <c r="Q428">
        <v>9292</v>
      </c>
      <c r="U428">
        <v>78.16</v>
      </c>
      <c r="Z428">
        <v>78.16</v>
      </c>
      <c r="AE428">
        <v>78.16</v>
      </c>
      <c r="AJ428">
        <v>78.16</v>
      </c>
      <c r="AO428">
        <v>78.16</v>
      </c>
      <c r="AT428">
        <v>78.16</v>
      </c>
      <c r="AY428">
        <v>78.16</v>
      </c>
      <c r="BD428">
        <v>78.16</v>
      </c>
      <c r="BI428">
        <v>78.16</v>
      </c>
      <c r="BN428">
        <v>78.16</v>
      </c>
      <c r="BS428">
        <v>78.16</v>
      </c>
      <c r="BX428">
        <v>78.16</v>
      </c>
      <c r="CC428">
        <v>78.16</v>
      </c>
      <c r="CH428">
        <v>78.16</v>
      </c>
      <c r="CK428" s="17"/>
      <c r="CM428">
        <v>84.16</v>
      </c>
      <c r="CR428">
        <v>84.16</v>
      </c>
      <c r="CW428">
        <v>84.16</v>
      </c>
      <c r="DB428">
        <v>84.16</v>
      </c>
      <c r="DG428">
        <v>84.16</v>
      </c>
      <c r="DL428">
        <v>84.16</v>
      </c>
      <c r="DQ428">
        <v>84.16</v>
      </c>
      <c r="DV428">
        <v>104.39</v>
      </c>
      <c r="EA428">
        <v>84.16</v>
      </c>
      <c r="EF428">
        <v>86.41</v>
      </c>
      <c r="EK428">
        <v>86.41</v>
      </c>
      <c r="EP428">
        <v>86.41</v>
      </c>
      <c r="EU428">
        <v>86.41</v>
      </c>
      <c r="EZ428">
        <v>109.91</v>
      </c>
      <c r="FE428">
        <v>109.91</v>
      </c>
      <c r="FJ428">
        <v>133.38</v>
      </c>
      <c r="FO428">
        <v>86.41</v>
      </c>
      <c r="FT428">
        <v>133.4</v>
      </c>
      <c r="FY428">
        <v>156.87</v>
      </c>
      <c r="GD428">
        <v>86.41</v>
      </c>
      <c r="GI428">
        <v>95.65</v>
      </c>
      <c r="GN428">
        <v>95.65</v>
      </c>
      <c r="GS428">
        <v>95.65</v>
      </c>
      <c r="GX428">
        <v>95.65</v>
      </c>
      <c r="HC428">
        <v>95.65</v>
      </c>
      <c r="HH428">
        <v>171.75</v>
      </c>
      <c r="HM428">
        <v>95.65</v>
      </c>
      <c r="HR428">
        <v>121.01</v>
      </c>
      <c r="HW428">
        <v>121.01</v>
      </c>
      <c r="IB428">
        <v>121.01</v>
      </c>
      <c r="IG428">
        <v>121.01</v>
      </c>
      <c r="IL428">
        <v>94.93</v>
      </c>
      <c r="IQ428">
        <v>94.93</v>
      </c>
      <c r="IV428">
        <v>94.93</v>
      </c>
      <c r="JA428">
        <v>94.93</v>
      </c>
      <c r="JF428">
        <v>94.93</v>
      </c>
      <c r="JK428">
        <v>94.93</v>
      </c>
      <c r="JP428">
        <v>120.29</v>
      </c>
    </row>
    <row r="429" spans="1:277" x14ac:dyDescent="0.3">
      <c r="A429" s="2">
        <f>IFERROR(AVERAGEIF(Customer_Revenue[[#This Row],[1/3/2022]:[3/31/2022]], "&gt;0"), 0)</f>
        <v>67.48</v>
      </c>
      <c r="B429" s="1">
        <f>IFERROR(AVEDEV(Customer_Revenue[[#This Row],[1/3/2022]:[3/31/2022]]),0)</f>
        <v>5.2384615384615438</v>
      </c>
      <c r="C429" s="1">
        <f>IFERROR(MAX(0,#REF!-#REF!),0)</f>
        <v>0</v>
      </c>
      <c r="D429" s="1">
        <f>IFERROR(#REF!+#REF!,0)</f>
        <v>0</v>
      </c>
      <c r="E429" s="2">
        <f>IFERROR(AVERAGEIF(Customer_Revenue[[#This Row],[4/1/2022]:[6/30/2022]], "&gt;0"), 0)</f>
        <v>69.38384615384615</v>
      </c>
      <c r="F429" s="1">
        <f>IFERROR(AVEDEV(Customer_Revenue[[#This Row],[4/1/2022]:[6/30/2022]]),0)</f>
        <v>3.7585798816568032</v>
      </c>
      <c r="G429" s="1">
        <f>IFERROR(MAX(0,#REF!-#REF!),0)</f>
        <v>0</v>
      </c>
      <c r="H429" s="1">
        <f>IFERROR(#REF!+#REF!,0)</f>
        <v>0</v>
      </c>
      <c r="I429" s="2">
        <f>IFERROR(AVERAGEIF(Customer_Revenue[[#This Row],[4/1/2022]:[9/30/2022]], "&gt;0"),0)</f>
        <v>66.80423076923077</v>
      </c>
      <c r="J429" s="1">
        <f>IFERROR(AVEDEV(Customer_Revenue[[#This Row],[4/1/2022]:[9/30/2022]]),0)</f>
        <v>3.1520118343195276</v>
      </c>
      <c r="K429" s="1">
        <f>IFERROR(MAX(0,Customer_Revenue[[#This Row],[Q3 Mean]]-Customer_Revenue[[#This Row],[Q3 Mean Absolute Deviation]]),0)</f>
        <v>63.65221893491124</v>
      </c>
      <c r="L429" s="1">
        <f>IFERROR(MAX(0,Customer_Revenue[[#This Row],[Q3 Mean]]+Customer_Revenue[[#This Row],[Q3 Mean Absolute Deviation]]),0)</f>
        <v>69.956242603550294</v>
      </c>
      <c r="M429" s="2">
        <f>IFERROR(AVERAGEIF(Customer_Revenue[[#This Row],[10/1/2021]:[3/31/2022]], "&gt;0"),0)</f>
        <v>65.779999999999987</v>
      </c>
      <c r="N429" s="1">
        <f>IFERROR(AVEDEV(Customer_Revenue[[#This Row],[10/1/2021]:[3/31/2022]]),0)</f>
        <v>2.8769230769230694</v>
      </c>
      <c r="O429" s="1">
        <f>IFERROR(MAX(0,#REF!-#REF!),0)</f>
        <v>0</v>
      </c>
      <c r="P429" s="1">
        <f>IFERROR(#REF!+#REF!,0)</f>
        <v>0</v>
      </c>
      <c r="Q429">
        <v>9304</v>
      </c>
      <c r="U429">
        <v>64.08</v>
      </c>
      <c r="Z429">
        <v>64.08</v>
      </c>
      <c r="AE429">
        <v>64.08</v>
      </c>
      <c r="AJ429">
        <v>64.08</v>
      </c>
      <c r="AO429">
        <v>64.08</v>
      </c>
      <c r="AT429">
        <v>64.08</v>
      </c>
      <c r="AY429">
        <v>64.08</v>
      </c>
      <c r="BD429">
        <v>64.08</v>
      </c>
      <c r="BI429">
        <v>64.08</v>
      </c>
      <c r="BN429">
        <v>64.08</v>
      </c>
      <c r="BS429">
        <v>64.08</v>
      </c>
      <c r="BX429">
        <v>64.08</v>
      </c>
      <c r="CC429">
        <v>64.08</v>
      </c>
      <c r="CH429">
        <v>64.08</v>
      </c>
      <c r="CK429" s="17"/>
      <c r="CN429">
        <v>64.08</v>
      </c>
      <c r="CR429">
        <v>64.08</v>
      </c>
      <c r="CW429">
        <v>101.53</v>
      </c>
      <c r="DB429">
        <v>64.08</v>
      </c>
      <c r="DG429">
        <v>64.08</v>
      </c>
      <c r="DL429">
        <v>64.08</v>
      </c>
      <c r="DQ429">
        <v>64.08</v>
      </c>
      <c r="DV429">
        <v>64.08</v>
      </c>
      <c r="EA429">
        <v>64.08</v>
      </c>
      <c r="EF429">
        <v>66.33</v>
      </c>
      <c r="EK429">
        <v>66.33</v>
      </c>
      <c r="EP429">
        <v>66.33</v>
      </c>
      <c r="EU429">
        <v>66.33</v>
      </c>
      <c r="EZ429">
        <v>66.33</v>
      </c>
      <c r="FE429">
        <v>66.33</v>
      </c>
      <c r="FJ429">
        <v>66.33</v>
      </c>
      <c r="FO429">
        <v>66.33</v>
      </c>
      <c r="FT429">
        <v>66.33</v>
      </c>
      <c r="FY429">
        <v>66.33</v>
      </c>
      <c r="GD429">
        <v>66.33</v>
      </c>
      <c r="GI429">
        <v>74.27</v>
      </c>
      <c r="GN429">
        <v>74.27</v>
      </c>
      <c r="GS429">
        <v>74.27</v>
      </c>
      <c r="GX429">
        <v>74.27</v>
      </c>
      <c r="HC429">
        <v>74.27</v>
      </c>
      <c r="HH429">
        <v>63.41</v>
      </c>
      <c r="HM429">
        <v>63.41</v>
      </c>
      <c r="HR429">
        <v>63.41</v>
      </c>
      <c r="HW429">
        <v>63.41</v>
      </c>
      <c r="IB429">
        <v>63.41</v>
      </c>
      <c r="IG429">
        <v>63.41</v>
      </c>
      <c r="IL429">
        <v>62.6</v>
      </c>
      <c r="IQ429">
        <v>62.6</v>
      </c>
      <c r="IV429">
        <v>62.6</v>
      </c>
      <c r="JA429">
        <v>62.6</v>
      </c>
      <c r="JF429">
        <v>68.02</v>
      </c>
      <c r="JK429">
        <v>68.02</v>
      </c>
      <c r="JP429">
        <v>68.02</v>
      </c>
    </row>
    <row r="430" spans="1:277" x14ac:dyDescent="0.3">
      <c r="A430" s="2">
        <f>IFERROR(AVERAGEIF(Customer_Revenue[[#This Row],[1/3/2022]:[3/31/2022]], "&gt;0"), 0)</f>
        <v>52.840769230769219</v>
      </c>
      <c r="B430" s="1">
        <f>IFERROR(AVEDEV(Customer_Revenue[[#This Row],[1/3/2022]:[3/31/2022]]),0)</f>
        <v>10.021301775147919</v>
      </c>
      <c r="C430" s="1">
        <f>IFERROR(MAX(0,#REF!-#REF!),0)</f>
        <v>0</v>
      </c>
      <c r="D430" s="1">
        <f>IFERROR(#REF!+#REF!,0)</f>
        <v>0</v>
      </c>
      <c r="E430" s="2">
        <f>IFERROR(AVERAGEIF(Customer_Revenue[[#This Row],[4/1/2022]:[6/30/2022]], "&gt;0"), 0)</f>
        <v>57.429999999999993</v>
      </c>
      <c r="F430" s="1">
        <f>IFERROR(AVEDEV(Customer_Revenue[[#This Row],[4/1/2022]:[6/30/2022]]),0)</f>
        <v>11.167692307692302</v>
      </c>
      <c r="G430" s="1">
        <f>IFERROR(MAX(0,#REF!-#REF!),0)</f>
        <v>0</v>
      </c>
      <c r="H430" s="1">
        <f>IFERROR(#REF!+#REF!,0)</f>
        <v>0</v>
      </c>
      <c r="I430" s="2">
        <f>IFERROR(AVERAGEIF(Customer_Revenue[[#This Row],[4/1/2022]:[9/30/2022]], "&gt;0"),0)</f>
        <v>59.576923076923087</v>
      </c>
      <c r="J430" s="1">
        <f>IFERROR(AVEDEV(Customer_Revenue[[#This Row],[4/1/2022]:[9/30/2022]]),0)</f>
        <v>13.955798816568054</v>
      </c>
      <c r="K430" s="1">
        <f>IFERROR(MAX(0,Customer_Revenue[[#This Row],[Q3 Mean]]-Customer_Revenue[[#This Row],[Q3 Mean Absolute Deviation]]),0)</f>
        <v>45.621124260355032</v>
      </c>
      <c r="L430" s="1">
        <f>IFERROR(MAX(0,Customer_Revenue[[#This Row],[Q3 Mean]]+Customer_Revenue[[#This Row],[Q3 Mean Absolute Deviation]]),0)</f>
        <v>73.532721893491143</v>
      </c>
      <c r="M430" s="2">
        <f>IFERROR(AVERAGEIF(Customer_Revenue[[#This Row],[10/1/2021]:[3/31/2022]], "&gt;0"),0)</f>
        <v>51.582692307692291</v>
      </c>
      <c r="N430" s="1">
        <f>IFERROR(AVEDEV(Customer_Revenue[[#This Row],[10/1/2021]:[3/31/2022]]),0)</f>
        <v>9.4653254437869734</v>
      </c>
      <c r="O430" s="1">
        <f>IFERROR(MAX(0,#REF!-#REF!),0)</f>
        <v>0</v>
      </c>
      <c r="P430" s="1">
        <f>IFERROR(#REF!+#REF!,0)</f>
        <v>0</v>
      </c>
      <c r="Q430">
        <v>9332</v>
      </c>
      <c r="U430">
        <v>45.06</v>
      </c>
      <c r="Z430">
        <v>45.06</v>
      </c>
      <c r="AE430">
        <v>45.06</v>
      </c>
      <c r="AJ430">
        <v>79.28</v>
      </c>
      <c r="AO430">
        <v>45.06</v>
      </c>
      <c r="AT430">
        <v>45.06</v>
      </c>
      <c r="AY430">
        <v>45.06</v>
      </c>
      <c r="BD430">
        <v>45.06</v>
      </c>
      <c r="BI430">
        <v>79.28</v>
      </c>
      <c r="BN430">
        <v>45.06</v>
      </c>
      <c r="BS430">
        <v>45.06</v>
      </c>
      <c r="BX430">
        <v>45.06</v>
      </c>
      <c r="CC430">
        <v>45.06</v>
      </c>
      <c r="CH430">
        <v>45.06</v>
      </c>
      <c r="CK430" s="17"/>
      <c r="CM430">
        <v>45.06</v>
      </c>
      <c r="CR430">
        <v>45.06</v>
      </c>
      <c r="CW430">
        <v>45.06</v>
      </c>
      <c r="DB430">
        <v>79.28</v>
      </c>
      <c r="DG430">
        <v>45.06</v>
      </c>
      <c r="DL430">
        <v>45.06</v>
      </c>
      <c r="DQ430">
        <v>45.06</v>
      </c>
      <c r="DV430">
        <v>48.71</v>
      </c>
      <c r="EA430">
        <v>91.54</v>
      </c>
      <c r="EF430">
        <v>50.66</v>
      </c>
      <c r="EK430">
        <v>50.66</v>
      </c>
      <c r="EP430">
        <v>50.66</v>
      </c>
      <c r="EU430">
        <v>50.66</v>
      </c>
      <c r="EZ430">
        <v>50.66</v>
      </c>
      <c r="FE430">
        <v>50.66</v>
      </c>
      <c r="FJ430">
        <v>93.49</v>
      </c>
      <c r="FO430">
        <v>50.66</v>
      </c>
      <c r="FT430">
        <v>50.66</v>
      </c>
      <c r="FY430">
        <v>50.66</v>
      </c>
      <c r="GD430">
        <v>50.66</v>
      </c>
      <c r="GI430">
        <v>51.13</v>
      </c>
      <c r="GN430">
        <v>93.96</v>
      </c>
      <c r="GS430">
        <v>51.13</v>
      </c>
      <c r="GX430">
        <v>51.13</v>
      </c>
      <c r="HC430">
        <v>51.13</v>
      </c>
      <c r="HH430">
        <v>51.13</v>
      </c>
      <c r="HM430">
        <v>93.96</v>
      </c>
      <c r="HR430">
        <v>51.13</v>
      </c>
      <c r="HW430">
        <v>51.13</v>
      </c>
      <c r="IB430">
        <v>51.13</v>
      </c>
      <c r="IG430">
        <v>51.13</v>
      </c>
      <c r="IL430">
        <v>98.95</v>
      </c>
      <c r="IQ430">
        <v>50.98</v>
      </c>
      <c r="IV430">
        <v>50.98</v>
      </c>
      <c r="JA430">
        <v>98.95</v>
      </c>
      <c r="JF430">
        <v>50.98</v>
      </c>
      <c r="JK430">
        <v>50.98</v>
      </c>
      <c r="JP430">
        <v>50.98</v>
      </c>
    </row>
    <row r="431" spans="1:277" x14ac:dyDescent="0.3">
      <c r="A431" s="2">
        <f>IFERROR(AVERAGEIF(Customer_Revenue[[#This Row],[1/3/2022]:[3/31/2022]], "&gt;0"), 0)</f>
        <v>96.385000000000005</v>
      </c>
      <c r="B431" s="1">
        <f>IFERROR(AVEDEV(Customer_Revenue[[#This Row],[1/3/2022]:[3/31/2022]]),0)</f>
        <v>0.625</v>
      </c>
      <c r="C431" s="1">
        <f>IFERROR(MAX(0,#REF!-#REF!),0)</f>
        <v>0</v>
      </c>
      <c r="D431" s="1">
        <f>IFERROR(#REF!+#REF!,0)</f>
        <v>0</v>
      </c>
      <c r="E431" s="2">
        <f>IFERROR(AVERAGEIF(Customer_Revenue[[#This Row],[4/1/2022]:[6/30/2022]], "&gt;0"), 0)</f>
        <v>102.86714285714287</v>
      </c>
      <c r="F431" s="1">
        <f>IFERROR(AVEDEV(Customer_Revenue[[#This Row],[4/1/2022]:[6/30/2022]]),0)</f>
        <v>5.2653061224489806</v>
      </c>
      <c r="G431" s="1">
        <f>IFERROR(MAX(0,#REF!-#REF!),0)</f>
        <v>0</v>
      </c>
      <c r="H431" s="1">
        <f>IFERROR(#REF!+#REF!,0)</f>
        <v>0</v>
      </c>
      <c r="I431" s="2">
        <f>IFERROR(AVERAGEIF(Customer_Revenue[[#This Row],[4/1/2022]:[9/30/2022]], "&gt;0"),0)</f>
        <v>105.49923076923079</v>
      </c>
      <c r="J431" s="1">
        <f>IFERROR(AVEDEV(Customer_Revenue[[#This Row],[4/1/2022]:[9/30/2022]]),0)</f>
        <v>4.4549112426035418</v>
      </c>
      <c r="K431" s="1">
        <f>IFERROR(MAX(0,Customer_Revenue[[#This Row],[Q3 Mean]]-Customer_Revenue[[#This Row],[Q3 Mean Absolute Deviation]]),0)</f>
        <v>101.04431952662725</v>
      </c>
      <c r="L431" s="1">
        <f>IFERROR(MAX(0,Customer_Revenue[[#This Row],[Q3 Mean]]+Customer_Revenue[[#This Row],[Q3 Mean Absolute Deviation]]),0)</f>
        <v>109.95414201183434</v>
      </c>
      <c r="M431" s="2">
        <f>IFERROR(AVERAGEIF(Customer_Revenue[[#This Row],[10/1/2021]:[3/31/2022]], "&gt;0"),0)</f>
        <v>94.412307692307706</v>
      </c>
      <c r="N431" s="1">
        <f>IFERROR(AVEDEV(Customer_Revenue[[#This Row],[10/1/2021]:[3/31/2022]]),0)</f>
        <v>3.2957396449704075</v>
      </c>
      <c r="O431" s="1">
        <f>IFERROR(MAX(0,#REF!-#REF!),0)</f>
        <v>0</v>
      </c>
      <c r="P431" s="1">
        <f>IFERROR(#REF!+#REF!,0)</f>
        <v>0</v>
      </c>
      <c r="Q431">
        <v>9334</v>
      </c>
      <c r="V431">
        <v>96.01</v>
      </c>
      <c r="AF431">
        <v>96.01</v>
      </c>
      <c r="AP431">
        <v>96.01</v>
      </c>
      <c r="AZ431">
        <v>96.01</v>
      </c>
      <c r="BJ431">
        <v>96.01</v>
      </c>
      <c r="BT431">
        <v>96.01</v>
      </c>
      <c r="CD431">
        <v>72.989999999999995</v>
      </c>
      <c r="CK431" s="17"/>
      <c r="CN431">
        <v>96.01</v>
      </c>
      <c r="CX431">
        <v>96.01</v>
      </c>
      <c r="DH431">
        <v>96.01</v>
      </c>
      <c r="DR431">
        <v>96.01</v>
      </c>
      <c r="EB431">
        <v>96.01</v>
      </c>
      <c r="EL431">
        <v>98.26</v>
      </c>
      <c r="EV431">
        <v>98.26</v>
      </c>
      <c r="FF431">
        <v>98.26</v>
      </c>
      <c r="FP431">
        <v>98.26</v>
      </c>
      <c r="FZ431">
        <v>98.26</v>
      </c>
      <c r="GJ431">
        <v>109.01</v>
      </c>
      <c r="GT431">
        <v>109.01</v>
      </c>
      <c r="HD431">
        <v>109.01</v>
      </c>
      <c r="HN431">
        <v>109.01</v>
      </c>
      <c r="HX431">
        <v>109.01</v>
      </c>
      <c r="IH431">
        <v>109.01</v>
      </c>
      <c r="IR431">
        <v>108.13</v>
      </c>
      <c r="JB431">
        <v>108.13</v>
      </c>
      <c r="JQ431">
        <v>108.13</v>
      </c>
    </row>
    <row r="432" spans="1:277" x14ac:dyDescent="0.3">
      <c r="A432" s="2">
        <f>IFERROR(AVERAGEIF(Customer_Revenue[[#This Row],[1/3/2022]:[3/31/2022]], "&gt;0"), 0)</f>
        <v>15.926923076923076</v>
      </c>
      <c r="B432" s="1">
        <f>IFERROR(AVEDEV(Customer_Revenue[[#This Row],[1/3/2022]:[3/31/2022]]),0)</f>
        <v>0.33325443786982195</v>
      </c>
      <c r="C432" s="1">
        <f>IFERROR(MAX(0,#REF!-#REF!),0)</f>
        <v>0</v>
      </c>
      <c r="D432" s="1">
        <f>IFERROR(#REF!+#REF!,0)</f>
        <v>0</v>
      </c>
      <c r="E432" s="2">
        <f>IFERROR(AVERAGEIF(Customer_Revenue[[#This Row],[4/1/2022]:[6/30/2022]], "&gt;0"), 0)</f>
        <v>19.269230769230774</v>
      </c>
      <c r="F432" s="1">
        <f>IFERROR(AVEDEV(Customer_Revenue[[#This Row],[4/1/2022]:[6/30/2022]]),0)</f>
        <v>0.47573964497041576</v>
      </c>
      <c r="G432" s="1">
        <f>IFERROR(MAX(0,#REF!-#REF!),0)</f>
        <v>0</v>
      </c>
      <c r="H432" s="1">
        <f>IFERROR(#REF!+#REF!,0)</f>
        <v>0</v>
      </c>
      <c r="I432" s="2">
        <f>IFERROR(AVERAGEIF(Customer_Revenue[[#This Row],[4/1/2022]:[9/30/2022]], "&gt;0"),0)</f>
        <v>19.629999999999992</v>
      </c>
      <c r="J432" s="1">
        <f>IFERROR(AVEDEV(Customer_Revenue[[#This Row],[4/1/2022]:[9/30/2022]]),0)</f>
        <v>1.0307692307692256</v>
      </c>
      <c r="K432" s="1">
        <f>IFERROR(MAX(0,Customer_Revenue[[#This Row],[Q3 Mean]]-Customer_Revenue[[#This Row],[Q3 Mean Absolute Deviation]]),0)</f>
        <v>18.599230769230765</v>
      </c>
      <c r="L432" s="1">
        <f>IFERROR(MAX(0,Customer_Revenue[[#This Row],[Q3 Mean]]+Customer_Revenue[[#This Row],[Q3 Mean Absolute Deviation]]),0)</f>
        <v>20.660769230769219</v>
      </c>
      <c r="M432" s="2">
        <f>IFERROR(AVERAGEIF(Customer_Revenue[[#This Row],[10/1/2021]:[3/31/2022]], "&gt;0"),0)</f>
        <v>15.893461538461541</v>
      </c>
      <c r="N432" s="1">
        <f>IFERROR(AVEDEV(Customer_Revenue[[#This Row],[10/1/2021]:[3/31/2022]]),0)</f>
        <v>0.61508875739645097</v>
      </c>
      <c r="O432" s="1">
        <f>IFERROR(MAX(0,#REF!-#REF!),0)</f>
        <v>0</v>
      </c>
      <c r="P432" s="1">
        <f>IFERROR(#REF!+#REF!,0)</f>
        <v>0</v>
      </c>
      <c r="Q432">
        <v>9358</v>
      </c>
      <c r="U432">
        <v>17.8</v>
      </c>
      <c r="Z432">
        <v>15</v>
      </c>
      <c r="AE432">
        <v>19.75</v>
      </c>
      <c r="AJ432">
        <v>15</v>
      </c>
      <c r="AN432">
        <v>15.24</v>
      </c>
      <c r="AS432">
        <v>15.24</v>
      </c>
      <c r="AX432">
        <v>15.24</v>
      </c>
      <c r="BC432">
        <v>15.24</v>
      </c>
      <c r="BH432">
        <v>15.24</v>
      </c>
      <c r="BM432">
        <v>15.24</v>
      </c>
      <c r="BR432">
        <v>15.73</v>
      </c>
      <c r="BW432">
        <v>15.73</v>
      </c>
      <c r="CB432">
        <v>15.73</v>
      </c>
      <c r="CG432">
        <v>15.73</v>
      </c>
      <c r="CK432" s="17"/>
      <c r="CL432">
        <v>15.73</v>
      </c>
      <c r="CQ432">
        <v>15.73</v>
      </c>
      <c r="CV432">
        <v>15.73</v>
      </c>
      <c r="DA432">
        <v>15.73</v>
      </c>
      <c r="DF432">
        <v>15.73</v>
      </c>
      <c r="DK432">
        <v>15.73</v>
      </c>
      <c r="DP432">
        <v>15.73</v>
      </c>
      <c r="DU432">
        <v>15.73</v>
      </c>
      <c r="DZ432">
        <v>15.73</v>
      </c>
      <c r="EE432">
        <v>15.73</v>
      </c>
      <c r="EJ432">
        <v>17.010000000000002</v>
      </c>
      <c r="EO432">
        <v>17.010000000000002</v>
      </c>
      <c r="ET432">
        <v>18.96</v>
      </c>
      <c r="EY432">
        <v>18.96</v>
      </c>
      <c r="FD432">
        <v>18.96</v>
      </c>
      <c r="FI432">
        <v>18.96</v>
      </c>
      <c r="FN432">
        <v>19.63</v>
      </c>
      <c r="FS432">
        <v>18.96</v>
      </c>
      <c r="FX432">
        <v>18.96</v>
      </c>
      <c r="GC432">
        <v>18.96</v>
      </c>
      <c r="GH432">
        <v>18.96</v>
      </c>
      <c r="GM432">
        <v>20.97</v>
      </c>
      <c r="GR432">
        <v>18.96</v>
      </c>
      <c r="GW432">
        <v>20.3</v>
      </c>
      <c r="HB432">
        <v>18.96</v>
      </c>
      <c r="HG432">
        <v>18.96</v>
      </c>
      <c r="HL432">
        <v>18.96</v>
      </c>
      <c r="HQ432">
        <v>18.96</v>
      </c>
      <c r="HV432">
        <v>18.96</v>
      </c>
      <c r="IA432">
        <v>18.96</v>
      </c>
      <c r="IF432">
        <v>18.96</v>
      </c>
      <c r="IK432">
        <v>20.97</v>
      </c>
      <c r="IP432">
        <v>18.96</v>
      </c>
      <c r="IU432">
        <v>22.31</v>
      </c>
      <c r="IZ432">
        <v>18.96</v>
      </c>
      <c r="JE432">
        <v>18.96</v>
      </c>
      <c r="JJ432">
        <v>27</v>
      </c>
      <c r="JO432">
        <v>18.96</v>
      </c>
    </row>
    <row r="433" spans="1:278" x14ac:dyDescent="0.3">
      <c r="A433" s="2">
        <f>IFERROR(AVERAGEIF(Customer_Revenue[[#This Row],[1/3/2022]:[3/31/2022]], "&gt;0"), 0)</f>
        <v>451.37076923076921</v>
      </c>
      <c r="B433" s="1">
        <f>IFERROR(AVEDEV(Customer_Revenue[[#This Row],[1/3/2022]:[3/31/2022]]),0)</f>
        <v>165.03455621301777</v>
      </c>
      <c r="C433" s="1">
        <f>IFERROR(MAX(0,#REF!-#REF!),0)</f>
        <v>0</v>
      </c>
      <c r="D433" s="1">
        <f>IFERROR(#REF!+#REF!,0)</f>
        <v>0</v>
      </c>
      <c r="E433" s="2">
        <f>IFERROR(AVERAGEIF(Customer_Revenue[[#This Row],[4/1/2022]:[6/30/2022]], "&gt;0"), 0)</f>
        <v>359.1946153846153</v>
      </c>
      <c r="F433" s="1">
        <f>IFERROR(AVEDEV(Customer_Revenue[[#This Row],[4/1/2022]:[6/30/2022]]),0)</f>
        <v>74.92591715976333</v>
      </c>
      <c r="G433" s="1">
        <f>IFERROR(MAX(0,#REF!-#REF!),0)</f>
        <v>0</v>
      </c>
      <c r="H433" s="1">
        <f>IFERROR(#REF!+#REF!,0)</f>
        <v>0</v>
      </c>
      <c r="I433" s="2">
        <f>IFERROR(AVERAGEIF(Customer_Revenue[[#This Row],[4/1/2022]:[9/30/2022]], "&gt;0"),0)</f>
        <v>396.08807692307681</v>
      </c>
      <c r="J433" s="1">
        <f>IFERROR(AVEDEV(Customer_Revenue[[#This Row],[4/1/2022]:[9/30/2022]]),0)</f>
        <v>186.05368998628256</v>
      </c>
      <c r="K433" s="1">
        <f>IFERROR(MAX(0,Customer_Revenue[[#This Row],[Q3 Mean]]-Customer_Revenue[[#This Row],[Q3 Mean Absolute Deviation]]),0)</f>
        <v>210.03438693679425</v>
      </c>
      <c r="L433" s="1">
        <f>IFERROR(MAX(0,Customer_Revenue[[#This Row],[Q3 Mean]]+Customer_Revenue[[#This Row],[Q3 Mean Absolute Deviation]]),0)</f>
        <v>582.14176690935938</v>
      </c>
      <c r="M433" s="2">
        <f>IFERROR(AVERAGEIF(Customer_Revenue[[#This Row],[10/1/2021]:[3/31/2022]], "&gt;0"),0)</f>
        <v>369.36888888888893</v>
      </c>
      <c r="N433" s="1">
        <f>IFERROR(AVEDEV(Customer_Revenue[[#This Row],[10/1/2021]:[3/31/2022]]),0)</f>
        <v>141.33588477366251</v>
      </c>
      <c r="O433" s="1">
        <f>IFERROR(MAX(0,#REF!-#REF!),0)</f>
        <v>0</v>
      </c>
      <c r="P433" s="1">
        <f>IFERROR(#REF!+#REF!,0)</f>
        <v>0</v>
      </c>
      <c r="Q433">
        <v>9374</v>
      </c>
      <c r="U433">
        <v>240.37</v>
      </c>
      <c r="Z433">
        <v>175.72</v>
      </c>
      <c r="AE433">
        <v>349.96</v>
      </c>
      <c r="AJ433">
        <v>198.21</v>
      </c>
      <c r="AO433">
        <v>240.37</v>
      </c>
      <c r="AT433">
        <v>175.72</v>
      </c>
      <c r="AU433">
        <v>446.73</v>
      </c>
      <c r="AY433">
        <v>325.87</v>
      </c>
      <c r="BD433">
        <v>394.9</v>
      </c>
      <c r="BI433">
        <v>459.55</v>
      </c>
      <c r="BN433">
        <v>175.72</v>
      </c>
      <c r="BS433">
        <v>373.15</v>
      </c>
      <c r="BX433">
        <v>175.72</v>
      </c>
      <c r="CC433">
        <v>373.15</v>
      </c>
      <c r="CH433">
        <v>595.76</v>
      </c>
      <c r="CK433" s="17"/>
      <c r="CM433">
        <v>240.37</v>
      </c>
      <c r="CR433">
        <v>515</v>
      </c>
      <c r="CW433">
        <v>645.71</v>
      </c>
      <c r="DB433">
        <v>515</v>
      </c>
      <c r="DG433">
        <v>579.65</v>
      </c>
      <c r="DL433">
        <v>175.72</v>
      </c>
      <c r="DQ433">
        <v>769.01</v>
      </c>
      <c r="DV433">
        <v>612.18999999999994</v>
      </c>
      <c r="EA433">
        <v>243.19</v>
      </c>
      <c r="EF433">
        <v>365.39</v>
      </c>
      <c r="EK433">
        <v>430.03</v>
      </c>
      <c r="EP433">
        <v>180.8</v>
      </c>
      <c r="EU433">
        <v>430.03</v>
      </c>
      <c r="EZ433">
        <v>365.39</v>
      </c>
      <c r="FE433">
        <v>430.03</v>
      </c>
      <c r="FJ433">
        <v>466.56</v>
      </c>
      <c r="FO433">
        <v>430.03</v>
      </c>
      <c r="FT433">
        <v>387.87</v>
      </c>
      <c r="FY433">
        <v>430.03</v>
      </c>
      <c r="GD433">
        <v>365.39</v>
      </c>
      <c r="GI433">
        <v>270.45999999999998</v>
      </c>
      <c r="GN433">
        <v>183.34</v>
      </c>
      <c r="GS433">
        <v>247.98</v>
      </c>
      <c r="GX433">
        <v>414.44</v>
      </c>
      <c r="HC433">
        <v>247.98</v>
      </c>
      <c r="HH433">
        <v>265.20999999999998</v>
      </c>
      <c r="HM433">
        <v>262.32</v>
      </c>
      <c r="HR433">
        <v>184.69</v>
      </c>
      <c r="HW433">
        <v>469.88</v>
      </c>
      <c r="IB433">
        <v>922.71</v>
      </c>
      <c r="IG433">
        <v>304.29000000000002</v>
      </c>
      <c r="IL433">
        <v>232.4</v>
      </c>
      <c r="IQ433">
        <v>1277.69</v>
      </c>
      <c r="IS433">
        <v>-924.69</v>
      </c>
      <c r="IV433">
        <v>351</v>
      </c>
      <c r="JA433">
        <v>289.85000000000002</v>
      </c>
      <c r="JF433">
        <v>218.83</v>
      </c>
      <c r="JK433">
        <v>631.06000000000006</v>
      </c>
      <c r="JP433">
        <v>218.83</v>
      </c>
    </row>
    <row r="434" spans="1:278" x14ac:dyDescent="0.3">
      <c r="A434" s="2">
        <f>IFERROR(AVERAGEIF(Customer_Revenue[[#This Row],[1/3/2022]:[3/31/2022]], "&gt;0"), 0)</f>
        <v>200.14</v>
      </c>
      <c r="B434" s="1">
        <f>IFERROR(AVEDEV(Customer_Revenue[[#This Row],[1/3/2022]:[3/31/2022]]),0)</f>
        <v>77.786666666666676</v>
      </c>
      <c r="C434" s="1">
        <f>IFERROR(MAX(0,#REF!-#REF!),0)</f>
        <v>0</v>
      </c>
      <c r="D434" s="1">
        <f>IFERROR(#REF!+#REF!,0)</f>
        <v>0</v>
      </c>
      <c r="E434" s="2">
        <f>IFERROR(AVERAGEIF(Customer_Revenue[[#This Row],[4/1/2022]:[6/30/2022]], "&gt;0"), 0)</f>
        <v>241.45857142857145</v>
      </c>
      <c r="F434" s="1">
        <f>IFERROR(AVEDEV(Customer_Revenue[[#This Row],[4/1/2022]:[6/30/2022]]),0)</f>
        <v>65.044489795918366</v>
      </c>
      <c r="G434" s="1">
        <f>IFERROR(MAX(0,#REF!-#REF!),0)</f>
        <v>0</v>
      </c>
      <c r="H434" s="1">
        <f>IFERROR(#REF!+#REF!,0)</f>
        <v>0</v>
      </c>
      <c r="I434" s="2">
        <f>IFERROR(AVERAGEIF(Customer_Revenue[[#This Row],[4/1/2022]:[9/30/2022]], "&gt;0"),0)</f>
        <v>219.65076923076919</v>
      </c>
      <c r="J434" s="1">
        <f>IFERROR(AVEDEV(Customer_Revenue[[#This Row],[4/1/2022]:[9/30/2022]]),0)</f>
        <v>53.400828402366855</v>
      </c>
      <c r="K434" s="1">
        <f>IFERROR(MAX(0,Customer_Revenue[[#This Row],[Q3 Mean]]-Customer_Revenue[[#This Row],[Q3 Mean Absolute Deviation]]),0)</f>
        <v>166.24994082840232</v>
      </c>
      <c r="L434" s="1">
        <f>IFERROR(MAX(0,Customer_Revenue[[#This Row],[Q3 Mean]]+Customer_Revenue[[#This Row],[Q3 Mean Absolute Deviation]]),0)</f>
        <v>273.05159763313605</v>
      </c>
      <c r="M434" s="2">
        <f>IFERROR(AVERAGEIF(Customer_Revenue[[#This Row],[10/1/2021]:[3/31/2022]], "&gt;0"),0)</f>
        <v>160.91461538461542</v>
      </c>
      <c r="N434" s="1">
        <f>IFERROR(AVEDEV(Customer_Revenue[[#This Row],[10/1/2021]:[3/31/2022]]),0)</f>
        <v>60.190295857988161</v>
      </c>
      <c r="O434" s="1">
        <f>IFERROR(MAX(0,#REF!-#REF!),0)</f>
        <v>0</v>
      </c>
      <c r="P434" s="1">
        <f>IFERROR(#REF!+#REF!,0)</f>
        <v>0</v>
      </c>
      <c r="Q434">
        <v>9380</v>
      </c>
      <c r="V434">
        <v>141.12</v>
      </c>
      <c r="AF434">
        <v>127.84</v>
      </c>
      <c r="AP434">
        <v>127.84</v>
      </c>
      <c r="AZ434">
        <v>121.06</v>
      </c>
      <c r="BJ434">
        <v>83.46</v>
      </c>
      <c r="BT434">
        <v>161.88999999999999</v>
      </c>
      <c r="CD434">
        <v>127.84</v>
      </c>
      <c r="CK434" s="17"/>
      <c r="CN434">
        <v>83.46</v>
      </c>
      <c r="CX434">
        <v>83.46</v>
      </c>
      <c r="DH434">
        <v>276.5</v>
      </c>
      <c r="DR434">
        <v>202.17</v>
      </c>
      <c r="EB434">
        <v>276.5</v>
      </c>
      <c r="EL434">
        <v>278.75</v>
      </c>
      <c r="EV434">
        <v>130.09</v>
      </c>
      <c r="FF434">
        <v>242.58</v>
      </c>
      <c r="FP434">
        <v>278.75</v>
      </c>
      <c r="FZ434">
        <v>130.09</v>
      </c>
      <c r="GJ434">
        <v>236.54</v>
      </c>
      <c r="GT434">
        <v>280.92</v>
      </c>
      <c r="HD434">
        <v>391.24</v>
      </c>
      <c r="HN434">
        <v>205.03</v>
      </c>
      <c r="HX434">
        <v>234.98</v>
      </c>
      <c r="IH434">
        <v>148.28</v>
      </c>
      <c r="IR434">
        <v>205.91</v>
      </c>
      <c r="JB434">
        <v>205.91</v>
      </c>
      <c r="JL434">
        <v>165.14</v>
      </c>
    </row>
    <row r="435" spans="1:278" x14ac:dyDescent="0.3">
      <c r="A435" s="2">
        <f>IFERROR(AVERAGEIF(Customer_Revenue[[#This Row],[1/3/2022]:[3/31/2022]], "&gt;0"), 0)</f>
        <v>167.68076923076922</v>
      </c>
      <c r="B435" s="1">
        <f>IFERROR(AVEDEV(Customer_Revenue[[#This Row],[1/3/2022]:[3/31/2022]]),0)</f>
        <v>49.075029585798809</v>
      </c>
      <c r="C435" s="1">
        <f>IFERROR(MAX(0,#REF!-#REF!),0)</f>
        <v>0</v>
      </c>
      <c r="D435" s="1">
        <f>IFERROR(#REF!+#REF!,0)</f>
        <v>0</v>
      </c>
      <c r="E435" s="2">
        <f>IFERROR(AVERAGEIF(Customer_Revenue[[#This Row],[4/1/2022]:[6/30/2022]], "&gt;0"), 0)</f>
        <v>180.22153846153847</v>
      </c>
      <c r="F435" s="1">
        <f>IFERROR(AVEDEV(Customer_Revenue[[#This Row],[4/1/2022]:[6/30/2022]]),0)</f>
        <v>59.392899408284009</v>
      </c>
      <c r="G435" s="1">
        <f>IFERROR(MAX(0,#REF!-#REF!),0)</f>
        <v>0</v>
      </c>
      <c r="H435" s="1">
        <f>IFERROR(#REF!+#REF!,0)</f>
        <v>0</v>
      </c>
      <c r="I435" s="2">
        <f>IFERROR(AVERAGEIF(Customer_Revenue[[#This Row],[4/1/2022]:[9/30/2022]], "&gt;0"),0)</f>
        <v>175.34615384615381</v>
      </c>
      <c r="J435" s="1">
        <f>IFERROR(AVEDEV(Customer_Revenue[[#This Row],[4/1/2022]:[9/30/2022]]),0)</f>
        <v>48.992544378698213</v>
      </c>
      <c r="K435" s="1">
        <f>IFERROR(MAX(0,Customer_Revenue[[#This Row],[Q3 Mean]]-Customer_Revenue[[#This Row],[Q3 Mean Absolute Deviation]]),0)</f>
        <v>126.3536094674556</v>
      </c>
      <c r="L435" s="1">
        <f>IFERROR(MAX(0,Customer_Revenue[[#This Row],[Q3 Mean]]+Customer_Revenue[[#This Row],[Q3 Mean Absolute Deviation]]),0)</f>
        <v>224.33869822485201</v>
      </c>
      <c r="M435" s="2">
        <f>IFERROR(AVERAGEIF(Customer_Revenue[[#This Row],[10/1/2021]:[3/31/2022]], "&gt;0"),0)</f>
        <v>170.17115384615394</v>
      </c>
      <c r="N435" s="1">
        <f>IFERROR(AVEDEV(Customer_Revenue[[#This Row],[10/1/2021]:[3/31/2022]]),0)</f>
        <v>45.789970414201214</v>
      </c>
      <c r="O435" s="1">
        <f>IFERROR(MAX(0,#REF!-#REF!),0)</f>
        <v>0</v>
      </c>
      <c r="P435" s="1">
        <f>IFERROR(#REF!+#REF!,0)</f>
        <v>0</v>
      </c>
      <c r="Q435">
        <v>9394</v>
      </c>
      <c r="V435">
        <v>134.26</v>
      </c>
      <c r="AA435">
        <v>229.9</v>
      </c>
      <c r="AF435">
        <v>134.26</v>
      </c>
      <c r="AK435">
        <v>219.81</v>
      </c>
      <c r="AP435">
        <v>134.26</v>
      </c>
      <c r="AU435">
        <v>134.26</v>
      </c>
      <c r="AZ435">
        <v>210.42</v>
      </c>
      <c r="BE435">
        <v>134.26</v>
      </c>
      <c r="BJ435">
        <v>219.81</v>
      </c>
      <c r="BO435">
        <v>212.42</v>
      </c>
      <c r="BT435">
        <v>134.26</v>
      </c>
      <c r="BY435">
        <v>212.42</v>
      </c>
      <c r="CD435">
        <v>134.26</v>
      </c>
      <c r="CI435">
        <v>134.26</v>
      </c>
      <c r="CK435" s="17"/>
      <c r="CN435">
        <v>144.97999999999999</v>
      </c>
      <c r="CS435">
        <v>134.26</v>
      </c>
      <c r="CX435">
        <v>134.26</v>
      </c>
      <c r="DC435">
        <v>134.26</v>
      </c>
      <c r="DH435">
        <v>134.26</v>
      </c>
      <c r="DM435">
        <v>273.26</v>
      </c>
      <c r="DR435">
        <v>134.26</v>
      </c>
      <c r="DW435">
        <v>273.26</v>
      </c>
      <c r="EB435">
        <v>134.26</v>
      </c>
      <c r="EG435">
        <v>275.51</v>
      </c>
      <c r="EL435">
        <v>136.51</v>
      </c>
      <c r="EQ435">
        <v>136.51</v>
      </c>
      <c r="EV435">
        <v>275.51</v>
      </c>
      <c r="FA435">
        <v>136.51</v>
      </c>
      <c r="FF435">
        <v>275.51</v>
      </c>
      <c r="FK435">
        <v>136.51</v>
      </c>
      <c r="FP435">
        <v>136.51</v>
      </c>
      <c r="FU435">
        <v>136.51</v>
      </c>
      <c r="FZ435">
        <v>136.51</v>
      </c>
      <c r="GE435">
        <v>136.51</v>
      </c>
      <c r="GJ435">
        <v>138.96</v>
      </c>
      <c r="GO435">
        <v>138.96</v>
      </c>
      <c r="GT435">
        <v>277.95999999999998</v>
      </c>
      <c r="GY435">
        <v>277.95999999999998</v>
      </c>
      <c r="HD435">
        <v>138.96</v>
      </c>
      <c r="HI435">
        <v>278.95999999999998</v>
      </c>
      <c r="HN435">
        <v>139.96</v>
      </c>
      <c r="HS435">
        <v>139.96</v>
      </c>
      <c r="HX435">
        <v>139.96</v>
      </c>
      <c r="IC435">
        <v>152.38999999999999</v>
      </c>
      <c r="IH435">
        <v>152.38999999999999</v>
      </c>
      <c r="IM435">
        <v>151.57</v>
      </c>
      <c r="IR435">
        <v>151.57</v>
      </c>
      <c r="IW435">
        <v>303.08</v>
      </c>
      <c r="JB435">
        <v>151.57</v>
      </c>
      <c r="JG435">
        <v>151.57</v>
      </c>
      <c r="JL435">
        <v>151.57</v>
      </c>
      <c r="JQ435">
        <v>151.57</v>
      </c>
    </row>
    <row r="436" spans="1:278" x14ac:dyDescent="0.3">
      <c r="A436" s="2">
        <f>IFERROR(AVERAGEIF(Customer_Revenue[[#This Row],[1/3/2022]:[3/31/2022]], "&gt;0"), 0)</f>
        <v>68.834166666666661</v>
      </c>
      <c r="B436" s="1">
        <f>IFERROR(AVEDEV(Customer_Revenue[[#This Row],[1/3/2022]:[3/31/2022]]),0)</f>
        <v>9.5343055555555534</v>
      </c>
      <c r="C436" s="1">
        <f>IFERROR(MAX(0,#REF!-#REF!),0)</f>
        <v>0</v>
      </c>
      <c r="D436" s="1">
        <f>IFERROR(#REF!+#REF!,0)</f>
        <v>0</v>
      </c>
      <c r="E436" s="2">
        <f>IFERROR(AVERAGEIF(Customer_Revenue[[#This Row],[4/1/2022]:[6/30/2022]], "&gt;0"), 0)</f>
        <v>77.59615384615384</v>
      </c>
      <c r="F436" s="1">
        <f>IFERROR(AVEDEV(Customer_Revenue[[#This Row],[4/1/2022]:[6/30/2022]]),0)</f>
        <v>12.232899408284023</v>
      </c>
      <c r="G436" s="1">
        <f>IFERROR(MAX(0,#REF!-#REF!),0)</f>
        <v>0</v>
      </c>
      <c r="H436" s="1">
        <f>IFERROR(#REF!+#REF!,0)</f>
        <v>0</v>
      </c>
      <c r="I436" s="2">
        <f>IFERROR(AVERAGEIF(Customer_Revenue[[#This Row],[4/1/2022]:[9/30/2022]], "&gt;0"),0)</f>
        <v>78.433846153846176</v>
      </c>
      <c r="J436" s="1">
        <f>IFERROR(AVEDEV(Customer_Revenue[[#This Row],[4/1/2022]:[9/30/2022]]),0)</f>
        <v>9.2932544378698374</v>
      </c>
      <c r="K436" s="1">
        <f>IFERROR(MAX(0,Customer_Revenue[[#This Row],[Q3 Mean]]-Customer_Revenue[[#This Row],[Q3 Mean Absolute Deviation]]),0)</f>
        <v>69.140591715976342</v>
      </c>
      <c r="L436" s="1">
        <f>IFERROR(MAX(0,Customer_Revenue[[#This Row],[Q3 Mean]]+Customer_Revenue[[#This Row],[Q3 Mean Absolute Deviation]]),0)</f>
        <v>87.72710059171601</v>
      </c>
      <c r="M436" s="2">
        <f>IFERROR(AVERAGEIF(Customer_Revenue[[#This Row],[10/1/2021]:[3/31/2022]], "&gt;0"),0)</f>
        <v>65.810799999999986</v>
      </c>
      <c r="N436" s="1">
        <f>IFERROR(AVEDEV(Customer_Revenue[[#This Row],[10/1/2021]:[3/31/2022]]),0)</f>
        <v>4.8183359999999871</v>
      </c>
      <c r="O436" s="1">
        <f>IFERROR(MAX(0,#REF!-#REF!),0)</f>
        <v>0</v>
      </c>
      <c r="P436" s="1">
        <f>IFERROR(#REF!+#REF!,0)</f>
        <v>0</v>
      </c>
      <c r="Q436">
        <v>9417</v>
      </c>
      <c r="S436">
        <v>63.02</v>
      </c>
      <c r="X436">
        <v>63.02</v>
      </c>
      <c r="AC436">
        <v>63.02</v>
      </c>
      <c r="AH436">
        <v>63.02</v>
      </c>
      <c r="AM436">
        <v>63.02</v>
      </c>
      <c r="AR436">
        <v>63.02</v>
      </c>
      <c r="AW436">
        <v>63.02</v>
      </c>
      <c r="BB436">
        <v>63.02</v>
      </c>
      <c r="BG436">
        <v>63.02</v>
      </c>
      <c r="BL436">
        <v>63.02</v>
      </c>
      <c r="BQ436">
        <v>63.02</v>
      </c>
      <c r="BV436">
        <v>63.02</v>
      </c>
      <c r="CA436">
        <v>63.02</v>
      </c>
      <c r="CF436">
        <v>63.02</v>
      </c>
      <c r="CK436" s="17">
        <v>63.02</v>
      </c>
      <c r="CU436">
        <v>126.04</v>
      </c>
      <c r="CZ436">
        <v>63.02</v>
      </c>
      <c r="DE436">
        <v>63.02</v>
      </c>
      <c r="DJ436">
        <v>63.02</v>
      </c>
      <c r="DO436">
        <v>63.02</v>
      </c>
      <c r="DT436">
        <v>63.02</v>
      </c>
      <c r="DY436">
        <v>63.02</v>
      </c>
      <c r="ED436">
        <v>65.27</v>
      </c>
      <c r="EI436">
        <v>65.27</v>
      </c>
      <c r="EN436">
        <v>65.27</v>
      </c>
      <c r="ES436">
        <v>65.27</v>
      </c>
      <c r="EX436">
        <v>65.27</v>
      </c>
      <c r="FC436">
        <v>65.27</v>
      </c>
      <c r="FH436">
        <v>65.27</v>
      </c>
      <c r="FM436">
        <v>70.489999999999995</v>
      </c>
      <c r="FR436">
        <v>70.489999999999995</v>
      </c>
      <c r="FW436">
        <v>73.63</v>
      </c>
      <c r="GB436">
        <v>73.63</v>
      </c>
      <c r="GG436">
        <v>73.63</v>
      </c>
      <c r="GL436">
        <v>157.11000000000001</v>
      </c>
      <c r="GQ436">
        <v>76.23</v>
      </c>
      <c r="GV436">
        <v>76.23</v>
      </c>
      <c r="HA436">
        <v>76.23</v>
      </c>
      <c r="HF436">
        <v>76.23</v>
      </c>
      <c r="HK436">
        <v>76.23</v>
      </c>
      <c r="HP436">
        <v>76.23</v>
      </c>
      <c r="HU436">
        <v>76.23</v>
      </c>
      <c r="HZ436">
        <v>76.23</v>
      </c>
      <c r="IE436">
        <v>120.57</v>
      </c>
      <c r="IJ436">
        <v>76.23</v>
      </c>
      <c r="IO436">
        <v>75.430000000000007</v>
      </c>
      <c r="IT436">
        <v>75.430000000000007</v>
      </c>
      <c r="IY436">
        <v>75.430000000000007</v>
      </c>
      <c r="JD436">
        <v>75.430000000000007</v>
      </c>
      <c r="JI436">
        <v>75.430000000000007</v>
      </c>
      <c r="JN436">
        <v>75.430000000000007</v>
      </c>
    </row>
    <row r="437" spans="1:278" x14ac:dyDescent="0.3">
      <c r="A437" s="2">
        <f>IFERROR(AVERAGEIF(Customer_Revenue[[#This Row],[1/3/2022]:[3/31/2022]], "&gt;0"), 0)</f>
        <v>72.144999999999996</v>
      </c>
      <c r="B437" s="1">
        <f>IFERROR(AVEDEV(Customer_Revenue[[#This Row],[1/3/2022]:[3/31/2022]]),0)</f>
        <v>23.086400000000001</v>
      </c>
      <c r="C437" s="1">
        <f>IFERROR(MAX(0,#REF!-#REF!),0)</f>
        <v>0</v>
      </c>
      <c r="D437" s="1">
        <f>IFERROR(#REF!+#REF!,0)</f>
        <v>0</v>
      </c>
      <c r="E437" s="2">
        <f>IFERROR(AVERAGEIF(Customer_Revenue[[#This Row],[4/1/2022]:[6/30/2022]], "&gt;0"), 0)</f>
        <v>74.023333333333326</v>
      </c>
      <c r="F437" s="1">
        <f>IFERROR(AVEDEV(Customer_Revenue[[#This Row],[4/1/2022]:[6/30/2022]]),0)</f>
        <v>1.0044444444444451</v>
      </c>
      <c r="G437" s="1">
        <f>IFERROR(MAX(0,#REF!-#REF!),0)</f>
        <v>0</v>
      </c>
      <c r="H437" s="1">
        <f>IFERROR(#REF!+#REF!,0)</f>
        <v>0</v>
      </c>
      <c r="I437" s="2">
        <f>IFERROR(AVERAGEIF(Customer_Revenue[[#This Row],[4/1/2022]:[9/30/2022]], "&gt;0"),0)</f>
        <v>74.619230769230768</v>
      </c>
      <c r="J437" s="1">
        <f>IFERROR(AVEDEV(Customer_Revenue[[#This Row],[4/1/2022]:[9/30/2022]]),0)</f>
        <v>0.8302958579881673</v>
      </c>
      <c r="K437" s="1">
        <f>IFERROR(MAX(0,Customer_Revenue[[#This Row],[Q3 Mean]]-Customer_Revenue[[#This Row],[Q3 Mean Absolute Deviation]]),0)</f>
        <v>73.788934911242606</v>
      </c>
      <c r="L437" s="1">
        <f>IFERROR(MAX(0,Customer_Revenue[[#This Row],[Q3 Mean]]+Customer_Revenue[[#This Row],[Q3 Mean Absolute Deviation]]),0)</f>
        <v>75.44952662721893</v>
      </c>
      <c r="M437" s="2">
        <f>IFERROR(AVERAGEIF(Customer_Revenue[[#This Row],[10/1/2021]:[3/31/2022]], "&gt;0"),0)</f>
        <v>71.47</v>
      </c>
      <c r="N437" s="1">
        <f>IFERROR(AVEDEV(Customer_Revenue[[#This Row],[10/1/2021]:[3/31/2022]]),0)</f>
        <v>11.813223140495866</v>
      </c>
      <c r="O437" s="1">
        <f>IFERROR(MAX(0,#REF!-#REF!),0)</f>
        <v>0</v>
      </c>
      <c r="P437" s="1">
        <f>IFERROR(#REF!+#REF!,0)</f>
        <v>0</v>
      </c>
      <c r="Q437">
        <v>9444</v>
      </c>
      <c r="Z437">
        <v>71.02</v>
      </c>
      <c r="AJ437">
        <v>71.02</v>
      </c>
      <c r="AT437">
        <v>71.02</v>
      </c>
      <c r="BD437">
        <v>71.02</v>
      </c>
      <c r="BN437">
        <v>71.02</v>
      </c>
      <c r="BX437">
        <v>71.02</v>
      </c>
      <c r="CK437" s="17"/>
      <c r="DB437">
        <v>0</v>
      </c>
      <c r="DL437">
        <v>71.02</v>
      </c>
      <c r="DV437">
        <v>71.02</v>
      </c>
      <c r="EF437">
        <v>73.27</v>
      </c>
      <c r="EP437">
        <v>73.27</v>
      </c>
      <c r="EZ437">
        <v>73.27</v>
      </c>
      <c r="FJ437">
        <v>73.27</v>
      </c>
      <c r="FT437">
        <v>73.27</v>
      </c>
      <c r="GD437">
        <v>73.27</v>
      </c>
      <c r="GN437">
        <v>75.53</v>
      </c>
      <c r="GX437">
        <v>75.53</v>
      </c>
      <c r="HH437">
        <v>75.53</v>
      </c>
      <c r="HR437">
        <v>75.53</v>
      </c>
      <c r="IB437">
        <v>75.53</v>
      </c>
      <c r="IL437">
        <v>74.83</v>
      </c>
      <c r="IV437">
        <v>74.83</v>
      </c>
      <c r="JF437">
        <v>74.83</v>
      </c>
      <c r="JP437">
        <v>74.83</v>
      </c>
    </row>
    <row r="438" spans="1:278" x14ac:dyDescent="0.3">
      <c r="A438" s="2">
        <f>IFERROR(AVERAGEIF(Customer_Revenue[[#This Row],[1/3/2022]:[3/31/2022]], "&gt;0"), 0)</f>
        <v>32.065000000000005</v>
      </c>
      <c r="B438" s="1">
        <f>IFERROR(AVEDEV(Customer_Revenue[[#This Row],[1/3/2022]:[3/31/2022]]),0)</f>
        <v>0.62500000000000178</v>
      </c>
      <c r="C438" s="1">
        <f>IFERROR(MAX(0,#REF!-#REF!),0)</f>
        <v>0</v>
      </c>
      <c r="D438" s="1">
        <f>IFERROR(#REF!+#REF!,0)</f>
        <v>0</v>
      </c>
      <c r="E438" s="2">
        <f>IFERROR(AVERAGEIF(Customer_Revenue[[#This Row],[4/1/2022]:[6/30/2022]], "&gt;0"), 0)</f>
        <v>40.169230769230765</v>
      </c>
      <c r="F438" s="1">
        <f>IFERROR(AVEDEV(Customer_Revenue[[#This Row],[4/1/2022]:[6/30/2022]]),0)</f>
        <v>5.9268367346938788</v>
      </c>
      <c r="G438" s="1">
        <f>IFERROR(MAX(0,#REF!-#REF!),0)</f>
        <v>0</v>
      </c>
      <c r="H438" s="1">
        <f>IFERROR(#REF!+#REF!,0)</f>
        <v>0</v>
      </c>
      <c r="I438" s="2">
        <f>IFERROR(AVERAGEIF(Customer_Revenue[[#This Row],[4/1/2022]:[9/30/2022]], "&gt;0"),0)</f>
        <v>41.906666666666666</v>
      </c>
      <c r="J438" s="1">
        <f>IFERROR(AVEDEV(Customer_Revenue[[#This Row],[4/1/2022]:[9/30/2022]]),0)</f>
        <v>4.4764540816326521</v>
      </c>
      <c r="K438" s="1">
        <f>IFERROR(MAX(0,Customer_Revenue[[#This Row],[Q3 Mean]]-Customer_Revenue[[#This Row],[Q3 Mean Absolute Deviation]]),0)</f>
        <v>37.430212585034013</v>
      </c>
      <c r="L438" s="1">
        <f>IFERROR(MAX(0,Customer_Revenue[[#This Row],[Q3 Mean]]+Customer_Revenue[[#This Row],[Q3 Mean Absolute Deviation]]),0)</f>
        <v>46.383120748299319</v>
      </c>
      <c r="M438" s="2">
        <f>IFERROR(AVERAGEIF(Customer_Revenue[[#This Row],[10/1/2021]:[3/31/2022]], "&gt;0"),0)</f>
        <v>33.3519230769231</v>
      </c>
      <c r="N438" s="1">
        <f>IFERROR(AVEDEV(Customer_Revenue[[#This Row],[10/1/2021]:[3/31/2022]]),0)</f>
        <v>2.3003550295858086</v>
      </c>
      <c r="O438" s="1">
        <f>IFERROR(MAX(0,#REF!-#REF!),0)</f>
        <v>0</v>
      </c>
      <c r="P438" s="1">
        <f>IFERROR(#REF!+#REF!,0)</f>
        <v>0</v>
      </c>
      <c r="Q438">
        <v>9454</v>
      </c>
      <c r="R438">
        <v>38.14</v>
      </c>
      <c r="W438">
        <v>38.14</v>
      </c>
      <c r="AB438">
        <v>38.14</v>
      </c>
      <c r="AG438">
        <v>38.14</v>
      </c>
      <c r="AL438">
        <v>38.14</v>
      </c>
      <c r="AQ438">
        <v>38.14</v>
      </c>
      <c r="AV438">
        <v>31.69</v>
      </c>
      <c r="BA438">
        <v>31.69</v>
      </c>
      <c r="BF438">
        <v>31.69</v>
      </c>
      <c r="BK438">
        <v>31.700000000000003</v>
      </c>
      <c r="BP438">
        <v>31.69</v>
      </c>
      <c r="BU438">
        <v>31.69</v>
      </c>
      <c r="BZ438">
        <v>31.69</v>
      </c>
      <c r="CE438">
        <v>31.69</v>
      </c>
      <c r="CJ438">
        <v>31.69</v>
      </c>
      <c r="CK438" s="17"/>
      <c r="CO438">
        <v>31.69</v>
      </c>
      <c r="CT438">
        <v>31.69</v>
      </c>
      <c r="CY438">
        <v>31.69</v>
      </c>
      <c r="DD438">
        <v>31.69</v>
      </c>
      <c r="DI438">
        <v>31.69</v>
      </c>
      <c r="DN438">
        <v>31.69</v>
      </c>
      <c r="DS438">
        <v>31.69</v>
      </c>
      <c r="DX438">
        <v>31.69</v>
      </c>
      <c r="EC438">
        <v>31.69</v>
      </c>
      <c r="EH438">
        <v>33.94</v>
      </c>
      <c r="EM438">
        <v>33.94</v>
      </c>
      <c r="ER438">
        <v>38.01</v>
      </c>
      <c r="EW438">
        <v>38.01</v>
      </c>
      <c r="FB438">
        <v>42.52</v>
      </c>
      <c r="FC438">
        <v>-4.51</v>
      </c>
      <c r="FG438">
        <v>38.01</v>
      </c>
      <c r="FL438">
        <v>38.01</v>
      </c>
      <c r="FQ438">
        <v>38.01</v>
      </c>
      <c r="FV438">
        <v>38.01</v>
      </c>
      <c r="GA438">
        <v>38.01</v>
      </c>
      <c r="GF438">
        <v>38.01</v>
      </c>
      <c r="GK438">
        <v>43.9</v>
      </c>
      <c r="GP438">
        <v>43.9</v>
      </c>
      <c r="GU438">
        <v>43.9</v>
      </c>
      <c r="GZ438">
        <v>43.9</v>
      </c>
      <c r="HE438">
        <v>43.9</v>
      </c>
      <c r="HJ438">
        <v>43.9</v>
      </c>
      <c r="HO438">
        <v>43.9</v>
      </c>
      <c r="HT438">
        <v>43.9</v>
      </c>
      <c r="HY438">
        <v>43.9</v>
      </c>
      <c r="ID438">
        <v>43.9</v>
      </c>
      <c r="II438">
        <v>43.9</v>
      </c>
      <c r="IN438">
        <v>43.14</v>
      </c>
      <c r="IS438">
        <v>43.14</v>
      </c>
      <c r="IX438">
        <v>43.14</v>
      </c>
      <c r="JC438">
        <v>43.14</v>
      </c>
      <c r="JH438">
        <v>43.14</v>
      </c>
      <c r="JM438">
        <v>43.14</v>
      </c>
      <c r="JR438">
        <v>43.14</v>
      </c>
    </row>
    <row r="439" spans="1:278" x14ac:dyDescent="0.3">
      <c r="A439" s="2">
        <f>IFERROR(AVERAGEIF(Customer_Revenue[[#This Row],[1/3/2022]:[3/31/2022]], "&gt;0"), 0)</f>
        <v>69.159090909090907</v>
      </c>
      <c r="B439" s="1">
        <f>IFERROR(AVEDEV(Customer_Revenue[[#This Row],[1/3/2022]:[3/31/2022]]),0)</f>
        <v>23.288265306122458</v>
      </c>
      <c r="C439" s="1">
        <f>IFERROR(MAX(0,#REF!-#REF!),0)</f>
        <v>0</v>
      </c>
      <c r="D439" s="1">
        <f>IFERROR(#REF!+#REF!,0)</f>
        <v>0</v>
      </c>
      <c r="E439" s="2">
        <f>IFERROR(AVERAGEIF(Customer_Revenue[[#This Row],[4/1/2022]:[6/30/2022]], "&gt;0"), 0)</f>
        <v>78.239090909090905</v>
      </c>
      <c r="F439" s="1">
        <f>IFERROR(AVEDEV(Customer_Revenue[[#This Row],[4/1/2022]:[6/30/2022]]),0)</f>
        <v>20.369940828402363</v>
      </c>
      <c r="G439" s="1">
        <f>IFERROR(MAX(0,#REF!-#REF!),0)</f>
        <v>0</v>
      </c>
      <c r="H439" s="1">
        <f>IFERROR(#REF!+#REF!,0)</f>
        <v>0</v>
      </c>
      <c r="I439" s="2">
        <f>IFERROR(AVERAGEIF(Customer_Revenue[[#This Row],[4/1/2022]:[9/30/2022]], "&gt;0"),0)</f>
        <v>73.197499999999991</v>
      </c>
      <c r="J439" s="1">
        <f>IFERROR(AVEDEV(Customer_Revenue[[#This Row],[4/1/2022]:[9/30/2022]]),0)</f>
        <v>10.597573964497043</v>
      </c>
      <c r="K439" s="1">
        <f>IFERROR(MAX(0,Customer_Revenue[[#This Row],[Q3 Mean]]-Customer_Revenue[[#This Row],[Q3 Mean Absolute Deviation]]),0)</f>
        <v>62.599926035502946</v>
      </c>
      <c r="L439" s="1">
        <f>IFERROR(MAX(0,Customer_Revenue[[#This Row],[Q3 Mean]]+Customer_Revenue[[#This Row],[Q3 Mean Absolute Deviation]]),0)</f>
        <v>83.795073964497035</v>
      </c>
      <c r="M439" s="2">
        <f>IFERROR(AVERAGEIF(Customer_Revenue[[#This Row],[10/1/2021]:[3/31/2022]], "&gt;0"),0)</f>
        <v>69.173749999999984</v>
      </c>
      <c r="N439" s="1">
        <f>IFERROR(AVEDEV(Customer_Revenue[[#This Row],[10/1/2021]:[3/31/2022]]),0)</f>
        <v>13.663950617283966</v>
      </c>
      <c r="O439" s="1">
        <f>IFERROR(MAX(0,#REF!-#REF!),0)</f>
        <v>0</v>
      </c>
      <c r="P439" s="1">
        <f>IFERROR(#REF!+#REF!,0)</f>
        <v>0</v>
      </c>
      <c r="Q439">
        <v>9464</v>
      </c>
      <c r="S439">
        <v>64.790000000000006</v>
      </c>
      <c r="X439">
        <v>121.94</v>
      </c>
      <c r="AC439">
        <v>64.790000000000006</v>
      </c>
      <c r="AH439">
        <v>64.790000000000006</v>
      </c>
      <c r="AM439">
        <v>64.790000000000006</v>
      </c>
      <c r="AR439">
        <v>64.790000000000006</v>
      </c>
      <c r="AW439">
        <v>64.790000000000006</v>
      </c>
      <c r="BB439">
        <v>64.790000000000006</v>
      </c>
      <c r="BG439">
        <v>64.790000000000006</v>
      </c>
      <c r="BL439">
        <v>64.790000000000006</v>
      </c>
      <c r="BQ439">
        <v>64.790000000000006</v>
      </c>
      <c r="BV439">
        <v>64.790000000000006</v>
      </c>
      <c r="CA439">
        <v>64.790000000000006</v>
      </c>
      <c r="CF439">
        <v>64.790000000000006</v>
      </c>
      <c r="CK439" s="17">
        <v>0</v>
      </c>
      <c r="CP439">
        <v>111.28</v>
      </c>
      <c r="CS439">
        <v>64.11</v>
      </c>
      <c r="CU439">
        <v>64.790000000000006</v>
      </c>
      <c r="CZ439">
        <v>64.790000000000006</v>
      </c>
      <c r="DE439">
        <v>64.790000000000006</v>
      </c>
      <c r="DJ439">
        <v>64.790000000000006</v>
      </c>
      <c r="DO439">
        <v>64.790000000000006</v>
      </c>
      <c r="DT439">
        <v>64.790000000000006</v>
      </c>
      <c r="DY439">
        <v>64.790000000000006</v>
      </c>
      <c r="ED439">
        <v>67.040000000000006</v>
      </c>
      <c r="EI439">
        <v>0</v>
      </c>
      <c r="EN439">
        <v>0</v>
      </c>
      <c r="ES439">
        <v>67.040000000000006</v>
      </c>
      <c r="EX439">
        <v>67.040000000000006</v>
      </c>
      <c r="FC439">
        <v>114.19</v>
      </c>
      <c r="FH439">
        <v>67.040000000000006</v>
      </c>
      <c r="FM439">
        <v>100.64</v>
      </c>
      <c r="FR439">
        <v>0</v>
      </c>
      <c r="FW439">
        <v>67.040000000000006</v>
      </c>
      <c r="GB439">
        <v>67.040000000000006</v>
      </c>
      <c r="GG439">
        <v>0</v>
      </c>
      <c r="GL439">
        <v>69.25</v>
      </c>
      <c r="GQ439">
        <v>69.25</v>
      </c>
      <c r="GV439">
        <v>69.25</v>
      </c>
      <c r="HA439">
        <v>102.85</v>
      </c>
      <c r="HF439">
        <v>69.25</v>
      </c>
      <c r="HK439">
        <v>69.25</v>
      </c>
      <c r="HP439">
        <v>69.25</v>
      </c>
      <c r="HU439">
        <v>69.25</v>
      </c>
      <c r="HZ439">
        <v>69.25</v>
      </c>
      <c r="IE439">
        <v>69.25</v>
      </c>
      <c r="IJ439">
        <v>69.25</v>
      </c>
      <c r="IO439">
        <v>68.56</v>
      </c>
      <c r="IT439">
        <v>68.56</v>
      </c>
      <c r="IY439">
        <v>68.56</v>
      </c>
      <c r="JD439">
        <v>68.56</v>
      </c>
      <c r="JI439">
        <v>68.56</v>
      </c>
      <c r="JN439">
        <v>68.56</v>
      </c>
    </row>
    <row r="440" spans="1:278" x14ac:dyDescent="0.3">
      <c r="A440" s="2">
        <f>IFERROR(AVERAGEIF(Customer_Revenue[[#This Row],[1/3/2022]:[3/31/2022]], "&gt;0"), 0)</f>
        <v>42.929230769230756</v>
      </c>
      <c r="B440" s="1">
        <f>IFERROR(AVEDEV(Customer_Revenue[[#This Row],[1/3/2022]:[3/31/2022]]),0)</f>
        <v>0.79881656804733203</v>
      </c>
      <c r="C440" s="1">
        <f>IFERROR(MAX(0,#REF!-#REF!),0)</f>
        <v>0</v>
      </c>
      <c r="D440" s="1">
        <f>IFERROR(#REF!+#REF!,0)</f>
        <v>0</v>
      </c>
      <c r="E440" s="2">
        <f>IFERROR(AVERAGEIF(Customer_Revenue[[#This Row],[4/1/2022]:[6/30/2022]], "&gt;0"), 0)</f>
        <v>47.080769230769235</v>
      </c>
      <c r="F440" s="1">
        <f>IFERROR(AVEDEV(Customer_Revenue[[#This Row],[4/1/2022]:[6/30/2022]]),0)</f>
        <v>6.2537278106508918</v>
      </c>
      <c r="G440" s="1">
        <f>IFERROR(MAX(0,#REF!-#REF!),0)</f>
        <v>0</v>
      </c>
      <c r="H440" s="1">
        <f>IFERROR(#REF!+#REF!,0)</f>
        <v>0</v>
      </c>
      <c r="I440" s="2">
        <f>IFERROR(AVERAGEIF(Customer_Revenue[[#This Row],[4/1/2022]:[9/30/2022]], "&gt;0"),0)</f>
        <v>47.709615384615397</v>
      </c>
      <c r="J440" s="1">
        <f>IFERROR(AVEDEV(Customer_Revenue[[#This Row],[4/1/2022]:[9/30/2022]]),0)</f>
        <v>6.3331360946745727</v>
      </c>
      <c r="K440" s="1">
        <f>IFERROR(MAX(0,Customer_Revenue[[#This Row],[Q3 Mean]]-Customer_Revenue[[#This Row],[Q3 Mean Absolute Deviation]]),0)</f>
        <v>41.376479289940825</v>
      </c>
      <c r="L440" s="1">
        <f>IFERROR(MAX(0,Customer_Revenue[[#This Row],[Q3 Mean]]+Customer_Revenue[[#This Row],[Q3 Mean Absolute Deviation]]),0)</f>
        <v>54.042751479289969</v>
      </c>
      <c r="M440" s="2">
        <f>IFERROR(AVERAGEIF(Customer_Revenue[[#This Row],[10/1/2021]:[3/31/2022]], "&gt;0"),0)</f>
        <v>42.669615384615369</v>
      </c>
      <c r="N440" s="1">
        <f>IFERROR(AVEDEV(Customer_Revenue[[#This Row],[10/1/2021]:[3/31/2022]]),0)</f>
        <v>0.45931952662720971</v>
      </c>
      <c r="O440" s="1">
        <f>IFERROR(MAX(0,#REF!-#REF!),0)</f>
        <v>0</v>
      </c>
      <c r="P440" s="1">
        <f>IFERROR(#REF!+#REF!,0)</f>
        <v>0</v>
      </c>
      <c r="Q440">
        <v>9467</v>
      </c>
      <c r="S440">
        <v>42.41</v>
      </c>
      <c r="X440">
        <v>42.41</v>
      </c>
      <c r="AC440">
        <v>42.41</v>
      </c>
      <c r="AH440">
        <v>42.41</v>
      </c>
      <c r="AM440">
        <v>42.41</v>
      </c>
      <c r="AR440">
        <v>42.41</v>
      </c>
      <c r="AW440">
        <v>42.41</v>
      </c>
      <c r="BB440">
        <v>42.41</v>
      </c>
      <c r="BG440">
        <v>42.41</v>
      </c>
      <c r="BL440">
        <v>42.41</v>
      </c>
      <c r="BQ440">
        <v>42.41</v>
      </c>
      <c r="BV440">
        <v>42.41</v>
      </c>
      <c r="CA440">
        <v>42.41</v>
      </c>
      <c r="CF440">
        <v>42.41</v>
      </c>
      <c r="CK440" s="17">
        <v>42.41</v>
      </c>
      <c r="CP440">
        <v>42.41</v>
      </c>
      <c r="CU440">
        <v>42.41</v>
      </c>
      <c r="CZ440">
        <v>42.41</v>
      </c>
      <c r="DE440">
        <v>42.41</v>
      </c>
      <c r="DJ440">
        <v>42.41</v>
      </c>
      <c r="DO440">
        <v>42.41</v>
      </c>
      <c r="DT440">
        <v>42.41</v>
      </c>
      <c r="DY440">
        <v>42.41</v>
      </c>
      <c r="ED440">
        <v>44.66</v>
      </c>
      <c r="EI440">
        <v>44.66</v>
      </c>
      <c r="EN440">
        <v>44.66</v>
      </c>
      <c r="ES440">
        <v>87.72999999999999</v>
      </c>
      <c r="EX440">
        <v>42.93</v>
      </c>
      <c r="FC440">
        <v>42.93</v>
      </c>
      <c r="FH440">
        <v>42.93</v>
      </c>
      <c r="FM440">
        <v>42.93</v>
      </c>
      <c r="FR440">
        <v>42.93</v>
      </c>
      <c r="FW440">
        <v>42.93</v>
      </c>
      <c r="GB440">
        <v>42.93</v>
      </c>
      <c r="GG440">
        <v>42.93</v>
      </c>
      <c r="GL440">
        <v>45.22</v>
      </c>
      <c r="GQ440">
        <v>45.22</v>
      </c>
      <c r="GV440">
        <v>45.22</v>
      </c>
      <c r="HA440">
        <v>45.22</v>
      </c>
      <c r="HF440">
        <v>90.02</v>
      </c>
      <c r="HK440">
        <v>45.22</v>
      </c>
      <c r="HP440">
        <v>45.22</v>
      </c>
      <c r="HU440">
        <v>45.22</v>
      </c>
      <c r="HZ440">
        <v>45.22</v>
      </c>
      <c r="IE440">
        <v>45.22</v>
      </c>
      <c r="IJ440">
        <v>45.22</v>
      </c>
      <c r="IO440">
        <v>44.51</v>
      </c>
      <c r="IT440">
        <v>44.51</v>
      </c>
      <c r="IY440">
        <v>44.51</v>
      </c>
      <c r="JD440">
        <v>44.51</v>
      </c>
      <c r="JI440">
        <v>44.51</v>
      </c>
      <c r="JN440">
        <v>44.51</v>
      </c>
    </row>
    <row r="441" spans="1:278" x14ac:dyDescent="0.3">
      <c r="A441" s="2">
        <f>IFERROR(AVERAGEIF(Customer_Revenue[[#This Row],[1/3/2022]:[3/31/2022]], "&gt;0"), 0)</f>
        <v>86.231428571428566</v>
      </c>
      <c r="B441" s="1">
        <f>IFERROR(AVEDEV(Customer_Revenue[[#This Row],[1/3/2022]:[3/31/2022]]),0)</f>
        <v>34.824489795918367</v>
      </c>
      <c r="C441" s="1">
        <f>IFERROR(MAX(0,#REF!-#REF!),0)</f>
        <v>0</v>
      </c>
      <c r="D441" s="1">
        <f>IFERROR(#REF!+#REF!,0)</f>
        <v>0</v>
      </c>
      <c r="E441" s="2">
        <f>IFERROR(AVERAGEIF(Customer_Revenue[[#This Row],[4/1/2022]:[6/30/2022]], "&gt;0"), 0)</f>
        <v>91.146666666666661</v>
      </c>
      <c r="F441" s="1">
        <f>IFERROR(AVEDEV(Customer_Revenue[[#This Row],[4/1/2022]:[6/30/2022]]),0)</f>
        <v>16.042222222222225</v>
      </c>
      <c r="G441" s="1">
        <f>IFERROR(MAX(0,#REF!-#REF!),0)</f>
        <v>0</v>
      </c>
      <c r="H441" s="1">
        <f>IFERROR(#REF!+#REF!,0)</f>
        <v>0</v>
      </c>
      <c r="I441" s="2">
        <f>IFERROR(AVERAGEIF(Customer_Revenue[[#This Row],[4/1/2022]:[9/30/2022]], "&gt;0"),0)</f>
        <v>97.59076923076924</v>
      </c>
      <c r="J441" s="1">
        <f>IFERROR(AVEDEV(Customer_Revenue[[#This Row],[4/1/2022]:[9/30/2022]]),0)</f>
        <v>20.348757396449709</v>
      </c>
      <c r="K441" s="1">
        <f>IFERROR(MAX(0,Customer_Revenue[[#This Row],[Q3 Mean]]-Customer_Revenue[[#This Row],[Q3 Mean Absolute Deviation]]),0)</f>
        <v>77.242011834319527</v>
      </c>
      <c r="L441" s="1">
        <f>IFERROR(MAX(0,Customer_Revenue[[#This Row],[Q3 Mean]]+Customer_Revenue[[#This Row],[Q3 Mean Absolute Deviation]]),0)</f>
        <v>117.93952662721895</v>
      </c>
      <c r="M441" s="2">
        <f>IFERROR(AVERAGEIF(Customer_Revenue[[#This Row],[10/1/2021]:[3/31/2022]], "&gt;0"),0)</f>
        <v>83.263076923076923</v>
      </c>
      <c r="N441" s="1">
        <f>IFERROR(AVEDEV(Customer_Revenue[[#This Row],[10/1/2021]:[3/31/2022]]),0)</f>
        <v>34.544378698224847</v>
      </c>
      <c r="O441" s="1">
        <f>IFERROR(MAX(0,#REF!-#REF!),0)</f>
        <v>0</v>
      </c>
      <c r="P441" s="1">
        <f>IFERROR(#REF!+#REF!,0)</f>
        <v>0</v>
      </c>
      <c r="Q441">
        <v>9468</v>
      </c>
      <c r="Z441">
        <v>98</v>
      </c>
      <c r="AJ441">
        <v>98</v>
      </c>
      <c r="AT441">
        <v>45.84</v>
      </c>
      <c r="BD441">
        <v>45.84</v>
      </c>
      <c r="BN441">
        <v>145.28</v>
      </c>
      <c r="BX441">
        <v>45.84</v>
      </c>
      <c r="CH441">
        <v>197.44</v>
      </c>
      <c r="CK441" s="17"/>
      <c r="CR441">
        <v>45.84</v>
      </c>
      <c r="DB441">
        <v>45.84</v>
      </c>
      <c r="DL441">
        <v>45.84</v>
      </c>
      <c r="DV441">
        <v>85.52</v>
      </c>
      <c r="EF441">
        <v>95.37</v>
      </c>
      <c r="EP441">
        <v>87.77</v>
      </c>
      <c r="EZ441">
        <v>135.05000000000001</v>
      </c>
      <c r="FJ441">
        <v>87.77</v>
      </c>
      <c r="FT441">
        <v>87.77</v>
      </c>
      <c r="GD441">
        <v>95.37</v>
      </c>
      <c r="GN441">
        <v>90.3</v>
      </c>
      <c r="GX441">
        <v>50.62</v>
      </c>
      <c r="HH441">
        <v>137.58000000000001</v>
      </c>
      <c r="HR441">
        <v>95.06</v>
      </c>
      <c r="IB441">
        <v>50.62</v>
      </c>
      <c r="IL441">
        <v>147.22</v>
      </c>
      <c r="IV441">
        <v>94.27</v>
      </c>
      <c r="JF441">
        <v>102.78</v>
      </c>
      <c r="JP441">
        <v>94.27</v>
      </c>
    </row>
    <row r="442" spans="1:278" x14ac:dyDescent="0.3">
      <c r="A442" s="2">
        <f>IFERROR(AVERAGEIF(Customer_Revenue[[#This Row],[1/3/2022]:[3/31/2022]], "&gt;0"), 0)</f>
        <v>191.87153846153848</v>
      </c>
      <c r="B442" s="1">
        <f>IFERROR(AVEDEV(Customer_Revenue[[#This Row],[1/3/2022]:[3/31/2022]]),0)</f>
        <v>34.651836734693838</v>
      </c>
      <c r="C442" s="1">
        <f>IFERROR(MAX(0,#REF!-#REF!),0)</f>
        <v>0</v>
      </c>
      <c r="D442" s="1">
        <f>IFERROR(#REF!+#REF!,0)</f>
        <v>0</v>
      </c>
      <c r="E442" s="2">
        <f>IFERROR(AVERAGEIF(Customer_Revenue[[#This Row],[4/1/2022]:[6/30/2022]], "&gt;0"), 0)</f>
        <v>205.01461538461538</v>
      </c>
      <c r="F442" s="1">
        <f>IFERROR(AVEDEV(Customer_Revenue[[#This Row],[4/1/2022]:[6/30/2022]]),0)</f>
        <v>0.90414201183431742</v>
      </c>
      <c r="G442" s="1">
        <f>IFERROR(MAX(0,#REF!-#REF!),0)</f>
        <v>0</v>
      </c>
      <c r="H442" s="1">
        <f>IFERROR(#REF!+#REF!,0)</f>
        <v>0</v>
      </c>
      <c r="I442" s="2">
        <f>IFERROR(AVERAGEIF(Customer_Revenue[[#This Row],[4/1/2022]:[9/30/2022]], "&gt;0"),0)</f>
        <v>205.57961538461547</v>
      </c>
      <c r="J442" s="1">
        <f>IFERROR(AVEDEV(Customer_Revenue[[#This Row],[4/1/2022]:[9/30/2022]]),0)</f>
        <v>0.79976331360943331</v>
      </c>
      <c r="K442" s="1">
        <f>IFERROR(MAX(0,Customer_Revenue[[#This Row],[Q3 Mean]]-Customer_Revenue[[#This Row],[Q3 Mean Absolute Deviation]]),0)</f>
        <v>204.77985207100602</v>
      </c>
      <c r="L442" s="1">
        <f>IFERROR(MAX(0,Customer_Revenue[[#This Row],[Q3 Mean]]+Customer_Revenue[[#This Row],[Q3 Mean Absolute Deviation]]),0)</f>
        <v>206.37937869822491</v>
      </c>
      <c r="M442" s="2">
        <f>IFERROR(AVERAGEIF(Customer_Revenue[[#This Row],[10/1/2021]:[3/31/2022]], "&gt;0"),0)</f>
        <v>197.05346153846145</v>
      </c>
      <c r="N442" s="1">
        <f>IFERROR(AVEDEV(Customer_Revenue[[#This Row],[10/1/2021]:[3/31/2022]]),0)</f>
        <v>32.560960219478723</v>
      </c>
      <c r="O442" s="1">
        <f>IFERROR(MAX(0,#REF!-#REF!),0)</f>
        <v>0</v>
      </c>
      <c r="P442" s="1">
        <f>IFERROR(#REF!+#REF!,0)</f>
        <v>0</v>
      </c>
      <c r="Q442">
        <v>9475</v>
      </c>
      <c r="V442">
        <v>150.80000000000001</v>
      </c>
      <c r="AA442">
        <v>129.52000000000001</v>
      </c>
      <c r="AF442">
        <v>204</v>
      </c>
      <c r="AK442">
        <v>204</v>
      </c>
      <c r="AP442">
        <v>232.59</v>
      </c>
      <c r="AU442">
        <v>232.59</v>
      </c>
      <c r="AZ442">
        <v>171.82</v>
      </c>
      <c r="BE442">
        <v>171.82</v>
      </c>
      <c r="BJ442">
        <v>232.59</v>
      </c>
      <c r="BO442">
        <v>232.59</v>
      </c>
      <c r="BT442">
        <v>171.82</v>
      </c>
      <c r="BY442">
        <v>247.46</v>
      </c>
      <c r="CD442">
        <v>247.46</v>
      </c>
      <c r="CI442">
        <v>186.69</v>
      </c>
      <c r="CK442" s="17"/>
      <c r="CN442">
        <v>113.77</v>
      </c>
      <c r="CS442">
        <v>247.46</v>
      </c>
      <c r="CX442">
        <v>247.46</v>
      </c>
      <c r="DC442">
        <v>198.68</v>
      </c>
      <c r="DD442">
        <v>0</v>
      </c>
      <c r="DH442">
        <v>186.69</v>
      </c>
      <c r="DM442">
        <v>186.69</v>
      </c>
      <c r="DR442">
        <v>186.69</v>
      </c>
      <c r="DW442">
        <v>186.69</v>
      </c>
      <c r="EB442">
        <v>186.69</v>
      </c>
      <c r="EG442">
        <v>188.94</v>
      </c>
      <c r="EL442">
        <v>188.94</v>
      </c>
      <c r="EQ442">
        <v>188.94</v>
      </c>
      <c r="EV442">
        <v>204.28</v>
      </c>
      <c r="FB442">
        <v>204.28</v>
      </c>
      <c r="FF442">
        <v>204.28</v>
      </c>
      <c r="FK442">
        <v>204.28</v>
      </c>
      <c r="FP442">
        <v>204.28</v>
      </c>
      <c r="FU442">
        <v>204.28</v>
      </c>
      <c r="FZ442">
        <v>204.28</v>
      </c>
      <c r="GE442">
        <v>204.28</v>
      </c>
      <c r="GJ442">
        <v>206.19</v>
      </c>
      <c r="GO442">
        <v>206.19</v>
      </c>
      <c r="GT442">
        <v>206.19</v>
      </c>
      <c r="GY442">
        <v>206.19</v>
      </c>
      <c r="HD442">
        <v>206.19</v>
      </c>
      <c r="HI442">
        <v>206.19</v>
      </c>
      <c r="HN442">
        <v>206.19</v>
      </c>
      <c r="HS442">
        <v>206.19</v>
      </c>
      <c r="HX442">
        <v>206.19</v>
      </c>
      <c r="IC442">
        <v>206.19</v>
      </c>
      <c r="IH442">
        <v>206.19</v>
      </c>
      <c r="IM442">
        <v>205.6</v>
      </c>
      <c r="IR442">
        <v>205.6</v>
      </c>
      <c r="IW442">
        <v>205.6</v>
      </c>
      <c r="JB442">
        <v>205.6</v>
      </c>
      <c r="JG442">
        <v>205.6</v>
      </c>
      <c r="JL442">
        <v>209.14</v>
      </c>
      <c r="JQ442">
        <v>205.6</v>
      </c>
    </row>
    <row r="443" spans="1:278" x14ac:dyDescent="0.3">
      <c r="A443" s="2">
        <f>IFERROR(AVERAGEIF(Customer_Revenue[[#This Row],[1/3/2022]:[3/31/2022]], "&gt;0"), 0)</f>
        <v>48.913333333333348</v>
      </c>
      <c r="B443" s="1">
        <f>IFERROR(AVEDEV(Customer_Revenue[[#This Row],[1/3/2022]:[3/31/2022]]),0)</f>
        <v>2.8661111111111222</v>
      </c>
      <c r="C443" s="1">
        <f>IFERROR(MAX(0,#REF!-#REF!),0)</f>
        <v>0</v>
      </c>
      <c r="D443" s="1">
        <f>IFERROR(#REF!+#REF!,0)</f>
        <v>0</v>
      </c>
      <c r="E443" s="2">
        <f>IFERROR(AVERAGEIF(Customer_Revenue[[#This Row],[4/1/2022]:[6/30/2022]], "&gt;0"), 0)</f>
        <v>58.17307692307692</v>
      </c>
      <c r="F443" s="1">
        <f>IFERROR(AVEDEV(Customer_Revenue[[#This Row],[4/1/2022]:[6/30/2022]]),0)</f>
        <v>9.5385798816568013</v>
      </c>
      <c r="G443" s="1">
        <f>IFERROR(MAX(0,#REF!-#REF!),0)</f>
        <v>0</v>
      </c>
      <c r="H443" s="1">
        <f>IFERROR(#REF!+#REF!,0)</f>
        <v>0</v>
      </c>
      <c r="I443" s="2">
        <f>IFERROR(AVERAGEIF(Customer_Revenue[[#This Row],[4/1/2022]:[9/30/2022]], "&gt;0"),0)</f>
        <v>60.998148148148132</v>
      </c>
      <c r="J443" s="1">
        <f>IFERROR(AVEDEV(Customer_Revenue[[#This Row],[4/1/2022]:[9/30/2022]]),0)</f>
        <v>8.3102057613168725</v>
      </c>
      <c r="K443" s="1">
        <f>IFERROR(MAX(0,Customer_Revenue[[#This Row],[Q3 Mean]]-Customer_Revenue[[#This Row],[Q3 Mean Absolute Deviation]]),0)</f>
        <v>52.68794238683126</v>
      </c>
      <c r="L443" s="1">
        <f>IFERROR(MAX(0,Customer_Revenue[[#This Row],[Q3 Mean]]+Customer_Revenue[[#This Row],[Q3 Mean Absolute Deviation]]),0)</f>
        <v>69.308353909465012</v>
      </c>
      <c r="M443" s="2">
        <f>IFERROR(AVERAGEIF(Customer_Revenue[[#This Row],[10/1/2021]:[3/31/2022]], "&gt;0"),0)</f>
        <v>47.498461538461534</v>
      </c>
      <c r="N443" s="1">
        <f>IFERROR(AVEDEV(Customer_Revenue[[#This Row],[10/1/2021]:[3/31/2022]]),0)</f>
        <v>1.431656804733723</v>
      </c>
      <c r="O443" s="1">
        <f>IFERROR(MAX(0,#REF!-#REF!),0)</f>
        <v>0</v>
      </c>
      <c r="P443" s="1">
        <f>IFERROR(#REF!+#REF!,0)</f>
        <v>0</v>
      </c>
      <c r="Q443">
        <v>9478</v>
      </c>
      <c r="R443">
        <v>45.86</v>
      </c>
      <c r="W443">
        <v>45.86</v>
      </c>
      <c r="AB443">
        <v>45.86</v>
      </c>
      <c r="AG443">
        <v>45.86</v>
      </c>
      <c r="AL443">
        <v>45.86</v>
      </c>
      <c r="AQ443">
        <v>45.86</v>
      </c>
      <c r="AV443">
        <v>45.86</v>
      </c>
      <c r="BA443">
        <v>45.86</v>
      </c>
      <c r="BF443">
        <v>45.86</v>
      </c>
      <c r="BK443">
        <v>45.86</v>
      </c>
      <c r="BP443">
        <v>47.35</v>
      </c>
      <c r="BU443">
        <v>47.35</v>
      </c>
      <c r="BZ443">
        <v>47.35</v>
      </c>
      <c r="CE443">
        <v>47.35</v>
      </c>
      <c r="CJ443">
        <v>47.35</v>
      </c>
      <c r="CK443" s="17"/>
      <c r="CO443">
        <v>47.35</v>
      </c>
      <c r="CT443">
        <v>47.35</v>
      </c>
      <c r="CY443">
        <v>47.35</v>
      </c>
      <c r="DD443">
        <v>47.35</v>
      </c>
      <c r="DI443">
        <v>47.35</v>
      </c>
      <c r="DN443">
        <v>47.35</v>
      </c>
      <c r="DS443">
        <v>47.35</v>
      </c>
      <c r="DX443">
        <v>47.35</v>
      </c>
      <c r="EC443">
        <v>47.35</v>
      </c>
      <c r="EH443">
        <v>47.35</v>
      </c>
      <c r="EM443">
        <v>66.11</v>
      </c>
      <c r="ER443">
        <v>57.4</v>
      </c>
      <c r="EW443">
        <v>54.72</v>
      </c>
      <c r="FB443">
        <v>69.459999999999994</v>
      </c>
      <c r="FG443">
        <v>50.7</v>
      </c>
      <c r="FL443">
        <v>51.37</v>
      </c>
      <c r="FQ443">
        <v>54.72</v>
      </c>
      <c r="FV443">
        <v>50.7</v>
      </c>
      <c r="GA443">
        <v>50.03</v>
      </c>
      <c r="GF443">
        <v>69.459999999999994</v>
      </c>
      <c r="GK443">
        <v>97.6</v>
      </c>
      <c r="GP443">
        <v>47.35</v>
      </c>
      <c r="GU443">
        <v>53.38</v>
      </c>
      <c r="GZ443">
        <v>49.36</v>
      </c>
      <c r="HE443">
        <v>49.36</v>
      </c>
      <c r="HJ443">
        <v>50.7</v>
      </c>
      <c r="HO443">
        <v>66.11</v>
      </c>
      <c r="HT443">
        <v>67.45</v>
      </c>
      <c r="HY443">
        <v>66.11</v>
      </c>
      <c r="ID443">
        <v>64.099999999999994</v>
      </c>
      <c r="II443">
        <v>66.78</v>
      </c>
      <c r="IN443">
        <v>66.78</v>
      </c>
      <c r="IS443">
        <v>66.78</v>
      </c>
      <c r="IX443">
        <v>64.099999999999994</v>
      </c>
      <c r="JC443">
        <v>65.44</v>
      </c>
      <c r="JH443">
        <v>64.77</v>
      </c>
      <c r="JM443">
        <v>66.11</v>
      </c>
      <c r="JR443">
        <v>66.11</v>
      </c>
    </row>
    <row r="444" spans="1:278" x14ac:dyDescent="0.3">
      <c r="A444" s="2">
        <f>IFERROR(AVERAGEIF(Customer_Revenue[[#This Row],[1/3/2022]:[3/31/2022]], "&gt;0"), 0)</f>
        <v>22.796666666666663</v>
      </c>
      <c r="B444" s="1">
        <f>IFERROR(AVEDEV(Customer_Revenue[[#This Row],[1/3/2022]:[3/31/2022]]),0)</f>
        <v>0.81888888888888489</v>
      </c>
      <c r="C444" s="1">
        <f>IFERROR(MAX(0,#REF!-#REF!),0)</f>
        <v>0</v>
      </c>
      <c r="D444" s="1">
        <f>IFERROR(#REF!+#REF!,0)</f>
        <v>0</v>
      </c>
      <c r="E444" s="2">
        <f>IFERROR(AVERAGEIF(Customer_Revenue[[#This Row],[4/1/2022]:[6/30/2022]], "&gt;0"), 0)</f>
        <v>25.846153846153847</v>
      </c>
      <c r="F444" s="1">
        <f>IFERROR(AVEDEV(Customer_Revenue[[#This Row],[4/1/2022]:[6/30/2022]]),0)</f>
        <v>1.35585798816568</v>
      </c>
      <c r="G444" s="1">
        <f>IFERROR(MAX(0,#REF!-#REF!),0)</f>
        <v>0</v>
      </c>
      <c r="H444" s="1">
        <f>IFERROR(#REF!+#REF!,0)</f>
        <v>0</v>
      </c>
      <c r="I444" s="2">
        <f>IFERROR(AVERAGEIF(Customer_Revenue[[#This Row],[4/1/2022]:[9/30/2022]], "&gt;0"),0)</f>
        <v>27.153703703703702</v>
      </c>
      <c r="J444" s="1">
        <f>IFERROR(AVEDEV(Customer_Revenue[[#This Row],[4/1/2022]:[9/30/2022]]),0)</f>
        <v>2.2149519890260629</v>
      </c>
      <c r="K444" s="1">
        <f>IFERROR(MAX(0,Customer_Revenue[[#This Row],[Q3 Mean]]-Customer_Revenue[[#This Row],[Q3 Mean Absolute Deviation]]),0)</f>
        <v>24.93875171467764</v>
      </c>
      <c r="L444" s="1">
        <f>IFERROR(MAX(0,Customer_Revenue[[#This Row],[Q3 Mean]]+Customer_Revenue[[#This Row],[Q3 Mean Absolute Deviation]]),0)</f>
        <v>29.368655692729764</v>
      </c>
      <c r="M444" s="2">
        <f>IFERROR(AVERAGEIF(Customer_Revenue[[#This Row],[10/1/2021]:[3/31/2022]], "&gt;0"),0)</f>
        <v>22.286923076923092</v>
      </c>
      <c r="N444" s="1">
        <f>IFERROR(AVEDEV(Customer_Revenue[[#This Row],[10/1/2021]:[3/31/2022]]),0)</f>
        <v>0.48994082840236486</v>
      </c>
      <c r="O444" s="1">
        <f>IFERROR(MAX(0,#REF!-#REF!),0)</f>
        <v>0</v>
      </c>
      <c r="P444" s="1">
        <f>IFERROR(#REF!+#REF!,0)</f>
        <v>0</v>
      </c>
      <c r="Q444">
        <v>9479</v>
      </c>
      <c r="R444">
        <v>21.65</v>
      </c>
      <c r="W444">
        <v>21.65</v>
      </c>
      <c r="AB444">
        <v>21.65</v>
      </c>
      <c r="AG444">
        <v>21.65</v>
      </c>
      <c r="AL444">
        <v>21.65</v>
      </c>
      <c r="AQ444">
        <v>21.65</v>
      </c>
      <c r="AV444">
        <v>21.65</v>
      </c>
      <c r="BA444">
        <v>21.65</v>
      </c>
      <c r="BF444">
        <v>21.65</v>
      </c>
      <c r="BK444">
        <v>21.65</v>
      </c>
      <c r="BP444">
        <v>22.35</v>
      </c>
      <c r="BU444">
        <v>22.35</v>
      </c>
      <c r="BZ444">
        <v>22.35</v>
      </c>
      <c r="CE444">
        <v>22.35</v>
      </c>
      <c r="CJ444">
        <v>22.35</v>
      </c>
      <c r="CK444" s="17"/>
      <c r="CO444">
        <v>22.35</v>
      </c>
      <c r="CT444">
        <v>22.35</v>
      </c>
      <c r="CY444">
        <v>22.35</v>
      </c>
      <c r="DD444">
        <v>22.35</v>
      </c>
      <c r="DI444">
        <v>22.35</v>
      </c>
      <c r="DN444">
        <v>22.35</v>
      </c>
      <c r="DS444">
        <v>22.35</v>
      </c>
      <c r="DX444">
        <v>22.35</v>
      </c>
      <c r="EC444">
        <v>22.35</v>
      </c>
      <c r="EH444">
        <v>22.35</v>
      </c>
      <c r="EM444">
        <v>27.71</v>
      </c>
      <c r="ER444">
        <v>28.32</v>
      </c>
      <c r="EW444">
        <v>24.3</v>
      </c>
      <c r="FB444">
        <v>24.3</v>
      </c>
      <c r="FG444">
        <v>25.64</v>
      </c>
      <c r="FL444">
        <v>26.31</v>
      </c>
      <c r="FQ444">
        <v>26.31</v>
      </c>
      <c r="FV444">
        <v>26.31</v>
      </c>
      <c r="GA444">
        <v>24.3</v>
      </c>
      <c r="GF444">
        <v>28.32</v>
      </c>
      <c r="GK444">
        <v>24.3</v>
      </c>
      <c r="GP444">
        <v>24.3</v>
      </c>
      <c r="GU444">
        <v>28.32</v>
      </c>
      <c r="GZ444">
        <v>24.97</v>
      </c>
      <c r="HE444">
        <v>24.97</v>
      </c>
      <c r="HJ444">
        <v>25.64</v>
      </c>
      <c r="HO444">
        <v>29.66</v>
      </c>
      <c r="HT444">
        <v>30.33</v>
      </c>
      <c r="HY444">
        <v>28.99</v>
      </c>
      <c r="ID444">
        <v>30.33</v>
      </c>
      <c r="II444">
        <v>30.33</v>
      </c>
      <c r="IN444">
        <v>30.33</v>
      </c>
      <c r="IS444">
        <v>30.33</v>
      </c>
      <c r="IX444">
        <v>24.3</v>
      </c>
      <c r="JC444">
        <v>28.99</v>
      </c>
      <c r="JH444">
        <v>28.99</v>
      </c>
      <c r="JM444">
        <v>24.3</v>
      </c>
      <c r="JR444">
        <v>29.66</v>
      </c>
    </row>
    <row r="445" spans="1:278" x14ac:dyDescent="0.3">
      <c r="A445" s="2">
        <f>IFERROR(AVERAGEIF(Customer_Revenue[[#This Row],[1/3/2022]:[3/31/2022]], "&gt;0"), 0)</f>
        <v>57.06166666666666</v>
      </c>
      <c r="B445" s="1">
        <f>IFERROR(AVEDEV(Customer_Revenue[[#This Row],[1/3/2022]:[3/31/2022]]),0)</f>
        <v>4.5755555555555514</v>
      </c>
      <c r="C445" s="1">
        <f>IFERROR(MAX(0,#REF!-#REF!),0)</f>
        <v>0</v>
      </c>
      <c r="D445" s="1">
        <f>IFERROR(#REF!+#REF!,0)</f>
        <v>0</v>
      </c>
      <c r="E445" s="2">
        <f>IFERROR(AVERAGEIF(Customer_Revenue[[#This Row],[4/1/2022]:[6/30/2022]], "&gt;0"), 0)</f>
        <v>57.555</v>
      </c>
      <c r="F445" s="1">
        <f>IFERROR(AVEDEV(Customer_Revenue[[#This Row],[4/1/2022]:[6/30/2022]]),0)</f>
        <v>25.215199999999999</v>
      </c>
      <c r="G445" s="1">
        <f>IFERROR(MAX(0,#REF!-#REF!),0)</f>
        <v>0</v>
      </c>
      <c r="H445" s="1">
        <f>IFERROR(#REF!+#REF!,0)</f>
        <v>0</v>
      </c>
      <c r="I445" s="2">
        <f>IFERROR(AVERAGEIF(Customer_Revenue[[#This Row],[4/1/2022]:[9/30/2022]], "&gt;0"),0)</f>
        <v>63.342500000000001</v>
      </c>
      <c r="J445" s="1">
        <f>IFERROR(AVEDEV(Customer_Revenue[[#This Row],[4/1/2022]:[9/30/2022]]),0)</f>
        <v>18.56864197530864</v>
      </c>
      <c r="K445" s="1">
        <f>IFERROR(MAX(0,Customer_Revenue[[#This Row],[Q3 Mean]]-Customer_Revenue[[#This Row],[Q3 Mean Absolute Deviation]]),0)</f>
        <v>44.773858024691364</v>
      </c>
      <c r="L445" s="1">
        <f>IFERROR(MAX(0,Customer_Revenue[[#This Row],[Q3 Mean]]+Customer_Revenue[[#This Row],[Q3 Mean Absolute Deviation]]),0)</f>
        <v>81.911141975308638</v>
      </c>
      <c r="M445" s="2">
        <f>IFERROR(AVERAGEIF(Customer_Revenue[[#This Row],[10/1/2021]:[3/31/2022]], "&gt;0"),0)</f>
        <v>55.50181818181818</v>
      </c>
      <c r="N445" s="1">
        <f>IFERROR(AVEDEV(Customer_Revenue[[#This Row],[10/1/2021]:[3/31/2022]]),0)</f>
        <v>3.0629752066115672</v>
      </c>
      <c r="O445" s="1">
        <f>IFERROR(MAX(0,#REF!-#REF!),0)</f>
        <v>0</v>
      </c>
      <c r="P445" s="1">
        <f>IFERROR(#REF!+#REF!,0)</f>
        <v>0</v>
      </c>
      <c r="Q445">
        <v>9493</v>
      </c>
      <c r="T445">
        <v>53.63</v>
      </c>
      <c r="AQ445">
        <v>53.63</v>
      </c>
      <c r="AV445">
        <v>53.63</v>
      </c>
      <c r="BA445">
        <v>53.63</v>
      </c>
      <c r="BF445">
        <v>53.63</v>
      </c>
      <c r="BK445">
        <v>53.63</v>
      </c>
      <c r="BP445">
        <v>53.63</v>
      </c>
      <c r="BU445">
        <v>53.63</v>
      </c>
      <c r="BZ445">
        <v>53.63</v>
      </c>
      <c r="CE445">
        <v>53.63</v>
      </c>
      <c r="CJ445">
        <v>53.63</v>
      </c>
      <c r="CK445" s="17"/>
      <c r="CO445">
        <v>53.63</v>
      </c>
      <c r="CT445">
        <v>53.63</v>
      </c>
      <c r="CY445">
        <v>53.63</v>
      </c>
      <c r="DD445">
        <v>53.63</v>
      </c>
      <c r="DI445">
        <v>53.63</v>
      </c>
      <c r="DN445">
        <v>53.63</v>
      </c>
      <c r="DS445">
        <v>53.63</v>
      </c>
      <c r="DX445">
        <v>62.800000000000004</v>
      </c>
      <c r="EC445">
        <v>62.8</v>
      </c>
      <c r="EH445">
        <v>65.05</v>
      </c>
      <c r="EM445">
        <v>65.05</v>
      </c>
      <c r="ER445">
        <v>0</v>
      </c>
      <c r="EW445">
        <v>65.05</v>
      </c>
      <c r="FQ445">
        <v>65.05</v>
      </c>
      <c r="GP445">
        <v>71.069999999999993</v>
      </c>
      <c r="HC445">
        <v>29.05</v>
      </c>
      <c r="HE445">
        <v>69.13</v>
      </c>
      <c r="HY445">
        <v>69.13</v>
      </c>
      <c r="IS445">
        <v>69.13</v>
      </c>
      <c r="JM445">
        <v>69.13</v>
      </c>
    </row>
    <row r="446" spans="1:278" x14ac:dyDescent="0.3">
      <c r="A446" s="2">
        <f>IFERROR(AVERAGEIF(Customer_Revenue[[#This Row],[1/3/2022]:[3/31/2022]], "&gt;0"), 0)</f>
        <v>46.676666666666669</v>
      </c>
      <c r="B446" s="1">
        <f>IFERROR(AVEDEV(Customer_Revenue[[#This Row],[1/3/2022]:[3/31/2022]]),0)</f>
        <v>2.380555555555556</v>
      </c>
      <c r="C446" s="1">
        <f>IFERROR(MAX(0,#REF!-#REF!),0)</f>
        <v>0</v>
      </c>
      <c r="D446" s="1">
        <f>IFERROR(#REF!+#REF!,0)</f>
        <v>0</v>
      </c>
      <c r="E446" s="2">
        <f>IFERROR(AVERAGEIF(Customer_Revenue[[#This Row],[4/1/2022]:[6/30/2022]], "&gt;0"), 0)</f>
        <v>42.192500000000003</v>
      </c>
      <c r="F446" s="1">
        <f>IFERROR(AVEDEV(Customer_Revenue[[#This Row],[4/1/2022]:[6/30/2022]]),0)</f>
        <v>12.366249999999997</v>
      </c>
      <c r="G446" s="1">
        <f>IFERROR(MAX(0,#REF!-#REF!),0)</f>
        <v>0</v>
      </c>
      <c r="H446" s="1">
        <f>IFERROR(#REF!+#REF!,0)</f>
        <v>0</v>
      </c>
      <c r="I446" s="2">
        <f>IFERROR(AVERAGEIF(Customer_Revenue[[#This Row],[4/1/2022]:[9/30/2022]], "&gt;0"),0)</f>
        <v>50.521250000000009</v>
      </c>
      <c r="J446" s="1">
        <f>IFERROR(AVEDEV(Customer_Revenue[[#This Row],[4/1/2022]:[9/30/2022]]),0)</f>
        <v>8.6981249999999957</v>
      </c>
      <c r="K446" s="1">
        <f>IFERROR(MAX(0,Customer_Revenue[[#This Row],[Q3 Mean]]-Customer_Revenue[[#This Row],[Q3 Mean Absolute Deviation]]),0)</f>
        <v>41.823125000000012</v>
      </c>
      <c r="L446" s="1">
        <f>IFERROR(MAX(0,Customer_Revenue[[#This Row],[Q3 Mean]]+Customer_Revenue[[#This Row],[Q3 Mean Absolute Deviation]]),0)</f>
        <v>59.219375000000007</v>
      </c>
      <c r="M446" s="2">
        <f>IFERROR(AVERAGEIF(Customer_Revenue[[#This Row],[10/1/2021]:[3/31/2022]], "&gt;0"),0)</f>
        <v>45.378181818181837</v>
      </c>
      <c r="N446" s="1">
        <f>IFERROR(AVEDEV(Customer_Revenue[[#This Row],[10/1/2021]:[3/31/2022]]),0)</f>
        <v>2.124793388429759</v>
      </c>
      <c r="O446" s="1">
        <f>IFERROR(MAX(0,#REF!-#REF!),0)</f>
        <v>0</v>
      </c>
      <c r="P446" s="1">
        <f>IFERROR(#REF!+#REF!,0)</f>
        <v>0</v>
      </c>
      <c r="Q446">
        <v>9496</v>
      </c>
      <c r="V446">
        <v>43.82</v>
      </c>
      <c r="AQ446">
        <v>43.82</v>
      </c>
      <c r="AV446">
        <v>43.82</v>
      </c>
      <c r="BA446">
        <v>43.82</v>
      </c>
      <c r="BF446">
        <v>43.82</v>
      </c>
      <c r="BK446">
        <v>43.82</v>
      </c>
      <c r="BP446">
        <v>43.82</v>
      </c>
      <c r="BU446">
        <v>43.82</v>
      </c>
      <c r="BZ446">
        <v>43.82</v>
      </c>
      <c r="CE446">
        <v>43.82</v>
      </c>
      <c r="CJ446">
        <v>43.82</v>
      </c>
      <c r="CK446" s="17"/>
      <c r="CO446">
        <v>43.82</v>
      </c>
      <c r="CT446">
        <v>43.82</v>
      </c>
      <c r="CY446">
        <v>43.82</v>
      </c>
      <c r="DD446">
        <v>43.82</v>
      </c>
      <c r="DI446">
        <v>47.7</v>
      </c>
      <c r="DN446">
        <v>47.7</v>
      </c>
      <c r="DS446">
        <v>47.7</v>
      </c>
      <c r="DX446">
        <v>47.7</v>
      </c>
      <c r="EC446">
        <v>47.7</v>
      </c>
      <c r="EH446">
        <v>51.26</v>
      </c>
      <c r="EM446">
        <v>51.26</v>
      </c>
      <c r="EW446">
        <v>51.26</v>
      </c>
      <c r="FQ446">
        <v>51.26</v>
      </c>
      <c r="GK446">
        <v>48.79</v>
      </c>
      <c r="HC446">
        <v>17.46</v>
      </c>
      <c r="HE446">
        <v>58.85</v>
      </c>
      <c r="HY446">
        <v>58.85</v>
      </c>
      <c r="IS446">
        <v>58.85</v>
      </c>
      <c r="JM446">
        <v>58.85</v>
      </c>
    </row>
    <row r="447" spans="1:278" x14ac:dyDescent="0.3">
      <c r="A447" s="2">
        <f>IFERROR(AVERAGEIF(Customer_Revenue[[#This Row],[1/3/2022]:[3/31/2022]], "&gt;0"), 0)</f>
        <v>73.64</v>
      </c>
      <c r="B447" s="1">
        <f>IFERROR(AVEDEV(Customer_Revenue[[#This Row],[1/3/2022]:[3/31/2022]]),0)</f>
        <v>18.034285714285719</v>
      </c>
      <c r="C447" s="1">
        <f>IFERROR(MAX(0,#REF!-#REF!),0)</f>
        <v>0</v>
      </c>
      <c r="D447" s="1">
        <f>IFERROR(#REF!+#REF!,0)</f>
        <v>0</v>
      </c>
      <c r="E447" s="2">
        <f>IFERROR(AVERAGEIF(Customer_Revenue[[#This Row],[4/1/2022]:[6/30/2022]], "&gt;0"), 0)</f>
        <v>76.11999999999999</v>
      </c>
      <c r="F447" s="1">
        <f>IFERROR(AVEDEV(Customer_Revenue[[#This Row],[4/1/2022]:[6/30/2022]]),0)</f>
        <v>1.3066666666666624</v>
      </c>
      <c r="G447" s="1">
        <f>IFERROR(MAX(0,#REF!-#REF!),0)</f>
        <v>0</v>
      </c>
      <c r="H447" s="1">
        <f>IFERROR(#REF!+#REF!,0)</f>
        <v>0</v>
      </c>
      <c r="I447" s="2">
        <f>IFERROR(AVERAGEIF(Customer_Revenue[[#This Row],[4/1/2022]:[9/30/2022]], "&gt;0"),0)</f>
        <v>76.011666666666656</v>
      </c>
      <c r="J447" s="1">
        <f>IFERROR(AVEDEV(Customer_Revenue[[#This Row],[4/1/2022]:[9/30/2022]]),0)</f>
        <v>11.166035502958589</v>
      </c>
      <c r="K447" s="1">
        <f>IFERROR(MAX(0,Customer_Revenue[[#This Row],[Q3 Mean]]-Customer_Revenue[[#This Row],[Q3 Mean Absolute Deviation]]),0)</f>
        <v>64.845631163708063</v>
      </c>
      <c r="L447" s="1">
        <f>IFERROR(MAX(0,Customer_Revenue[[#This Row],[Q3 Mean]]+Customer_Revenue[[#This Row],[Q3 Mean Absolute Deviation]]),0)</f>
        <v>87.177702169625249</v>
      </c>
      <c r="M447" s="2">
        <f>IFERROR(AVERAGEIF(Customer_Revenue[[#This Row],[10/1/2021]:[3/31/2022]], "&gt;0"),0)</f>
        <v>72.688333333333318</v>
      </c>
      <c r="N447" s="1">
        <f>IFERROR(AVEDEV(Customer_Revenue[[#This Row],[10/1/2021]:[3/31/2022]]),0)</f>
        <v>10.32260355029587</v>
      </c>
      <c r="O447" s="1">
        <f>IFERROR(MAX(0,#REF!-#REF!),0)</f>
        <v>0</v>
      </c>
      <c r="P447" s="1">
        <f>IFERROR(#REF!+#REF!,0)</f>
        <v>0</v>
      </c>
      <c r="Q447">
        <v>9533</v>
      </c>
      <c r="Z447">
        <v>69.430000000000007</v>
      </c>
      <c r="AJ447">
        <v>69.430000000000007</v>
      </c>
      <c r="AT447">
        <v>72.89</v>
      </c>
      <c r="BF447">
        <v>72.89</v>
      </c>
      <c r="BN447">
        <v>72.89</v>
      </c>
      <c r="BX447">
        <v>72.89</v>
      </c>
      <c r="CK447" s="17"/>
      <c r="CM447">
        <v>0</v>
      </c>
      <c r="CR447">
        <v>72.89</v>
      </c>
      <c r="DB447">
        <v>72.89</v>
      </c>
      <c r="DL447">
        <v>72.89</v>
      </c>
      <c r="DV447">
        <v>72.89</v>
      </c>
      <c r="EF447">
        <v>75.14</v>
      </c>
      <c r="EP447">
        <v>75.14</v>
      </c>
      <c r="EZ447">
        <v>75.14</v>
      </c>
      <c r="FJ447">
        <v>75.14</v>
      </c>
      <c r="FT447">
        <v>75.14</v>
      </c>
      <c r="GD447">
        <v>75.14</v>
      </c>
      <c r="GN447">
        <v>78.08</v>
      </c>
      <c r="GX447">
        <v>78.08</v>
      </c>
      <c r="HM447">
        <v>0</v>
      </c>
      <c r="HR447">
        <v>78.08</v>
      </c>
      <c r="IB447">
        <v>78.08</v>
      </c>
      <c r="IL447">
        <v>77.17</v>
      </c>
      <c r="IV447">
        <v>77.17</v>
      </c>
      <c r="JF447">
        <v>77.17</v>
      </c>
      <c r="JP447">
        <v>67.75</v>
      </c>
    </row>
    <row r="448" spans="1:278" x14ac:dyDescent="0.3">
      <c r="A448" s="2">
        <f>IFERROR(AVERAGEIF(Customer_Revenue[[#This Row],[1/3/2022]:[3/31/2022]], "&gt;0"), 0)</f>
        <v>223.50857142857143</v>
      </c>
      <c r="B448" s="1">
        <f>IFERROR(AVEDEV(Customer_Revenue[[#This Row],[1/3/2022]:[3/31/2022]]),0)</f>
        <v>49.360625000000013</v>
      </c>
      <c r="C448" s="1">
        <f>IFERROR(MAX(0,#REF!-#REF!),0)</f>
        <v>0</v>
      </c>
      <c r="D448" s="1">
        <f>IFERROR(#REF!+#REF!,0)</f>
        <v>0</v>
      </c>
      <c r="E448" s="2">
        <f>IFERROR(AVERAGEIF(Customer_Revenue[[#This Row],[4/1/2022]:[6/30/2022]], "&gt;0"), 0)</f>
        <v>224.02833333333331</v>
      </c>
      <c r="F448" s="1">
        <f>IFERROR(AVEDEV(Customer_Revenue[[#This Row],[4/1/2022]:[6/30/2022]]),0)</f>
        <v>54.864081632653082</v>
      </c>
      <c r="G448" s="1">
        <f>IFERROR(MAX(0,#REF!-#REF!),0)</f>
        <v>0</v>
      </c>
      <c r="H448" s="1">
        <f>IFERROR(#REF!+#REF!,0)</f>
        <v>0</v>
      </c>
      <c r="I448" s="2">
        <f>IFERROR(AVERAGEIF(Customer_Revenue[[#This Row],[4/1/2022]:[9/30/2022]], "&gt;0"),0)</f>
        <v>234.22307692307692</v>
      </c>
      <c r="J448" s="1">
        <f>IFERROR(AVEDEV(Customer_Revenue[[#This Row],[4/1/2022]:[9/30/2022]]),0)</f>
        <v>31.070408163265288</v>
      </c>
      <c r="K448" s="1">
        <f>IFERROR(MAX(0,Customer_Revenue[[#This Row],[Q3 Mean]]-Customer_Revenue[[#This Row],[Q3 Mean Absolute Deviation]]),0)</f>
        <v>203.15266875981163</v>
      </c>
      <c r="L448" s="1">
        <f>IFERROR(MAX(0,Customer_Revenue[[#This Row],[Q3 Mean]]+Customer_Revenue[[#This Row],[Q3 Mean Absolute Deviation]]),0)</f>
        <v>265.29348508634223</v>
      </c>
      <c r="M448" s="2">
        <f>IFERROR(AVERAGEIF(Customer_Revenue[[#This Row],[10/1/2021]:[3/31/2022]], "&gt;0"),0)</f>
        <v>225.32357142857148</v>
      </c>
      <c r="N448" s="1">
        <f>IFERROR(AVEDEV(Customer_Revenue[[#This Row],[10/1/2021]:[3/31/2022]]),0)</f>
        <v>49.523593749999975</v>
      </c>
      <c r="O448" s="1">
        <f>IFERROR(MAX(0,#REF!-#REF!),0)</f>
        <v>0</v>
      </c>
      <c r="P448" s="1">
        <f>IFERROR(#REF!+#REF!,0)</f>
        <v>0</v>
      </c>
      <c r="Q448">
        <v>9543</v>
      </c>
      <c r="R448">
        <v>220.63</v>
      </c>
      <c r="AB448">
        <v>220.63</v>
      </c>
      <c r="AL448">
        <v>220.63</v>
      </c>
      <c r="AU448">
        <v>232.02</v>
      </c>
      <c r="BE448">
        <v>232.02</v>
      </c>
      <c r="BO448">
        <v>232.02</v>
      </c>
      <c r="BT448">
        <v>0</v>
      </c>
      <c r="BY448">
        <v>232.02</v>
      </c>
      <c r="CI448">
        <v>232.02</v>
      </c>
      <c r="CJ448">
        <v>-2.14</v>
      </c>
      <c r="CK448" s="17"/>
      <c r="CS448">
        <v>221.34</v>
      </c>
      <c r="DC448">
        <v>221.34</v>
      </c>
      <c r="DM448">
        <v>221.34</v>
      </c>
      <c r="DW448">
        <v>221.34</v>
      </c>
      <c r="EG448">
        <v>223.59</v>
      </c>
      <c r="EQ448">
        <v>223.59</v>
      </c>
      <c r="FA448">
        <v>223.59</v>
      </c>
      <c r="FK448">
        <v>223.59</v>
      </c>
      <c r="FU448">
        <v>223.59</v>
      </c>
      <c r="GE448">
        <v>223.59</v>
      </c>
      <c r="GO448">
        <v>226.22</v>
      </c>
      <c r="GT448">
        <v>0</v>
      </c>
      <c r="GY448">
        <v>223.59</v>
      </c>
      <c r="HI448">
        <v>223.59</v>
      </c>
      <c r="HS448">
        <v>223.59</v>
      </c>
      <c r="IC448">
        <v>223.59</v>
      </c>
      <c r="IM448">
        <v>223.59</v>
      </c>
      <c r="IW448">
        <v>359.19</v>
      </c>
      <c r="JG448">
        <v>223.59</v>
      </c>
      <c r="JQ448">
        <v>223.59</v>
      </c>
    </row>
    <row r="449" spans="1:278" x14ac:dyDescent="0.3">
      <c r="A449" s="2">
        <f>IFERROR(AVERAGEIF(Customer_Revenue[[#This Row],[1/3/2022]:[3/31/2022]], "&gt;0"), 0)</f>
        <v>164.40384615384619</v>
      </c>
      <c r="B449" s="1">
        <f>IFERROR(AVEDEV(Customer_Revenue[[#This Row],[1/3/2022]:[3/31/2022]]),0)</f>
        <v>71.668444444444447</v>
      </c>
      <c r="C449" s="1">
        <f>IFERROR(MAX(0,#REF!-#REF!),0)</f>
        <v>0</v>
      </c>
      <c r="D449" s="1">
        <f>IFERROR(#REF!+#REF!,0)</f>
        <v>0</v>
      </c>
      <c r="E449" s="2">
        <f>IFERROR(AVERAGEIF(Customer_Revenue[[#This Row],[4/1/2022]:[6/30/2022]], "&gt;0"), 0)</f>
        <v>151.33384615384617</v>
      </c>
      <c r="F449" s="1">
        <f>IFERROR(AVEDEV(Customer_Revenue[[#This Row],[4/1/2022]:[6/30/2022]]),0)</f>
        <v>42.515147928994082</v>
      </c>
      <c r="G449" s="1">
        <f>IFERROR(MAX(0,#REF!-#REF!),0)</f>
        <v>0</v>
      </c>
      <c r="H449" s="1">
        <f>IFERROR(#REF!+#REF!,0)</f>
        <v>0</v>
      </c>
      <c r="I449" s="2">
        <f>IFERROR(AVERAGEIF(Customer_Revenue[[#This Row],[4/1/2022]:[9/30/2022]], "&gt;0"),0)</f>
        <v>155.93192307692306</v>
      </c>
      <c r="J449" s="1">
        <f>IFERROR(AVEDEV(Customer_Revenue[[#This Row],[4/1/2022]:[9/30/2022]]),0)</f>
        <v>47.046656804733736</v>
      </c>
      <c r="K449" s="1">
        <f>IFERROR(MAX(0,Customer_Revenue[[#This Row],[Q3 Mean]]-Customer_Revenue[[#This Row],[Q3 Mean Absolute Deviation]]),0)</f>
        <v>108.88526627218931</v>
      </c>
      <c r="L449" s="1">
        <f>IFERROR(MAX(0,Customer_Revenue[[#This Row],[Q3 Mean]]+Customer_Revenue[[#This Row],[Q3 Mean Absolute Deviation]]),0)</f>
        <v>202.9785798816568</v>
      </c>
      <c r="M449" s="2">
        <f>IFERROR(AVERAGEIF(Customer_Revenue[[#This Row],[10/1/2021]:[3/31/2022]], "&gt;0"),0)</f>
        <v>157.13923076923072</v>
      </c>
      <c r="N449" s="1">
        <f>IFERROR(AVEDEV(Customer_Revenue[[#This Row],[10/1/2021]:[3/31/2022]]),0)</f>
        <v>62.859262782401885</v>
      </c>
      <c r="O449" s="1">
        <f>IFERROR(MAX(0,#REF!-#REF!),0)</f>
        <v>0</v>
      </c>
      <c r="P449" s="1">
        <f>IFERROR(#REF!+#REF!,0)</f>
        <v>0</v>
      </c>
      <c r="Q449">
        <v>9546</v>
      </c>
      <c r="T449">
        <v>113.21</v>
      </c>
      <c r="Y449">
        <v>113.21</v>
      </c>
      <c r="AD449">
        <v>113.21</v>
      </c>
      <c r="AI449">
        <v>226.98</v>
      </c>
      <c r="AN449">
        <v>118.77</v>
      </c>
      <c r="AS449">
        <v>118.77</v>
      </c>
      <c r="AX449">
        <v>105.18</v>
      </c>
      <c r="BB449">
        <v>325.73</v>
      </c>
      <c r="BC449">
        <v>0</v>
      </c>
      <c r="BH449">
        <v>118.77</v>
      </c>
      <c r="BM449">
        <v>118.77</v>
      </c>
      <c r="BR449">
        <v>118.77</v>
      </c>
      <c r="BW449">
        <v>238.23</v>
      </c>
      <c r="CB449">
        <v>118.77</v>
      </c>
      <c r="CG449">
        <v>118.77</v>
      </c>
      <c r="CK449" s="17"/>
      <c r="CL449">
        <v>118.77</v>
      </c>
      <c r="CM449">
        <v>-13.59</v>
      </c>
      <c r="CQ449">
        <v>238.23</v>
      </c>
      <c r="CV449">
        <v>118.77</v>
      </c>
      <c r="CX449">
        <v>-27.18</v>
      </c>
      <c r="DA449">
        <v>105.18</v>
      </c>
      <c r="DF449">
        <v>105.18</v>
      </c>
      <c r="DK449">
        <v>224.64</v>
      </c>
      <c r="DP449">
        <v>170.7</v>
      </c>
      <c r="DU449">
        <v>105.18</v>
      </c>
      <c r="DZ449">
        <v>105.18</v>
      </c>
      <c r="EE449">
        <v>303.89</v>
      </c>
      <c r="EJ449">
        <v>298.88</v>
      </c>
      <c r="EO449">
        <v>123.88</v>
      </c>
      <c r="ET449">
        <v>123.88</v>
      </c>
      <c r="EY449">
        <v>243.33</v>
      </c>
      <c r="FD449">
        <v>123.88</v>
      </c>
      <c r="FI449">
        <v>123.88</v>
      </c>
      <c r="FN449">
        <v>123.88</v>
      </c>
      <c r="FS449">
        <v>243.33</v>
      </c>
      <c r="FX449">
        <v>123.88</v>
      </c>
      <c r="GC449">
        <v>123.88</v>
      </c>
      <c r="GH449">
        <v>121.02</v>
      </c>
      <c r="GM449">
        <v>243.69</v>
      </c>
      <c r="GR449">
        <v>124.23</v>
      </c>
      <c r="GW449">
        <v>124.23</v>
      </c>
      <c r="HB449">
        <v>124.23</v>
      </c>
      <c r="HG449">
        <v>243.69</v>
      </c>
      <c r="HL449">
        <v>124.23</v>
      </c>
      <c r="HQ449">
        <v>124.23</v>
      </c>
      <c r="HV449">
        <v>124.23</v>
      </c>
      <c r="IA449">
        <v>243.69</v>
      </c>
      <c r="IF449">
        <v>124.23</v>
      </c>
      <c r="IK449">
        <v>124.23</v>
      </c>
      <c r="IP449">
        <v>123.24</v>
      </c>
      <c r="IU449">
        <v>242.7</v>
      </c>
      <c r="IZ449">
        <v>123.24</v>
      </c>
      <c r="JE449">
        <v>123.24</v>
      </c>
      <c r="JJ449">
        <v>123.24</v>
      </c>
      <c r="JO449">
        <v>242.7</v>
      </c>
    </row>
    <row r="450" spans="1:278" x14ac:dyDescent="0.3">
      <c r="A450" s="2">
        <f>IFERROR(AVERAGEIF(Customer_Revenue[[#This Row],[1/3/2022]:[3/31/2022]], "&gt;0"), 0)</f>
        <v>204.98625000000001</v>
      </c>
      <c r="B450" s="1">
        <f>IFERROR(AVEDEV(Customer_Revenue[[#This Row],[1/3/2022]:[3/31/2022]]),0)</f>
        <v>102.44125</v>
      </c>
      <c r="C450" s="1">
        <f>IFERROR(MAX(0,#REF!-#REF!),0)</f>
        <v>0</v>
      </c>
      <c r="D450" s="1">
        <f>IFERROR(#REF!+#REF!,0)</f>
        <v>0</v>
      </c>
      <c r="E450" s="2">
        <f>IFERROR(AVERAGEIF(Customer_Revenue[[#This Row],[4/1/2022]:[6/30/2022]], "&gt;0"), 0)</f>
        <v>317.21153846153845</v>
      </c>
      <c r="F450" s="1">
        <f>IFERROR(AVEDEV(Customer_Revenue[[#This Row],[4/1/2022]:[6/30/2022]]),0)</f>
        <v>85.562551020408137</v>
      </c>
      <c r="G450" s="1">
        <f>IFERROR(MAX(0,#REF!-#REF!),0)</f>
        <v>0</v>
      </c>
      <c r="H450" s="1">
        <f>IFERROR(#REF!+#REF!,0)</f>
        <v>0</v>
      </c>
      <c r="I450" s="2">
        <f>IFERROR(AVERAGEIF(Customer_Revenue[[#This Row],[4/1/2022]:[9/30/2022]], "&gt;0"),0)</f>
        <v>332.01653846153846</v>
      </c>
      <c r="J450" s="1">
        <f>IFERROR(AVEDEV(Customer_Revenue[[#This Row],[4/1/2022]:[9/30/2022]]),0)</f>
        <v>85.909566326530609</v>
      </c>
      <c r="K450" s="1">
        <f>IFERROR(MAX(0,Customer_Revenue[[#This Row],[Q3 Mean]]-Customer_Revenue[[#This Row],[Q3 Mean Absolute Deviation]]),0)</f>
        <v>246.10697213500785</v>
      </c>
      <c r="L450" s="1">
        <f>IFERROR(MAX(0,Customer_Revenue[[#This Row],[Q3 Mean]]+Customer_Revenue[[#This Row],[Q3 Mean Absolute Deviation]]),0)</f>
        <v>417.9261047880691</v>
      </c>
      <c r="M450" s="2">
        <f>IFERROR(AVERAGEIF(Customer_Revenue[[#This Row],[10/1/2021]:[3/31/2022]], "&gt;0"),0)</f>
        <v>193.86</v>
      </c>
      <c r="N450" s="1">
        <f>IFERROR(AVEDEV(Customer_Revenue[[#This Row],[10/1/2021]:[3/31/2022]]),0)</f>
        <v>94.300145681581711</v>
      </c>
      <c r="O450" s="1">
        <f>IFERROR(MAX(0,#REF!-#REF!),0)</f>
        <v>0</v>
      </c>
      <c r="P450" s="1">
        <f>IFERROR(#REF!+#REF!,0)</f>
        <v>0</v>
      </c>
      <c r="Q450">
        <v>9547</v>
      </c>
      <c r="T450">
        <v>148.19999999999999</v>
      </c>
      <c r="Y450">
        <v>200.45</v>
      </c>
      <c r="AD450">
        <v>108.13</v>
      </c>
      <c r="AI450">
        <v>145.29</v>
      </c>
      <c r="AJ450">
        <v>0</v>
      </c>
      <c r="AN450">
        <v>148.19999999999999</v>
      </c>
      <c r="AS450">
        <v>185.36</v>
      </c>
      <c r="AX450">
        <v>108.13</v>
      </c>
      <c r="BC450">
        <v>108.13</v>
      </c>
      <c r="BH450">
        <v>185.36</v>
      </c>
      <c r="BM450">
        <v>108.13</v>
      </c>
      <c r="BR450">
        <v>108.13</v>
      </c>
      <c r="BW450">
        <v>185.36</v>
      </c>
      <c r="CB450">
        <v>603.29</v>
      </c>
      <c r="CC450">
        <v>0</v>
      </c>
      <c r="CG450">
        <v>328.13</v>
      </c>
      <c r="CK450" s="17"/>
      <c r="CL450">
        <v>273.36</v>
      </c>
      <c r="CQ450">
        <v>125.71</v>
      </c>
      <c r="CV450">
        <v>125.71</v>
      </c>
      <c r="DA450">
        <v>125.71</v>
      </c>
      <c r="DF450">
        <v>125.71</v>
      </c>
      <c r="DI450">
        <v>44.04</v>
      </c>
      <c r="DK450">
        <v>250.87</v>
      </c>
      <c r="DP450">
        <v>125.71</v>
      </c>
      <c r="DQ450">
        <v>264</v>
      </c>
      <c r="DU450">
        <v>477.71</v>
      </c>
      <c r="DZ450">
        <v>208.29</v>
      </c>
      <c r="EE450">
        <v>127.96</v>
      </c>
      <c r="EJ450">
        <v>271.94</v>
      </c>
      <c r="EM450">
        <v>19.809999999999999</v>
      </c>
      <c r="EO450">
        <v>385.12</v>
      </c>
      <c r="ET450">
        <v>173.38</v>
      </c>
      <c r="EY450">
        <v>253.12</v>
      </c>
      <c r="FD450">
        <v>393.38</v>
      </c>
      <c r="FE450">
        <v>0</v>
      </c>
      <c r="FI450">
        <v>303.95999999999998</v>
      </c>
      <c r="FN450">
        <v>313.19</v>
      </c>
      <c r="FS450">
        <v>358.61</v>
      </c>
      <c r="FX450">
        <v>306.35000000000002</v>
      </c>
      <c r="GC450">
        <v>182.61</v>
      </c>
      <c r="GH450">
        <v>394.35</v>
      </c>
      <c r="GM450">
        <v>360.98</v>
      </c>
      <c r="GR450">
        <v>458.12</v>
      </c>
      <c r="GW450">
        <v>360.98</v>
      </c>
      <c r="HB450">
        <v>264.72000000000003</v>
      </c>
      <c r="HG450">
        <v>439.17</v>
      </c>
      <c r="HL450">
        <v>251.53</v>
      </c>
      <c r="HQ450">
        <v>340.84</v>
      </c>
      <c r="HV450">
        <v>299.93</v>
      </c>
      <c r="IA450">
        <v>293.14999999999998</v>
      </c>
      <c r="IF450">
        <v>347.62</v>
      </c>
      <c r="IK450">
        <v>340.84</v>
      </c>
      <c r="IP450">
        <v>347.52</v>
      </c>
      <c r="IU450">
        <v>340.03</v>
      </c>
      <c r="IZ450">
        <v>485.94</v>
      </c>
      <c r="JE450">
        <v>228.8</v>
      </c>
      <c r="JJ450">
        <v>247.63</v>
      </c>
      <c r="JO450">
        <v>545.67999999999995</v>
      </c>
      <c r="JP450">
        <v>0</v>
      </c>
    </row>
    <row r="451" spans="1:278" x14ac:dyDescent="0.3">
      <c r="A451" s="2">
        <f>IFERROR(AVERAGEIF(Customer_Revenue[[#This Row],[1/3/2022]:[3/31/2022]], "&gt;0"), 0)</f>
        <v>122.324</v>
      </c>
      <c r="B451" s="1">
        <f>IFERROR(AVEDEV(Customer_Revenue[[#This Row],[1/3/2022]:[3/31/2022]]),0)</f>
        <v>39.047777777777775</v>
      </c>
      <c r="C451" s="1">
        <f>IFERROR(MAX(0,#REF!-#REF!),0)</f>
        <v>0</v>
      </c>
      <c r="D451" s="1">
        <f>IFERROR(#REF!+#REF!,0)</f>
        <v>0</v>
      </c>
      <c r="E451" s="2">
        <f>IFERROR(AVERAGEIF(Customer_Revenue[[#This Row],[4/1/2022]:[6/30/2022]], "&gt;0"), 0)</f>
        <v>133.79</v>
      </c>
      <c r="F451" s="1">
        <f>IFERROR(AVEDEV(Customer_Revenue[[#This Row],[4/1/2022]:[6/30/2022]]),0)</f>
        <v>1.1733333333333367</v>
      </c>
      <c r="G451" s="1">
        <f>IFERROR(MAX(0,#REF!-#REF!),0)</f>
        <v>0</v>
      </c>
      <c r="H451" s="1">
        <f>IFERROR(#REF!+#REF!,0)</f>
        <v>0</v>
      </c>
      <c r="I451" s="2">
        <f>IFERROR(AVERAGEIF(Customer_Revenue[[#This Row],[4/1/2022]:[9/30/2022]], "&gt;0"),0)</f>
        <v>135.66</v>
      </c>
      <c r="J451" s="1">
        <f>IFERROR(AVEDEV(Customer_Revenue[[#This Row],[4/1/2022]:[9/30/2022]]),0)</f>
        <v>29.675624999999997</v>
      </c>
      <c r="K451" s="1">
        <f>IFERROR(MAX(0,Customer_Revenue[[#This Row],[Q3 Mean]]-Customer_Revenue[[#This Row],[Q3 Mean Absolute Deviation]]),0)</f>
        <v>105.984375</v>
      </c>
      <c r="L451" s="1">
        <f>IFERROR(MAX(0,Customer_Revenue[[#This Row],[Q3 Mean]]+Customer_Revenue[[#This Row],[Q3 Mean Absolute Deviation]]),0)</f>
        <v>165.33562499999999</v>
      </c>
      <c r="M451" s="2">
        <f>IFERROR(AVERAGEIF(Customer_Revenue[[#This Row],[10/1/2021]:[3/31/2022]], "&gt;0"),0)</f>
        <v>124.52499999999999</v>
      </c>
      <c r="N451" s="1">
        <f>IFERROR(AVEDEV(Customer_Revenue[[#This Row],[10/1/2021]:[3/31/2022]]),0)</f>
        <v>29.921728395061727</v>
      </c>
      <c r="O451" s="1">
        <f>IFERROR(MAX(0,#REF!-#REF!),0)</f>
        <v>0</v>
      </c>
      <c r="P451" s="1">
        <f>IFERROR(#REF!+#REF!,0)</f>
        <v>0</v>
      </c>
      <c r="Q451">
        <v>9548</v>
      </c>
      <c r="Y451">
        <v>123.26</v>
      </c>
      <c r="AS451">
        <v>130.66</v>
      </c>
      <c r="BM451">
        <v>130.66</v>
      </c>
      <c r="CG451">
        <v>130.66</v>
      </c>
      <c r="CK451" s="17"/>
      <c r="CL451">
        <v>0</v>
      </c>
      <c r="DA451">
        <v>130.66</v>
      </c>
      <c r="DT451">
        <v>86.73</v>
      </c>
      <c r="DU451">
        <v>130.66</v>
      </c>
      <c r="EO451">
        <v>132.91</v>
      </c>
      <c r="FI451">
        <v>132.91</v>
      </c>
      <c r="GC451">
        <v>132.91</v>
      </c>
      <c r="GW451">
        <v>135.55000000000001</v>
      </c>
      <c r="HQ451">
        <v>135.55000000000001</v>
      </c>
      <c r="IK451">
        <v>135.55000000000001</v>
      </c>
      <c r="IM451">
        <v>0</v>
      </c>
      <c r="JE451">
        <v>134.72999999999999</v>
      </c>
      <c r="JQ451">
        <v>142.41999999999999</v>
      </c>
    </row>
    <row r="452" spans="1:278" x14ac:dyDescent="0.3">
      <c r="A452" s="2">
        <f>IFERROR(AVERAGEIF(Customer_Revenue[[#This Row],[1/3/2022]:[3/31/2022]], "&gt;0"), 0)</f>
        <v>86.944999999999979</v>
      </c>
      <c r="B452" s="1">
        <f>IFERROR(AVEDEV(Customer_Revenue[[#This Row],[1/3/2022]:[3/31/2022]]),0)</f>
        <v>0.62499999999999056</v>
      </c>
      <c r="C452" s="1">
        <f>IFERROR(MAX(0,#REF!-#REF!),0)</f>
        <v>0</v>
      </c>
      <c r="D452" s="1">
        <f>IFERROR(#REF!+#REF!,0)</f>
        <v>0</v>
      </c>
      <c r="E452" s="2">
        <f>IFERROR(AVERAGEIF(Customer_Revenue[[#This Row],[4/1/2022]:[6/30/2022]], "&gt;0"), 0)</f>
        <v>86.904615384615383</v>
      </c>
      <c r="F452" s="1">
        <f>IFERROR(AVEDEV(Customer_Revenue[[#This Row],[4/1/2022]:[6/30/2022]]),0)</f>
        <v>2.06272189349112</v>
      </c>
      <c r="G452" s="1">
        <f>IFERROR(MAX(0,#REF!-#REF!),0)</f>
        <v>0</v>
      </c>
      <c r="H452" s="1">
        <f>IFERROR(#REF!+#REF!,0)</f>
        <v>0</v>
      </c>
      <c r="I452" s="2">
        <f>IFERROR(AVERAGEIF(Customer_Revenue[[#This Row],[4/1/2022]:[9/30/2022]], "&gt;0"),0)</f>
        <v>99.649629629629615</v>
      </c>
      <c r="J452" s="1">
        <f>IFERROR(AVEDEV(Customer_Revenue[[#This Row],[4/1/2022]:[9/30/2022]]),0)</f>
        <v>33.064471879286685</v>
      </c>
      <c r="K452" s="1">
        <f>IFERROR(MAX(0,Customer_Revenue[[#This Row],[Q3 Mean]]-Customer_Revenue[[#This Row],[Q3 Mean Absolute Deviation]]),0)</f>
        <v>66.58515775034293</v>
      </c>
      <c r="L452" s="1">
        <f>IFERROR(MAX(0,Customer_Revenue[[#This Row],[Q3 Mean]]+Customer_Revenue[[#This Row],[Q3 Mean Absolute Deviation]]),0)</f>
        <v>132.71410150891631</v>
      </c>
      <c r="M452" s="2">
        <f>IFERROR(AVERAGEIF(Customer_Revenue[[#This Row],[10/1/2021]:[3/31/2022]], "&gt;0"),0)</f>
        <v>95.128846153846169</v>
      </c>
      <c r="N452" s="1">
        <f>IFERROR(AVEDEV(Customer_Revenue[[#This Row],[10/1/2021]:[3/31/2022]]),0)</f>
        <v>27.581715976331374</v>
      </c>
      <c r="O452" s="1">
        <f>IFERROR(MAX(0,#REF!-#REF!),0)</f>
        <v>0</v>
      </c>
      <c r="P452" s="1">
        <f>IFERROR(#REF!+#REF!,0)</f>
        <v>0</v>
      </c>
      <c r="Q452">
        <v>9551</v>
      </c>
      <c r="R452">
        <v>50.04</v>
      </c>
      <c r="W452">
        <v>335.54</v>
      </c>
      <c r="AB452">
        <v>71.22</v>
      </c>
      <c r="AG452">
        <v>56.22</v>
      </c>
      <c r="AL452">
        <v>56.22</v>
      </c>
      <c r="AQ452">
        <v>56.22</v>
      </c>
      <c r="AV452">
        <v>83.63</v>
      </c>
      <c r="BA452">
        <v>80.680000000000007</v>
      </c>
      <c r="BF452">
        <v>213.28</v>
      </c>
      <c r="BK452">
        <v>80.680000000000007</v>
      </c>
      <c r="BP452">
        <v>86.57</v>
      </c>
      <c r="BU452">
        <v>86.57</v>
      </c>
      <c r="BZ452">
        <v>86.57</v>
      </c>
      <c r="CE452">
        <v>86.57</v>
      </c>
      <c r="CJ452">
        <v>86.57</v>
      </c>
      <c r="CK452" s="17"/>
      <c r="CO452">
        <v>86.57</v>
      </c>
      <c r="CT452">
        <v>86.57</v>
      </c>
      <c r="CY452">
        <v>86.57</v>
      </c>
      <c r="DD452">
        <v>86.57</v>
      </c>
      <c r="DI452">
        <v>86.57</v>
      </c>
      <c r="DN452">
        <v>86.57</v>
      </c>
      <c r="DS452">
        <v>86.57</v>
      </c>
      <c r="DX452">
        <v>86.57</v>
      </c>
      <c r="EC452">
        <v>86.57</v>
      </c>
      <c r="EH452">
        <v>88.82</v>
      </c>
      <c r="EM452">
        <v>88.82</v>
      </c>
      <c r="ER452">
        <v>88.82</v>
      </c>
      <c r="EW452">
        <v>88.82</v>
      </c>
      <c r="FB452">
        <v>88.82</v>
      </c>
      <c r="FG452">
        <v>88.82</v>
      </c>
      <c r="FL452">
        <v>88.82</v>
      </c>
      <c r="FQ452">
        <v>88.82</v>
      </c>
      <c r="FV452">
        <v>88.82</v>
      </c>
      <c r="GA452">
        <v>84.67</v>
      </c>
      <c r="GF452">
        <v>84.67</v>
      </c>
      <c r="GK452">
        <v>84.67</v>
      </c>
      <c r="GP452">
        <v>84.67</v>
      </c>
      <c r="GU452">
        <v>84.67</v>
      </c>
      <c r="GZ452">
        <v>84.67</v>
      </c>
      <c r="HE452">
        <v>84.67</v>
      </c>
      <c r="HJ452">
        <v>84.67</v>
      </c>
      <c r="HO452">
        <v>84.67</v>
      </c>
      <c r="HT452">
        <v>84.67</v>
      </c>
      <c r="HY452">
        <v>75.12</v>
      </c>
      <c r="ID452">
        <v>75.12</v>
      </c>
      <c r="II452">
        <v>75.12</v>
      </c>
      <c r="IN452">
        <v>75.12</v>
      </c>
      <c r="IS452">
        <v>546.02</v>
      </c>
      <c r="IX452">
        <v>75.12</v>
      </c>
      <c r="JC452">
        <v>75.12</v>
      </c>
      <c r="JH452">
        <v>75.12</v>
      </c>
      <c r="JM452">
        <v>75.12</v>
      </c>
      <c r="JR452">
        <v>75.12</v>
      </c>
    </row>
    <row r="453" spans="1:278" x14ac:dyDescent="0.3">
      <c r="A453" s="2">
        <f>IFERROR(AVERAGEIF(Customer_Revenue[[#This Row],[1/3/2022]:[3/31/2022]], "&gt;0"), 0)</f>
        <v>109.31</v>
      </c>
      <c r="B453" s="1">
        <f>IFERROR(AVEDEV(Customer_Revenue[[#This Row],[1/3/2022]:[3/31/2022]]),0)</f>
        <v>0</v>
      </c>
      <c r="C453" s="1">
        <f>IFERROR(MAX(0,#REF!-#REF!),0)</f>
        <v>0</v>
      </c>
      <c r="D453" s="1">
        <f>IFERROR(#REF!+#REF!,0)</f>
        <v>0</v>
      </c>
      <c r="E453" s="2">
        <f>IFERROR(AVERAGEIF(Customer_Revenue[[#This Row],[4/1/2022]:[6/30/2022]], "&gt;0"), 0)</f>
        <v>114.3</v>
      </c>
      <c r="F453" s="1">
        <f>IFERROR(AVEDEV(Customer_Revenue[[#This Row],[4/1/2022]:[6/30/2022]]),0)</f>
        <v>0</v>
      </c>
      <c r="G453" s="1">
        <f>IFERROR(MAX(0,#REF!-#REF!),0)</f>
        <v>0</v>
      </c>
      <c r="H453" s="1">
        <f>IFERROR(#REF!+#REF!,0)</f>
        <v>0</v>
      </c>
      <c r="I453" s="2">
        <f>IFERROR(AVERAGEIF(Customer_Revenue[[#This Row],[4/1/2022]:[9/30/2022]], "&gt;0"),0)</f>
        <v>114.08749999999999</v>
      </c>
      <c r="J453" s="1">
        <f>IFERROR(AVEDEV(Customer_Revenue[[#This Row],[4/1/2022]:[9/30/2022]]),0)</f>
        <v>0.31875000000000142</v>
      </c>
      <c r="K453" s="1">
        <f>IFERROR(MAX(0,Customer_Revenue[[#This Row],[Q3 Mean]]-Customer_Revenue[[#This Row],[Q3 Mean Absolute Deviation]]),0)</f>
        <v>113.76874999999998</v>
      </c>
      <c r="L453" s="1">
        <f>IFERROR(MAX(0,Customer_Revenue[[#This Row],[Q3 Mean]]+Customer_Revenue[[#This Row],[Q3 Mean Absolute Deviation]]),0)</f>
        <v>114.40625</v>
      </c>
      <c r="M453" s="2">
        <f>IFERROR(AVERAGEIF(Customer_Revenue[[#This Row],[10/1/2021]:[3/31/2022]], "&gt;0"),0)</f>
        <v>93.481999999999999</v>
      </c>
      <c r="N453" s="1">
        <f>IFERROR(AVEDEV(Customer_Revenue[[#This Row],[10/1/2021]:[3/31/2022]]),0)</f>
        <v>11.170399999999997</v>
      </c>
      <c r="O453" s="1">
        <f>IFERROR(MAX(0,#REF!-#REF!),0)</f>
        <v>0</v>
      </c>
      <c r="P453" s="1">
        <f>IFERROR(#REF!+#REF!,0)</f>
        <v>0</v>
      </c>
      <c r="Q453">
        <v>9562</v>
      </c>
      <c r="U453">
        <v>82.79</v>
      </c>
      <c r="AO453">
        <v>82.79</v>
      </c>
      <c r="BI453">
        <v>86.94</v>
      </c>
      <c r="CC453">
        <v>105.58</v>
      </c>
      <c r="CK453" s="17"/>
      <c r="CW453">
        <v>109.31</v>
      </c>
      <c r="GS453">
        <v>114.3</v>
      </c>
      <c r="HM453">
        <v>114.3</v>
      </c>
      <c r="IG453">
        <v>114.3</v>
      </c>
      <c r="JA453">
        <v>113.45</v>
      </c>
    </row>
    <row r="454" spans="1:278" x14ac:dyDescent="0.3">
      <c r="A454" s="2">
        <f>IFERROR(AVERAGEIF(Customer_Revenue[[#This Row],[1/3/2022]:[3/31/2022]], "&gt;0"), 0)</f>
        <v>118.94499999999998</v>
      </c>
      <c r="B454" s="1">
        <f>IFERROR(AVEDEV(Customer_Revenue[[#This Row],[1/3/2022]:[3/31/2022]]),0)</f>
        <v>0.62499999999999056</v>
      </c>
      <c r="C454" s="1">
        <f>IFERROR(MAX(0,#REF!-#REF!),0)</f>
        <v>0</v>
      </c>
      <c r="D454" s="1">
        <f>IFERROR(#REF!+#REF!,0)</f>
        <v>0</v>
      </c>
      <c r="E454" s="2">
        <f>IFERROR(AVERAGEIF(Customer_Revenue[[#This Row],[4/1/2022]:[6/30/2022]], "&gt;0"), 0)</f>
        <v>121.6342857142857</v>
      </c>
      <c r="F454" s="1">
        <f>IFERROR(AVEDEV(Customer_Revenue[[#This Row],[4/1/2022]:[6/30/2022]]),0)</f>
        <v>1.1632653061224463</v>
      </c>
      <c r="G454" s="1">
        <f>IFERROR(MAX(0,#REF!-#REF!),0)</f>
        <v>0</v>
      </c>
      <c r="H454" s="1">
        <f>IFERROR(#REF!+#REF!,0)</f>
        <v>0</v>
      </c>
      <c r="I454" s="2">
        <f>IFERROR(AVERAGEIF(Customer_Revenue[[#This Row],[4/1/2022]:[9/30/2022]], "&gt;0"),0)</f>
        <v>122.36846153846152</v>
      </c>
      <c r="J454" s="1">
        <f>IFERROR(AVEDEV(Customer_Revenue[[#This Row],[4/1/2022]:[9/30/2022]]),0)</f>
        <v>1.191124260355038</v>
      </c>
      <c r="K454" s="1">
        <f>IFERROR(MAX(0,Customer_Revenue[[#This Row],[Q3 Mean]]-Customer_Revenue[[#This Row],[Q3 Mean Absolute Deviation]]),0)</f>
        <v>121.17733727810648</v>
      </c>
      <c r="L454" s="1">
        <f>IFERROR(MAX(0,Customer_Revenue[[#This Row],[Q3 Mean]]+Customer_Revenue[[#This Row],[Q3 Mean Absolute Deviation]]),0)</f>
        <v>123.55958579881656</v>
      </c>
      <c r="M454" s="2">
        <f>IFERROR(AVERAGEIF(Customer_Revenue[[#This Row],[10/1/2021]:[3/31/2022]], "&gt;0"),0)</f>
        <v>118.82384615384612</v>
      </c>
      <c r="N454" s="1">
        <f>IFERROR(AVEDEV(Customer_Revenue[[#This Row],[10/1/2021]:[3/31/2022]]),0)</f>
        <v>15.762346938775531</v>
      </c>
      <c r="O454" s="1">
        <f>IFERROR(MAX(0,#REF!-#REF!),0)</f>
        <v>0</v>
      </c>
      <c r="P454" s="1">
        <f>IFERROR(#REF!+#REF!,0)</f>
        <v>0</v>
      </c>
      <c r="Q454">
        <v>9577</v>
      </c>
      <c r="T454">
        <v>118.92</v>
      </c>
      <c r="U454">
        <v>0</v>
      </c>
      <c r="AD454">
        <v>118.92</v>
      </c>
      <c r="AN454">
        <v>118.92</v>
      </c>
      <c r="AX454">
        <v>118.57</v>
      </c>
      <c r="BH454">
        <v>118.57</v>
      </c>
      <c r="BR454">
        <v>118.57</v>
      </c>
      <c r="CB454">
        <v>118.57</v>
      </c>
      <c r="CK454" s="17"/>
      <c r="CL454">
        <v>118.57</v>
      </c>
      <c r="CV454">
        <v>118.57</v>
      </c>
      <c r="DF454">
        <v>118.57</v>
      </c>
      <c r="DP454">
        <v>118.57</v>
      </c>
      <c r="DZ454">
        <v>118.57</v>
      </c>
      <c r="EJ454">
        <v>120.82</v>
      </c>
      <c r="ET454">
        <v>120.82</v>
      </c>
      <c r="FD454">
        <v>120.82</v>
      </c>
      <c r="FN454">
        <v>120.82</v>
      </c>
      <c r="FX454">
        <v>120.82</v>
      </c>
      <c r="GH454">
        <v>120.82</v>
      </c>
      <c r="GR454">
        <v>123.67</v>
      </c>
      <c r="HB454">
        <v>123.67</v>
      </c>
      <c r="HL454">
        <v>123.67</v>
      </c>
      <c r="HV454">
        <v>123.67</v>
      </c>
      <c r="IF454">
        <v>123.67</v>
      </c>
      <c r="IP454">
        <v>122.78</v>
      </c>
      <c r="IZ454">
        <v>122.78</v>
      </c>
      <c r="JJ454">
        <v>122.78</v>
      </c>
    </row>
    <row r="455" spans="1:278" x14ac:dyDescent="0.3">
      <c r="A455" s="2">
        <f>IFERROR(AVERAGEIF(Customer_Revenue[[#This Row],[1/3/2022]:[3/31/2022]], "&gt;0"), 0)</f>
        <v>82.916153846153833</v>
      </c>
      <c r="B455" s="1">
        <f>IFERROR(AVEDEV(Customer_Revenue[[#This Row],[1/3/2022]:[3/31/2022]]),0)</f>
        <v>6.5744378698224715</v>
      </c>
      <c r="C455" s="1">
        <f>IFERROR(MAX(0,#REF!-#REF!),0)</f>
        <v>0</v>
      </c>
      <c r="D455" s="1">
        <f>IFERROR(#REF!+#REF!,0)</f>
        <v>0</v>
      </c>
      <c r="E455" s="2">
        <f>IFERROR(AVERAGEIF(Customer_Revenue[[#This Row],[4/1/2022]:[6/30/2022]], "&gt;0"), 0)</f>
        <v>88.404615384615383</v>
      </c>
      <c r="F455" s="1">
        <f>IFERROR(AVEDEV(Customer_Revenue[[#This Row],[4/1/2022]:[6/30/2022]]),0)</f>
        <v>11.344733727810649</v>
      </c>
      <c r="G455" s="1">
        <f>IFERROR(MAX(0,#REF!-#REF!),0)</f>
        <v>0</v>
      </c>
      <c r="H455" s="1">
        <f>IFERROR(#REF!+#REF!,0)</f>
        <v>0</v>
      </c>
      <c r="I455" s="2">
        <f>IFERROR(AVERAGEIF(Customer_Revenue[[#This Row],[4/1/2022]:[9/30/2022]], "&gt;0"),0)</f>
        <v>90.523600000000002</v>
      </c>
      <c r="J455" s="1">
        <f>IFERROR(AVEDEV(Customer_Revenue[[#This Row],[4/1/2022]:[9/30/2022]]),0)</f>
        <v>16.753579881656801</v>
      </c>
      <c r="K455" s="1">
        <f>IFERROR(MAX(0,Customer_Revenue[[#This Row],[Q3 Mean]]-Customer_Revenue[[#This Row],[Q3 Mean Absolute Deviation]]),0)</f>
        <v>73.770020118343197</v>
      </c>
      <c r="L455" s="1">
        <f>IFERROR(MAX(0,Customer_Revenue[[#This Row],[Q3 Mean]]+Customer_Revenue[[#This Row],[Q3 Mean Absolute Deviation]]),0)</f>
        <v>107.27717988165681</v>
      </c>
      <c r="M455" s="2">
        <f>IFERROR(AVERAGEIF(Customer_Revenue[[#This Row],[10/1/2021]:[3/31/2022]], "&gt;0"),0)</f>
        <v>79.993461538461531</v>
      </c>
      <c r="N455" s="1">
        <f>IFERROR(AVEDEV(Customer_Revenue[[#This Row],[10/1/2021]:[3/31/2022]]),0)</f>
        <v>9.9076331360946686</v>
      </c>
      <c r="O455" s="1">
        <f>IFERROR(MAX(0,#REF!-#REF!),0)</f>
        <v>0</v>
      </c>
      <c r="P455" s="1">
        <f>IFERROR(#REF!+#REF!,0)</f>
        <v>0</v>
      </c>
      <c r="Q455">
        <v>9579</v>
      </c>
      <c r="U455">
        <v>68.040000000000006</v>
      </c>
      <c r="Z455">
        <v>77.72</v>
      </c>
      <c r="AE455">
        <v>122.41</v>
      </c>
      <c r="AJ455">
        <v>68.040000000000006</v>
      </c>
      <c r="AO455">
        <v>62.45</v>
      </c>
      <c r="AT455">
        <v>72.13</v>
      </c>
      <c r="AY455">
        <v>62.45</v>
      </c>
      <c r="BD455">
        <v>62.45</v>
      </c>
      <c r="BI455">
        <v>76.430000000000007</v>
      </c>
      <c r="BN455">
        <v>115.42</v>
      </c>
      <c r="BS455">
        <v>68.05</v>
      </c>
      <c r="BX455">
        <v>68.05</v>
      </c>
      <c r="CC455">
        <v>78.28</v>
      </c>
      <c r="CH455">
        <v>125.65</v>
      </c>
      <c r="CK455" s="17"/>
      <c r="CM455">
        <v>78.28</v>
      </c>
      <c r="CR455">
        <v>79.510000000000005</v>
      </c>
      <c r="CW455">
        <v>78.28</v>
      </c>
      <c r="DB455">
        <v>78.28</v>
      </c>
      <c r="DG455">
        <v>78.28</v>
      </c>
      <c r="DL455">
        <v>78.28</v>
      </c>
      <c r="DQ455">
        <v>78.28</v>
      </c>
      <c r="DV455">
        <v>78.28</v>
      </c>
      <c r="EA455">
        <v>79.510000000000005</v>
      </c>
      <c r="EF455">
        <v>81.760000000000005</v>
      </c>
      <c r="EK455">
        <v>81.760000000000005</v>
      </c>
      <c r="EP455">
        <v>81.760000000000005</v>
      </c>
      <c r="EU455">
        <v>81.760000000000005</v>
      </c>
      <c r="EZ455">
        <v>81.760000000000005</v>
      </c>
      <c r="FE455">
        <v>81.760000000000005</v>
      </c>
      <c r="FJ455">
        <v>81.760000000000005</v>
      </c>
      <c r="FO455">
        <v>81.760000000000005</v>
      </c>
      <c r="FT455">
        <v>81.760000000000005</v>
      </c>
      <c r="FY455">
        <v>81.760000000000005</v>
      </c>
      <c r="GD455">
        <v>161.11000000000001</v>
      </c>
      <c r="GI455">
        <v>84.77</v>
      </c>
      <c r="GN455">
        <v>84.77</v>
      </c>
      <c r="GS455">
        <v>73.31</v>
      </c>
      <c r="GX455">
        <v>89.44</v>
      </c>
      <c r="HC455">
        <v>83.54</v>
      </c>
      <c r="HH455">
        <v>83.54</v>
      </c>
      <c r="HM455">
        <v>138.24</v>
      </c>
      <c r="HR455">
        <v>79.31</v>
      </c>
      <c r="HW455">
        <v>79.31</v>
      </c>
      <c r="IB455">
        <v>135.21</v>
      </c>
      <c r="IG455">
        <v>90.77</v>
      </c>
      <c r="IL455">
        <v>89.84</v>
      </c>
      <c r="IQ455">
        <v>83.95</v>
      </c>
      <c r="IV455">
        <v>0</v>
      </c>
      <c r="JA455">
        <v>78.040000000000006</v>
      </c>
      <c r="JF455">
        <v>122.48</v>
      </c>
      <c r="JK455">
        <v>66.569999999999993</v>
      </c>
      <c r="JP455">
        <v>66.569999999999993</v>
      </c>
    </row>
    <row r="456" spans="1:278" x14ac:dyDescent="0.3">
      <c r="A456" s="2">
        <f>IFERROR(AVERAGEIF(Customer_Revenue[[#This Row],[1/3/2022]:[3/31/2022]], "&gt;0"), 0)</f>
        <v>135.12461538461537</v>
      </c>
      <c r="B456" s="1">
        <f>IFERROR(AVEDEV(Customer_Revenue[[#This Row],[1/3/2022]:[3/31/2022]]),0)</f>
        <v>22.028757396449706</v>
      </c>
      <c r="C456" s="1">
        <f>IFERROR(MAX(0,#REF!-#REF!),0)</f>
        <v>0</v>
      </c>
      <c r="D456" s="1">
        <f>IFERROR(#REF!+#REF!,0)</f>
        <v>0</v>
      </c>
      <c r="E456" s="2">
        <f>IFERROR(AVERAGEIF(Customer_Revenue[[#This Row],[4/1/2022]:[6/30/2022]], "&gt;0"), 0)</f>
        <v>145.74538461538464</v>
      </c>
      <c r="F456" s="1">
        <f>IFERROR(AVEDEV(Customer_Revenue[[#This Row],[4/1/2022]:[6/30/2022]]),0)</f>
        <v>21.28497041420118</v>
      </c>
      <c r="G456" s="1">
        <f>IFERROR(MAX(0,#REF!-#REF!),0)</f>
        <v>0</v>
      </c>
      <c r="H456" s="1">
        <f>IFERROR(#REF!+#REF!,0)</f>
        <v>0</v>
      </c>
      <c r="I456" s="2">
        <f>IFERROR(AVERAGEIF(Customer_Revenue[[#This Row],[4/1/2022]:[9/30/2022]], "&gt;0"),0)</f>
        <v>143.9507692307692</v>
      </c>
      <c r="J456" s="1">
        <f>IFERROR(AVEDEV(Customer_Revenue[[#This Row],[4/1/2022]:[9/30/2022]]),0)</f>
        <v>26.059917695473253</v>
      </c>
      <c r="K456" s="1">
        <f>IFERROR(MAX(0,Customer_Revenue[[#This Row],[Q3 Mean]]-Customer_Revenue[[#This Row],[Q3 Mean Absolute Deviation]]),0)</f>
        <v>117.89085153529595</v>
      </c>
      <c r="L456" s="1">
        <f>IFERROR(MAX(0,Customer_Revenue[[#This Row],[Q3 Mean]]+Customer_Revenue[[#This Row],[Q3 Mean Absolute Deviation]]),0)</f>
        <v>170.01068692624244</v>
      </c>
      <c r="M456" s="2">
        <f>IFERROR(AVERAGEIF(Customer_Revenue[[#This Row],[10/1/2021]:[3/31/2022]], "&gt;0"),0)</f>
        <v>128.39000000000004</v>
      </c>
      <c r="N456" s="1">
        <f>IFERROR(AVEDEV(Customer_Revenue[[#This Row],[10/1/2021]:[3/31/2022]]),0)</f>
        <v>19.616153846153868</v>
      </c>
      <c r="O456" s="1">
        <f>IFERROR(MAX(0,#REF!-#REF!),0)</f>
        <v>0</v>
      </c>
      <c r="P456" s="1">
        <f>IFERROR(#REF!+#REF!,0)</f>
        <v>0</v>
      </c>
      <c r="Q456">
        <v>9639</v>
      </c>
      <c r="V456">
        <v>111.82</v>
      </c>
      <c r="AA456">
        <v>155.88</v>
      </c>
      <c r="AF456">
        <v>111.82</v>
      </c>
      <c r="AK456">
        <v>111.82</v>
      </c>
      <c r="AP456">
        <v>155.88</v>
      </c>
      <c r="AU456">
        <v>111.82</v>
      </c>
      <c r="AZ456">
        <v>111.82</v>
      </c>
      <c r="BE456">
        <v>111.82</v>
      </c>
      <c r="BJ456">
        <v>111.82</v>
      </c>
      <c r="BO456">
        <v>111.82</v>
      </c>
      <c r="BT456">
        <v>111.82</v>
      </c>
      <c r="BY456">
        <v>151.56</v>
      </c>
      <c r="CD456">
        <v>111.82</v>
      </c>
      <c r="CI456">
        <v>111.82</v>
      </c>
      <c r="CK456" s="17"/>
      <c r="CN456">
        <v>111.82</v>
      </c>
      <c r="CS456">
        <v>155.88</v>
      </c>
      <c r="CX456">
        <v>111.82</v>
      </c>
      <c r="DC456">
        <v>119.57</v>
      </c>
      <c r="DH456">
        <v>166.71</v>
      </c>
      <c r="DM456">
        <v>119.57</v>
      </c>
      <c r="DR456">
        <v>166.71</v>
      </c>
      <c r="DW456">
        <v>119.57</v>
      </c>
      <c r="EB456">
        <v>163.63</v>
      </c>
      <c r="EG456">
        <v>121.82</v>
      </c>
      <c r="EL456">
        <v>121.82</v>
      </c>
      <c r="EQ456">
        <v>165.88</v>
      </c>
      <c r="EV456">
        <v>121.82</v>
      </c>
      <c r="FA456">
        <v>165.88</v>
      </c>
      <c r="FF456">
        <v>121.82</v>
      </c>
      <c r="FK456">
        <v>165.88</v>
      </c>
      <c r="FP456">
        <v>121.82</v>
      </c>
      <c r="FU456">
        <v>165.88</v>
      </c>
      <c r="FZ456">
        <v>121.82</v>
      </c>
      <c r="GE456">
        <v>165.88</v>
      </c>
      <c r="GJ456">
        <v>168.48</v>
      </c>
      <c r="GO456">
        <v>124.42</v>
      </c>
      <c r="GT456">
        <v>168.48</v>
      </c>
      <c r="GY456">
        <v>158.09</v>
      </c>
      <c r="HD456">
        <v>124.42</v>
      </c>
      <c r="HI456">
        <v>168.48</v>
      </c>
      <c r="HN456">
        <v>168.48</v>
      </c>
      <c r="HS456">
        <v>173.77</v>
      </c>
      <c r="HX456">
        <v>124.42</v>
      </c>
      <c r="IC456">
        <v>124.42</v>
      </c>
      <c r="IH456">
        <v>124.42</v>
      </c>
      <c r="IM456">
        <v>123.62</v>
      </c>
      <c r="IR456">
        <v>123.62</v>
      </c>
      <c r="IW456">
        <v>123.62</v>
      </c>
      <c r="JB456">
        <v>172.97</v>
      </c>
      <c r="JF456">
        <v>0</v>
      </c>
      <c r="JG456">
        <v>172.97</v>
      </c>
      <c r="JL456">
        <v>123.62</v>
      </c>
      <c r="JQ456">
        <v>123.62</v>
      </c>
    </row>
    <row r="457" spans="1:278" x14ac:dyDescent="0.3">
      <c r="A457" s="2">
        <f>IFERROR(AVERAGEIF(Customer_Revenue[[#This Row],[1/3/2022]:[3/31/2022]], "&gt;0"), 0)</f>
        <v>93.276153846153889</v>
      </c>
      <c r="B457" s="1">
        <f>IFERROR(AVEDEV(Customer_Revenue[[#This Row],[1/3/2022]:[3/31/2022]]),0)</f>
        <v>2.9106508875739738</v>
      </c>
      <c r="C457" s="1">
        <f>IFERROR(MAX(0,#REF!-#REF!),0)</f>
        <v>0</v>
      </c>
      <c r="D457" s="1">
        <f>IFERROR(#REF!+#REF!,0)</f>
        <v>0</v>
      </c>
      <c r="E457" s="2">
        <f>IFERROR(AVERAGEIF(Customer_Revenue[[#This Row],[4/1/2022]:[6/30/2022]], "&gt;0"), 0)</f>
        <v>92.274615384615373</v>
      </c>
      <c r="F457" s="1">
        <f>IFERROR(AVEDEV(Customer_Revenue[[#This Row],[4/1/2022]:[6/30/2022]]),0)</f>
        <v>0.20023668639052955</v>
      </c>
      <c r="G457" s="1">
        <f>IFERROR(MAX(0,#REF!-#REF!),0)</f>
        <v>0</v>
      </c>
      <c r="H457" s="1">
        <f>IFERROR(#REF!+#REF!,0)</f>
        <v>0</v>
      </c>
      <c r="I457" s="2">
        <f>IFERROR(AVERAGEIF(Customer_Revenue[[#This Row],[4/1/2022]:[9/30/2022]], "&gt;0"),0)</f>
        <v>92.402692307692263</v>
      </c>
      <c r="J457" s="1">
        <f>IFERROR(AVEDEV(Customer_Revenue[[#This Row],[4/1/2022]:[9/30/2022]]),0)</f>
        <v>0.18878698224853435</v>
      </c>
      <c r="K457" s="1">
        <f>IFERROR(MAX(0,Customer_Revenue[[#This Row],[Q3 Mean]]-Customer_Revenue[[#This Row],[Q3 Mean Absolute Deviation]]),0)</f>
        <v>92.213905325443733</v>
      </c>
      <c r="L457" s="1">
        <f>IFERROR(MAX(0,Customer_Revenue[[#This Row],[Q3 Mean]]+Customer_Revenue[[#This Row],[Q3 Mean Absolute Deviation]]),0)</f>
        <v>92.591479289940793</v>
      </c>
      <c r="M457" s="2">
        <f>IFERROR(AVERAGEIF(Customer_Revenue[[#This Row],[10/1/2021]:[3/31/2022]], "&gt;0"),0)</f>
        <v>95.168076923076924</v>
      </c>
      <c r="N457" s="1">
        <f>IFERROR(AVEDEV(Customer_Revenue[[#This Row],[10/1/2021]:[3/31/2022]]),0)</f>
        <v>7.3303703703703755</v>
      </c>
      <c r="O457" s="1">
        <f>IFERROR(MAX(0,#REF!-#REF!),0)</f>
        <v>0</v>
      </c>
      <c r="P457" s="1">
        <f>IFERROR(#REF!+#REF!,0)</f>
        <v>0</v>
      </c>
      <c r="Q457">
        <v>9651</v>
      </c>
      <c r="S457">
        <v>97.06</v>
      </c>
      <c r="X457">
        <v>97.06</v>
      </c>
      <c r="AC457">
        <v>97.06</v>
      </c>
      <c r="AH457">
        <v>97.06</v>
      </c>
      <c r="AM457">
        <v>97.06</v>
      </c>
      <c r="AR457">
        <v>97.06</v>
      </c>
      <c r="AW457">
        <v>97.06</v>
      </c>
      <c r="BB457">
        <v>0</v>
      </c>
      <c r="BC457">
        <v>97.06</v>
      </c>
      <c r="BG457">
        <v>97.06</v>
      </c>
      <c r="BL457">
        <v>97.06</v>
      </c>
      <c r="BQ457">
        <v>97.06</v>
      </c>
      <c r="BV457">
        <v>97.06</v>
      </c>
      <c r="CA457">
        <v>97.06</v>
      </c>
      <c r="CF457">
        <v>97.06</v>
      </c>
      <c r="CK457" s="17">
        <v>97.06</v>
      </c>
      <c r="CP457">
        <v>97.06</v>
      </c>
      <c r="CU457">
        <v>97.06</v>
      </c>
      <c r="CZ457">
        <v>97.06</v>
      </c>
      <c r="DE457">
        <v>90.18</v>
      </c>
      <c r="DJ457">
        <v>90.18</v>
      </c>
      <c r="DO457">
        <v>90.18</v>
      </c>
      <c r="DT457">
        <v>90.18</v>
      </c>
      <c r="DY457">
        <v>90.18</v>
      </c>
      <c r="ED457">
        <v>92.13</v>
      </c>
      <c r="EI457">
        <v>92.13</v>
      </c>
      <c r="EN457">
        <v>92.13</v>
      </c>
      <c r="ES457">
        <v>92.13</v>
      </c>
      <c r="EX457">
        <v>92.13</v>
      </c>
      <c r="FC457">
        <v>92.13</v>
      </c>
      <c r="FH457">
        <v>92.13</v>
      </c>
      <c r="FM457">
        <v>92.13</v>
      </c>
      <c r="FR457">
        <v>92.13</v>
      </c>
      <c r="FW457">
        <v>92.13</v>
      </c>
      <c r="GB457">
        <v>92.13</v>
      </c>
      <c r="GG457">
        <v>92.13</v>
      </c>
      <c r="GL457">
        <v>92.6</v>
      </c>
      <c r="GQ457">
        <v>92.6</v>
      </c>
      <c r="GV457">
        <v>92.6</v>
      </c>
      <c r="HA457">
        <v>92.6</v>
      </c>
      <c r="HF457">
        <v>92.6</v>
      </c>
      <c r="HK457">
        <v>92.6</v>
      </c>
      <c r="HP457">
        <v>92.6</v>
      </c>
      <c r="HU457">
        <v>92.6</v>
      </c>
      <c r="HZ457">
        <v>92.6</v>
      </c>
      <c r="IE457">
        <v>92.6</v>
      </c>
      <c r="IJ457">
        <v>92.6</v>
      </c>
      <c r="IO457">
        <v>92.45</v>
      </c>
      <c r="IT457">
        <v>92.45</v>
      </c>
      <c r="IY457">
        <v>92.45</v>
      </c>
      <c r="JD457">
        <v>92.45</v>
      </c>
      <c r="JI457">
        <v>92.45</v>
      </c>
      <c r="JN457">
        <v>92.45</v>
      </c>
    </row>
    <row r="458" spans="1:278" x14ac:dyDescent="0.3">
      <c r="A458" s="2">
        <f>IFERROR(AVERAGEIF(Customer_Revenue[[#This Row],[1/3/2022]:[3/31/2022]], "&gt;0"), 0)</f>
        <v>36.953076923076928</v>
      </c>
      <c r="B458" s="1">
        <f>IFERROR(AVEDEV(Customer_Revenue[[#This Row],[1/3/2022]:[3/31/2022]]),0)</f>
        <v>1.762011834319523</v>
      </c>
      <c r="C458" s="1">
        <f>IFERROR(MAX(0,#REF!-#REF!),0)</f>
        <v>0</v>
      </c>
      <c r="D458" s="1">
        <f>IFERROR(#REF!+#REF!,0)</f>
        <v>0</v>
      </c>
      <c r="E458" s="2">
        <f>IFERROR(AVERAGEIF(Customer_Revenue[[#This Row],[4/1/2022]:[6/30/2022]], "&gt;0"), 0)</f>
        <v>37.692307692307693</v>
      </c>
      <c r="F458" s="1">
        <f>IFERROR(AVEDEV(Customer_Revenue[[#This Row],[4/1/2022]:[6/30/2022]]),0)</f>
        <v>0.68520710059171386</v>
      </c>
      <c r="G458" s="1">
        <f>IFERROR(MAX(0,#REF!-#REF!),0)</f>
        <v>0</v>
      </c>
      <c r="H458" s="1">
        <f>IFERROR(#REF!+#REF!,0)</f>
        <v>0</v>
      </c>
      <c r="I458" s="2">
        <f>IFERROR(AVERAGEIF(Customer_Revenue[[#This Row],[4/1/2022]:[9/30/2022]], "&gt;0"),0)</f>
        <v>37.681153846153833</v>
      </c>
      <c r="J458" s="1">
        <f>IFERROR(AVEDEV(Customer_Revenue[[#This Row],[4/1/2022]:[9/30/2022]]),0)</f>
        <v>0.40721893491124206</v>
      </c>
      <c r="K458" s="1">
        <f>IFERROR(MAX(0,Customer_Revenue[[#This Row],[Q3 Mean]]-Customer_Revenue[[#This Row],[Q3 Mean Absolute Deviation]]),0)</f>
        <v>37.273934911242591</v>
      </c>
      <c r="L458" s="1">
        <f>IFERROR(MAX(0,Customer_Revenue[[#This Row],[Q3 Mean]]+Customer_Revenue[[#This Row],[Q3 Mean Absolute Deviation]]),0)</f>
        <v>38.088372781065075</v>
      </c>
      <c r="M458" s="2">
        <f>IFERROR(AVERAGEIF(Customer_Revenue[[#This Row],[10/1/2021]:[3/31/2022]], "&gt;0"),0)</f>
        <v>37.186538461538454</v>
      </c>
      <c r="N458" s="1">
        <f>IFERROR(AVEDEV(Customer_Revenue[[#This Row],[10/1/2021]:[3/31/2022]]),0)</f>
        <v>0.898964497041428</v>
      </c>
      <c r="O458" s="1">
        <f>IFERROR(MAX(0,#REF!-#REF!),0)</f>
        <v>0</v>
      </c>
      <c r="P458" s="1">
        <f>IFERROR(#REF!+#REF!,0)</f>
        <v>0</v>
      </c>
      <c r="Q458">
        <v>9685</v>
      </c>
      <c r="T458">
        <v>37.42</v>
      </c>
      <c r="Y458">
        <v>37.42</v>
      </c>
      <c r="AD458">
        <v>37.42</v>
      </c>
      <c r="AI458">
        <v>37.42</v>
      </c>
      <c r="AN458">
        <v>37.42</v>
      </c>
      <c r="AS458">
        <v>37.42</v>
      </c>
      <c r="AX458">
        <v>37.42</v>
      </c>
      <c r="BC458">
        <v>37.42</v>
      </c>
      <c r="BH458">
        <v>37.42</v>
      </c>
      <c r="BM458">
        <v>37.42</v>
      </c>
      <c r="BR458">
        <v>37.42</v>
      </c>
      <c r="BW458">
        <v>37.42</v>
      </c>
      <c r="CB458">
        <v>37.42</v>
      </c>
      <c r="CG458">
        <v>37.42</v>
      </c>
      <c r="CK458" s="17"/>
      <c r="CL458">
        <v>25.5</v>
      </c>
      <c r="CQ458">
        <v>37.42</v>
      </c>
      <c r="CV458">
        <v>37.42</v>
      </c>
      <c r="DA458">
        <v>37.42</v>
      </c>
      <c r="DF458">
        <v>37.42</v>
      </c>
      <c r="DK458">
        <v>37.42</v>
      </c>
      <c r="DP458">
        <v>37.42</v>
      </c>
      <c r="DU458">
        <v>37.42</v>
      </c>
      <c r="DZ458">
        <v>37.42</v>
      </c>
      <c r="EE458">
        <v>39.369999999999997</v>
      </c>
      <c r="EJ458">
        <v>39.369999999999997</v>
      </c>
      <c r="EO458">
        <v>39.369999999999997</v>
      </c>
      <c r="ET458">
        <v>39.369999999999997</v>
      </c>
      <c r="EY458">
        <v>39.369999999999997</v>
      </c>
      <c r="FD458">
        <v>36.950000000000003</v>
      </c>
      <c r="FI458">
        <v>36.950000000000003</v>
      </c>
      <c r="FN458">
        <v>36.950000000000003</v>
      </c>
      <c r="FS458">
        <v>36.950000000000003</v>
      </c>
      <c r="FX458">
        <v>36.950000000000003</v>
      </c>
      <c r="GC458">
        <v>36.950000000000003</v>
      </c>
      <c r="GH458">
        <v>38.4</v>
      </c>
      <c r="GM458">
        <v>37.79</v>
      </c>
      <c r="GR458">
        <v>37.79</v>
      </c>
      <c r="GW458">
        <v>37.79</v>
      </c>
      <c r="HB458">
        <v>37.79</v>
      </c>
      <c r="HG458">
        <v>37.79</v>
      </c>
      <c r="HL458">
        <v>37.79</v>
      </c>
      <c r="HQ458">
        <v>37.79</v>
      </c>
      <c r="HV458">
        <v>37.79</v>
      </c>
      <c r="IA458">
        <v>37.79</v>
      </c>
      <c r="IF458">
        <v>37.79</v>
      </c>
      <c r="IK458">
        <v>37.79</v>
      </c>
      <c r="IP458">
        <v>37.53</v>
      </c>
      <c r="IU458">
        <v>37.53</v>
      </c>
      <c r="IZ458">
        <v>37.53</v>
      </c>
      <c r="JE458">
        <v>37.53</v>
      </c>
      <c r="JJ458">
        <v>37.53</v>
      </c>
      <c r="JO458">
        <v>37.53</v>
      </c>
    </row>
    <row r="459" spans="1:278" x14ac:dyDescent="0.3">
      <c r="A459" s="2">
        <f>IFERROR(AVERAGEIF(Customer_Revenue[[#This Row],[1/3/2022]:[3/31/2022]], "&gt;0"), 0)</f>
        <v>133.75461538461539</v>
      </c>
      <c r="B459" s="1">
        <f>IFERROR(AVEDEV(Customer_Revenue[[#This Row],[1/3/2022]:[3/31/2022]]),0)</f>
        <v>33.1126627218935</v>
      </c>
      <c r="C459" s="1">
        <f>IFERROR(MAX(0,#REF!-#REF!),0)</f>
        <v>0</v>
      </c>
      <c r="D459" s="1">
        <f>IFERROR(#REF!+#REF!,0)</f>
        <v>0</v>
      </c>
      <c r="E459" s="2">
        <f>IFERROR(AVERAGEIF(Customer_Revenue[[#This Row],[4/1/2022]:[6/30/2022]], "&gt;0"), 0)</f>
        <v>98.893999999999991</v>
      </c>
      <c r="F459" s="1">
        <f>IFERROR(AVEDEV(Customer_Revenue[[#This Row],[4/1/2022]:[6/30/2022]]),0)</f>
        <v>16.46677685950414</v>
      </c>
      <c r="G459" s="1">
        <f>IFERROR(MAX(0,#REF!-#REF!),0)</f>
        <v>0</v>
      </c>
      <c r="H459" s="1">
        <f>IFERROR(#REF!+#REF!,0)</f>
        <v>0</v>
      </c>
      <c r="I459" s="2">
        <f>IFERROR(AVERAGEIF(Customer_Revenue[[#This Row],[4/1/2022]:[9/30/2022]], "&gt;0"),0)</f>
        <v>98.756956521739127</v>
      </c>
      <c r="J459" s="1">
        <f>IFERROR(AVEDEV(Customer_Revenue[[#This Row],[4/1/2022]:[9/30/2022]]),0)</f>
        <v>8.3370138888888956</v>
      </c>
      <c r="K459" s="1">
        <f>IFERROR(MAX(0,Customer_Revenue[[#This Row],[Q3 Mean]]-Customer_Revenue[[#This Row],[Q3 Mean Absolute Deviation]]),0)</f>
        <v>90.419942632850237</v>
      </c>
      <c r="L459" s="1">
        <f>IFERROR(MAX(0,Customer_Revenue[[#This Row],[Q3 Mean]]+Customer_Revenue[[#This Row],[Q3 Mean Absolute Deviation]]),0)</f>
        <v>107.09397041062802</v>
      </c>
      <c r="M459" s="2">
        <f>IFERROR(AVERAGEIF(Customer_Revenue[[#This Row],[10/1/2021]:[3/31/2022]], "&gt;0"),0)</f>
        <v>143.66153846153847</v>
      </c>
      <c r="N459" s="1">
        <f>IFERROR(AVEDEV(Customer_Revenue[[#This Row],[10/1/2021]:[3/31/2022]]),0)</f>
        <v>36.411769547325108</v>
      </c>
      <c r="O459" s="1">
        <f>IFERROR(MAX(0,#REF!-#REF!),0)</f>
        <v>0</v>
      </c>
      <c r="P459" s="1">
        <f>IFERROR(#REF!+#REF!,0)</f>
        <v>0</v>
      </c>
      <c r="Q459">
        <v>9719</v>
      </c>
      <c r="T459">
        <v>196.45</v>
      </c>
      <c r="Y459">
        <v>136.26</v>
      </c>
      <c r="AD459">
        <v>142.31</v>
      </c>
      <c r="AI459">
        <v>168.8</v>
      </c>
      <c r="AN459">
        <v>190.4</v>
      </c>
      <c r="AS459">
        <v>98.48</v>
      </c>
      <c r="AX459">
        <v>108.69</v>
      </c>
      <c r="BA459">
        <v>185.66</v>
      </c>
      <c r="BC459">
        <v>0</v>
      </c>
      <c r="BH459">
        <v>141.83000000000001</v>
      </c>
      <c r="BM459">
        <v>158.19</v>
      </c>
      <c r="BR459">
        <v>104.05</v>
      </c>
      <c r="BW459">
        <v>223.44</v>
      </c>
      <c r="CB459">
        <v>141.83000000000001</v>
      </c>
      <c r="CG459">
        <v>195.97</v>
      </c>
      <c r="CK459" s="17"/>
      <c r="CL459">
        <v>202.02</v>
      </c>
      <c r="CQ459">
        <v>141.83000000000001</v>
      </c>
      <c r="CV459">
        <v>104.05</v>
      </c>
      <c r="DA459">
        <v>179.61</v>
      </c>
      <c r="DF459">
        <v>93.24</v>
      </c>
      <c r="DK459">
        <v>146.13999999999999</v>
      </c>
      <c r="DP459">
        <v>152.19</v>
      </c>
      <c r="DU459">
        <v>108.36</v>
      </c>
      <c r="DZ459">
        <v>108.36</v>
      </c>
      <c r="EE459">
        <v>110.61</v>
      </c>
      <c r="EJ459">
        <v>102.55</v>
      </c>
      <c r="EO459">
        <v>93.88</v>
      </c>
      <c r="ET459">
        <v>89.24</v>
      </c>
      <c r="FJ459">
        <v>0</v>
      </c>
      <c r="FN459">
        <v>101.37</v>
      </c>
      <c r="FS459">
        <v>96.36</v>
      </c>
      <c r="FX459">
        <v>96.36</v>
      </c>
      <c r="GC459">
        <v>96.36</v>
      </c>
      <c r="GH459">
        <v>96.36</v>
      </c>
      <c r="GM459">
        <v>99.03</v>
      </c>
      <c r="GR459">
        <v>115.8</v>
      </c>
      <c r="GW459">
        <v>99.03</v>
      </c>
      <c r="HB459">
        <v>99.03</v>
      </c>
      <c r="HG459">
        <v>99.03</v>
      </c>
      <c r="HL459">
        <v>99.03</v>
      </c>
      <c r="HQ459">
        <v>99.03</v>
      </c>
      <c r="HV459">
        <v>99.03</v>
      </c>
      <c r="IA459">
        <v>99.03</v>
      </c>
      <c r="IF459">
        <v>99.03</v>
      </c>
      <c r="IK459">
        <v>99.03</v>
      </c>
      <c r="IP459">
        <v>98.21</v>
      </c>
      <c r="IU459">
        <v>98.21</v>
      </c>
      <c r="IZ459">
        <v>98.21</v>
      </c>
      <c r="JE459">
        <v>98.21</v>
      </c>
      <c r="JJ459">
        <v>98.21</v>
      </c>
      <c r="JO459">
        <v>98.21</v>
      </c>
    </row>
    <row r="460" spans="1:278" x14ac:dyDescent="0.3">
      <c r="A460" s="2">
        <f>IFERROR(AVERAGEIF(Customer_Revenue[[#This Row],[1/3/2022]:[3/31/2022]], "&gt;0"), 0)</f>
        <v>39.949230769230766</v>
      </c>
      <c r="B460" s="1">
        <f>IFERROR(AVEDEV(Customer_Revenue[[#This Row],[1/3/2022]:[3/31/2022]]),0)</f>
        <v>0.34934911242603472</v>
      </c>
      <c r="C460" s="1">
        <f>IFERROR(MAX(0,#REF!-#REF!),0)</f>
        <v>0</v>
      </c>
      <c r="D460" s="1">
        <f>IFERROR(#REF!+#REF!,0)</f>
        <v>0</v>
      </c>
      <c r="E460" s="2">
        <f>IFERROR(AVERAGEIF(Customer_Revenue[[#This Row],[4/1/2022]:[6/30/2022]], "&gt;0"), 0)</f>
        <v>56.816153846153838</v>
      </c>
      <c r="F460" s="1">
        <f>IFERROR(AVEDEV(Customer_Revenue[[#This Row],[4/1/2022]:[6/30/2022]]),0)</f>
        <v>8.5699408284023697</v>
      </c>
      <c r="G460" s="1">
        <f>IFERROR(MAX(0,#REF!-#REF!),0)</f>
        <v>0</v>
      </c>
      <c r="H460" s="1">
        <f>IFERROR(#REF!+#REF!,0)</f>
        <v>0</v>
      </c>
      <c r="I460" s="2">
        <f>IFERROR(AVERAGEIF(Customer_Revenue[[#This Row],[4/1/2022]:[9/30/2022]], "&gt;0"),0)</f>
        <v>61.303461538461541</v>
      </c>
      <c r="J460" s="1">
        <f>IFERROR(AVEDEV(Customer_Revenue[[#This Row],[4/1/2022]:[9/30/2022]]),0)</f>
        <v>9.5562688614540452</v>
      </c>
      <c r="K460" s="1">
        <f>IFERROR(MAX(0,Customer_Revenue[[#This Row],[Q3 Mean]]-Customer_Revenue[[#This Row],[Q3 Mean Absolute Deviation]]),0)</f>
        <v>51.747192677007497</v>
      </c>
      <c r="L460" s="1">
        <f>IFERROR(MAX(0,Customer_Revenue[[#This Row],[Q3 Mean]]+Customer_Revenue[[#This Row],[Q3 Mean Absolute Deviation]]),0)</f>
        <v>70.859730399915591</v>
      </c>
      <c r="M460" s="2">
        <f>IFERROR(AVERAGEIF(Customer_Revenue[[#This Row],[10/1/2021]:[3/31/2022]], "&gt;0"),0)</f>
        <v>40.346923076923069</v>
      </c>
      <c r="N460" s="1">
        <f>IFERROR(AVEDEV(Customer_Revenue[[#This Row],[10/1/2021]:[3/31/2022]]),0)</f>
        <v>1.4973372781065053</v>
      </c>
      <c r="O460" s="1">
        <f>IFERROR(MAX(0,#REF!-#REF!),0)</f>
        <v>0</v>
      </c>
      <c r="P460" s="1">
        <f>IFERROR(#REF!+#REF!,0)</f>
        <v>0</v>
      </c>
      <c r="Q460">
        <v>9729</v>
      </c>
      <c r="V460">
        <v>44.42</v>
      </c>
      <c r="AA460">
        <v>45.72</v>
      </c>
      <c r="AF460">
        <v>44.42</v>
      </c>
      <c r="AK460">
        <v>38.57</v>
      </c>
      <c r="AO460">
        <v>44.42</v>
      </c>
      <c r="AT460">
        <v>38.57</v>
      </c>
      <c r="AY460">
        <v>38.57</v>
      </c>
      <c r="BD460">
        <v>38.57</v>
      </c>
      <c r="BI460">
        <v>38.57</v>
      </c>
      <c r="BN460">
        <v>38.57</v>
      </c>
      <c r="BS460">
        <v>39.76</v>
      </c>
      <c r="BX460">
        <v>39.76</v>
      </c>
      <c r="CC460">
        <v>39.76</v>
      </c>
      <c r="CH460">
        <v>39.76</v>
      </c>
      <c r="CK460" s="17"/>
      <c r="CM460">
        <v>39.76</v>
      </c>
      <c r="CR460">
        <v>39.76</v>
      </c>
      <c r="CW460">
        <v>39.76</v>
      </c>
      <c r="DB460">
        <v>39.76</v>
      </c>
      <c r="DG460">
        <v>39.76</v>
      </c>
      <c r="DL460">
        <v>39.76</v>
      </c>
      <c r="DQ460">
        <v>39.76</v>
      </c>
      <c r="DV460">
        <v>39.76</v>
      </c>
      <c r="EA460">
        <v>39.76</v>
      </c>
      <c r="EF460">
        <v>39.76</v>
      </c>
      <c r="EK460">
        <v>39.76</v>
      </c>
      <c r="EP460">
        <v>42.22</v>
      </c>
      <c r="EU460">
        <v>42.22</v>
      </c>
      <c r="EZ460">
        <v>42.22</v>
      </c>
      <c r="FE460">
        <v>42.22</v>
      </c>
      <c r="FJ460">
        <v>44.9</v>
      </c>
      <c r="FO460">
        <v>58.68</v>
      </c>
      <c r="FT460">
        <v>58.68</v>
      </c>
      <c r="FY460">
        <v>58.68</v>
      </c>
      <c r="GD460">
        <v>61.36</v>
      </c>
      <c r="GI460">
        <v>84.88</v>
      </c>
      <c r="GN460">
        <v>58.68</v>
      </c>
      <c r="GS460">
        <v>62.03</v>
      </c>
      <c r="GX460">
        <v>62.03</v>
      </c>
      <c r="HC460">
        <v>62.03</v>
      </c>
      <c r="HH460">
        <v>64.709999999999994</v>
      </c>
      <c r="HM460">
        <v>62.03</v>
      </c>
      <c r="HR460">
        <v>64.709999999999994</v>
      </c>
      <c r="HW460">
        <v>64.709999999999994</v>
      </c>
      <c r="IB460">
        <v>64.709999999999994</v>
      </c>
      <c r="IF460">
        <v>0</v>
      </c>
      <c r="IG460">
        <v>70.739999999999995</v>
      </c>
      <c r="IL460">
        <v>65.09</v>
      </c>
      <c r="IQ460">
        <v>61.74</v>
      </c>
      <c r="IV460">
        <v>65.09</v>
      </c>
      <c r="JA460">
        <v>68.44</v>
      </c>
      <c r="JF460">
        <v>73.13</v>
      </c>
      <c r="JK460">
        <v>75.14</v>
      </c>
      <c r="JP460">
        <v>55.04</v>
      </c>
    </row>
    <row r="461" spans="1:278" x14ac:dyDescent="0.3">
      <c r="A461" s="2">
        <f>IFERROR(AVERAGEIF(Customer_Revenue[[#This Row],[1/3/2022]:[3/31/2022]], "&gt;0"), 0)</f>
        <v>107.35499999999998</v>
      </c>
      <c r="B461" s="1">
        <f>IFERROR(AVEDEV(Customer_Revenue[[#This Row],[1/3/2022]:[3/31/2022]]),0)</f>
        <v>21.446666666666662</v>
      </c>
      <c r="C461" s="1">
        <f>IFERROR(MAX(0,#REF!-#REF!),0)</f>
        <v>0</v>
      </c>
      <c r="D461" s="1">
        <f>IFERROR(#REF!+#REF!,0)</f>
        <v>0</v>
      </c>
      <c r="E461" s="2">
        <f>IFERROR(AVERAGEIF(Customer_Revenue[[#This Row],[4/1/2022]:[6/30/2022]], "&gt;0"), 0)</f>
        <v>110.93571428571428</v>
      </c>
      <c r="F461" s="1">
        <f>IFERROR(AVEDEV(Customer_Revenue[[#This Row],[4/1/2022]:[6/30/2022]]),0)</f>
        <v>24.362448979591839</v>
      </c>
      <c r="G461" s="1">
        <f>IFERROR(MAX(0,#REF!-#REF!),0)</f>
        <v>0</v>
      </c>
      <c r="H461" s="1">
        <f>IFERROR(#REF!+#REF!,0)</f>
        <v>0</v>
      </c>
      <c r="I461" s="2">
        <f>IFERROR(AVERAGEIF(Customer_Revenue[[#This Row],[4/1/2022]:[9/30/2022]], "&gt;0"),0)</f>
        <v>110.43999999999998</v>
      </c>
      <c r="J461" s="1">
        <f>IFERROR(AVEDEV(Customer_Revenue[[#This Row],[4/1/2022]:[9/30/2022]]),0)</f>
        <v>24.53230769230769</v>
      </c>
      <c r="K461" s="1">
        <f>IFERROR(MAX(0,Customer_Revenue[[#This Row],[Q3 Mean]]-Customer_Revenue[[#This Row],[Q3 Mean Absolute Deviation]]),0)</f>
        <v>85.907692307692287</v>
      </c>
      <c r="L461" s="1">
        <f>IFERROR(MAX(0,Customer_Revenue[[#This Row],[Q3 Mean]]+Customer_Revenue[[#This Row],[Q3 Mean Absolute Deviation]]),0)</f>
        <v>134.97230769230768</v>
      </c>
      <c r="M461" s="2">
        <f>IFERROR(AVERAGEIF(Customer_Revenue[[#This Row],[10/1/2021]:[3/31/2022]], "&gt;0"),0)</f>
        <v>112.44071428571428</v>
      </c>
      <c r="N461" s="1">
        <f>IFERROR(AVEDEV(Customer_Revenue[[#This Row],[10/1/2021]:[3/31/2022]]),0)</f>
        <v>27.563644444444446</v>
      </c>
      <c r="O461" s="1">
        <f>IFERROR(MAX(0,#REF!-#REF!),0)</f>
        <v>0</v>
      </c>
      <c r="P461" s="1">
        <f>IFERROR(#REF!+#REF!,0)</f>
        <v>0</v>
      </c>
      <c r="Q461">
        <v>9737</v>
      </c>
      <c r="S461">
        <v>117.75</v>
      </c>
      <c r="AC461">
        <v>89.25</v>
      </c>
      <c r="AM461">
        <v>89.25</v>
      </c>
      <c r="AN461">
        <v>0</v>
      </c>
      <c r="AR461">
        <v>119.7</v>
      </c>
      <c r="AW461">
        <v>166.44</v>
      </c>
      <c r="BG461">
        <v>129.19999999999999</v>
      </c>
      <c r="BQ461">
        <v>129.19999999999999</v>
      </c>
      <c r="CA461">
        <v>89.25</v>
      </c>
      <c r="CK461" s="17">
        <v>91.27</v>
      </c>
      <c r="CU461">
        <v>91.27</v>
      </c>
      <c r="DE461">
        <v>131.12</v>
      </c>
      <c r="DO461">
        <v>91.27</v>
      </c>
      <c r="DY461">
        <v>91.27</v>
      </c>
      <c r="EI461">
        <v>147.93</v>
      </c>
      <c r="ES461">
        <v>93.52</v>
      </c>
      <c r="FC461">
        <v>171.96</v>
      </c>
      <c r="FM461">
        <v>93.52</v>
      </c>
      <c r="FW461">
        <v>93.52</v>
      </c>
      <c r="GG461">
        <v>93.52</v>
      </c>
      <c r="GQ461">
        <v>95.33</v>
      </c>
      <c r="HA461">
        <v>135.18</v>
      </c>
      <c r="HK461">
        <v>95.33</v>
      </c>
      <c r="HU461">
        <v>95.33</v>
      </c>
      <c r="IE461">
        <v>95.33</v>
      </c>
      <c r="IO461">
        <v>94.77</v>
      </c>
      <c r="IY461">
        <v>183.64</v>
      </c>
      <c r="JI461">
        <v>94.77</v>
      </c>
    </row>
    <row r="462" spans="1:278" x14ac:dyDescent="0.3">
      <c r="A462" s="2">
        <f>IFERROR(AVERAGEIF(Customer_Revenue[[#This Row],[1/3/2022]:[3/31/2022]], "&gt;0"), 0)</f>
        <v>13.319999999999995</v>
      </c>
      <c r="B462" s="1">
        <f>IFERROR(AVEDEV(Customer_Revenue[[#This Row],[1/3/2022]:[3/31/2022]]),0)</f>
        <v>5.3290705182007514E-15</v>
      </c>
      <c r="C462" s="1">
        <f>IFERROR(MAX(0,#REF!-#REF!),0)</f>
        <v>0</v>
      </c>
      <c r="D462" s="1">
        <f>IFERROR(#REF!+#REF!,0)</f>
        <v>0</v>
      </c>
      <c r="E462" s="2">
        <f>IFERROR(AVERAGEIF(Customer_Revenue[[#This Row],[4/1/2022]:[6/30/2022]], "&gt;0"), 0)</f>
        <v>13.319999999999995</v>
      </c>
      <c r="F462" s="1">
        <f>IFERROR(AVEDEV(Customer_Revenue[[#This Row],[4/1/2022]:[6/30/2022]]),0)</f>
        <v>5.3290705182007514E-15</v>
      </c>
      <c r="G462" s="1">
        <f>IFERROR(MAX(0,#REF!-#REF!),0)</f>
        <v>0</v>
      </c>
      <c r="H462" s="1">
        <f>IFERROR(#REF!+#REF!,0)</f>
        <v>0</v>
      </c>
      <c r="I462" s="2">
        <f>IFERROR(AVERAGEIF(Customer_Revenue[[#This Row],[4/1/2022]:[9/30/2022]], "&gt;0"),0)</f>
        <v>13.319999999999995</v>
      </c>
      <c r="J462" s="1">
        <f>IFERROR(AVEDEV(Customer_Revenue[[#This Row],[4/1/2022]:[9/30/2022]]),0)</f>
        <v>5.3290705182007514E-15</v>
      </c>
      <c r="K462" s="1">
        <f>IFERROR(MAX(0,Customer_Revenue[[#This Row],[Q3 Mean]]-Customer_Revenue[[#This Row],[Q3 Mean Absolute Deviation]]),0)</f>
        <v>13.31999999999999</v>
      </c>
      <c r="L462" s="1">
        <f>IFERROR(MAX(0,Customer_Revenue[[#This Row],[Q3 Mean]]+Customer_Revenue[[#This Row],[Q3 Mean Absolute Deviation]]),0)</f>
        <v>13.32</v>
      </c>
      <c r="M462" s="2">
        <f>IFERROR(AVERAGEIF(Customer_Revenue[[#This Row],[10/1/2021]:[3/31/2022]], "&gt;0"),0)</f>
        <v>13.066153846153842</v>
      </c>
      <c r="N462" s="1">
        <f>IFERROR(AVEDEV(Customer_Revenue[[#This Row],[10/1/2021]:[3/31/2022]]),0)</f>
        <v>0.31242603550295966</v>
      </c>
      <c r="O462" s="1">
        <f>IFERROR(MAX(0,#REF!-#REF!),0)</f>
        <v>0</v>
      </c>
      <c r="P462" s="1">
        <f>IFERROR(#REF!+#REF!,0)</f>
        <v>0</v>
      </c>
      <c r="Q462">
        <v>9740</v>
      </c>
      <c r="V462">
        <v>12.66</v>
      </c>
      <c r="AA462">
        <v>12.66</v>
      </c>
      <c r="AF462">
        <v>12.66</v>
      </c>
      <c r="AK462">
        <v>12.66</v>
      </c>
      <c r="AP462">
        <v>12.66</v>
      </c>
      <c r="AU462">
        <v>12.66</v>
      </c>
      <c r="AZ462">
        <v>12.66</v>
      </c>
      <c r="BE462">
        <v>12.66</v>
      </c>
      <c r="BJ462">
        <v>12.66</v>
      </c>
      <c r="BO462">
        <v>12.66</v>
      </c>
      <c r="BT462">
        <v>13.32</v>
      </c>
      <c r="BY462">
        <v>13.32</v>
      </c>
      <c r="CD462">
        <v>13.32</v>
      </c>
      <c r="CI462">
        <v>13.32</v>
      </c>
      <c r="CK462" s="17"/>
      <c r="CN462">
        <v>13.32</v>
      </c>
      <c r="CS462">
        <v>13.32</v>
      </c>
      <c r="CX462">
        <v>13.32</v>
      </c>
      <c r="DC462">
        <v>13.32</v>
      </c>
      <c r="DH462">
        <v>13.32</v>
      </c>
      <c r="DM462">
        <v>13.32</v>
      </c>
      <c r="DR462">
        <v>13.32</v>
      </c>
      <c r="DW462">
        <v>13.32</v>
      </c>
      <c r="EB462">
        <v>13.32</v>
      </c>
      <c r="EG462">
        <v>13.32</v>
      </c>
      <c r="EL462">
        <v>13.32</v>
      </c>
      <c r="EQ462">
        <v>13.32</v>
      </c>
      <c r="EV462">
        <v>13.32</v>
      </c>
      <c r="FA462">
        <v>13.32</v>
      </c>
      <c r="FF462">
        <v>13.32</v>
      </c>
      <c r="FK462">
        <v>13.32</v>
      </c>
      <c r="FP462">
        <v>13.32</v>
      </c>
      <c r="FU462">
        <v>13.32</v>
      </c>
      <c r="FZ462">
        <v>13.32</v>
      </c>
      <c r="GE462">
        <v>13.32</v>
      </c>
      <c r="GJ462">
        <v>13.32</v>
      </c>
      <c r="GO462">
        <v>13.32</v>
      </c>
      <c r="GT462">
        <v>13.32</v>
      </c>
      <c r="GY462">
        <v>13.32</v>
      </c>
      <c r="HD462">
        <v>13.32</v>
      </c>
      <c r="HI462">
        <v>13.32</v>
      </c>
      <c r="HN462">
        <v>13.32</v>
      </c>
      <c r="HS462">
        <v>13.32</v>
      </c>
      <c r="HX462">
        <v>13.32</v>
      </c>
      <c r="IC462">
        <v>13.32</v>
      </c>
      <c r="IH462">
        <v>13.32</v>
      </c>
      <c r="IM462">
        <v>13.32</v>
      </c>
      <c r="IR462">
        <v>13.32</v>
      </c>
      <c r="IW462">
        <v>13.32</v>
      </c>
      <c r="JB462">
        <v>13.32</v>
      </c>
      <c r="JG462">
        <v>13.32</v>
      </c>
      <c r="JL462">
        <v>13.32</v>
      </c>
      <c r="JQ462">
        <v>13.32</v>
      </c>
    </row>
    <row r="463" spans="1:278" x14ac:dyDescent="0.3">
      <c r="A463" s="2">
        <f>IFERROR(AVERAGEIF(Customer_Revenue[[#This Row],[1/3/2022]:[3/31/2022]], "&gt;0"), 0)</f>
        <v>36.360000000000007</v>
      </c>
      <c r="B463" s="1">
        <f>IFERROR(AVEDEV(Customer_Revenue[[#This Row],[1/3/2022]:[3/31/2022]]),0)</f>
        <v>7.1054273576010019E-15</v>
      </c>
      <c r="C463" s="1">
        <f>IFERROR(MAX(0,#REF!-#REF!),0)</f>
        <v>0</v>
      </c>
      <c r="D463" s="1">
        <f>IFERROR(#REF!+#REF!,0)</f>
        <v>0</v>
      </c>
      <c r="E463" s="2">
        <f>IFERROR(AVERAGEIF(Customer_Revenue[[#This Row],[4/1/2022]:[6/30/2022]], "&gt;0"), 0)</f>
        <v>36.360000000000007</v>
      </c>
      <c r="F463" s="1">
        <f>IFERROR(AVEDEV(Customer_Revenue[[#This Row],[4/1/2022]:[6/30/2022]]),0)</f>
        <v>7.1054273576010019E-15</v>
      </c>
      <c r="G463" s="1">
        <f>IFERROR(MAX(0,#REF!-#REF!),0)</f>
        <v>0</v>
      </c>
      <c r="H463" s="1">
        <f>IFERROR(#REF!+#REF!,0)</f>
        <v>0</v>
      </c>
      <c r="I463" s="2">
        <f>IFERROR(AVERAGEIF(Customer_Revenue[[#This Row],[4/1/2022]:[9/30/2022]], "&gt;0"),0)</f>
        <v>36.360000000000007</v>
      </c>
      <c r="J463" s="1">
        <f>IFERROR(AVEDEV(Customer_Revenue[[#This Row],[4/1/2022]:[9/30/2022]]),0)</f>
        <v>7.1054273576010019E-15</v>
      </c>
      <c r="K463" s="1">
        <f>IFERROR(MAX(0,Customer_Revenue[[#This Row],[Q3 Mean]]-Customer_Revenue[[#This Row],[Q3 Mean Absolute Deviation]]),0)</f>
        <v>36.36</v>
      </c>
      <c r="L463" s="1">
        <f>IFERROR(MAX(0,Customer_Revenue[[#This Row],[Q3 Mean]]+Customer_Revenue[[#This Row],[Q3 Mean Absolute Deviation]]),0)</f>
        <v>36.360000000000014</v>
      </c>
      <c r="M463" s="2">
        <f>IFERROR(AVERAGEIF(Customer_Revenue[[#This Row],[10/1/2021]:[3/31/2022]], "&gt;0"),0)</f>
        <v>35.713846153846163</v>
      </c>
      <c r="N463" s="1">
        <f>IFERROR(AVEDEV(Customer_Revenue[[#This Row],[10/1/2021]:[3/31/2022]]),0)</f>
        <v>0.79526627218934687</v>
      </c>
      <c r="O463" s="1">
        <f>IFERROR(MAX(0,#REF!-#REF!),0)</f>
        <v>0</v>
      </c>
      <c r="P463" s="1">
        <f>IFERROR(#REF!+#REF!,0)</f>
        <v>0</v>
      </c>
      <c r="Q463">
        <v>9741</v>
      </c>
      <c r="V463">
        <v>34.68</v>
      </c>
      <c r="AA463">
        <v>34.68</v>
      </c>
      <c r="AF463">
        <v>34.68</v>
      </c>
      <c r="AK463">
        <v>34.68</v>
      </c>
      <c r="AP463">
        <v>34.68</v>
      </c>
      <c r="AU463">
        <v>34.68</v>
      </c>
      <c r="AZ463">
        <v>34.68</v>
      </c>
      <c r="BE463">
        <v>34.68</v>
      </c>
      <c r="BJ463">
        <v>34.68</v>
      </c>
      <c r="BO463">
        <v>34.68</v>
      </c>
      <c r="BT463">
        <v>36.36</v>
      </c>
      <c r="BY463">
        <v>36.36</v>
      </c>
      <c r="CD463">
        <v>36.36</v>
      </c>
      <c r="CI463">
        <v>36.36</v>
      </c>
      <c r="CK463" s="17"/>
      <c r="CN463">
        <v>36.36</v>
      </c>
      <c r="CS463">
        <v>36.36</v>
      </c>
      <c r="CX463">
        <v>36.36</v>
      </c>
      <c r="DC463">
        <v>36.36</v>
      </c>
      <c r="DH463">
        <v>36.36</v>
      </c>
      <c r="DM463">
        <v>36.36</v>
      </c>
      <c r="DR463">
        <v>36.36</v>
      </c>
      <c r="DW463">
        <v>36.36</v>
      </c>
      <c r="EB463">
        <v>36.36</v>
      </c>
      <c r="EG463">
        <v>36.36</v>
      </c>
      <c r="EL463">
        <v>36.36</v>
      </c>
      <c r="EQ463">
        <v>36.36</v>
      </c>
      <c r="EV463">
        <v>36.36</v>
      </c>
      <c r="FA463">
        <v>36.36</v>
      </c>
      <c r="FF463">
        <v>36.36</v>
      </c>
      <c r="FK463">
        <v>36.36</v>
      </c>
      <c r="FP463">
        <v>36.36</v>
      </c>
      <c r="FU463">
        <v>36.36</v>
      </c>
      <c r="FZ463">
        <v>36.36</v>
      </c>
      <c r="GE463">
        <v>36.36</v>
      </c>
      <c r="GJ463">
        <v>36.36</v>
      </c>
      <c r="GO463">
        <v>36.36</v>
      </c>
      <c r="GT463">
        <v>36.36</v>
      </c>
      <c r="GY463">
        <v>36.36</v>
      </c>
      <c r="HD463">
        <v>36.36</v>
      </c>
      <c r="HI463">
        <v>36.36</v>
      </c>
      <c r="HN463">
        <v>36.36</v>
      </c>
      <c r="HS463">
        <v>36.36</v>
      </c>
      <c r="HX463">
        <v>36.36</v>
      </c>
      <c r="IC463">
        <v>36.36</v>
      </c>
      <c r="IH463">
        <v>36.36</v>
      </c>
      <c r="IM463">
        <v>36.36</v>
      </c>
      <c r="IR463">
        <v>36.36</v>
      </c>
      <c r="IW463">
        <v>36.36</v>
      </c>
      <c r="JB463">
        <v>36.36</v>
      </c>
      <c r="JG463">
        <v>36.36</v>
      </c>
      <c r="JL463">
        <v>36.36</v>
      </c>
      <c r="JQ463">
        <v>36.36</v>
      </c>
    </row>
    <row r="464" spans="1:278" x14ac:dyDescent="0.3">
      <c r="A464" s="2">
        <f>IFERROR(AVERAGEIF(Customer_Revenue[[#This Row],[1/3/2022]:[3/31/2022]], "&gt;0"), 0)</f>
        <v>102.34</v>
      </c>
      <c r="B464" s="1">
        <f>IFERROR(AVEDEV(Customer_Revenue[[#This Row],[1/3/2022]:[3/31/2022]]),0)</f>
        <v>0</v>
      </c>
      <c r="C464" s="1">
        <f>IFERROR(MAX(0,#REF!-#REF!),0)</f>
        <v>0</v>
      </c>
      <c r="D464" s="1">
        <f>IFERROR(#REF!+#REF!,0)</f>
        <v>0</v>
      </c>
      <c r="E464" s="2">
        <f>IFERROR(AVERAGEIF(Customer_Revenue[[#This Row],[4/1/2022]:[6/30/2022]], "&gt;0"), 0)</f>
        <v>102.34</v>
      </c>
      <c r="F464" s="1">
        <f>IFERROR(AVEDEV(Customer_Revenue[[#This Row],[4/1/2022]:[6/30/2022]]),0)</f>
        <v>0</v>
      </c>
      <c r="G464" s="1">
        <f>IFERROR(MAX(0,#REF!-#REF!),0)</f>
        <v>0</v>
      </c>
      <c r="H464" s="1">
        <f>IFERROR(#REF!+#REF!,0)</f>
        <v>0</v>
      </c>
      <c r="I464" s="2">
        <f>IFERROR(AVERAGEIF(Customer_Revenue[[#This Row],[4/1/2022]:[9/30/2022]], "&gt;0"),0)</f>
        <v>102.34</v>
      </c>
      <c r="J464" s="1">
        <f>IFERROR(AVEDEV(Customer_Revenue[[#This Row],[4/1/2022]:[9/30/2022]]),0)</f>
        <v>0</v>
      </c>
      <c r="K464" s="1">
        <f>IFERROR(MAX(0,Customer_Revenue[[#This Row],[Q3 Mean]]-Customer_Revenue[[#This Row],[Q3 Mean Absolute Deviation]]),0)</f>
        <v>102.34</v>
      </c>
      <c r="L464" s="1">
        <f>IFERROR(MAX(0,Customer_Revenue[[#This Row],[Q3 Mean]]+Customer_Revenue[[#This Row],[Q3 Mean Absolute Deviation]]),0)</f>
        <v>102.34</v>
      </c>
      <c r="M464" s="2">
        <f>IFERROR(AVERAGEIF(Customer_Revenue[[#This Row],[10/1/2021]:[3/31/2022]], "&gt;0"),0)</f>
        <v>100.53999999999999</v>
      </c>
      <c r="N464" s="1">
        <f>IFERROR(AVEDEV(Customer_Revenue[[#This Row],[10/1/2021]:[3/31/2022]]),0)</f>
        <v>2.2153846153846208</v>
      </c>
      <c r="O464" s="1">
        <f>IFERROR(MAX(0,#REF!-#REF!),0)</f>
        <v>0</v>
      </c>
      <c r="P464" s="1">
        <f>IFERROR(#REF!+#REF!,0)</f>
        <v>0</v>
      </c>
      <c r="Q464">
        <v>9742</v>
      </c>
      <c r="V464">
        <v>97.66</v>
      </c>
      <c r="AA464">
        <v>97.66</v>
      </c>
      <c r="AF464">
        <v>97.66</v>
      </c>
      <c r="AK464">
        <v>97.66</v>
      </c>
      <c r="AP464">
        <v>97.66</v>
      </c>
      <c r="AU464">
        <v>97.66</v>
      </c>
      <c r="AZ464">
        <v>97.66</v>
      </c>
      <c r="BE464">
        <v>97.66</v>
      </c>
      <c r="BJ464">
        <v>97.66</v>
      </c>
      <c r="BO464">
        <v>97.66</v>
      </c>
      <c r="BT464">
        <v>102.34</v>
      </c>
      <c r="BY464">
        <v>102.34</v>
      </c>
      <c r="CD464">
        <v>102.34</v>
      </c>
      <c r="CI464">
        <v>102.34</v>
      </c>
      <c r="CK464" s="17"/>
      <c r="CN464">
        <v>102.34</v>
      </c>
      <c r="CS464">
        <v>102.34</v>
      </c>
      <c r="CX464">
        <v>102.34</v>
      </c>
      <c r="DC464">
        <v>102.34</v>
      </c>
      <c r="DH464">
        <v>102.34</v>
      </c>
      <c r="DM464">
        <v>102.34</v>
      </c>
      <c r="DR464">
        <v>102.34</v>
      </c>
      <c r="DW464">
        <v>102.34</v>
      </c>
      <c r="EB464">
        <v>102.34</v>
      </c>
      <c r="EG464">
        <v>102.34</v>
      </c>
      <c r="EL464">
        <v>102.34</v>
      </c>
      <c r="EQ464">
        <v>102.34</v>
      </c>
      <c r="EV464">
        <v>102.34</v>
      </c>
      <c r="FA464">
        <v>102.34</v>
      </c>
      <c r="FF464">
        <v>102.34</v>
      </c>
      <c r="FK464">
        <v>102.34</v>
      </c>
      <c r="FP464">
        <v>102.34</v>
      </c>
      <c r="FU464">
        <v>102.34</v>
      </c>
      <c r="FZ464">
        <v>102.34</v>
      </c>
      <c r="GE464">
        <v>102.34</v>
      </c>
      <c r="GJ464">
        <v>102.34</v>
      </c>
      <c r="GO464">
        <v>102.34</v>
      </c>
      <c r="GT464">
        <v>102.34</v>
      </c>
      <c r="GY464">
        <v>102.34</v>
      </c>
      <c r="HD464">
        <v>102.34</v>
      </c>
      <c r="HI464">
        <v>102.34</v>
      </c>
      <c r="HN464">
        <v>102.34</v>
      </c>
      <c r="HS464">
        <v>102.34</v>
      </c>
      <c r="HX464">
        <v>102.34</v>
      </c>
      <c r="IC464">
        <v>102.34</v>
      </c>
      <c r="IH464">
        <v>102.34</v>
      </c>
      <c r="IM464">
        <v>102.34</v>
      </c>
      <c r="IR464">
        <v>102.34</v>
      </c>
      <c r="IW464">
        <v>102.34</v>
      </c>
      <c r="JB464">
        <v>102.34</v>
      </c>
      <c r="JG464">
        <v>102.34</v>
      </c>
      <c r="JL464">
        <v>102.34</v>
      </c>
      <c r="JQ464">
        <v>102.34</v>
      </c>
    </row>
    <row r="465" spans="1:278" x14ac:dyDescent="0.3">
      <c r="A465" s="2">
        <f>IFERROR(AVERAGEIF(Customer_Revenue[[#This Row],[1/3/2022]:[3/31/2022]], "&gt;0"), 0)</f>
        <v>72.937692307692316</v>
      </c>
      <c r="B465" s="1">
        <f>IFERROR(AVEDEV(Customer_Revenue[[#This Row],[1/3/2022]:[3/31/2022]]),0)</f>
        <v>5.1344378698224853</v>
      </c>
      <c r="C465" s="1">
        <f>IFERROR(MAX(0,#REF!-#REF!),0)</f>
        <v>0</v>
      </c>
      <c r="D465" s="1">
        <f>IFERROR(#REF!+#REF!,0)</f>
        <v>0</v>
      </c>
      <c r="E465" s="2">
        <f>IFERROR(AVERAGEIF(Customer_Revenue[[#This Row],[4/1/2022]:[6/30/2022]], "&gt;0"), 0)</f>
        <v>80.596923076923076</v>
      </c>
      <c r="F465" s="1">
        <f>IFERROR(AVEDEV(Customer_Revenue[[#This Row],[4/1/2022]:[6/30/2022]]),0)</f>
        <v>1.7742011834319533</v>
      </c>
      <c r="G465" s="1">
        <f>IFERROR(MAX(0,#REF!-#REF!),0)</f>
        <v>0</v>
      </c>
      <c r="H465" s="1">
        <f>IFERROR(#REF!+#REF!,0)</f>
        <v>0</v>
      </c>
      <c r="I465" s="2">
        <f>IFERROR(AVERAGEIF(Customer_Revenue[[#This Row],[4/1/2022]:[9/30/2022]], "&gt;0"),0)</f>
        <v>81.955384615384602</v>
      </c>
      <c r="J465" s="1">
        <f>IFERROR(AVEDEV(Customer_Revenue[[#This Row],[4/1/2022]:[9/30/2022]]),0)</f>
        <v>1.8275739644970481</v>
      </c>
      <c r="K465" s="1">
        <f>IFERROR(MAX(0,Customer_Revenue[[#This Row],[Q3 Mean]]-Customer_Revenue[[#This Row],[Q3 Mean Absolute Deviation]]),0)</f>
        <v>80.127810650887554</v>
      </c>
      <c r="L465" s="1">
        <f>IFERROR(MAX(0,Customer_Revenue[[#This Row],[Q3 Mean]]+Customer_Revenue[[#This Row],[Q3 Mean Absolute Deviation]]),0)</f>
        <v>83.782958579881651</v>
      </c>
      <c r="M465" s="2">
        <f>IFERROR(AVERAGEIF(Customer_Revenue[[#This Row],[10/1/2021]:[3/31/2022]], "&gt;0"),0)</f>
        <v>70.553846153846152</v>
      </c>
      <c r="N465" s="1">
        <f>IFERROR(AVEDEV(Customer_Revenue[[#This Row],[10/1/2021]:[3/31/2022]]),0)</f>
        <v>3.6674556213017726</v>
      </c>
      <c r="O465" s="1">
        <f>IFERROR(MAX(0,#REF!-#REF!),0)</f>
        <v>0</v>
      </c>
      <c r="P465" s="1">
        <f>IFERROR(#REF!+#REF!,0)</f>
        <v>0</v>
      </c>
      <c r="Q465">
        <v>9758</v>
      </c>
      <c r="T465">
        <v>68.17</v>
      </c>
      <c r="Y465">
        <v>68.17</v>
      </c>
      <c r="AD465">
        <v>68.17</v>
      </c>
      <c r="AI465">
        <v>68.17</v>
      </c>
      <c r="AN465">
        <v>68.17</v>
      </c>
      <c r="AS465">
        <v>68.17</v>
      </c>
      <c r="AX465">
        <v>68.17</v>
      </c>
      <c r="BC465">
        <v>68.17</v>
      </c>
      <c r="BH465">
        <v>68.17</v>
      </c>
      <c r="BM465">
        <v>68.17</v>
      </c>
      <c r="BR465">
        <v>68.17</v>
      </c>
      <c r="BW465">
        <v>68.17</v>
      </c>
      <c r="CB465">
        <v>68.17</v>
      </c>
      <c r="CG465">
        <v>68.17</v>
      </c>
      <c r="CK465" s="17"/>
      <c r="CL465">
        <v>68.17</v>
      </c>
      <c r="CQ465">
        <v>68.17</v>
      </c>
      <c r="CV465">
        <v>68.17</v>
      </c>
      <c r="DA465">
        <v>68.17</v>
      </c>
      <c r="DF465">
        <v>68.17</v>
      </c>
      <c r="DK465">
        <v>68.17</v>
      </c>
      <c r="DP465">
        <v>77.75</v>
      </c>
      <c r="DU465">
        <v>77.75</v>
      </c>
      <c r="DZ465">
        <v>77.75</v>
      </c>
      <c r="EE465">
        <v>79.25</v>
      </c>
      <c r="EJ465">
        <v>79.25</v>
      </c>
      <c r="EO465">
        <v>79.25</v>
      </c>
      <c r="ET465">
        <v>79.25</v>
      </c>
      <c r="EY465">
        <v>79.25</v>
      </c>
      <c r="FD465">
        <v>79.25</v>
      </c>
      <c r="FI465">
        <v>79.25</v>
      </c>
      <c r="FN465">
        <v>79.25</v>
      </c>
      <c r="FS465">
        <v>79.25</v>
      </c>
      <c r="FX465">
        <v>79.25</v>
      </c>
      <c r="GC465">
        <v>79.25</v>
      </c>
      <c r="GH465">
        <v>79.84</v>
      </c>
      <c r="GM465">
        <v>83.48</v>
      </c>
      <c r="GR465">
        <v>83.48</v>
      </c>
      <c r="GW465">
        <v>83.48</v>
      </c>
      <c r="HB465">
        <v>83.48</v>
      </c>
      <c r="HG465">
        <v>83.48</v>
      </c>
      <c r="HL465">
        <v>83.48</v>
      </c>
      <c r="HQ465">
        <v>83.48</v>
      </c>
      <c r="HV465">
        <v>83.48</v>
      </c>
      <c r="IA465">
        <v>83.48</v>
      </c>
      <c r="IF465">
        <v>83.48</v>
      </c>
      <c r="IK465">
        <v>83.48</v>
      </c>
      <c r="IP465">
        <v>83.12</v>
      </c>
      <c r="IU465">
        <v>83.12</v>
      </c>
      <c r="IZ465">
        <v>83.12</v>
      </c>
      <c r="JE465">
        <v>83.12</v>
      </c>
      <c r="JJ465">
        <v>83.12</v>
      </c>
      <c r="JO465">
        <v>83.12</v>
      </c>
    </row>
    <row r="466" spans="1:278" x14ac:dyDescent="0.3">
      <c r="A466" s="2">
        <f>IFERROR(AVERAGEIF(Customer_Revenue[[#This Row],[1/3/2022]:[3/31/2022]], "&gt;0"), 0)</f>
        <v>66.734166666666667</v>
      </c>
      <c r="B466" s="1">
        <f>IFERROR(AVEDEV(Customer_Revenue[[#This Row],[1/3/2022]:[3/31/2022]]),0)</f>
        <v>1.0069444444444489</v>
      </c>
      <c r="C466" s="1">
        <f>IFERROR(MAX(0,#REF!-#REF!),0)</f>
        <v>0</v>
      </c>
      <c r="D466" s="1">
        <f>IFERROR(#REF!+#REF!,0)</f>
        <v>0</v>
      </c>
      <c r="E466" s="2">
        <f>IFERROR(AVERAGEIF(Customer_Revenue[[#This Row],[4/1/2022]:[6/30/2022]], "&gt;0"), 0)</f>
        <v>89.878461538461565</v>
      </c>
      <c r="F466" s="1">
        <f>IFERROR(AVEDEV(Customer_Revenue[[#This Row],[4/1/2022]:[6/30/2022]]),0)</f>
        <v>26.93455621301776</v>
      </c>
      <c r="G466" s="1">
        <f>IFERROR(MAX(0,#REF!-#REF!),0)</f>
        <v>0</v>
      </c>
      <c r="H466" s="1">
        <f>IFERROR(#REF!+#REF!,0)</f>
        <v>0</v>
      </c>
      <c r="I466" s="2">
        <f>IFERROR(AVERAGEIF(Customer_Revenue[[#This Row],[4/1/2022]:[9/30/2022]], "&gt;0"),0)</f>
        <v>88.811481481481493</v>
      </c>
      <c r="J466" s="1">
        <f>IFERROR(AVEDEV(Customer_Revenue[[#This Row],[4/1/2022]:[9/30/2022]]),0)</f>
        <v>24.394897119341554</v>
      </c>
      <c r="K466" s="1">
        <f>IFERROR(MAX(0,Customer_Revenue[[#This Row],[Q3 Mean]]-Customer_Revenue[[#This Row],[Q3 Mean Absolute Deviation]]),0)</f>
        <v>64.416584362139943</v>
      </c>
      <c r="L466" s="1">
        <f>IFERROR(MAX(0,Customer_Revenue[[#This Row],[Q3 Mean]]+Customer_Revenue[[#This Row],[Q3 Mean Absolute Deviation]]),0)</f>
        <v>113.20637860082304</v>
      </c>
      <c r="M466" s="2">
        <f>IFERROR(AVERAGEIF(Customer_Revenue[[#This Row],[10/1/2021]:[3/31/2022]], "&gt;0"),0)</f>
        <v>65.550000000000026</v>
      </c>
      <c r="N466" s="1">
        <f>IFERROR(AVEDEV(Customer_Revenue[[#This Row],[10/1/2021]:[3/31/2022]]),0)</f>
        <v>1.740799999999989</v>
      </c>
      <c r="O466" s="1">
        <f>IFERROR(MAX(0,#REF!-#REF!),0)</f>
        <v>0</v>
      </c>
      <c r="P466" s="1">
        <f>IFERROR(#REF!+#REF!,0)</f>
        <v>0</v>
      </c>
      <c r="Q466">
        <v>9785</v>
      </c>
      <c r="U466">
        <v>62.83</v>
      </c>
      <c r="Z466">
        <v>62.83</v>
      </c>
      <c r="AE466">
        <v>62.83</v>
      </c>
      <c r="AJ466">
        <v>62.83</v>
      </c>
      <c r="AQ466">
        <v>70.78</v>
      </c>
      <c r="AV466">
        <v>62.83</v>
      </c>
      <c r="BA466">
        <v>62.83</v>
      </c>
      <c r="BF466">
        <v>62.83</v>
      </c>
      <c r="BK466">
        <v>62.83</v>
      </c>
      <c r="BP466">
        <v>66.13</v>
      </c>
      <c r="BU466">
        <v>66.13</v>
      </c>
      <c r="BZ466">
        <v>66.13</v>
      </c>
      <c r="CE466">
        <v>66.13</v>
      </c>
      <c r="CJ466">
        <v>66.13</v>
      </c>
      <c r="CK466" s="17"/>
      <c r="CO466">
        <v>66.13</v>
      </c>
      <c r="CT466">
        <v>66.13</v>
      </c>
      <c r="CY466">
        <v>66.13</v>
      </c>
      <c r="DD466">
        <v>66.13</v>
      </c>
      <c r="DI466">
        <v>66.13</v>
      </c>
      <c r="DN466">
        <v>66.13</v>
      </c>
      <c r="DS466">
        <v>66.13</v>
      </c>
      <c r="DX466">
        <v>66.13</v>
      </c>
      <c r="EC466">
        <v>66.13</v>
      </c>
      <c r="EH466">
        <v>68.08</v>
      </c>
      <c r="EM466">
        <v>71.430000000000007</v>
      </c>
      <c r="ER466">
        <v>71.430000000000007</v>
      </c>
      <c r="EW466">
        <v>71.430000000000007</v>
      </c>
      <c r="FB466">
        <v>71.430000000000007</v>
      </c>
      <c r="FG466">
        <v>71.430000000000007</v>
      </c>
      <c r="FL466">
        <v>71.430000000000007</v>
      </c>
      <c r="FQ466">
        <v>71.430000000000007</v>
      </c>
      <c r="FV466">
        <v>167.88</v>
      </c>
      <c r="GA466">
        <v>73.430000000000007</v>
      </c>
      <c r="GF466">
        <v>138.18</v>
      </c>
      <c r="GK466">
        <v>73.900000000000006</v>
      </c>
      <c r="GP466">
        <v>138.65</v>
      </c>
      <c r="GU466">
        <v>73.900000000000006</v>
      </c>
      <c r="GZ466">
        <v>73.900000000000006</v>
      </c>
      <c r="HE466">
        <v>73.900000000000006</v>
      </c>
      <c r="HJ466">
        <v>73.900000000000006</v>
      </c>
      <c r="HO466">
        <v>146.41999999999999</v>
      </c>
      <c r="HT466">
        <v>73.900000000000006</v>
      </c>
      <c r="HY466">
        <v>73.900000000000006</v>
      </c>
      <c r="ID466">
        <v>73.900000000000006</v>
      </c>
      <c r="II466">
        <v>113.1</v>
      </c>
      <c r="IN466">
        <v>73.75</v>
      </c>
      <c r="IS466">
        <v>73.75</v>
      </c>
      <c r="IX466">
        <v>73.75</v>
      </c>
      <c r="JC466">
        <v>73.75</v>
      </c>
      <c r="JH466">
        <v>73.75</v>
      </c>
      <c r="JM466">
        <v>73.75</v>
      </c>
      <c r="JR466">
        <v>157.97</v>
      </c>
    </row>
    <row r="467" spans="1:278" x14ac:dyDescent="0.3">
      <c r="A467" s="2">
        <f>IFERROR(AVERAGEIF(Customer_Revenue[[#This Row],[1/3/2022]:[3/31/2022]], "&gt;0"), 0)</f>
        <v>307.12916666666666</v>
      </c>
      <c r="B467" s="1">
        <f>IFERROR(AVEDEV(Customer_Revenue[[#This Row],[1/3/2022]:[3/31/2022]]),0)</f>
        <v>10.34708333333333</v>
      </c>
      <c r="C467" s="1">
        <f>IFERROR(MAX(0,#REF!-#REF!),0)</f>
        <v>0</v>
      </c>
      <c r="D467" s="1">
        <f>IFERROR(#REF!+#REF!,0)</f>
        <v>0</v>
      </c>
      <c r="E467" s="2">
        <f>IFERROR(AVERAGEIF(Customer_Revenue[[#This Row],[4/1/2022]:[6/30/2022]], "&gt;0"), 0)</f>
        <v>305.40357142857147</v>
      </c>
      <c r="F467" s="1">
        <f>IFERROR(AVEDEV(Customer_Revenue[[#This Row],[4/1/2022]:[6/30/2022]]),0)</f>
        <v>91.256562500000001</v>
      </c>
      <c r="G467" s="1">
        <f>IFERROR(MAX(0,#REF!-#REF!),0)</f>
        <v>0</v>
      </c>
      <c r="H467" s="1">
        <f>IFERROR(#REF!+#REF!,0)</f>
        <v>0</v>
      </c>
      <c r="I467" s="2">
        <f>IFERROR(AVERAGEIF(Customer_Revenue[[#This Row],[4/1/2022]:[9/30/2022]], "&gt;0"),0)</f>
        <v>287.02379310344838</v>
      </c>
      <c r="J467" s="1">
        <f>IFERROR(AVEDEV(Customer_Revenue[[#This Row],[4/1/2022]:[9/30/2022]]),0)</f>
        <v>82.723709825527962</v>
      </c>
      <c r="K467" s="1">
        <f>IFERROR(MAX(0,Customer_Revenue[[#This Row],[Q3 Mean]]-Customer_Revenue[[#This Row],[Q3 Mean Absolute Deviation]]),0)</f>
        <v>204.30008327792041</v>
      </c>
      <c r="L467" s="1">
        <f>IFERROR(MAX(0,Customer_Revenue[[#This Row],[Q3 Mean]]+Customer_Revenue[[#This Row],[Q3 Mean Absolute Deviation]]),0)</f>
        <v>369.74750292897636</v>
      </c>
      <c r="M467" s="2">
        <f>IFERROR(AVERAGEIF(Customer_Revenue[[#This Row],[10/1/2021]:[3/31/2022]], "&gt;0"),0)</f>
        <v>310.3753571428573</v>
      </c>
      <c r="N467" s="1">
        <f>IFERROR(AVEDEV(Customer_Revenue[[#This Row],[10/1/2021]:[3/31/2022]]),0)</f>
        <v>28.762653061224537</v>
      </c>
      <c r="O467" s="1">
        <f>IFERROR(MAX(0,#REF!-#REF!),0)</f>
        <v>0</v>
      </c>
      <c r="P467" s="1">
        <f>IFERROR(#REF!+#REF!,0)</f>
        <v>0</v>
      </c>
      <c r="Q467">
        <v>9816</v>
      </c>
      <c r="R467">
        <v>283.26</v>
      </c>
      <c r="W467">
        <v>283.26</v>
      </c>
      <c r="Y467">
        <v>155.61000000000001</v>
      </c>
      <c r="AB467">
        <v>283.26</v>
      </c>
      <c r="AG467">
        <v>315.83999999999997</v>
      </c>
      <c r="AL467">
        <v>283.26</v>
      </c>
      <c r="AQ467">
        <v>302.35000000000002</v>
      </c>
      <c r="AT467">
        <v>602.55999999999995</v>
      </c>
      <c r="AV467">
        <v>302.35000000000002</v>
      </c>
      <c r="BA467">
        <v>302.35000000000002</v>
      </c>
      <c r="BF467">
        <v>334.93</v>
      </c>
      <c r="BK467">
        <v>302.35000000000002</v>
      </c>
      <c r="BP467">
        <v>302.35000000000002</v>
      </c>
      <c r="BU467">
        <v>302.35000000000002</v>
      </c>
      <c r="BZ467">
        <v>315.67</v>
      </c>
      <c r="CE467">
        <v>333.21</v>
      </c>
      <c r="CJ467">
        <v>315.67</v>
      </c>
      <c r="CK467" s="17"/>
      <c r="CO467">
        <v>302.35000000000002</v>
      </c>
      <c r="CT467">
        <v>334.93</v>
      </c>
      <c r="CY467">
        <v>302.35000000000002</v>
      </c>
      <c r="DD467">
        <v>302.35000000000002</v>
      </c>
      <c r="DI467">
        <v>302.35000000000002</v>
      </c>
      <c r="DN467">
        <v>302.35000000000002</v>
      </c>
      <c r="DS467">
        <v>297.02</v>
      </c>
      <c r="DX467">
        <v>297.02</v>
      </c>
      <c r="EC467">
        <v>297.02</v>
      </c>
      <c r="EH467">
        <v>332.87</v>
      </c>
      <c r="EM467">
        <v>299.27</v>
      </c>
      <c r="ER467">
        <v>304.60000000000002</v>
      </c>
      <c r="EW467">
        <v>303.27</v>
      </c>
      <c r="FB467">
        <v>194.93</v>
      </c>
      <c r="FD467">
        <v>143.93</v>
      </c>
      <c r="FG467">
        <v>437.21</v>
      </c>
      <c r="FL467">
        <v>304.60000000000002</v>
      </c>
      <c r="FQ467">
        <v>338.2</v>
      </c>
      <c r="FV467">
        <v>304.60000000000002</v>
      </c>
      <c r="GA467">
        <v>299.27</v>
      </c>
      <c r="GF467">
        <v>337.5</v>
      </c>
      <c r="GJ467">
        <v>373.9</v>
      </c>
      <c r="GK467">
        <v>0</v>
      </c>
      <c r="GP467">
        <v>345.36</v>
      </c>
      <c r="GU467">
        <v>294.14</v>
      </c>
      <c r="GZ467">
        <v>294.14</v>
      </c>
      <c r="HA467">
        <v>0</v>
      </c>
      <c r="HE467">
        <v>263.05</v>
      </c>
      <c r="HI467">
        <v>263.05</v>
      </c>
      <c r="HJ467">
        <v>0</v>
      </c>
      <c r="HO467">
        <v>263.05</v>
      </c>
      <c r="HT467">
        <v>382.46</v>
      </c>
      <c r="HY467">
        <v>263.05</v>
      </c>
      <c r="ID467">
        <v>263.05</v>
      </c>
      <c r="II467">
        <v>263.05</v>
      </c>
      <c r="IN467">
        <v>272.33</v>
      </c>
      <c r="IQ467">
        <v>61.83</v>
      </c>
      <c r="IS467">
        <v>332.14</v>
      </c>
      <c r="IX467">
        <v>313.67</v>
      </c>
      <c r="JB467">
        <v>298.69</v>
      </c>
      <c r="JC467">
        <v>0</v>
      </c>
      <c r="JH467">
        <v>262.45999999999998</v>
      </c>
      <c r="JM467">
        <v>262.45999999999998</v>
      </c>
      <c r="JR467">
        <v>283.7</v>
      </c>
    </row>
    <row r="468" spans="1:278" x14ac:dyDescent="0.3">
      <c r="A468" s="2">
        <f>IFERROR(AVERAGEIF(Customer_Revenue[[#This Row],[1/3/2022]:[3/31/2022]], "&gt;0"), 0)</f>
        <v>69.026923076923069</v>
      </c>
      <c r="B468" s="1">
        <f>IFERROR(AVEDEV(Customer_Revenue[[#This Row],[1/3/2022]:[3/31/2022]]),0)</f>
        <v>5.7227218934911246</v>
      </c>
      <c r="C468" s="1">
        <f>IFERROR(MAX(0,#REF!-#REF!),0)</f>
        <v>0</v>
      </c>
      <c r="D468" s="1">
        <f>IFERROR(#REF!+#REF!,0)</f>
        <v>0</v>
      </c>
      <c r="E468" s="2">
        <f>IFERROR(AVERAGEIF(Customer_Revenue[[#This Row],[4/1/2022]:[6/30/2022]], "&gt;0"), 0)</f>
        <v>54.37</v>
      </c>
      <c r="F468" s="1">
        <f>IFERROR(AVEDEV(Customer_Revenue[[#This Row],[4/1/2022]:[6/30/2022]]),0)</f>
        <v>7.7211834319526655</v>
      </c>
      <c r="G468" s="1">
        <f>IFERROR(MAX(0,#REF!-#REF!),0)</f>
        <v>0</v>
      </c>
      <c r="H468" s="1">
        <f>IFERROR(#REF!+#REF!,0)</f>
        <v>0</v>
      </c>
      <c r="I468" s="2">
        <f>IFERROR(AVERAGEIF(Customer_Revenue[[#This Row],[4/1/2022]:[9/30/2022]], "&gt;0"),0)</f>
        <v>59.084800000000016</v>
      </c>
      <c r="J468" s="1">
        <f>IFERROR(AVEDEV(Customer_Revenue[[#This Row],[4/1/2022]:[9/30/2022]]),0)</f>
        <v>7.5702366863905306</v>
      </c>
      <c r="K468" s="1">
        <f>IFERROR(MAX(0,Customer_Revenue[[#This Row],[Q3 Mean]]-Customer_Revenue[[#This Row],[Q3 Mean Absolute Deviation]]),0)</f>
        <v>51.514563313609486</v>
      </c>
      <c r="L468" s="1">
        <f>IFERROR(MAX(0,Customer_Revenue[[#This Row],[Q3 Mean]]+Customer_Revenue[[#This Row],[Q3 Mean Absolute Deviation]]),0)</f>
        <v>66.655036686390545</v>
      </c>
      <c r="M468" s="2">
        <f>IFERROR(AVERAGEIF(Customer_Revenue[[#This Row],[10/1/2021]:[3/31/2022]], "&gt;0"),0)</f>
        <v>71.093461538461554</v>
      </c>
      <c r="N468" s="1">
        <f>IFERROR(AVEDEV(Customer_Revenue[[#This Row],[10/1/2021]:[3/31/2022]]),0)</f>
        <v>11.227295918367345</v>
      </c>
      <c r="O468" s="1">
        <f>IFERROR(MAX(0,#REF!-#REF!),0)</f>
        <v>0</v>
      </c>
      <c r="P468" s="1">
        <f>IFERROR(#REF!+#REF!,0)</f>
        <v>0</v>
      </c>
      <c r="Q468">
        <v>9832</v>
      </c>
      <c r="S468">
        <v>73.16</v>
      </c>
      <c r="X468">
        <v>73.16</v>
      </c>
      <c r="AC468">
        <v>73.16</v>
      </c>
      <c r="AH468">
        <v>73.16</v>
      </c>
      <c r="AM468">
        <v>73.16</v>
      </c>
      <c r="AR468">
        <v>73.16</v>
      </c>
      <c r="AW468">
        <v>73.16</v>
      </c>
      <c r="BA468">
        <v>73.16</v>
      </c>
      <c r="BB468">
        <v>0</v>
      </c>
      <c r="BC468">
        <v>0</v>
      </c>
      <c r="BG468">
        <v>73.16</v>
      </c>
      <c r="BL468">
        <v>73.16</v>
      </c>
      <c r="BQ468">
        <v>73.16</v>
      </c>
      <c r="BV468">
        <v>73.16</v>
      </c>
      <c r="CA468">
        <v>73.16</v>
      </c>
      <c r="CF468">
        <v>73.16</v>
      </c>
      <c r="CK468" s="17">
        <v>73.16</v>
      </c>
      <c r="CP468">
        <v>73.16</v>
      </c>
      <c r="CU468">
        <v>73.16</v>
      </c>
      <c r="CZ468">
        <v>73.16</v>
      </c>
      <c r="DE468">
        <v>73.16</v>
      </c>
      <c r="DJ468">
        <v>73.16</v>
      </c>
      <c r="DO468">
        <v>73.16</v>
      </c>
      <c r="DT468">
        <v>73.16</v>
      </c>
      <c r="DY468">
        <v>60.74</v>
      </c>
      <c r="ED468">
        <v>62.99</v>
      </c>
      <c r="EI468">
        <v>62.99</v>
      </c>
      <c r="EN468">
        <v>52.19</v>
      </c>
      <c r="ES468">
        <v>52.19</v>
      </c>
      <c r="EX468">
        <v>52.19</v>
      </c>
      <c r="FC468">
        <v>52.19</v>
      </c>
      <c r="FH468">
        <v>52.19</v>
      </c>
      <c r="FM468">
        <v>52.19</v>
      </c>
      <c r="FR468">
        <v>52.19</v>
      </c>
      <c r="FW468">
        <v>52.19</v>
      </c>
      <c r="GB468">
        <v>52.19</v>
      </c>
      <c r="GG468">
        <v>52.19</v>
      </c>
      <c r="GL468">
        <v>58.68</v>
      </c>
      <c r="GR468">
        <v>0</v>
      </c>
      <c r="GV468">
        <v>60.77</v>
      </c>
      <c r="HA468">
        <v>63.28</v>
      </c>
      <c r="HF468">
        <v>63.08</v>
      </c>
      <c r="HK468">
        <v>63.08</v>
      </c>
      <c r="HP468">
        <v>63.08</v>
      </c>
      <c r="HU468">
        <v>63.08</v>
      </c>
      <c r="HZ468">
        <v>63.08</v>
      </c>
      <c r="IE468">
        <v>63.08</v>
      </c>
      <c r="IJ468">
        <v>63.08</v>
      </c>
      <c r="IO468">
        <v>62.17</v>
      </c>
      <c r="IT468">
        <v>64.19</v>
      </c>
      <c r="IY468">
        <v>64.19</v>
      </c>
      <c r="JD468">
        <v>64.19</v>
      </c>
      <c r="JI468">
        <v>64.19</v>
      </c>
      <c r="JN468">
        <v>64.19</v>
      </c>
    </row>
    <row r="469" spans="1:278" x14ac:dyDescent="0.3">
      <c r="A469" s="2">
        <f>IFERROR(AVERAGEIF(Customer_Revenue[[#This Row],[1/3/2022]:[3/31/2022]], "&gt;0"), 0)</f>
        <v>48.99</v>
      </c>
      <c r="B469" s="1">
        <f>IFERROR(AVEDEV(Customer_Revenue[[#This Row],[1/3/2022]:[3/31/2022]]),0)</f>
        <v>0</v>
      </c>
      <c r="C469" s="1">
        <f>IFERROR(MAX(0,#REF!-#REF!),0)</f>
        <v>0</v>
      </c>
      <c r="D469" s="1">
        <f>IFERROR(#REF!+#REF!,0)</f>
        <v>0</v>
      </c>
      <c r="E469" s="2">
        <f>IFERROR(AVERAGEIF(Customer_Revenue[[#This Row],[4/1/2022]:[6/30/2022]], "&gt;0"), 0)</f>
        <v>52.8825</v>
      </c>
      <c r="F469" s="1">
        <f>IFERROR(AVEDEV(Customer_Revenue[[#This Row],[4/1/2022]:[6/30/2022]]),0)</f>
        <v>16.922400000000003</v>
      </c>
      <c r="G469" s="1">
        <f>IFERROR(MAX(0,#REF!-#REF!),0)</f>
        <v>0</v>
      </c>
      <c r="H469" s="1">
        <f>IFERROR(#REF!+#REF!,0)</f>
        <v>0</v>
      </c>
      <c r="I469" s="2">
        <f>IFERROR(AVERAGEIF(Customer_Revenue[[#This Row],[4/1/2022]:[9/30/2022]], "&gt;0"),0)</f>
        <v>54.685714285714297</v>
      </c>
      <c r="J469" s="1">
        <f>IFERROR(AVEDEV(Customer_Revenue[[#This Row],[4/1/2022]:[9/30/2022]]),0)</f>
        <v>11.962499999999995</v>
      </c>
      <c r="K469" s="1">
        <f>IFERROR(MAX(0,Customer_Revenue[[#This Row],[Q3 Mean]]-Customer_Revenue[[#This Row],[Q3 Mean Absolute Deviation]]),0)</f>
        <v>42.723214285714306</v>
      </c>
      <c r="L469" s="1">
        <f>IFERROR(MAX(0,Customer_Revenue[[#This Row],[Q3 Mean]]+Customer_Revenue[[#This Row],[Q3 Mean Absolute Deviation]]),0)</f>
        <v>66.648214285714289</v>
      </c>
      <c r="M469" s="2">
        <f>IFERROR(AVERAGEIF(Customer_Revenue[[#This Row],[10/1/2021]:[3/31/2022]], "&gt;0"),0)</f>
        <v>48.99</v>
      </c>
      <c r="N469" s="1">
        <f>IFERROR(AVEDEV(Customer_Revenue[[#This Row],[10/1/2021]:[3/31/2022]]),0)</f>
        <v>0</v>
      </c>
      <c r="O469" s="1">
        <f>IFERROR(MAX(0,#REF!-#REF!),0)</f>
        <v>0</v>
      </c>
      <c r="P469" s="1">
        <f>IFERROR(#REF!+#REF!,0)</f>
        <v>0</v>
      </c>
      <c r="Q469">
        <v>9836</v>
      </c>
      <c r="AF469">
        <v>48.99</v>
      </c>
      <c r="AN469">
        <v>48.99</v>
      </c>
      <c r="AX469">
        <v>48.99</v>
      </c>
      <c r="BR469">
        <v>48.99</v>
      </c>
      <c r="CK469" s="17"/>
      <c r="CQ469">
        <v>48.99</v>
      </c>
      <c r="DF469">
        <v>48.99</v>
      </c>
      <c r="DZ469">
        <v>48.99</v>
      </c>
      <c r="ET469">
        <v>51.24</v>
      </c>
      <c r="FN469">
        <v>51.24</v>
      </c>
      <c r="FO469">
        <v>0</v>
      </c>
      <c r="GI469">
        <v>51.24</v>
      </c>
      <c r="HB469">
        <v>57.81</v>
      </c>
      <c r="HV469">
        <v>57.81</v>
      </c>
      <c r="IP469">
        <v>56.73</v>
      </c>
      <c r="JJ469">
        <v>56.73</v>
      </c>
    </row>
    <row r="470" spans="1:278" x14ac:dyDescent="0.3">
      <c r="A470" s="2">
        <f>IFERROR(AVERAGEIF(Customer_Revenue[[#This Row],[1/3/2022]:[3/31/2022]], "&gt;0"), 0)</f>
        <v>29.023076923076921</v>
      </c>
      <c r="B470" s="1">
        <f>IFERROR(AVEDEV(Customer_Revenue[[#This Row],[1/3/2022]:[3/31/2022]]),0)</f>
        <v>1.3132544378698241</v>
      </c>
      <c r="C470" s="1">
        <f>IFERROR(MAX(0,#REF!-#REF!),0)</f>
        <v>0</v>
      </c>
      <c r="D470" s="1">
        <f>IFERROR(#REF!+#REF!,0)</f>
        <v>0</v>
      </c>
      <c r="E470" s="2">
        <f>IFERROR(AVERAGEIF(Customer_Revenue[[#This Row],[4/1/2022]:[6/30/2022]], "&gt;0"), 0)</f>
        <v>31.38999999999999</v>
      </c>
      <c r="F470" s="1">
        <f>IFERROR(AVEDEV(Customer_Revenue[[#This Row],[4/1/2022]:[6/30/2022]]),0)</f>
        <v>4.45775147928995</v>
      </c>
      <c r="G470" s="1">
        <f>IFERROR(MAX(0,#REF!-#REF!),0)</f>
        <v>0</v>
      </c>
      <c r="H470" s="1">
        <f>IFERROR(#REF!+#REF!,0)</f>
        <v>0</v>
      </c>
      <c r="I470" s="2">
        <f>IFERROR(AVERAGEIF(Customer_Revenue[[#This Row],[4/1/2022]:[9/30/2022]], "&gt;0"),0)</f>
        <v>32.521764705882354</v>
      </c>
      <c r="J470" s="1">
        <f>IFERROR(AVEDEV(Customer_Revenue[[#This Row],[4/1/2022]:[9/30/2022]]),0)</f>
        <v>14.72139053254438</v>
      </c>
      <c r="K470" s="1">
        <f>IFERROR(MAX(0,Customer_Revenue[[#This Row],[Q3 Mean]]-Customer_Revenue[[#This Row],[Q3 Mean Absolute Deviation]]),0)</f>
        <v>17.800374173337975</v>
      </c>
      <c r="L470" s="1">
        <f>IFERROR(MAX(0,Customer_Revenue[[#This Row],[Q3 Mean]]+Customer_Revenue[[#This Row],[Q3 Mean Absolute Deviation]]),0)</f>
        <v>47.243155238426738</v>
      </c>
      <c r="M470" s="2">
        <f>IFERROR(AVERAGEIF(Customer_Revenue[[#This Row],[10/1/2021]:[3/31/2022]], "&gt;0"),0)</f>
        <v>29.19919999999999</v>
      </c>
      <c r="N470" s="1">
        <f>IFERROR(AVEDEV(Customer_Revenue[[#This Row],[10/1/2021]:[3/31/2022]]),0)</f>
        <v>2.6706508875739723</v>
      </c>
      <c r="O470" s="1">
        <f>IFERROR(MAX(0,#REF!-#REF!),0)</f>
        <v>0</v>
      </c>
      <c r="P470" s="1">
        <f>IFERROR(#REF!+#REF!,0)</f>
        <v>0</v>
      </c>
      <c r="Q470">
        <v>9865</v>
      </c>
      <c r="V470">
        <v>29.39</v>
      </c>
      <c r="AA470">
        <v>29.39</v>
      </c>
      <c r="AF470">
        <v>29.39</v>
      </c>
      <c r="AK470">
        <v>29.39</v>
      </c>
      <c r="AP470">
        <v>29.39</v>
      </c>
      <c r="AU470">
        <v>29.39</v>
      </c>
      <c r="AZ470">
        <v>0</v>
      </c>
      <c r="BE470">
        <v>29.39</v>
      </c>
      <c r="BJ470">
        <v>29.39</v>
      </c>
      <c r="BO470">
        <v>29.39</v>
      </c>
      <c r="BT470">
        <v>29.39</v>
      </c>
      <c r="BY470">
        <v>29.39</v>
      </c>
      <c r="CD470">
        <v>29.39</v>
      </c>
      <c r="CI470">
        <v>29.39</v>
      </c>
      <c r="CK470" s="17"/>
      <c r="CN470">
        <v>29.39</v>
      </c>
      <c r="CS470">
        <v>29.39</v>
      </c>
      <c r="CX470">
        <v>25.42</v>
      </c>
      <c r="DC470">
        <v>29.39</v>
      </c>
      <c r="DH470">
        <v>29.39</v>
      </c>
      <c r="DM470">
        <v>29.39</v>
      </c>
      <c r="DR470">
        <v>24.09</v>
      </c>
      <c r="DW470">
        <v>29.39</v>
      </c>
      <c r="EB470">
        <v>29.39</v>
      </c>
      <c r="EG470">
        <v>30.89</v>
      </c>
      <c r="EL470">
        <v>30.89</v>
      </c>
      <c r="EQ470">
        <v>30.89</v>
      </c>
      <c r="EV470">
        <v>30.89</v>
      </c>
      <c r="FA470">
        <v>30.89</v>
      </c>
      <c r="FF470">
        <v>30.89</v>
      </c>
      <c r="FK470">
        <v>30.89</v>
      </c>
      <c r="FP470">
        <v>30.89</v>
      </c>
      <c r="FU470">
        <v>30.89</v>
      </c>
      <c r="FZ470">
        <v>30.89</v>
      </c>
      <c r="GE470">
        <v>30.89</v>
      </c>
      <c r="GJ470">
        <v>32.39</v>
      </c>
      <c r="GO470">
        <v>32.39</v>
      </c>
      <c r="GT470">
        <v>32.39</v>
      </c>
      <c r="GY470">
        <v>32.39</v>
      </c>
      <c r="HD470">
        <v>0</v>
      </c>
      <c r="HI470">
        <v>35.340000000000003</v>
      </c>
      <c r="HN470">
        <v>35.340000000000003</v>
      </c>
      <c r="HS470">
        <v>35.340000000000003</v>
      </c>
      <c r="HX470">
        <v>0</v>
      </c>
      <c r="IC470">
        <v>0</v>
      </c>
      <c r="IH470">
        <v>35.340000000000003</v>
      </c>
      <c r="IM470">
        <v>34.83</v>
      </c>
      <c r="IR470">
        <v>0</v>
      </c>
      <c r="IW470">
        <v>0</v>
      </c>
      <c r="JB470">
        <v>0</v>
      </c>
      <c r="JG470">
        <v>0</v>
      </c>
      <c r="JL470">
        <v>0</v>
      </c>
      <c r="JQ470">
        <v>0</v>
      </c>
    </row>
    <row r="471" spans="1:278" x14ac:dyDescent="0.3">
      <c r="A471" s="2">
        <f>IFERROR(AVERAGEIF(Customer_Revenue[[#This Row],[1/3/2022]:[3/31/2022]], "&gt;0"), 0)</f>
        <v>47.29615384615385</v>
      </c>
      <c r="B471" s="1">
        <f>IFERROR(AVEDEV(Customer_Revenue[[#This Row],[1/3/2022]:[3/31/2022]]),0)</f>
        <v>0.53254437869822513</v>
      </c>
      <c r="C471" s="1">
        <f>IFERROR(MAX(0,#REF!-#REF!),0)</f>
        <v>0</v>
      </c>
      <c r="D471" s="1">
        <f>IFERROR(#REF!+#REF!,0)</f>
        <v>0</v>
      </c>
      <c r="E471" s="2">
        <f>IFERROR(AVERAGEIF(Customer_Revenue[[#This Row],[4/1/2022]:[6/30/2022]], "&gt;0"), 0)</f>
        <v>49.026923076923076</v>
      </c>
      <c r="F471" s="1">
        <f>IFERROR(AVEDEV(Customer_Revenue[[#This Row],[4/1/2022]:[6/30/2022]]),0)</f>
        <v>0.71005917159763221</v>
      </c>
      <c r="G471" s="1">
        <f>IFERROR(MAX(0,#REF!-#REF!),0)</f>
        <v>0</v>
      </c>
      <c r="H471" s="1">
        <f>IFERROR(#REF!+#REF!,0)</f>
        <v>0</v>
      </c>
      <c r="I471" s="2">
        <f>IFERROR(AVERAGEIF(Customer_Revenue[[#This Row],[4/1/2022]:[9/30/2022]], "&gt;0"),0)</f>
        <v>51.661153846153852</v>
      </c>
      <c r="J471" s="1">
        <f>IFERROR(AVEDEV(Customer_Revenue[[#This Row],[4/1/2022]:[9/30/2022]]),0)</f>
        <v>2.6342307692307685</v>
      </c>
      <c r="K471" s="1">
        <f>IFERROR(MAX(0,Customer_Revenue[[#This Row],[Q3 Mean]]-Customer_Revenue[[#This Row],[Q3 Mean Absolute Deviation]]),0)</f>
        <v>49.026923076923083</v>
      </c>
      <c r="L471" s="1">
        <f>IFERROR(MAX(0,Customer_Revenue[[#This Row],[Q3 Mean]]+Customer_Revenue[[#This Row],[Q3 Mean Absolute Deviation]]),0)</f>
        <v>54.29538461538462</v>
      </c>
      <c r="M471" s="2">
        <f>IFERROR(AVERAGEIF(Customer_Revenue[[#This Row],[10/1/2021]:[3/31/2022]], "&gt;0"),0)</f>
        <v>47.123076923076944</v>
      </c>
      <c r="N471" s="1">
        <f>IFERROR(AVEDEV(Customer_Revenue[[#This Row],[10/1/2021]:[3/31/2022]]),0)</f>
        <v>0.30621301775149318</v>
      </c>
      <c r="O471" s="1">
        <f>IFERROR(MAX(0,#REF!-#REF!),0)</f>
        <v>0</v>
      </c>
      <c r="P471" s="1">
        <f>IFERROR(#REF!+#REF!,0)</f>
        <v>0</v>
      </c>
      <c r="Q471">
        <v>9866</v>
      </c>
      <c r="V471">
        <v>46.95</v>
      </c>
      <c r="AA471">
        <v>46.95</v>
      </c>
      <c r="AF471">
        <v>46.95</v>
      </c>
      <c r="AK471">
        <v>46.95</v>
      </c>
      <c r="AP471">
        <v>46.95</v>
      </c>
      <c r="AU471">
        <v>46.95</v>
      </c>
      <c r="AZ471">
        <v>46.95</v>
      </c>
      <c r="BE471">
        <v>46.95</v>
      </c>
      <c r="BJ471">
        <v>46.95</v>
      </c>
      <c r="BO471">
        <v>46.95</v>
      </c>
      <c r="BT471">
        <v>46.95</v>
      </c>
      <c r="BY471">
        <v>46.95</v>
      </c>
      <c r="CD471">
        <v>46.95</v>
      </c>
      <c r="CI471">
        <v>46.95</v>
      </c>
      <c r="CK471" s="17"/>
      <c r="CN471">
        <v>46.95</v>
      </c>
      <c r="CS471">
        <v>46.95</v>
      </c>
      <c r="CX471">
        <v>46.95</v>
      </c>
      <c r="DC471">
        <v>46.95</v>
      </c>
      <c r="DH471">
        <v>46.95</v>
      </c>
      <c r="DM471">
        <v>46.95</v>
      </c>
      <c r="DR471">
        <v>46.95</v>
      </c>
      <c r="DW471">
        <v>46.95</v>
      </c>
      <c r="EB471">
        <v>46.95</v>
      </c>
      <c r="EG471">
        <v>48.45</v>
      </c>
      <c r="EL471">
        <v>48.45</v>
      </c>
      <c r="EQ471">
        <v>48.45</v>
      </c>
      <c r="EV471">
        <v>48.45</v>
      </c>
      <c r="FA471">
        <v>48.45</v>
      </c>
      <c r="FF471">
        <v>48.45</v>
      </c>
      <c r="FK471">
        <v>48.45</v>
      </c>
      <c r="FP471">
        <v>48.45</v>
      </c>
      <c r="FU471">
        <v>48.45</v>
      </c>
      <c r="FZ471">
        <v>48.45</v>
      </c>
      <c r="GE471">
        <v>48.45</v>
      </c>
      <c r="GJ471">
        <v>49.95</v>
      </c>
      <c r="GO471">
        <v>49.95</v>
      </c>
      <c r="GT471">
        <v>49.95</v>
      </c>
      <c r="GY471">
        <v>49.95</v>
      </c>
      <c r="HD471">
        <v>49.95</v>
      </c>
      <c r="HI471">
        <v>54.57</v>
      </c>
      <c r="HN471">
        <v>54.57</v>
      </c>
      <c r="HS471">
        <v>54.57</v>
      </c>
      <c r="HX471">
        <v>54.57</v>
      </c>
      <c r="IC471">
        <v>54.57</v>
      </c>
      <c r="IH471">
        <v>54.57</v>
      </c>
      <c r="IM471">
        <v>54.06</v>
      </c>
      <c r="IR471">
        <v>54.06</v>
      </c>
      <c r="IW471">
        <v>54.06</v>
      </c>
      <c r="JB471">
        <v>54.06</v>
      </c>
      <c r="JG471">
        <v>54.06</v>
      </c>
      <c r="JL471">
        <v>54.06</v>
      </c>
      <c r="JQ471">
        <v>54.06</v>
      </c>
    </row>
    <row r="472" spans="1:278" x14ac:dyDescent="0.3">
      <c r="A472" s="2">
        <f>IFERROR(AVERAGEIF(Customer_Revenue[[#This Row],[1/3/2022]:[3/31/2022]], "&gt;0"), 0)</f>
        <v>238.96076923076922</v>
      </c>
      <c r="B472" s="1">
        <f>IFERROR(AVEDEV(Customer_Revenue[[#This Row],[1/3/2022]:[3/31/2022]]),0)</f>
        <v>19.462366863905324</v>
      </c>
      <c r="C472" s="1">
        <f>IFERROR(MAX(0,#REF!-#REF!),0)</f>
        <v>0</v>
      </c>
      <c r="D472" s="1">
        <f>IFERROR(#REF!+#REF!,0)</f>
        <v>0</v>
      </c>
      <c r="E472" s="2">
        <f>IFERROR(AVERAGEIF(Customer_Revenue[[#This Row],[4/1/2022]:[6/30/2022]], "&gt;0"), 0)</f>
        <v>252.34307692307692</v>
      </c>
      <c r="F472" s="1">
        <f>IFERROR(AVEDEV(Customer_Revenue[[#This Row],[4/1/2022]:[6/30/2022]]),0)</f>
        <v>25.691005917159767</v>
      </c>
      <c r="G472" s="1">
        <f>IFERROR(MAX(0,#REF!-#REF!),0)</f>
        <v>0</v>
      </c>
      <c r="H472" s="1">
        <f>IFERROR(#REF!+#REF!,0)</f>
        <v>0</v>
      </c>
      <c r="I472" s="2">
        <f>IFERROR(AVERAGEIF(Customer_Revenue[[#This Row],[4/1/2022]:[9/30/2022]], "&gt;0"),0)</f>
        <v>226.50423076923079</v>
      </c>
      <c r="J472" s="1">
        <f>IFERROR(AVEDEV(Customer_Revenue[[#This Row],[4/1/2022]:[9/30/2022]]),0)</f>
        <v>35.568195266272191</v>
      </c>
      <c r="K472" s="1">
        <f>IFERROR(MAX(0,Customer_Revenue[[#This Row],[Q3 Mean]]-Customer_Revenue[[#This Row],[Q3 Mean Absolute Deviation]]),0)</f>
        <v>190.93603550295859</v>
      </c>
      <c r="L472" s="1">
        <f>IFERROR(MAX(0,Customer_Revenue[[#This Row],[Q3 Mean]]+Customer_Revenue[[#This Row],[Q3 Mean Absolute Deviation]]),0)</f>
        <v>262.07242603550299</v>
      </c>
      <c r="M472" s="2">
        <f>IFERROR(AVERAGEIF(Customer_Revenue[[#This Row],[10/1/2021]:[3/31/2022]], "&gt;0"),0)</f>
        <v>238.64346153846151</v>
      </c>
      <c r="N472" s="1">
        <f>IFERROR(AVEDEV(Customer_Revenue[[#This Row],[10/1/2021]:[3/31/2022]]),0)</f>
        <v>25.217573964497035</v>
      </c>
      <c r="O472" s="1">
        <f>IFERROR(MAX(0,#REF!-#REF!),0)</f>
        <v>0</v>
      </c>
      <c r="P472" s="1">
        <f>IFERROR(#REF!+#REF!,0)</f>
        <v>0</v>
      </c>
      <c r="Q472">
        <v>9867</v>
      </c>
      <c r="V472">
        <v>259.17</v>
      </c>
      <c r="AA472">
        <v>259.17</v>
      </c>
      <c r="AF472">
        <v>222.42</v>
      </c>
      <c r="AK472">
        <v>222.42</v>
      </c>
      <c r="AP472">
        <v>185.67</v>
      </c>
      <c r="AU472">
        <v>259.17</v>
      </c>
      <c r="AZ472">
        <v>298.69</v>
      </c>
      <c r="BE472">
        <v>298.69</v>
      </c>
      <c r="BJ472">
        <v>256.39</v>
      </c>
      <c r="BO472">
        <v>219.64</v>
      </c>
      <c r="BT472">
        <v>192.74</v>
      </c>
      <c r="BY472">
        <v>231.33</v>
      </c>
      <c r="CD472">
        <v>192.74</v>
      </c>
      <c r="CI472">
        <v>231.33</v>
      </c>
      <c r="CK472" s="17"/>
      <c r="CN472">
        <v>231.33</v>
      </c>
      <c r="CS472">
        <v>269.92</v>
      </c>
      <c r="CX472">
        <v>269.92</v>
      </c>
      <c r="DC472">
        <v>269.92</v>
      </c>
      <c r="DH472">
        <v>231.33</v>
      </c>
      <c r="DM472">
        <v>192.74</v>
      </c>
      <c r="DR472">
        <v>269.92</v>
      </c>
      <c r="DW472">
        <v>232.4</v>
      </c>
      <c r="EB472">
        <v>192.74</v>
      </c>
      <c r="EG472">
        <v>234.35</v>
      </c>
      <c r="EL472">
        <v>240.39</v>
      </c>
      <c r="EQ472">
        <v>240.2</v>
      </c>
      <c r="EV472">
        <v>280.05</v>
      </c>
      <c r="FA472">
        <v>280.05</v>
      </c>
      <c r="FF472">
        <v>240.2</v>
      </c>
      <c r="FK472">
        <v>240.2</v>
      </c>
      <c r="FP472">
        <v>240.39</v>
      </c>
      <c r="FU472">
        <v>279.86</v>
      </c>
      <c r="FZ472">
        <v>280.05</v>
      </c>
      <c r="GE472">
        <v>240.2</v>
      </c>
      <c r="GJ472">
        <v>280.52</v>
      </c>
      <c r="GO472">
        <v>240.67</v>
      </c>
      <c r="GT472">
        <v>240.67</v>
      </c>
      <c r="GY472">
        <v>280.52</v>
      </c>
      <c r="HD472">
        <v>157.08000000000001</v>
      </c>
      <c r="HI472">
        <v>238.58</v>
      </c>
      <c r="HN472">
        <v>196.93</v>
      </c>
      <c r="HS472">
        <v>203.49</v>
      </c>
      <c r="HX472">
        <v>117.42</v>
      </c>
      <c r="IC472">
        <v>248.12</v>
      </c>
      <c r="IH472">
        <v>206.47</v>
      </c>
      <c r="IM472">
        <v>249.87</v>
      </c>
      <c r="IR472">
        <v>208.47</v>
      </c>
      <c r="IW472">
        <v>159.07</v>
      </c>
      <c r="JB472">
        <v>208.47</v>
      </c>
      <c r="JG472">
        <v>204.47</v>
      </c>
      <c r="JL472">
        <v>162.82</v>
      </c>
      <c r="JQ472">
        <v>204.47</v>
      </c>
    </row>
    <row r="473" spans="1:278" x14ac:dyDescent="0.3">
      <c r="A473" s="2">
        <f>IFERROR(AVERAGEIF(Customer_Revenue[[#This Row],[1/3/2022]:[3/31/2022]], "&gt;0"), 0)</f>
        <v>80.65923076923076</v>
      </c>
      <c r="B473" s="1">
        <f>IFERROR(AVEDEV(Customer_Revenue[[#This Row],[1/3/2022]:[3/31/2022]]),0)</f>
        <v>0.79881656804733203</v>
      </c>
      <c r="C473" s="1">
        <f>IFERROR(MAX(0,#REF!-#REF!),0)</f>
        <v>0</v>
      </c>
      <c r="D473" s="1">
        <f>IFERROR(#REF!+#REF!,0)</f>
        <v>0</v>
      </c>
      <c r="E473" s="2">
        <f>IFERROR(AVERAGEIF(Customer_Revenue[[#This Row],[4/1/2022]:[6/30/2022]], "&gt;0"), 0)</f>
        <v>92.076153846153829</v>
      </c>
      <c r="F473" s="1">
        <f>IFERROR(AVEDEV(Customer_Revenue[[#This Row],[4/1/2022]:[6/30/2022]]),0)</f>
        <v>11.547573964497037</v>
      </c>
      <c r="G473" s="1">
        <f>IFERROR(MAX(0,#REF!-#REF!),0)</f>
        <v>0</v>
      </c>
      <c r="H473" s="1">
        <f>IFERROR(#REF!+#REF!,0)</f>
        <v>0</v>
      </c>
      <c r="I473" s="2">
        <f>IFERROR(AVERAGEIF(Customer_Revenue[[#This Row],[4/1/2022]:[9/30/2022]], "&gt;0"),0)</f>
        <v>91.158846153846142</v>
      </c>
      <c r="J473" s="1">
        <f>IFERROR(AVEDEV(Customer_Revenue[[#This Row],[4/1/2022]:[9/30/2022]]),0)</f>
        <v>6.9812426035503039</v>
      </c>
      <c r="K473" s="1">
        <f>IFERROR(MAX(0,Customer_Revenue[[#This Row],[Q3 Mean]]-Customer_Revenue[[#This Row],[Q3 Mean Absolute Deviation]]),0)</f>
        <v>84.177603550295842</v>
      </c>
      <c r="L473" s="1">
        <f>IFERROR(MAX(0,Customer_Revenue[[#This Row],[Q3 Mean]]+Customer_Revenue[[#This Row],[Q3 Mean Absolute Deviation]]),0)</f>
        <v>98.140088757396441</v>
      </c>
      <c r="M473" s="2">
        <f>IFERROR(AVERAGEIF(Customer_Revenue[[#This Row],[10/1/2021]:[3/31/2022]], "&gt;0"),0)</f>
        <v>80.39961538461543</v>
      </c>
      <c r="N473" s="1">
        <f>IFERROR(AVEDEV(Customer_Revenue[[#This Row],[10/1/2021]:[3/31/2022]]),0)</f>
        <v>0.45931952662725339</v>
      </c>
      <c r="O473" s="1">
        <f>IFERROR(MAX(0,#REF!-#REF!),0)</f>
        <v>0</v>
      </c>
      <c r="P473" s="1">
        <f>IFERROR(#REF!+#REF!,0)</f>
        <v>0</v>
      </c>
      <c r="Q473">
        <v>9881</v>
      </c>
      <c r="T473">
        <v>80.14</v>
      </c>
      <c r="Y473">
        <v>80.14</v>
      </c>
      <c r="AD473">
        <v>80.14</v>
      </c>
      <c r="AI473">
        <v>80.14</v>
      </c>
      <c r="AN473">
        <v>80.14</v>
      </c>
      <c r="AS473">
        <v>80.14</v>
      </c>
      <c r="AX473">
        <v>80.14</v>
      </c>
      <c r="BC473">
        <v>80.14</v>
      </c>
      <c r="BH473">
        <v>80.14</v>
      </c>
      <c r="BM473">
        <v>80.14</v>
      </c>
      <c r="BR473">
        <v>80.14</v>
      </c>
      <c r="BW473">
        <v>80.14</v>
      </c>
      <c r="CB473">
        <v>80.14</v>
      </c>
      <c r="CG473">
        <v>80.14</v>
      </c>
      <c r="CK473" s="17"/>
      <c r="CL473">
        <v>80.14</v>
      </c>
      <c r="CQ473">
        <v>80.14</v>
      </c>
      <c r="CV473">
        <v>80.14</v>
      </c>
      <c r="DA473">
        <v>80.14</v>
      </c>
      <c r="DF473">
        <v>80.14</v>
      </c>
      <c r="DK473">
        <v>80.14</v>
      </c>
      <c r="DP473">
        <v>80.14</v>
      </c>
      <c r="DU473">
        <v>80.14</v>
      </c>
      <c r="DZ473">
        <v>80.14</v>
      </c>
      <c r="EE473">
        <v>82.39</v>
      </c>
      <c r="EJ473">
        <v>82.39</v>
      </c>
      <c r="EO473">
        <v>82.39</v>
      </c>
      <c r="ET473">
        <v>82.39</v>
      </c>
      <c r="EY473">
        <v>82.39</v>
      </c>
      <c r="FD473">
        <v>82.39</v>
      </c>
      <c r="FI473">
        <v>82.39</v>
      </c>
      <c r="FN473">
        <v>82.39</v>
      </c>
      <c r="FS473">
        <v>82.39</v>
      </c>
      <c r="FX473">
        <v>82.39</v>
      </c>
      <c r="GC473">
        <v>105.63</v>
      </c>
      <c r="GH473">
        <v>105.63</v>
      </c>
      <c r="GM473">
        <v>108.06</v>
      </c>
      <c r="GR473">
        <v>108.06</v>
      </c>
      <c r="GW473">
        <v>108.06</v>
      </c>
      <c r="HB473">
        <v>84.82</v>
      </c>
      <c r="HG473">
        <v>85.4</v>
      </c>
      <c r="HL473">
        <v>85.4</v>
      </c>
      <c r="HQ473">
        <v>85.4</v>
      </c>
      <c r="HV473">
        <v>85.4</v>
      </c>
      <c r="IA473">
        <v>92.94</v>
      </c>
      <c r="IF473">
        <v>92.94</v>
      </c>
      <c r="IK473">
        <v>92.94</v>
      </c>
      <c r="IP473">
        <v>92.12</v>
      </c>
      <c r="IU473">
        <v>92.12</v>
      </c>
      <c r="IZ473">
        <v>92.12</v>
      </c>
      <c r="JE473">
        <v>92.12</v>
      </c>
      <c r="JJ473">
        <v>92.12</v>
      </c>
      <c r="JO473">
        <v>92.12</v>
      </c>
    </row>
    <row r="474" spans="1:278" x14ac:dyDescent="0.3">
      <c r="A474" s="2">
        <f>IFERROR(AVERAGEIF(Customer_Revenue[[#This Row],[1/3/2022]:[3/31/2022]], "&gt;0"), 0)</f>
        <v>54.859230769230791</v>
      </c>
      <c r="B474" s="1">
        <f>IFERROR(AVEDEV(Customer_Revenue[[#This Row],[1/3/2022]:[3/31/2022]]),0)</f>
        <v>0.79881656804734724</v>
      </c>
      <c r="C474" s="1">
        <f>IFERROR(MAX(0,#REF!-#REF!),0)</f>
        <v>0</v>
      </c>
      <c r="D474" s="1">
        <f>IFERROR(#REF!+#REF!,0)</f>
        <v>0</v>
      </c>
      <c r="E474" s="2">
        <f>IFERROR(AVERAGEIF(Customer_Revenue[[#This Row],[4/1/2022]:[6/30/2022]], "&gt;0"), 0)</f>
        <v>57.343846153846158</v>
      </c>
      <c r="F474" s="1">
        <f>IFERROR(AVEDEV(Customer_Revenue[[#This Row],[4/1/2022]:[6/30/2022]]),0)</f>
        <v>1.0437869822485197</v>
      </c>
      <c r="G474" s="1">
        <f>IFERROR(MAX(0,#REF!-#REF!),0)</f>
        <v>0</v>
      </c>
      <c r="H474" s="1">
        <f>IFERROR(#REF!+#REF!,0)</f>
        <v>0</v>
      </c>
      <c r="I474" s="2">
        <f>IFERROR(AVERAGEIF(Customer_Revenue[[#This Row],[4/1/2022]:[9/30/2022]], "&gt;0"),0)</f>
        <v>60.735384615384611</v>
      </c>
      <c r="J474" s="1">
        <f>IFERROR(AVEDEV(Customer_Revenue[[#This Row],[4/1/2022]:[9/30/2022]]),0)</f>
        <v>3.7901183431952634</v>
      </c>
      <c r="K474" s="1">
        <f>IFERROR(MAX(0,Customer_Revenue[[#This Row],[Q3 Mean]]-Customer_Revenue[[#This Row],[Q3 Mean Absolute Deviation]]),0)</f>
        <v>56.94526627218935</v>
      </c>
      <c r="L474" s="1">
        <f>IFERROR(MAX(0,Customer_Revenue[[#This Row],[Q3 Mean]]+Customer_Revenue[[#This Row],[Q3 Mean Absolute Deviation]]),0)</f>
        <v>64.525502958579878</v>
      </c>
      <c r="M474" s="2">
        <f>IFERROR(AVERAGEIF(Customer_Revenue[[#This Row],[10/1/2021]:[3/31/2022]], "&gt;0"),0)</f>
        <v>54.599615384615383</v>
      </c>
      <c r="N474" s="1">
        <f>IFERROR(AVEDEV(Customer_Revenue[[#This Row],[10/1/2021]:[3/31/2022]]),0)</f>
        <v>0.45931952662721515</v>
      </c>
      <c r="O474" s="1">
        <f>IFERROR(MAX(0,#REF!-#REF!),0)</f>
        <v>0</v>
      </c>
      <c r="P474" s="1">
        <f>IFERROR(#REF!+#REF!,0)</f>
        <v>0</v>
      </c>
      <c r="Q474">
        <v>9906</v>
      </c>
      <c r="T474">
        <v>54.34</v>
      </c>
      <c r="Y474">
        <v>54.34</v>
      </c>
      <c r="AD474">
        <v>54.34</v>
      </c>
      <c r="AI474">
        <v>54.34</v>
      </c>
      <c r="AN474">
        <v>54.34</v>
      </c>
      <c r="AS474">
        <v>54.34</v>
      </c>
      <c r="AX474">
        <v>54.34</v>
      </c>
      <c r="BC474">
        <v>54.34</v>
      </c>
      <c r="BH474">
        <v>54.34</v>
      </c>
      <c r="BM474">
        <v>54.34</v>
      </c>
      <c r="BR474">
        <v>54.34</v>
      </c>
      <c r="BW474">
        <v>54.34</v>
      </c>
      <c r="CB474">
        <v>54.34</v>
      </c>
      <c r="CG474">
        <v>54.34</v>
      </c>
      <c r="CK474" s="17"/>
      <c r="CL474">
        <v>54.34</v>
      </c>
      <c r="CQ474">
        <v>54.34</v>
      </c>
      <c r="CV474">
        <v>54.34</v>
      </c>
      <c r="DA474">
        <v>54.34</v>
      </c>
      <c r="DF474">
        <v>54.34</v>
      </c>
      <c r="DK474">
        <v>54.34</v>
      </c>
      <c r="DP474">
        <v>54.34</v>
      </c>
      <c r="DU474">
        <v>54.34</v>
      </c>
      <c r="DZ474">
        <v>54.34</v>
      </c>
      <c r="EE474">
        <v>56.59</v>
      </c>
      <c r="EJ474">
        <v>56.59</v>
      </c>
      <c r="EO474">
        <v>56.59</v>
      </c>
      <c r="ET474">
        <v>56.59</v>
      </c>
      <c r="EY474">
        <v>56.59</v>
      </c>
      <c r="FD474">
        <v>56.59</v>
      </c>
      <c r="FI474">
        <v>56.59</v>
      </c>
      <c r="FN474">
        <v>56.59</v>
      </c>
      <c r="FS474">
        <v>56.59</v>
      </c>
      <c r="FX474">
        <v>56.59</v>
      </c>
      <c r="GC474">
        <v>56.59</v>
      </c>
      <c r="GH474">
        <v>56.59</v>
      </c>
      <c r="GM474">
        <v>59.04</v>
      </c>
      <c r="GR474">
        <v>59.04</v>
      </c>
      <c r="GW474">
        <v>59.04</v>
      </c>
      <c r="HB474">
        <v>59.04</v>
      </c>
      <c r="HG474">
        <v>59.44</v>
      </c>
      <c r="HL474">
        <v>59.44</v>
      </c>
      <c r="HQ474">
        <v>59.44</v>
      </c>
      <c r="HV474">
        <v>59.44</v>
      </c>
      <c r="IA474">
        <v>64.680000000000007</v>
      </c>
      <c r="IF474">
        <v>64.680000000000007</v>
      </c>
      <c r="IK474">
        <v>64.680000000000007</v>
      </c>
      <c r="IP474">
        <v>63.85</v>
      </c>
      <c r="IU474">
        <v>63.85</v>
      </c>
      <c r="IZ474">
        <v>63.85</v>
      </c>
      <c r="JE474">
        <v>70.099999999999994</v>
      </c>
      <c r="JJ474">
        <v>70.099999999999994</v>
      </c>
      <c r="JO474">
        <v>70.099999999999994</v>
      </c>
    </row>
    <row r="475" spans="1:278" x14ac:dyDescent="0.3">
      <c r="A475" s="2">
        <f>IFERROR(AVERAGEIF(Customer_Revenue[[#This Row],[1/3/2022]:[3/31/2022]], "&gt;0"), 0)</f>
        <v>430.13538461538462</v>
      </c>
      <c r="B475" s="1">
        <f>IFERROR(AVEDEV(Customer_Revenue[[#This Row],[1/3/2022]:[3/31/2022]]),0)</f>
        <v>154.46130177514789</v>
      </c>
      <c r="C475" s="1">
        <f>IFERROR(MAX(0,#REF!-#REF!),0)</f>
        <v>0</v>
      </c>
      <c r="D475" s="1">
        <f>IFERROR(#REF!+#REF!,0)</f>
        <v>0</v>
      </c>
      <c r="E475" s="2">
        <f>IFERROR(AVERAGEIF(Customer_Revenue[[#This Row],[4/1/2022]:[6/30/2022]], "&gt;0"), 0)</f>
        <v>536.00384615384621</v>
      </c>
      <c r="F475" s="1">
        <f>IFERROR(AVEDEV(Customer_Revenue[[#This Row],[4/1/2022]:[6/30/2022]]),0)</f>
        <v>230.56530612244896</v>
      </c>
      <c r="G475" s="1">
        <f>IFERROR(MAX(0,#REF!-#REF!),0)</f>
        <v>0</v>
      </c>
      <c r="H475" s="1">
        <f>IFERROR(#REF!+#REF!,0)</f>
        <v>0</v>
      </c>
      <c r="I475" s="2">
        <f>IFERROR(AVERAGEIF(Customer_Revenue[[#This Row],[4/1/2022]:[9/30/2022]], "&gt;0"),0)</f>
        <v>537.51230769230767</v>
      </c>
      <c r="J475" s="1">
        <f>IFERROR(AVEDEV(Customer_Revenue[[#This Row],[4/1/2022]:[9/30/2022]]),0)</f>
        <v>239.12266349583825</v>
      </c>
      <c r="K475" s="1">
        <f>IFERROR(MAX(0,Customer_Revenue[[#This Row],[Q3 Mean]]-Customer_Revenue[[#This Row],[Q3 Mean Absolute Deviation]]),0)</f>
        <v>298.38964419646942</v>
      </c>
      <c r="L475" s="1">
        <f>IFERROR(MAX(0,Customer_Revenue[[#This Row],[Q3 Mean]]+Customer_Revenue[[#This Row],[Q3 Mean Absolute Deviation]]),0)</f>
        <v>776.63497118814598</v>
      </c>
      <c r="M475" s="2">
        <f>IFERROR(AVERAGEIF(Customer_Revenue[[#This Row],[10/1/2021]:[3/31/2022]], "&gt;0"),0)</f>
        <v>413.68923076923068</v>
      </c>
      <c r="N475" s="1">
        <f>IFERROR(AVEDEV(Customer_Revenue[[#This Row],[10/1/2021]:[3/31/2022]]),0)</f>
        <v>169.90757396449709</v>
      </c>
      <c r="O475" s="1">
        <f>IFERROR(MAX(0,#REF!-#REF!),0)</f>
        <v>0</v>
      </c>
      <c r="P475" s="1">
        <f>IFERROR(#REF!+#REF!,0)</f>
        <v>0</v>
      </c>
      <c r="Q475">
        <v>9927</v>
      </c>
      <c r="S475">
        <v>164.55</v>
      </c>
      <c r="X475">
        <v>406.01</v>
      </c>
      <c r="AC475">
        <v>347.53999999999996</v>
      </c>
      <c r="AH475">
        <v>594.47</v>
      </c>
      <c r="AM475">
        <v>584.04999999999995</v>
      </c>
      <c r="AR475">
        <v>544.1</v>
      </c>
      <c r="AW475">
        <v>218.17</v>
      </c>
      <c r="BB475">
        <v>660.8</v>
      </c>
      <c r="BG475">
        <v>43.78</v>
      </c>
      <c r="BL475">
        <v>742.31</v>
      </c>
      <c r="BQ475">
        <v>331.78</v>
      </c>
      <c r="BV475">
        <v>482.82000000000005</v>
      </c>
      <c r="CA475">
        <v>43.78</v>
      </c>
      <c r="CF475">
        <v>761.70999999999992</v>
      </c>
      <c r="CK475" s="17">
        <v>308.66999999999996</v>
      </c>
      <c r="CP475">
        <v>875</v>
      </c>
      <c r="CU475">
        <v>405.36</v>
      </c>
      <c r="CZ475">
        <v>298.44</v>
      </c>
      <c r="DE475">
        <v>225.34</v>
      </c>
      <c r="DJ475">
        <v>303.75</v>
      </c>
      <c r="DO475">
        <v>321.61</v>
      </c>
      <c r="DT475">
        <v>579.27</v>
      </c>
      <c r="DY475">
        <v>508.55999999999995</v>
      </c>
      <c r="ED475">
        <v>221.37</v>
      </c>
      <c r="EI475">
        <v>426.28999999999996</v>
      </c>
      <c r="EN475">
        <v>356.39</v>
      </c>
      <c r="ES475">
        <v>593.1</v>
      </c>
      <c r="EX475">
        <v>536.29</v>
      </c>
      <c r="FC475">
        <v>1355.52</v>
      </c>
      <c r="FH475">
        <v>682.12</v>
      </c>
      <c r="FI475">
        <v>0</v>
      </c>
      <c r="FM475">
        <v>434.62</v>
      </c>
      <c r="FR475">
        <v>49.72</v>
      </c>
      <c r="FW475">
        <v>623.21</v>
      </c>
      <c r="GB475">
        <v>369.63</v>
      </c>
      <c r="GG475">
        <v>363.46000000000004</v>
      </c>
      <c r="GL475">
        <v>603.62</v>
      </c>
      <c r="GQ475">
        <v>633.33000000000004</v>
      </c>
      <c r="GV475">
        <v>568.51</v>
      </c>
      <c r="HA475">
        <v>154.92000000000002</v>
      </c>
      <c r="HF475">
        <v>690.28</v>
      </c>
      <c r="HK475">
        <v>1011.57</v>
      </c>
      <c r="HP475">
        <v>556.4</v>
      </c>
      <c r="HQ475">
        <v>0</v>
      </c>
      <c r="HU475">
        <v>58.77</v>
      </c>
      <c r="HZ475">
        <v>392.87</v>
      </c>
      <c r="IE475">
        <v>214.49</v>
      </c>
      <c r="IJ475">
        <v>301.39999999999998</v>
      </c>
      <c r="IO475">
        <v>457.64</v>
      </c>
      <c r="IT475">
        <v>624.74</v>
      </c>
      <c r="IY475">
        <v>681.31999999999994</v>
      </c>
      <c r="JD475">
        <v>724.08999999999992</v>
      </c>
      <c r="JI475">
        <v>650.42999999999995</v>
      </c>
      <c r="JL475">
        <v>0</v>
      </c>
      <c r="JN475">
        <v>643.27</v>
      </c>
    </row>
    <row r="476" spans="1:278" x14ac:dyDescent="0.3">
      <c r="A476" s="2">
        <f>IFERROR(AVERAGEIF(Customer_Revenue[[#This Row],[1/3/2022]:[3/31/2022]], "&gt;0"), 0)</f>
        <v>291.59307692307692</v>
      </c>
      <c r="B476" s="1">
        <f>IFERROR(AVEDEV(Customer_Revenue[[#This Row],[1/3/2022]:[3/31/2022]]),0)</f>
        <v>88.412142857142854</v>
      </c>
      <c r="C476" s="1">
        <f>IFERROR(MAX(0,#REF!-#REF!),0)</f>
        <v>0</v>
      </c>
      <c r="D476" s="1">
        <f>IFERROR(#REF!+#REF!,0)</f>
        <v>0</v>
      </c>
      <c r="E476" s="2">
        <f>IFERROR(AVERAGEIF(Customer_Revenue[[#This Row],[4/1/2022]:[6/30/2022]], "&gt;0"), 0)</f>
        <v>433.67692307692312</v>
      </c>
      <c r="F476" s="1">
        <f>IFERROR(AVEDEV(Customer_Revenue[[#This Row],[4/1/2022]:[6/30/2022]]),0)</f>
        <v>59.32390532544381</v>
      </c>
      <c r="G476" s="1">
        <f>IFERROR(MAX(0,#REF!-#REF!),0)</f>
        <v>0</v>
      </c>
      <c r="H476" s="1">
        <f>IFERROR(#REF!+#REF!,0)</f>
        <v>0</v>
      </c>
      <c r="I476" s="2">
        <f>IFERROR(AVERAGEIF(Customer_Revenue[[#This Row],[4/1/2022]:[9/30/2022]], "&gt;0"),0)</f>
        <v>327.22115384615392</v>
      </c>
      <c r="J476" s="1">
        <f>IFERROR(AVEDEV(Customer_Revenue[[#This Row],[4/1/2022]:[9/30/2022]]),0)</f>
        <v>116.09943786982248</v>
      </c>
      <c r="K476" s="1">
        <f>IFERROR(MAX(0,Customer_Revenue[[#This Row],[Q3 Mean]]-Customer_Revenue[[#This Row],[Q3 Mean Absolute Deviation]]),0)</f>
        <v>211.12171597633144</v>
      </c>
      <c r="L476" s="1">
        <f>IFERROR(MAX(0,Customer_Revenue[[#This Row],[Q3 Mean]]+Customer_Revenue[[#This Row],[Q3 Mean Absolute Deviation]]),0)</f>
        <v>443.32059171597643</v>
      </c>
      <c r="M476" s="2">
        <f>IFERROR(AVERAGEIF(Customer_Revenue[[#This Row],[10/1/2021]:[3/31/2022]], "&gt;0"),0)</f>
        <v>293.88481481481483</v>
      </c>
      <c r="N476" s="1">
        <f>IFERROR(AVEDEV(Customer_Revenue[[#This Row],[10/1/2021]:[3/31/2022]]),0)</f>
        <v>58.832040816326561</v>
      </c>
      <c r="O476" s="1">
        <f>IFERROR(MAX(0,#REF!-#REF!),0)</f>
        <v>0</v>
      </c>
      <c r="P476" s="1">
        <f>IFERROR(#REF!+#REF!,0)</f>
        <v>0</v>
      </c>
      <c r="Q476">
        <v>9928</v>
      </c>
      <c r="S476">
        <v>282.70999999999998</v>
      </c>
      <c r="X476">
        <v>282.70999999999998</v>
      </c>
      <c r="AC476">
        <v>282.70999999999998</v>
      </c>
      <c r="AH476">
        <v>282.70999999999998</v>
      </c>
      <c r="AM476">
        <v>282.70999999999998</v>
      </c>
      <c r="AR476">
        <v>282.70999999999998</v>
      </c>
      <c r="AS476">
        <v>226.73</v>
      </c>
      <c r="AW476">
        <v>282.70999999999998</v>
      </c>
      <c r="BB476">
        <v>282.70999999999998</v>
      </c>
      <c r="BG476">
        <v>487.55</v>
      </c>
      <c r="BL476">
        <v>266.45</v>
      </c>
      <c r="BQ476">
        <v>266.45</v>
      </c>
      <c r="BV476">
        <v>266.45</v>
      </c>
      <c r="CA476">
        <v>368.87</v>
      </c>
      <c r="CF476">
        <v>266.45</v>
      </c>
      <c r="CK476" s="17">
        <v>325.67</v>
      </c>
      <c r="CP476">
        <v>266.45</v>
      </c>
      <c r="CU476">
        <v>266.45</v>
      </c>
      <c r="CZ476">
        <v>325.67</v>
      </c>
      <c r="DE476">
        <v>122.81</v>
      </c>
      <c r="DJ476">
        <v>122.81</v>
      </c>
      <c r="DO476">
        <v>279.89999999999998</v>
      </c>
      <c r="DP476">
        <v>0</v>
      </c>
      <c r="DT476">
        <v>483.89</v>
      </c>
      <c r="DY476">
        <v>331.67</v>
      </c>
      <c r="ED476">
        <v>231.5</v>
      </c>
      <c r="EI476">
        <v>383.72</v>
      </c>
      <c r="EN476">
        <v>383.72</v>
      </c>
      <c r="ES476">
        <v>525.07000000000005</v>
      </c>
      <c r="EX476">
        <v>414.46</v>
      </c>
      <c r="FC476">
        <v>525.07000000000005</v>
      </c>
      <c r="FH476">
        <v>350.5</v>
      </c>
      <c r="FM476">
        <v>350.5</v>
      </c>
      <c r="FR476">
        <v>461.11</v>
      </c>
      <c r="FW476">
        <v>525.07000000000005</v>
      </c>
      <c r="GB476">
        <v>414.46</v>
      </c>
      <c r="GG476">
        <v>414.46</v>
      </c>
      <c r="GL476">
        <v>517.66999999999996</v>
      </c>
      <c r="GQ476">
        <v>353.27</v>
      </c>
      <c r="GV476">
        <v>353.27</v>
      </c>
      <c r="HA476">
        <v>432.89</v>
      </c>
      <c r="HF476">
        <v>152.38999999999999</v>
      </c>
      <c r="HK476">
        <v>152.38999999999999</v>
      </c>
      <c r="HP476">
        <v>152.38999999999999</v>
      </c>
      <c r="HU476">
        <v>252.83</v>
      </c>
      <c r="HZ476">
        <v>152.38999999999999</v>
      </c>
      <c r="IE476">
        <v>427.4</v>
      </c>
      <c r="IJ476">
        <v>152.38999999999999</v>
      </c>
      <c r="IO476">
        <v>151.53</v>
      </c>
      <c r="IT476">
        <v>326.10000000000002</v>
      </c>
      <c r="IY476">
        <v>352.41</v>
      </c>
      <c r="JD476">
        <v>151.53</v>
      </c>
      <c r="JI476">
        <v>223.10000000000002</v>
      </c>
      <c r="JN476">
        <v>223.1</v>
      </c>
    </row>
    <row r="477" spans="1:278" x14ac:dyDescent="0.3">
      <c r="A477" s="2">
        <f>IFERROR(AVERAGEIF(Customer_Revenue[[#This Row],[1/3/2022]:[3/31/2022]], "&gt;0"), 0)</f>
        <v>194.38846153846151</v>
      </c>
      <c r="B477" s="1">
        <f>IFERROR(AVEDEV(Customer_Revenue[[#This Row],[1/3/2022]:[3/31/2022]]),0)</f>
        <v>46.363786982248499</v>
      </c>
      <c r="C477" s="1">
        <f>IFERROR(MAX(0,#REF!-#REF!),0)</f>
        <v>0</v>
      </c>
      <c r="D477" s="1">
        <f>IFERROR(#REF!+#REF!,0)</f>
        <v>0</v>
      </c>
      <c r="E477" s="2">
        <f>IFERROR(AVERAGEIF(Customer_Revenue[[#This Row],[4/1/2022]:[6/30/2022]], "&gt;0"), 0)</f>
        <v>167.1546153846154</v>
      </c>
      <c r="F477" s="1">
        <f>IFERROR(AVEDEV(Customer_Revenue[[#This Row],[4/1/2022]:[6/30/2022]]),0)</f>
        <v>44.323555555555558</v>
      </c>
      <c r="G477" s="1">
        <f>IFERROR(MAX(0,#REF!-#REF!),0)</f>
        <v>0</v>
      </c>
      <c r="H477" s="1">
        <f>IFERROR(#REF!+#REF!,0)</f>
        <v>0</v>
      </c>
      <c r="I477" s="2">
        <f>IFERROR(AVERAGEIF(Customer_Revenue[[#This Row],[4/1/2022]:[9/30/2022]], "&gt;0"),0)</f>
        <v>162.55999999999995</v>
      </c>
      <c r="J477" s="1">
        <f>IFERROR(AVEDEV(Customer_Revenue[[#This Row],[4/1/2022]:[9/30/2022]]),0)</f>
        <v>24.831326530612291</v>
      </c>
      <c r="K477" s="1">
        <f>IFERROR(MAX(0,Customer_Revenue[[#This Row],[Q3 Mean]]-Customer_Revenue[[#This Row],[Q3 Mean Absolute Deviation]]),0)</f>
        <v>137.72867346938764</v>
      </c>
      <c r="L477" s="1">
        <f>IFERROR(MAX(0,Customer_Revenue[[#This Row],[Q3 Mean]]+Customer_Revenue[[#This Row],[Q3 Mean Absolute Deviation]]),0)</f>
        <v>187.39132653061225</v>
      </c>
      <c r="M477" s="2">
        <f>IFERROR(AVERAGEIF(Customer_Revenue[[#This Row],[10/1/2021]:[3/31/2022]], "&gt;0"),0)</f>
        <v>181.06923076923084</v>
      </c>
      <c r="N477" s="1">
        <f>IFERROR(AVEDEV(Customer_Revenue[[#This Row],[10/1/2021]:[3/31/2022]]),0)</f>
        <v>26.255562130177569</v>
      </c>
      <c r="O477" s="1">
        <f>IFERROR(MAX(0,#REF!-#REF!),0)</f>
        <v>0</v>
      </c>
      <c r="P477" s="1">
        <f>IFERROR(#REF!+#REF!,0)</f>
        <v>0</v>
      </c>
      <c r="Q477">
        <v>9971</v>
      </c>
      <c r="U477">
        <v>167.75</v>
      </c>
      <c r="Z477">
        <v>167.75</v>
      </c>
      <c r="AE477">
        <v>167.75</v>
      </c>
      <c r="AJ477">
        <v>167.75</v>
      </c>
      <c r="AO477">
        <v>167.75</v>
      </c>
      <c r="AT477">
        <v>167.75</v>
      </c>
      <c r="AY477">
        <v>167.75</v>
      </c>
      <c r="BD477">
        <v>167.75</v>
      </c>
      <c r="BI477">
        <v>167.75</v>
      </c>
      <c r="BN477">
        <v>167.75</v>
      </c>
      <c r="BS477">
        <v>167.75</v>
      </c>
      <c r="BX477">
        <v>167.75</v>
      </c>
      <c r="CC477">
        <v>167.75</v>
      </c>
      <c r="CH477">
        <v>153.55000000000001</v>
      </c>
      <c r="CK477" s="17"/>
      <c r="CM477">
        <v>153.55000000000001</v>
      </c>
      <c r="CR477">
        <v>212.05</v>
      </c>
      <c r="CW477">
        <v>254.3</v>
      </c>
      <c r="DB477">
        <v>155.30000000000001</v>
      </c>
      <c r="DG477">
        <v>153.55000000000001</v>
      </c>
      <c r="DL477">
        <v>153.55000000000001</v>
      </c>
      <c r="DQ477">
        <v>153.55000000000001</v>
      </c>
      <c r="DV477">
        <v>418.18</v>
      </c>
      <c r="EA477">
        <v>178.18</v>
      </c>
      <c r="EF477">
        <v>180.43</v>
      </c>
      <c r="EK477">
        <v>180.43</v>
      </c>
      <c r="EP477">
        <v>180.43</v>
      </c>
      <c r="EU477">
        <v>168.11</v>
      </c>
      <c r="EZ477">
        <v>168.11</v>
      </c>
      <c r="FE477">
        <v>168.11</v>
      </c>
      <c r="FJ477">
        <v>168.11</v>
      </c>
      <c r="FO477">
        <v>168.11</v>
      </c>
      <c r="FT477">
        <v>168.11</v>
      </c>
      <c r="FY477">
        <v>168.11</v>
      </c>
      <c r="GD477">
        <v>168.11</v>
      </c>
      <c r="GI477">
        <v>170.55</v>
      </c>
      <c r="GL477">
        <v>-24.63</v>
      </c>
      <c r="GN477">
        <v>170.55</v>
      </c>
      <c r="GS477">
        <v>170.55</v>
      </c>
      <c r="GV477">
        <v>-24.63</v>
      </c>
      <c r="GX477">
        <v>158.24</v>
      </c>
      <c r="HC477">
        <v>158.24</v>
      </c>
      <c r="HH477">
        <v>158.24</v>
      </c>
      <c r="HM477">
        <v>158.24</v>
      </c>
      <c r="HR477">
        <v>158.24</v>
      </c>
      <c r="HW477">
        <v>158.24</v>
      </c>
      <c r="IB477">
        <v>158.24</v>
      </c>
      <c r="IG477">
        <v>158.24</v>
      </c>
      <c r="IL477">
        <v>157.47999999999999</v>
      </c>
      <c r="IQ477">
        <v>159.22999999999999</v>
      </c>
      <c r="IV477">
        <v>157.47999999999999</v>
      </c>
      <c r="JA477">
        <v>157.47999999999999</v>
      </c>
      <c r="JF477">
        <v>157.47999999999999</v>
      </c>
      <c r="JK477">
        <v>157.47999999999999</v>
      </c>
      <c r="JP477">
        <v>157.47999999999999</v>
      </c>
    </row>
    <row r="478" spans="1:278" x14ac:dyDescent="0.3">
      <c r="A478" s="2">
        <f>IFERROR(AVERAGEIF(Customer_Revenue[[#This Row],[1/3/2022]:[3/31/2022]], "&gt;0"), 0)</f>
        <v>463.05666666666667</v>
      </c>
      <c r="B478" s="1">
        <f>IFERROR(AVEDEV(Customer_Revenue[[#This Row],[1/3/2022]:[3/31/2022]]),0)</f>
        <v>165.54207612456747</v>
      </c>
      <c r="C478" s="1">
        <f>IFERROR(MAX(0,#REF!-#REF!),0)</f>
        <v>0</v>
      </c>
      <c r="D478" s="1">
        <f>IFERROR(#REF!+#REF!,0)</f>
        <v>0</v>
      </c>
      <c r="E478" s="2">
        <f>IFERROR(AVERAGEIF(Customer_Revenue[[#This Row],[4/1/2022]:[6/30/2022]], "&gt;0"), 0)</f>
        <v>513.60692307692318</v>
      </c>
      <c r="F478" s="1">
        <f>IFERROR(AVEDEV(Customer_Revenue[[#This Row],[4/1/2022]:[6/30/2022]]),0)</f>
        <v>21.670059171597664</v>
      </c>
      <c r="G478" s="1">
        <f>IFERROR(MAX(0,#REF!-#REF!),0)</f>
        <v>0</v>
      </c>
      <c r="H478" s="1">
        <f>IFERROR(#REF!+#REF!,0)</f>
        <v>0</v>
      </c>
      <c r="I478" s="2">
        <f>IFERROR(AVERAGEIF(Customer_Revenue[[#This Row],[4/1/2022]:[9/30/2022]], "&gt;0"),0)</f>
        <v>527.9003846153845</v>
      </c>
      <c r="J478" s="1">
        <f>IFERROR(AVEDEV(Customer_Revenue[[#This Row],[4/1/2022]:[9/30/2022]]),0)</f>
        <v>19.631005917159808</v>
      </c>
      <c r="K478" s="1">
        <f>IFERROR(MAX(0,Customer_Revenue[[#This Row],[Q3 Mean]]-Customer_Revenue[[#This Row],[Q3 Mean Absolute Deviation]]),0)</f>
        <v>508.26937869822467</v>
      </c>
      <c r="L478" s="1">
        <f>IFERROR(MAX(0,Customer_Revenue[[#This Row],[Q3 Mean]]+Customer_Revenue[[#This Row],[Q3 Mean Absolute Deviation]]),0)</f>
        <v>547.53139053254426</v>
      </c>
      <c r="M478" s="2">
        <f>IFERROR(AVERAGEIF(Customer_Revenue[[#This Row],[10/1/2021]:[3/31/2022]], "&gt;0"),0)</f>
        <v>474.11535714285719</v>
      </c>
      <c r="N478" s="1">
        <f>IFERROR(AVEDEV(Customer_Revenue[[#This Row],[10/1/2021]:[3/31/2022]]),0)</f>
        <v>143.52640998959413</v>
      </c>
      <c r="O478" s="1">
        <f>IFERROR(MAX(0,#REF!-#REF!),0)</f>
        <v>0</v>
      </c>
      <c r="P478" s="1">
        <f>IFERROR(#REF!+#REF!,0)</f>
        <v>0</v>
      </c>
      <c r="Q478">
        <v>9974</v>
      </c>
      <c r="T478">
        <v>462.91</v>
      </c>
      <c r="Y478">
        <v>459.72</v>
      </c>
      <c r="AD478">
        <v>532.84</v>
      </c>
      <c r="AI478">
        <v>459.72</v>
      </c>
      <c r="AN478">
        <v>509.22</v>
      </c>
      <c r="AT478">
        <v>459.72</v>
      </c>
      <c r="BA478">
        <v>919.44</v>
      </c>
      <c r="BC478">
        <v>0</v>
      </c>
      <c r="BD478">
        <v>117.53</v>
      </c>
      <c r="BH478">
        <v>459.72</v>
      </c>
      <c r="BM478">
        <v>459.72</v>
      </c>
      <c r="BR478">
        <v>459.72</v>
      </c>
      <c r="BW478">
        <v>459.72</v>
      </c>
      <c r="CB478">
        <v>569.40000000000009</v>
      </c>
      <c r="CG478">
        <v>459.72</v>
      </c>
      <c r="CK478" s="17"/>
      <c r="CL478">
        <v>459.72</v>
      </c>
      <c r="CQ478">
        <v>569.4</v>
      </c>
      <c r="CV478">
        <v>459.72</v>
      </c>
      <c r="DA478">
        <v>486.08</v>
      </c>
      <c r="DF478">
        <v>522.64</v>
      </c>
      <c r="DI478">
        <v>117.53</v>
      </c>
      <c r="DK478">
        <v>486.08</v>
      </c>
      <c r="DL478">
        <v>109.68</v>
      </c>
      <c r="DM478">
        <v>0</v>
      </c>
      <c r="DP478">
        <v>595.76</v>
      </c>
      <c r="DU478">
        <v>595.76</v>
      </c>
      <c r="DZ478">
        <v>595.76</v>
      </c>
      <c r="EA478">
        <v>0</v>
      </c>
      <c r="EE478">
        <v>496</v>
      </c>
      <c r="EJ478">
        <v>496</v>
      </c>
      <c r="EO478">
        <v>496</v>
      </c>
      <c r="ET478">
        <v>496</v>
      </c>
      <c r="EY478">
        <v>496</v>
      </c>
      <c r="FD478">
        <v>496</v>
      </c>
      <c r="FI478">
        <v>496</v>
      </c>
      <c r="FN478">
        <v>496</v>
      </c>
      <c r="FS478">
        <v>496</v>
      </c>
      <c r="FX478">
        <v>496</v>
      </c>
      <c r="GC478">
        <v>496</v>
      </c>
      <c r="GH478">
        <v>529.92999999999995</v>
      </c>
      <c r="GM478">
        <v>532.35</v>
      </c>
      <c r="GR478">
        <v>532.35</v>
      </c>
      <c r="GW478">
        <v>532.35</v>
      </c>
      <c r="HB478">
        <v>581.91000000000008</v>
      </c>
      <c r="HG478">
        <v>532.35</v>
      </c>
      <c r="HL478">
        <v>552.03</v>
      </c>
      <c r="HQ478">
        <v>535.53</v>
      </c>
      <c r="HV478">
        <v>533.76</v>
      </c>
      <c r="IA478">
        <v>536.30999999999995</v>
      </c>
      <c r="IF478">
        <v>533.76</v>
      </c>
      <c r="IK478">
        <v>533.76</v>
      </c>
      <c r="IP478">
        <v>541.92999999999995</v>
      </c>
      <c r="IU478">
        <v>539.38</v>
      </c>
      <c r="IZ478">
        <v>539.38</v>
      </c>
      <c r="JE478">
        <v>539.38</v>
      </c>
      <c r="JJ478">
        <v>539.38</v>
      </c>
      <c r="JO478">
        <v>591.57000000000005</v>
      </c>
    </row>
    <row r="479" spans="1:278" x14ac:dyDescent="0.3">
      <c r="A479" s="2">
        <f>IFERROR(AVERAGEIF(Customer_Revenue[[#This Row],[1/3/2022]:[3/31/2022]], "&gt;0"), 0)</f>
        <v>143.98384615384614</v>
      </c>
      <c r="B479" s="1">
        <f>IFERROR(AVEDEV(Customer_Revenue[[#This Row],[1/3/2022]:[3/31/2022]]),0)</f>
        <v>30.394319526627221</v>
      </c>
      <c r="C479" s="1">
        <f>IFERROR(MAX(0,#REF!-#REF!),0)</f>
        <v>0</v>
      </c>
      <c r="D479" s="1">
        <f>IFERROR(#REF!+#REF!,0)</f>
        <v>0</v>
      </c>
      <c r="E479" s="2">
        <f>IFERROR(AVERAGEIF(Customer_Revenue[[#This Row],[4/1/2022]:[6/30/2022]], "&gt;0"), 0)</f>
        <v>151.32846153846157</v>
      </c>
      <c r="F479" s="1">
        <f>IFERROR(AVEDEV(Customer_Revenue[[#This Row],[4/1/2022]:[6/30/2022]]),0)</f>
        <v>51.112244897959172</v>
      </c>
      <c r="G479" s="1">
        <f>IFERROR(MAX(0,#REF!-#REF!),0)</f>
        <v>0</v>
      </c>
      <c r="H479" s="1">
        <f>IFERROR(#REF!+#REF!,0)</f>
        <v>0</v>
      </c>
      <c r="I479" s="2">
        <f>IFERROR(AVERAGEIF(Customer_Revenue[[#This Row],[4/1/2022]:[9/30/2022]], "&gt;0"),0)</f>
        <v>157.71280000000002</v>
      </c>
      <c r="J479" s="1">
        <f>IFERROR(AVEDEV(Customer_Revenue[[#This Row],[4/1/2022]:[9/30/2022]]),0)</f>
        <v>40.735147928994088</v>
      </c>
      <c r="K479" s="1">
        <f>IFERROR(MAX(0,Customer_Revenue[[#This Row],[Q3 Mean]]-Customer_Revenue[[#This Row],[Q3 Mean Absolute Deviation]]),0)</f>
        <v>116.97765207100593</v>
      </c>
      <c r="L479" s="1">
        <f>IFERROR(MAX(0,Customer_Revenue[[#This Row],[Q3 Mean]]+Customer_Revenue[[#This Row],[Q3 Mean Absolute Deviation]]),0)</f>
        <v>198.4479479289941</v>
      </c>
      <c r="M479" s="2">
        <f>IFERROR(AVERAGEIF(Customer_Revenue[[#This Row],[10/1/2021]:[3/31/2022]], "&gt;0"),0)</f>
        <v>139.76079999999999</v>
      </c>
      <c r="N479" s="1">
        <f>IFERROR(AVEDEV(Customer_Revenue[[#This Row],[10/1/2021]:[3/31/2022]]),0)</f>
        <v>36.458368</v>
      </c>
      <c r="O479" s="1">
        <f>IFERROR(MAX(0,#REF!-#REF!),0)</f>
        <v>0</v>
      </c>
      <c r="P479" s="1">
        <f>IFERROR(#REF!+#REF!,0)</f>
        <v>0</v>
      </c>
      <c r="Q479">
        <v>9978</v>
      </c>
      <c r="U479">
        <v>150.04</v>
      </c>
      <c r="Z479">
        <v>139.99</v>
      </c>
      <c r="AE479">
        <v>165.62</v>
      </c>
      <c r="AJ479">
        <v>190.74</v>
      </c>
      <c r="AO479">
        <v>84.56</v>
      </c>
      <c r="AT479">
        <v>85.31</v>
      </c>
      <c r="AY479">
        <v>160.27000000000001</v>
      </c>
      <c r="BD479">
        <v>94.75</v>
      </c>
      <c r="BI479">
        <v>71.900000000000006</v>
      </c>
      <c r="BN479">
        <v>120.79</v>
      </c>
      <c r="BS479">
        <v>97.75</v>
      </c>
      <c r="BX479">
        <v>260.51</v>
      </c>
      <c r="CH479">
        <v>138.36000000000001</v>
      </c>
      <c r="CK479" s="17"/>
      <c r="CM479">
        <v>160.63999999999999</v>
      </c>
      <c r="CR479">
        <v>180.46</v>
      </c>
      <c r="CW479">
        <v>112.52</v>
      </c>
      <c r="DB479">
        <v>136.88</v>
      </c>
      <c r="DG479">
        <v>161.99</v>
      </c>
      <c r="DL479">
        <v>78.819999999999993</v>
      </c>
      <c r="DQ479">
        <v>129.79</v>
      </c>
      <c r="DV479">
        <v>190.33</v>
      </c>
      <c r="EA479">
        <v>149.1</v>
      </c>
      <c r="EF479">
        <v>149.57</v>
      </c>
      <c r="EK479">
        <v>213.36</v>
      </c>
      <c r="EP479">
        <v>69.97</v>
      </c>
      <c r="EU479">
        <v>140.01</v>
      </c>
      <c r="EY479">
        <v>0</v>
      </c>
      <c r="EZ479">
        <v>172.28</v>
      </c>
      <c r="FE479">
        <v>59.35</v>
      </c>
      <c r="FJ479">
        <v>249.47</v>
      </c>
      <c r="FO479">
        <v>145.59</v>
      </c>
      <c r="FT479">
        <v>251.69</v>
      </c>
      <c r="FY479">
        <v>102.42</v>
      </c>
      <c r="GD479">
        <v>81.72</v>
      </c>
      <c r="GI479">
        <v>159.76</v>
      </c>
      <c r="GN479">
        <v>149.5</v>
      </c>
      <c r="GS479">
        <v>101.83</v>
      </c>
      <c r="GX479">
        <v>211</v>
      </c>
      <c r="HC479">
        <v>142.65</v>
      </c>
      <c r="HH479">
        <v>186.17</v>
      </c>
      <c r="HR479">
        <v>150.75</v>
      </c>
      <c r="HW479">
        <v>219.53</v>
      </c>
      <c r="HX479">
        <v>100.67</v>
      </c>
      <c r="IG479">
        <v>161.65</v>
      </c>
      <c r="IL479">
        <v>194.27</v>
      </c>
      <c r="IQ479">
        <v>136.4</v>
      </c>
      <c r="IV479">
        <v>146.21</v>
      </c>
      <c r="JA479">
        <v>136.4</v>
      </c>
      <c r="JF479">
        <v>157.31</v>
      </c>
      <c r="JL479">
        <v>210.85</v>
      </c>
      <c r="JP479">
        <v>175.34</v>
      </c>
    </row>
    <row r="480" spans="1:278" x14ac:dyDescent="0.3">
      <c r="A480" s="2">
        <f>IFERROR(AVERAGEIF(Customer_Revenue[[#This Row],[1/3/2022]:[3/31/2022]], "&gt;0"), 0)</f>
        <v>72.980769230769226</v>
      </c>
      <c r="B480" s="1">
        <f>IFERROR(AVEDEV(Customer_Revenue[[#This Row],[1/3/2022]:[3/31/2022]]),0)</f>
        <v>25.493491124260352</v>
      </c>
      <c r="C480" s="1">
        <f>IFERROR(MAX(0,#REF!-#REF!),0)</f>
        <v>0</v>
      </c>
      <c r="D480" s="1">
        <f>IFERROR(#REF!+#REF!,0)</f>
        <v>0</v>
      </c>
      <c r="E480" s="2">
        <f>IFERROR(AVERAGEIF(Customer_Revenue[[#This Row],[4/1/2022]:[6/30/2022]], "&gt;0"), 0)</f>
        <v>157.41538461538462</v>
      </c>
      <c r="F480" s="1">
        <f>IFERROR(AVEDEV(Customer_Revenue[[#This Row],[4/1/2022]:[6/30/2022]]),0)</f>
        <v>102.19041420118343</v>
      </c>
      <c r="G480" s="1">
        <f>IFERROR(MAX(0,#REF!-#REF!),0)</f>
        <v>0</v>
      </c>
      <c r="H480" s="1">
        <f>IFERROR(#REF!+#REF!,0)</f>
        <v>0</v>
      </c>
      <c r="I480" s="2">
        <f>IFERROR(AVERAGEIF(Customer_Revenue[[#This Row],[4/1/2022]:[9/30/2022]], "&gt;0"),0)</f>
        <v>149.40807692307692</v>
      </c>
      <c r="J480" s="1">
        <f>IFERROR(AVEDEV(Customer_Revenue[[#This Row],[4/1/2022]:[9/30/2022]]),0)</f>
        <v>80.720088757396439</v>
      </c>
      <c r="K480" s="1">
        <f>IFERROR(MAX(0,Customer_Revenue[[#This Row],[Q3 Mean]]-Customer_Revenue[[#This Row],[Q3 Mean Absolute Deviation]]),0)</f>
        <v>68.68798816568048</v>
      </c>
      <c r="L480" s="1">
        <f>IFERROR(MAX(0,Customer_Revenue[[#This Row],[Q3 Mean]]+Customer_Revenue[[#This Row],[Q3 Mean Absolute Deviation]]),0)</f>
        <v>230.12816568047336</v>
      </c>
      <c r="M480" s="2">
        <f>IFERROR(AVERAGEIF(Customer_Revenue[[#This Row],[10/1/2021]:[3/31/2022]], "&gt;0"),0)</f>
        <v>90.170769230769253</v>
      </c>
      <c r="N480" s="1">
        <f>IFERROR(AVEDEV(Customer_Revenue[[#This Row],[10/1/2021]:[3/31/2022]]),0)</f>
        <v>45.224970414201216</v>
      </c>
      <c r="O480" s="1">
        <f>IFERROR(MAX(0,#REF!-#REF!),0)</f>
        <v>0</v>
      </c>
      <c r="P480" s="1">
        <f>IFERROR(#REF!+#REF!,0)</f>
        <v>0</v>
      </c>
      <c r="Q480">
        <v>9986</v>
      </c>
      <c r="T480">
        <v>55.96</v>
      </c>
      <c r="Y480">
        <v>55.96</v>
      </c>
      <c r="AD480">
        <v>55.96</v>
      </c>
      <c r="AI480">
        <v>202.84</v>
      </c>
      <c r="AN480">
        <v>55.96</v>
      </c>
      <c r="AS480">
        <v>55.96</v>
      </c>
      <c r="AX480">
        <v>55.96</v>
      </c>
      <c r="BC480">
        <v>174.05</v>
      </c>
      <c r="BH480">
        <v>55.96</v>
      </c>
      <c r="BM480">
        <v>205.74</v>
      </c>
      <c r="BR480">
        <v>84.75</v>
      </c>
      <c r="BW480">
        <v>205.74</v>
      </c>
      <c r="CB480">
        <v>130.85</v>
      </c>
      <c r="CG480">
        <v>55.96</v>
      </c>
      <c r="CK480" s="17"/>
      <c r="CL480">
        <v>84.75</v>
      </c>
      <c r="CQ480">
        <v>55.96</v>
      </c>
      <c r="CV480">
        <v>55.96</v>
      </c>
      <c r="DA480">
        <v>55.96</v>
      </c>
      <c r="DF480">
        <v>55.96</v>
      </c>
      <c r="DK480">
        <v>55.96</v>
      </c>
      <c r="DP480">
        <v>55.96</v>
      </c>
      <c r="DU480">
        <v>130.85</v>
      </c>
      <c r="DZ480">
        <v>55.96</v>
      </c>
      <c r="EE480">
        <v>58.21</v>
      </c>
      <c r="EJ480">
        <v>169.05</v>
      </c>
      <c r="EO480">
        <v>58.21</v>
      </c>
      <c r="ET480">
        <v>58.21</v>
      </c>
      <c r="EY480">
        <v>169.05</v>
      </c>
      <c r="FD480">
        <v>58.21</v>
      </c>
      <c r="FI480">
        <v>58.21</v>
      </c>
      <c r="FN480">
        <v>58.21</v>
      </c>
      <c r="FS480">
        <v>58.21</v>
      </c>
      <c r="FX480">
        <v>58.21</v>
      </c>
      <c r="GC480">
        <v>250.22</v>
      </c>
      <c r="GH480">
        <v>289.16000000000003</v>
      </c>
      <c r="GM480">
        <v>349.03</v>
      </c>
      <c r="GR480">
        <v>88.41</v>
      </c>
      <c r="GW480">
        <v>313.08</v>
      </c>
      <c r="HB480">
        <v>238.19</v>
      </c>
      <c r="HG480">
        <v>163.30000000000001</v>
      </c>
      <c r="HL480">
        <v>88.41</v>
      </c>
      <c r="HQ480">
        <v>246.92</v>
      </c>
      <c r="HV480">
        <v>97.14</v>
      </c>
      <c r="IA480">
        <v>97.14</v>
      </c>
      <c r="IF480">
        <v>137.41</v>
      </c>
      <c r="IK480">
        <v>84.06</v>
      </c>
      <c r="IP480">
        <v>233.09</v>
      </c>
      <c r="IU480">
        <v>217.6</v>
      </c>
      <c r="IZ480">
        <v>83.31</v>
      </c>
      <c r="JE480">
        <v>83.31</v>
      </c>
      <c r="JJ480">
        <v>83.31</v>
      </c>
      <c r="JO480">
        <v>223.21</v>
      </c>
    </row>
    <row r="481" spans="1:278" x14ac:dyDescent="0.3">
      <c r="A481" s="2">
        <f>IFERROR(AVERAGEIF(Customer_Revenue[[#This Row],[1/3/2022]:[3/31/2022]], "&gt;0"), 0)</f>
        <v>335.52727272727276</v>
      </c>
      <c r="B481" s="1">
        <f>IFERROR(AVEDEV(Customer_Revenue[[#This Row],[1/3/2022]:[3/31/2022]]),0)</f>
        <v>203.1060355029586</v>
      </c>
      <c r="C481" s="1">
        <f>IFERROR(MAX(0,#REF!-#REF!),0)</f>
        <v>0</v>
      </c>
      <c r="D481" s="1">
        <f>IFERROR(#REF!+#REF!,0)</f>
        <v>0</v>
      </c>
      <c r="E481" s="2">
        <f>IFERROR(AVERAGEIF(Customer_Revenue[[#This Row],[4/1/2022]:[6/30/2022]], "&gt;0"), 0)</f>
        <v>447.05076923076928</v>
      </c>
      <c r="F481" s="1">
        <f>IFERROR(AVEDEV(Customer_Revenue[[#This Row],[4/1/2022]:[6/30/2022]]),0)</f>
        <v>229.9159183673469</v>
      </c>
      <c r="G481" s="1">
        <f>IFERROR(MAX(0,#REF!-#REF!),0)</f>
        <v>0</v>
      </c>
      <c r="H481" s="1">
        <f>IFERROR(#REF!+#REF!,0)</f>
        <v>0</v>
      </c>
      <c r="I481" s="2">
        <f>IFERROR(AVERAGEIF(Customer_Revenue[[#This Row],[4/1/2022]:[9/30/2022]], "&gt;0"),0)</f>
        <v>622.48769230769233</v>
      </c>
      <c r="J481" s="1">
        <f>IFERROR(AVEDEV(Customer_Revenue[[#This Row],[4/1/2022]:[9/30/2022]]),0)</f>
        <v>328.13417273673258</v>
      </c>
      <c r="K481" s="1">
        <f>IFERROR(MAX(0,Customer_Revenue[[#This Row],[Q3 Mean]]-Customer_Revenue[[#This Row],[Q3 Mean Absolute Deviation]]),0)</f>
        <v>294.35351957095975</v>
      </c>
      <c r="L481" s="1">
        <f>IFERROR(MAX(0,Customer_Revenue[[#This Row],[Q3 Mean]]+Customer_Revenue[[#This Row],[Q3 Mean Absolute Deviation]]),0)</f>
        <v>950.62186504442491</v>
      </c>
      <c r="M481" s="2">
        <f>IFERROR(AVERAGEIF(Customer_Revenue[[#This Row],[10/1/2021]:[3/31/2022]], "&gt;0"),0)</f>
        <v>377.82125000000002</v>
      </c>
      <c r="N481" s="1">
        <f>IFERROR(AVEDEV(Customer_Revenue[[#This Row],[10/1/2021]:[3/31/2022]]),0)</f>
        <v>212.85591715976332</v>
      </c>
      <c r="O481" s="1">
        <f>IFERROR(MAX(0,#REF!-#REF!),0)</f>
        <v>0</v>
      </c>
      <c r="P481" s="1">
        <f>IFERROR(#REF!+#REF!,0)</f>
        <v>0</v>
      </c>
      <c r="Q481">
        <v>10038</v>
      </c>
      <c r="T481">
        <v>291.25</v>
      </c>
      <c r="Y481">
        <v>286.52000000000004</v>
      </c>
      <c r="AD481">
        <v>907.5200000000001</v>
      </c>
      <c r="AI481">
        <v>187.84</v>
      </c>
      <c r="AN481">
        <v>212.72</v>
      </c>
      <c r="AS481">
        <v>310.58</v>
      </c>
      <c r="AX481">
        <v>416.81</v>
      </c>
      <c r="BH481">
        <v>1212.58</v>
      </c>
      <c r="BJ481">
        <v>65.25</v>
      </c>
      <c r="BM481">
        <v>614.02</v>
      </c>
      <c r="BR481">
        <v>333.11</v>
      </c>
      <c r="BW481">
        <v>174.66</v>
      </c>
      <c r="CB481">
        <v>364.05</v>
      </c>
      <c r="CK481" s="17"/>
      <c r="CL481">
        <v>0</v>
      </c>
      <c r="CQ481">
        <v>377.29999999999995</v>
      </c>
      <c r="DA481">
        <v>200.29</v>
      </c>
      <c r="DB481">
        <v>46.74</v>
      </c>
      <c r="DD481">
        <v>-26.41</v>
      </c>
      <c r="DF481">
        <v>530.19000000000005</v>
      </c>
      <c r="DK481">
        <v>409.81</v>
      </c>
      <c r="DP481">
        <v>177.01999999999998</v>
      </c>
      <c r="DR481">
        <v>18.64</v>
      </c>
      <c r="DY481">
        <v>265.5</v>
      </c>
      <c r="DZ481">
        <v>970.45</v>
      </c>
      <c r="EE481">
        <v>441.82</v>
      </c>
      <c r="EJ481">
        <v>253.04</v>
      </c>
      <c r="ET481">
        <v>100.15</v>
      </c>
      <c r="EY481">
        <v>228.42000000000002</v>
      </c>
      <c r="FD481">
        <v>315.95</v>
      </c>
      <c r="FI481">
        <v>848.93999999999994</v>
      </c>
      <c r="FN481">
        <v>914.34999999999991</v>
      </c>
      <c r="FO481">
        <v>108.68</v>
      </c>
      <c r="FS481">
        <v>417.59</v>
      </c>
      <c r="FX481">
        <v>128.1</v>
      </c>
      <c r="GC481">
        <v>503.82</v>
      </c>
      <c r="GF481">
        <v>0</v>
      </c>
      <c r="GH481">
        <v>645.09999999999991</v>
      </c>
      <c r="GM481">
        <v>540.16999999999996</v>
      </c>
      <c r="GR481">
        <v>619.44000000000005</v>
      </c>
      <c r="GW481">
        <v>440.95</v>
      </c>
      <c r="HG481">
        <v>850.14</v>
      </c>
      <c r="HL481">
        <v>421.54</v>
      </c>
      <c r="HQ481">
        <v>701.42000000000007</v>
      </c>
      <c r="HV481">
        <v>243.43</v>
      </c>
      <c r="HW481">
        <v>0</v>
      </c>
      <c r="IA481">
        <v>468.53</v>
      </c>
      <c r="IF481">
        <v>687.96</v>
      </c>
      <c r="IG481">
        <v>0</v>
      </c>
      <c r="IK481">
        <v>1573.28</v>
      </c>
      <c r="IL481">
        <v>0</v>
      </c>
      <c r="IP481">
        <v>910.56</v>
      </c>
      <c r="IU481">
        <v>412.23</v>
      </c>
      <c r="IZ481">
        <v>591.4</v>
      </c>
      <c r="JE481">
        <v>922.31</v>
      </c>
      <c r="JJ481">
        <v>2018.45</v>
      </c>
      <c r="JL481">
        <v>0</v>
      </c>
      <c r="JO481">
        <v>571.77</v>
      </c>
    </row>
    <row r="482" spans="1:278" x14ac:dyDescent="0.3">
      <c r="A482" s="2">
        <f>IFERROR(AVERAGEIF(Customer_Revenue[[#This Row],[1/3/2022]:[3/31/2022]], "&gt;0"), 0)</f>
        <v>93.820000000000007</v>
      </c>
      <c r="B482" s="1">
        <f>IFERROR(AVEDEV(Customer_Revenue[[#This Row],[1/3/2022]:[3/31/2022]]),0)</f>
        <v>80.36</v>
      </c>
      <c r="C482" s="1">
        <f>IFERROR(MAX(0,#REF!-#REF!),0)</f>
        <v>0</v>
      </c>
      <c r="D482" s="1">
        <f>IFERROR(#REF!+#REF!,0)</f>
        <v>0</v>
      </c>
      <c r="E482" s="2">
        <f>IFERROR(AVERAGEIF(Customer_Revenue[[#This Row],[4/1/2022]:[6/30/2022]], "&gt;0"), 0)</f>
        <v>195.3175</v>
      </c>
      <c r="F482" s="1">
        <f>IFERROR(AVEDEV(Customer_Revenue[[#This Row],[4/1/2022]:[6/30/2022]]),0)</f>
        <v>139.70750000000001</v>
      </c>
      <c r="G482" s="1">
        <f>IFERROR(MAX(0,#REF!-#REF!),0)</f>
        <v>0</v>
      </c>
      <c r="H482" s="1">
        <f>IFERROR(#REF!+#REF!,0)</f>
        <v>0</v>
      </c>
      <c r="I482" s="2">
        <f>IFERROR(AVERAGEIF(Customer_Revenue[[#This Row],[4/1/2022]:[9/30/2022]], "&gt;0"),0)</f>
        <v>215.85</v>
      </c>
      <c r="J482" s="1">
        <f>IFERROR(AVEDEV(Customer_Revenue[[#This Row],[4/1/2022]:[9/30/2022]]),0)</f>
        <v>128.68909090909094</v>
      </c>
      <c r="K482" s="1">
        <f>IFERROR(MAX(0,Customer_Revenue[[#This Row],[Q3 Mean]]-Customer_Revenue[[#This Row],[Q3 Mean Absolute Deviation]]),0)</f>
        <v>87.160909090909058</v>
      </c>
      <c r="L482" s="1">
        <f>IFERROR(MAX(0,Customer_Revenue[[#This Row],[Q3 Mean]]+Customer_Revenue[[#This Row],[Q3 Mean Absolute Deviation]]),0)</f>
        <v>344.53909090909093</v>
      </c>
      <c r="M482" s="2">
        <f>IFERROR(AVERAGEIF(Customer_Revenue[[#This Row],[10/1/2021]:[3/31/2022]], "&gt;0"),0)</f>
        <v>163.66111111111113</v>
      </c>
      <c r="N482" s="1">
        <f>IFERROR(AVEDEV(Customer_Revenue[[#This Row],[10/1/2021]:[3/31/2022]]),0)</f>
        <v>124.27679012345681</v>
      </c>
      <c r="O482" s="1">
        <f>IFERROR(MAX(0,#REF!-#REF!),0)</f>
        <v>0</v>
      </c>
      <c r="P482" s="1">
        <f>IFERROR(#REF!+#REF!,0)</f>
        <v>0</v>
      </c>
      <c r="Q482">
        <v>10090</v>
      </c>
      <c r="AP482">
        <v>251.91</v>
      </c>
      <c r="AU482">
        <v>533.26</v>
      </c>
      <c r="AZ482">
        <v>124.86</v>
      </c>
      <c r="CI482">
        <v>263.76</v>
      </c>
      <c r="CK482" s="17"/>
      <c r="CX482">
        <v>12.5</v>
      </c>
      <c r="DC482">
        <v>24.99</v>
      </c>
      <c r="DR482">
        <v>12.5</v>
      </c>
      <c r="DW482">
        <v>164.96</v>
      </c>
      <c r="EQ482">
        <v>84.21</v>
      </c>
      <c r="FF482">
        <v>37.49</v>
      </c>
      <c r="FK482">
        <v>344.32</v>
      </c>
      <c r="FU482">
        <v>325.73</v>
      </c>
      <c r="GT482">
        <v>73.73</v>
      </c>
      <c r="HI482">
        <v>73.73</v>
      </c>
      <c r="HN482">
        <v>92.13</v>
      </c>
      <c r="HX482">
        <v>179.11</v>
      </c>
      <c r="IC482">
        <v>131.12</v>
      </c>
      <c r="IH482">
        <v>222.44</v>
      </c>
      <c r="IM482">
        <v>653.95000000000005</v>
      </c>
      <c r="JG482">
        <v>240.6</v>
      </c>
    </row>
    <row r="483" spans="1:278" x14ac:dyDescent="0.3">
      <c r="A483" s="2">
        <f>IFERROR(AVERAGEIF(Customer_Revenue[[#This Row],[1/3/2022]:[3/31/2022]], "&gt;0"), 0)</f>
        <v>229.28846153846149</v>
      </c>
      <c r="B483" s="1">
        <f>IFERROR(AVEDEV(Customer_Revenue[[#This Row],[1/3/2022]:[3/31/2022]]),0)</f>
        <v>23.449349112426034</v>
      </c>
      <c r="C483" s="1">
        <f>IFERROR(MAX(0,#REF!-#REF!),0)</f>
        <v>0</v>
      </c>
      <c r="D483" s="1">
        <f>IFERROR(#REF!+#REF!,0)</f>
        <v>0</v>
      </c>
      <c r="E483" s="2">
        <f>IFERROR(AVERAGEIF(Customer_Revenue[[#This Row],[4/1/2022]:[6/30/2022]], "&gt;0"), 0)</f>
        <v>232.06230769230766</v>
      </c>
      <c r="F483" s="1">
        <f>IFERROR(AVEDEV(Customer_Revenue[[#This Row],[4/1/2022]:[6/30/2022]]),0)</f>
        <v>38.971530612244919</v>
      </c>
      <c r="G483" s="1">
        <f>IFERROR(MAX(0,#REF!-#REF!),0)</f>
        <v>0</v>
      </c>
      <c r="H483" s="1">
        <f>IFERROR(#REF!+#REF!,0)</f>
        <v>0</v>
      </c>
      <c r="I483" s="2">
        <f>IFERROR(AVERAGEIF(Customer_Revenue[[#This Row],[4/1/2022]:[9/30/2022]], "&gt;0"),0)</f>
        <v>238.02769230769232</v>
      </c>
      <c r="J483" s="1">
        <f>IFERROR(AVEDEV(Customer_Revenue[[#This Row],[4/1/2022]:[9/30/2022]]),0)</f>
        <v>32.337695473251038</v>
      </c>
      <c r="K483" s="1">
        <f>IFERROR(MAX(0,Customer_Revenue[[#This Row],[Q3 Mean]]-Customer_Revenue[[#This Row],[Q3 Mean Absolute Deviation]]),0)</f>
        <v>205.68999683444127</v>
      </c>
      <c r="L483" s="1">
        <f>IFERROR(MAX(0,Customer_Revenue[[#This Row],[Q3 Mean]]+Customer_Revenue[[#This Row],[Q3 Mean Absolute Deviation]]),0)</f>
        <v>270.36538778094337</v>
      </c>
      <c r="M483" s="2">
        <f>IFERROR(AVERAGEIF(Customer_Revenue[[#This Row],[10/1/2021]:[3/31/2022]], "&gt;0"),0)</f>
        <v>229.87074074074067</v>
      </c>
      <c r="N483" s="1">
        <f>IFERROR(AVEDEV(Customer_Revenue[[#This Row],[10/1/2021]:[3/31/2022]]),0)</f>
        <v>36.81456632653061</v>
      </c>
      <c r="O483" s="1">
        <f>IFERROR(MAX(0,#REF!-#REF!),0)</f>
        <v>0</v>
      </c>
      <c r="P483" s="1">
        <f>IFERROR(#REF!+#REF!,0)</f>
        <v>0</v>
      </c>
      <c r="Q483">
        <v>10093</v>
      </c>
      <c r="R483">
        <v>193.66</v>
      </c>
      <c r="W483">
        <v>235.41</v>
      </c>
      <c r="AB483">
        <v>193.66</v>
      </c>
      <c r="AG483">
        <v>228.23</v>
      </c>
      <c r="AL483">
        <v>193.66</v>
      </c>
      <c r="AM483">
        <v>0</v>
      </c>
      <c r="AO483">
        <v>227.16</v>
      </c>
      <c r="AT483">
        <v>349.05</v>
      </c>
      <c r="AY483">
        <v>225.9</v>
      </c>
      <c r="BD483">
        <v>186.46</v>
      </c>
      <c r="BI483">
        <v>222.29</v>
      </c>
      <c r="BN483">
        <v>187.72</v>
      </c>
      <c r="BS483">
        <v>262.16000000000003</v>
      </c>
      <c r="BX483">
        <v>187.72</v>
      </c>
      <c r="CC483">
        <v>332.68</v>
      </c>
      <c r="CH483">
        <v>237.48</v>
      </c>
      <c r="CK483" s="17"/>
      <c r="CM483">
        <v>230.92</v>
      </c>
      <c r="CR483">
        <v>196.36</v>
      </c>
      <c r="CW483">
        <v>230.92</v>
      </c>
      <c r="DB483">
        <v>196.36</v>
      </c>
      <c r="DG483">
        <v>234.68</v>
      </c>
      <c r="DL483">
        <v>200.11</v>
      </c>
      <c r="DQ483">
        <v>334.73</v>
      </c>
      <c r="DV483">
        <v>208.66</v>
      </c>
      <c r="EA483">
        <v>243.23</v>
      </c>
      <c r="EF483">
        <v>210.91</v>
      </c>
      <c r="EK483">
        <v>245.48</v>
      </c>
      <c r="EP483">
        <v>210.91</v>
      </c>
      <c r="EU483">
        <v>236.65</v>
      </c>
      <c r="EZ483">
        <v>202.08</v>
      </c>
      <c r="FE483">
        <v>236.65</v>
      </c>
      <c r="FJ483">
        <v>202.08</v>
      </c>
      <c r="FO483">
        <v>247.64</v>
      </c>
      <c r="FT483">
        <v>218.84</v>
      </c>
      <c r="FY483">
        <v>253.41</v>
      </c>
      <c r="GD483">
        <v>218.84</v>
      </c>
      <c r="GI483">
        <v>256.54000000000002</v>
      </c>
      <c r="GN483">
        <v>221.97</v>
      </c>
      <c r="GS483">
        <v>256.54000000000002</v>
      </c>
      <c r="GX483">
        <v>221.97</v>
      </c>
      <c r="GZ483">
        <v>-38.82</v>
      </c>
      <c r="HC483">
        <v>243.6</v>
      </c>
      <c r="HH483">
        <v>209.03</v>
      </c>
      <c r="HM483">
        <v>250.78</v>
      </c>
      <c r="HR483">
        <v>209.03</v>
      </c>
      <c r="HW483">
        <v>232.8</v>
      </c>
      <c r="IB483">
        <v>203.49</v>
      </c>
      <c r="IG483">
        <v>232.8</v>
      </c>
      <c r="IL483">
        <v>319.29000000000002</v>
      </c>
      <c r="IQ483">
        <v>268.26</v>
      </c>
      <c r="IV483">
        <v>238.69</v>
      </c>
      <c r="JA483">
        <v>341.36</v>
      </c>
      <c r="JF483">
        <v>224.62</v>
      </c>
      <c r="JK483">
        <v>238.16</v>
      </c>
      <c r="JP483">
        <v>203.6</v>
      </c>
    </row>
    <row r="484" spans="1:278" x14ac:dyDescent="0.3">
      <c r="A484" s="2">
        <f>IFERROR(AVERAGEIF(Customer_Revenue[[#This Row],[1/3/2022]:[3/31/2022]], "&gt;0"), 0)</f>
        <v>48.98</v>
      </c>
      <c r="B484" s="1">
        <f>IFERROR(AVEDEV(Customer_Revenue[[#This Row],[1/3/2022]:[3/31/2022]]),0)</f>
        <v>0</v>
      </c>
      <c r="C484" s="1">
        <f>IFERROR(MAX(0,#REF!-#REF!),0)</f>
        <v>0</v>
      </c>
      <c r="D484" s="1">
        <f>IFERROR(#REF!+#REF!,0)</f>
        <v>0</v>
      </c>
      <c r="E484" s="2">
        <f>IFERROR(AVERAGEIF(Customer_Revenue[[#This Row],[4/1/2022]:[6/30/2022]], "&gt;0"), 0)</f>
        <v>52.959999999999994</v>
      </c>
      <c r="F484" s="1">
        <f>IFERROR(AVEDEV(Customer_Revenue[[#This Row],[4/1/2022]:[6/30/2022]]),0)</f>
        <v>1.7300000000000004</v>
      </c>
      <c r="G484" s="1">
        <f>IFERROR(MAX(0,#REF!-#REF!),0)</f>
        <v>0</v>
      </c>
      <c r="H484" s="1">
        <f>IFERROR(#REF!+#REF!,0)</f>
        <v>0</v>
      </c>
      <c r="I484" s="2">
        <f>IFERROR(AVERAGEIF(Customer_Revenue[[#This Row],[4/1/2022]:[9/30/2022]], "&gt;0"),0)</f>
        <v>53.395714285714284</v>
      </c>
      <c r="J484" s="1">
        <f>IFERROR(AVEDEV(Customer_Revenue[[#This Row],[4/1/2022]:[9/30/2022]]),0)</f>
        <v>1.2375510204081632</v>
      </c>
      <c r="K484" s="1">
        <f>IFERROR(MAX(0,Customer_Revenue[[#This Row],[Q3 Mean]]-Customer_Revenue[[#This Row],[Q3 Mean Absolute Deviation]]),0)</f>
        <v>52.158163265306122</v>
      </c>
      <c r="L484" s="1">
        <f>IFERROR(MAX(0,Customer_Revenue[[#This Row],[Q3 Mean]]+Customer_Revenue[[#This Row],[Q3 Mean Absolute Deviation]]),0)</f>
        <v>54.633265306122446</v>
      </c>
      <c r="M484" s="2">
        <f>IFERROR(AVERAGEIF(Customer_Revenue[[#This Row],[10/1/2021]:[3/31/2022]], "&gt;0"),0)</f>
        <v>39.753333333333323</v>
      </c>
      <c r="N484" s="1">
        <f>IFERROR(AVEDEV(Customer_Revenue[[#This Row],[10/1/2021]:[3/31/2022]]),0)</f>
        <v>11.238888888888889</v>
      </c>
      <c r="O484" s="1">
        <f>IFERROR(MAX(0,#REF!-#REF!),0)</f>
        <v>0</v>
      </c>
      <c r="P484" s="1">
        <f>IFERROR(#REF!+#REF!,0)</f>
        <v>0</v>
      </c>
      <c r="Q484">
        <v>10101</v>
      </c>
      <c r="AE484">
        <v>35</v>
      </c>
      <c r="AY484">
        <v>45.79</v>
      </c>
      <c r="BS484">
        <v>10.79</v>
      </c>
      <c r="CK484" s="17"/>
      <c r="CM484">
        <v>48.98</v>
      </c>
      <c r="DG484">
        <v>48.98</v>
      </c>
      <c r="EA484">
        <v>48.98</v>
      </c>
      <c r="EU484">
        <v>51.23</v>
      </c>
      <c r="FO484">
        <v>51.23</v>
      </c>
      <c r="GI484">
        <v>54.69</v>
      </c>
      <c r="HC484">
        <v>54.69</v>
      </c>
      <c r="HW484">
        <v>54.69</v>
      </c>
      <c r="IQ484">
        <v>53.62</v>
      </c>
      <c r="JK484">
        <v>53.62</v>
      </c>
    </row>
    <row r="485" spans="1:278" x14ac:dyDescent="0.3">
      <c r="A485" s="2">
        <f>IFERROR(AVERAGEIF(Customer_Revenue[[#This Row],[1/3/2022]:[3/31/2022]], "&gt;0"), 0)</f>
        <v>45.182857142857138</v>
      </c>
      <c r="B485" s="1">
        <f>IFERROR(AVEDEV(Customer_Revenue[[#This Row],[1/3/2022]:[3/31/2022]]),0)</f>
        <v>6.1530612244897966</v>
      </c>
      <c r="C485" s="1">
        <f>IFERROR(MAX(0,#REF!-#REF!),0)</f>
        <v>0</v>
      </c>
      <c r="D485" s="1">
        <f>IFERROR(#REF!+#REF!,0)</f>
        <v>0</v>
      </c>
      <c r="E485" s="2">
        <f>IFERROR(AVERAGEIF(Customer_Revenue[[#This Row],[4/1/2022]:[6/30/2022]], "&gt;0"), 0)</f>
        <v>61.881428571428572</v>
      </c>
      <c r="F485" s="1">
        <f>IFERROR(AVEDEV(Customer_Revenue[[#This Row],[4/1/2022]:[6/30/2022]]),0)</f>
        <v>18.784375000000001</v>
      </c>
      <c r="G485" s="1">
        <f>IFERROR(MAX(0,#REF!-#REF!),0)</f>
        <v>0</v>
      </c>
      <c r="H485" s="1">
        <f>IFERROR(#REF!+#REF!,0)</f>
        <v>0</v>
      </c>
      <c r="I485" s="2">
        <f>IFERROR(AVERAGEIF(Customer_Revenue[[#This Row],[4/1/2022]:[9/30/2022]], "&gt;0"),0)</f>
        <v>58.756428571428572</v>
      </c>
      <c r="J485" s="1">
        <f>IFERROR(AVEDEV(Customer_Revenue[[#This Row],[4/1/2022]:[9/30/2022]]),0)</f>
        <v>22.321688888888893</v>
      </c>
      <c r="K485" s="1">
        <f>IFERROR(MAX(0,Customer_Revenue[[#This Row],[Q3 Mean]]-Customer_Revenue[[#This Row],[Q3 Mean Absolute Deviation]]),0)</f>
        <v>36.434739682539679</v>
      </c>
      <c r="L485" s="1">
        <f>IFERROR(MAX(0,Customer_Revenue[[#This Row],[Q3 Mean]]+Customer_Revenue[[#This Row],[Q3 Mean Absolute Deviation]]),0)</f>
        <v>81.078117460317458</v>
      </c>
      <c r="M485" s="2">
        <f>IFERROR(AVERAGEIF(Customer_Revenue[[#This Row],[10/1/2021]:[3/31/2022]], "&gt;0"),0)</f>
        <v>40.95928571428572</v>
      </c>
      <c r="N485" s="1">
        <f>IFERROR(AVEDEV(Customer_Revenue[[#This Row],[10/1/2021]:[3/31/2022]]),0)</f>
        <v>9.9977551020408164</v>
      </c>
      <c r="O485" s="1">
        <f>IFERROR(MAX(0,#REF!-#REF!),0)</f>
        <v>0</v>
      </c>
      <c r="P485" s="1">
        <f>IFERROR(#REF!+#REF!,0)</f>
        <v>0</v>
      </c>
      <c r="Q485">
        <v>10109</v>
      </c>
      <c r="W485">
        <v>30.79</v>
      </c>
      <c r="AG485">
        <v>30.79</v>
      </c>
      <c r="AQ485">
        <v>30.79</v>
      </c>
      <c r="BA485">
        <v>30.79</v>
      </c>
      <c r="BK485">
        <v>68.290000000000006</v>
      </c>
      <c r="BU485">
        <v>34.909999999999997</v>
      </c>
      <c r="CE485">
        <v>30.79</v>
      </c>
      <c r="CK485" s="17"/>
      <c r="CO485">
        <v>30.79</v>
      </c>
      <c r="CT485">
        <v>38.04</v>
      </c>
      <c r="CZ485">
        <v>65.19</v>
      </c>
      <c r="DI485">
        <v>45.19</v>
      </c>
      <c r="DS485">
        <v>45.19</v>
      </c>
      <c r="EC485">
        <v>45.19</v>
      </c>
      <c r="EM485">
        <v>46.69</v>
      </c>
      <c r="EW485">
        <v>46.69</v>
      </c>
      <c r="FG485">
        <v>50.46</v>
      </c>
      <c r="FI485">
        <v>65.88</v>
      </c>
      <c r="FQ485">
        <v>50.46</v>
      </c>
      <c r="GA485">
        <v>50.46</v>
      </c>
      <c r="GJ485">
        <v>51.67</v>
      </c>
      <c r="GK485">
        <v>0</v>
      </c>
      <c r="GU485">
        <v>117.55</v>
      </c>
      <c r="HE485">
        <v>37</v>
      </c>
      <c r="HO485">
        <v>37</v>
      </c>
      <c r="HY485">
        <v>75.709999999999994</v>
      </c>
      <c r="II485">
        <v>37</v>
      </c>
      <c r="IS485">
        <v>36.630000000000003</v>
      </c>
      <c r="JC485">
        <v>127.63</v>
      </c>
      <c r="JM485">
        <v>38.450000000000003</v>
      </c>
    </row>
    <row r="486" spans="1:278" x14ac:dyDescent="0.3">
      <c r="A486" s="2">
        <f>IFERROR(AVERAGEIF(Customer_Revenue[[#This Row],[1/3/2022]:[3/31/2022]], "&gt;0"), 0)</f>
        <v>73.633076923076928</v>
      </c>
      <c r="B486" s="1">
        <f>IFERROR(AVEDEV(Customer_Revenue[[#This Row],[1/3/2022]:[3/31/2022]]),0)</f>
        <v>12.203195266272193</v>
      </c>
      <c r="C486" s="1">
        <f>IFERROR(MAX(0,#REF!-#REF!),0)</f>
        <v>0</v>
      </c>
      <c r="D486" s="1">
        <f>IFERROR(#REF!+#REF!,0)</f>
        <v>0</v>
      </c>
      <c r="E486" s="2">
        <f>IFERROR(AVERAGEIF(Customer_Revenue[[#This Row],[4/1/2022]:[6/30/2022]], "&gt;0"), 0)</f>
        <v>85.500769230769237</v>
      </c>
      <c r="F486" s="1">
        <f>IFERROR(AVEDEV(Customer_Revenue[[#This Row],[4/1/2022]:[6/30/2022]]),0)</f>
        <v>11.425798816568051</v>
      </c>
      <c r="G486" s="1">
        <f>IFERROR(MAX(0,#REF!-#REF!),0)</f>
        <v>0</v>
      </c>
      <c r="H486" s="1">
        <f>IFERROR(#REF!+#REF!,0)</f>
        <v>0</v>
      </c>
      <c r="I486" s="2">
        <f>IFERROR(AVERAGEIF(Customer_Revenue[[#This Row],[4/1/2022]:[9/30/2022]], "&gt;0"),0)</f>
        <v>88.886153846153846</v>
      </c>
      <c r="J486" s="1">
        <f>IFERROR(AVEDEV(Customer_Revenue[[#This Row],[4/1/2022]:[9/30/2022]]),0)</f>
        <v>13.1605325443787</v>
      </c>
      <c r="K486" s="1">
        <f>IFERROR(MAX(0,Customer_Revenue[[#This Row],[Q3 Mean]]-Customer_Revenue[[#This Row],[Q3 Mean Absolute Deviation]]),0)</f>
        <v>75.725621301775149</v>
      </c>
      <c r="L486" s="1">
        <f>IFERROR(MAX(0,Customer_Revenue[[#This Row],[Q3 Mean]]+Customer_Revenue[[#This Row],[Q3 Mean Absolute Deviation]]),0)</f>
        <v>102.04668639053254</v>
      </c>
      <c r="M486" s="2">
        <f>IFERROR(AVERAGEIF(Customer_Revenue[[#This Row],[10/1/2021]:[3/31/2022]], "&gt;0"),0)</f>
        <v>70.548846153846142</v>
      </c>
      <c r="N486" s="1">
        <f>IFERROR(AVEDEV(Customer_Revenue[[#This Row],[10/1/2021]:[3/31/2022]]),0)</f>
        <v>12.398402366863902</v>
      </c>
      <c r="O486" s="1">
        <f>IFERROR(MAX(0,#REF!-#REF!),0)</f>
        <v>0</v>
      </c>
      <c r="P486" s="1">
        <f>IFERROR(#REF!+#REF!,0)</f>
        <v>0</v>
      </c>
      <c r="Q486">
        <v>10120</v>
      </c>
      <c r="T486">
        <v>61.44</v>
      </c>
      <c r="Y486">
        <v>61.44</v>
      </c>
      <c r="AD486">
        <v>61.44</v>
      </c>
      <c r="AI486">
        <v>92.71</v>
      </c>
      <c r="AN486">
        <v>61.44</v>
      </c>
      <c r="AS486">
        <v>61.44</v>
      </c>
      <c r="AX486">
        <v>61.44</v>
      </c>
      <c r="BC486">
        <v>92.71</v>
      </c>
      <c r="BH486">
        <v>61.44</v>
      </c>
      <c r="BM486">
        <v>61.44</v>
      </c>
      <c r="BR486">
        <v>61.44</v>
      </c>
      <c r="BW486">
        <v>92.71</v>
      </c>
      <c r="CB486">
        <v>45.95</v>
      </c>
      <c r="CG486">
        <v>55.26</v>
      </c>
      <c r="CK486" s="17"/>
      <c r="CL486">
        <v>61.44</v>
      </c>
      <c r="CQ486">
        <v>92.71</v>
      </c>
      <c r="CV486">
        <v>61.44</v>
      </c>
      <c r="DA486">
        <v>66.33</v>
      </c>
      <c r="DF486">
        <v>66.33</v>
      </c>
      <c r="DK486">
        <v>100.12</v>
      </c>
      <c r="DP486">
        <v>66.33</v>
      </c>
      <c r="DU486">
        <v>66.33</v>
      </c>
      <c r="DZ486">
        <v>66.33</v>
      </c>
      <c r="EE486">
        <v>107.39</v>
      </c>
      <c r="EJ486">
        <v>73.61</v>
      </c>
      <c r="EO486">
        <v>73.61</v>
      </c>
      <c r="ET486">
        <v>73.61</v>
      </c>
      <c r="EY486">
        <v>107.39</v>
      </c>
      <c r="FD486">
        <v>73.61</v>
      </c>
      <c r="FI486">
        <v>73.61</v>
      </c>
      <c r="FN486">
        <v>73.61</v>
      </c>
      <c r="FS486">
        <v>107.39</v>
      </c>
      <c r="FX486">
        <v>79.89</v>
      </c>
      <c r="GC486">
        <v>79.89</v>
      </c>
      <c r="GH486">
        <v>79.89</v>
      </c>
      <c r="GM486">
        <v>115.99</v>
      </c>
      <c r="GR486">
        <v>82.21</v>
      </c>
      <c r="GW486">
        <v>82.21</v>
      </c>
      <c r="HB486">
        <v>82.21</v>
      </c>
      <c r="HG486">
        <v>115.99</v>
      </c>
      <c r="HL486">
        <v>82.21</v>
      </c>
      <c r="HQ486">
        <v>82.21</v>
      </c>
      <c r="HV486">
        <v>82.21</v>
      </c>
      <c r="IA486">
        <v>115.99</v>
      </c>
      <c r="IF486">
        <v>82.21</v>
      </c>
      <c r="IK486">
        <v>82.21</v>
      </c>
      <c r="IP486">
        <v>81.489999999999995</v>
      </c>
      <c r="IU486">
        <v>115.27</v>
      </c>
      <c r="IZ486">
        <v>81.489999999999995</v>
      </c>
      <c r="JE486">
        <v>81.489999999999995</v>
      </c>
      <c r="JJ486">
        <v>81.489999999999995</v>
      </c>
      <c r="JO486">
        <v>115.27</v>
      </c>
    </row>
    <row r="487" spans="1:278" x14ac:dyDescent="0.3">
      <c r="A487" s="2">
        <f>IFERROR(AVERAGEIF(Customer_Revenue[[#This Row],[1/3/2022]:[3/31/2022]], "&gt;0"), 0)</f>
        <v>348.11833333333334</v>
      </c>
      <c r="B487" s="1">
        <f>IFERROR(AVEDEV(Customer_Revenue[[#This Row],[1/3/2022]:[3/31/2022]]),0)</f>
        <v>23.574444444444453</v>
      </c>
      <c r="C487" s="1">
        <f>IFERROR(MAX(0,#REF!-#REF!),0)</f>
        <v>0</v>
      </c>
      <c r="D487" s="1">
        <f>IFERROR(#REF!+#REF!,0)</f>
        <v>0</v>
      </c>
      <c r="E487" s="2">
        <f>IFERROR(AVERAGEIF(Customer_Revenue[[#This Row],[4/1/2022]:[6/30/2022]], "&gt;0"), 0)</f>
        <v>388.39769230769224</v>
      </c>
      <c r="F487" s="1">
        <f>IFERROR(AVEDEV(Customer_Revenue[[#This Row],[4/1/2022]:[6/30/2022]]),0)</f>
        <v>24.653609467455627</v>
      </c>
      <c r="G487" s="1">
        <f>IFERROR(MAX(0,#REF!-#REF!),0)</f>
        <v>0</v>
      </c>
      <c r="H487" s="1">
        <f>IFERROR(#REF!+#REF!,0)</f>
        <v>0</v>
      </c>
      <c r="I487" s="2">
        <f>IFERROR(AVERAGEIF(Customer_Revenue[[#This Row],[4/1/2022]:[9/30/2022]], "&gt;0"),0)</f>
        <v>416.43296296296279</v>
      </c>
      <c r="J487" s="1">
        <f>IFERROR(AVEDEV(Customer_Revenue[[#This Row],[4/1/2022]:[9/30/2022]]),0)</f>
        <v>50.450433673469334</v>
      </c>
      <c r="K487" s="1">
        <f>IFERROR(MAX(0,Customer_Revenue[[#This Row],[Q3 Mean]]-Customer_Revenue[[#This Row],[Q3 Mean Absolute Deviation]]),0)</f>
        <v>365.98252928949347</v>
      </c>
      <c r="L487" s="1">
        <f>IFERROR(MAX(0,Customer_Revenue[[#This Row],[Q3 Mean]]+Customer_Revenue[[#This Row],[Q3 Mean Absolute Deviation]]),0)</f>
        <v>466.88339663643211</v>
      </c>
      <c r="M487" s="2">
        <f>IFERROR(AVERAGEIF(Customer_Revenue[[#This Row],[10/1/2021]:[3/31/2022]], "&gt;0"),0)</f>
        <v>337.76555555555558</v>
      </c>
      <c r="N487" s="1">
        <f>IFERROR(AVEDEV(Customer_Revenue[[#This Row],[10/1/2021]:[3/31/2022]]),0)</f>
        <v>26.208477366255153</v>
      </c>
      <c r="O487" s="1">
        <f>IFERROR(MAX(0,#REF!-#REF!),0)</f>
        <v>0</v>
      </c>
      <c r="P487" s="1">
        <f>IFERROR(#REF!+#REF!,0)</f>
        <v>0</v>
      </c>
      <c r="Q487">
        <v>10209</v>
      </c>
      <c r="R487">
        <v>351.94</v>
      </c>
      <c r="W487">
        <v>333.63</v>
      </c>
      <c r="AB487">
        <v>382.22</v>
      </c>
      <c r="AG487">
        <v>351.94</v>
      </c>
      <c r="AL487">
        <v>333.63</v>
      </c>
      <c r="AQ487">
        <v>359.59</v>
      </c>
      <c r="AV487">
        <v>333.63</v>
      </c>
      <c r="BA487">
        <v>333.63</v>
      </c>
      <c r="BF487">
        <v>333.63</v>
      </c>
      <c r="BK487">
        <v>333.63</v>
      </c>
      <c r="BM487">
        <v>73.260000000000005</v>
      </c>
      <c r="BP487">
        <v>359.59</v>
      </c>
      <c r="BU487">
        <v>333.63</v>
      </c>
      <c r="BZ487">
        <v>336.03</v>
      </c>
      <c r="CE487">
        <v>392.27</v>
      </c>
      <c r="CJ487">
        <v>336.03</v>
      </c>
      <c r="CK487" s="17"/>
      <c r="CO487">
        <v>336.03</v>
      </c>
      <c r="CT487">
        <v>392.27</v>
      </c>
      <c r="CY487">
        <v>336.03</v>
      </c>
      <c r="DD487">
        <v>336.03</v>
      </c>
      <c r="DI487">
        <v>336.03</v>
      </c>
      <c r="DN487">
        <v>356.6</v>
      </c>
      <c r="DS487">
        <v>330.64</v>
      </c>
      <c r="DX487">
        <v>300.11</v>
      </c>
      <c r="EC487">
        <v>391.4</v>
      </c>
      <c r="EH487">
        <v>393.65</v>
      </c>
      <c r="EM487">
        <v>332.6</v>
      </c>
      <c r="ER487">
        <v>334.33</v>
      </c>
      <c r="EW487">
        <v>336.32</v>
      </c>
      <c r="FB487">
        <v>361.85</v>
      </c>
      <c r="FG487">
        <v>374.62</v>
      </c>
      <c r="FL487">
        <v>374.62</v>
      </c>
      <c r="FQ487">
        <v>408.52</v>
      </c>
      <c r="FV487">
        <v>408.52</v>
      </c>
      <c r="GA487">
        <v>452.07</v>
      </c>
      <c r="GF487">
        <v>408.52</v>
      </c>
      <c r="GK487">
        <v>397.45</v>
      </c>
      <c r="GP487">
        <v>397.45</v>
      </c>
      <c r="GU487">
        <v>397.45</v>
      </c>
      <c r="GZ487">
        <v>397.45</v>
      </c>
      <c r="HE487">
        <v>512.05999999999995</v>
      </c>
      <c r="HJ487">
        <v>397.45</v>
      </c>
      <c r="HO487">
        <v>487.74</v>
      </c>
      <c r="HT487">
        <v>397.45</v>
      </c>
      <c r="HY487">
        <v>635.73</v>
      </c>
      <c r="ID487">
        <v>396.85</v>
      </c>
      <c r="II487">
        <v>396.85</v>
      </c>
      <c r="IN487">
        <v>395.97</v>
      </c>
      <c r="IS487">
        <v>395.97</v>
      </c>
      <c r="IW487">
        <v>0</v>
      </c>
      <c r="IX487">
        <v>368.14</v>
      </c>
      <c r="JC487">
        <v>409.88</v>
      </c>
      <c r="JH487">
        <v>409.88</v>
      </c>
      <c r="JM487">
        <v>451.39</v>
      </c>
      <c r="JR487">
        <v>539.16</v>
      </c>
    </row>
    <row r="488" spans="1:278" x14ac:dyDescent="0.3">
      <c r="A488" s="2">
        <f>IFERROR(AVERAGEIF(Customer_Revenue[[#This Row],[1/3/2022]:[3/31/2022]], "&gt;0"), 0)</f>
        <v>165.99285714285716</v>
      </c>
      <c r="B488" s="1">
        <f>IFERROR(AVEDEV(Customer_Revenue[[#This Row],[1/3/2022]:[3/31/2022]]),0)</f>
        <v>32.285777777777781</v>
      </c>
      <c r="C488" s="1">
        <f>IFERROR(MAX(0,#REF!-#REF!),0)</f>
        <v>0</v>
      </c>
      <c r="D488" s="1">
        <f>IFERROR(#REF!+#REF!,0)</f>
        <v>0</v>
      </c>
      <c r="E488" s="2">
        <f>IFERROR(AVERAGEIF(Customer_Revenue[[#This Row],[4/1/2022]:[6/30/2022]], "&gt;0"), 0)</f>
        <v>196.40384615384613</v>
      </c>
      <c r="F488" s="1">
        <f>IFERROR(AVEDEV(Customer_Revenue[[#This Row],[4/1/2022]:[6/30/2022]]),0)</f>
        <v>26.948994082840219</v>
      </c>
      <c r="G488" s="1">
        <f>IFERROR(MAX(0,#REF!-#REF!),0)</f>
        <v>0</v>
      </c>
      <c r="H488" s="1">
        <f>IFERROR(#REF!+#REF!,0)</f>
        <v>0</v>
      </c>
      <c r="I488" s="2">
        <f>IFERROR(AVERAGEIF(Customer_Revenue[[#This Row],[4/1/2022]:[9/30/2022]], "&gt;0"),0)</f>
        <v>209.85923076923066</v>
      </c>
      <c r="J488" s="1">
        <f>IFERROR(AVEDEV(Customer_Revenue[[#This Row],[4/1/2022]:[9/30/2022]]),0)</f>
        <v>33.011301775147906</v>
      </c>
      <c r="K488" s="1">
        <f>IFERROR(MAX(0,Customer_Revenue[[#This Row],[Q3 Mean]]-Customer_Revenue[[#This Row],[Q3 Mean Absolute Deviation]]),0)</f>
        <v>176.84792899408276</v>
      </c>
      <c r="L488" s="1">
        <f>IFERROR(MAX(0,Customer_Revenue[[#This Row],[Q3 Mean]]+Customer_Revenue[[#This Row],[Q3 Mean Absolute Deviation]]),0)</f>
        <v>242.87053254437856</v>
      </c>
      <c r="M488" s="2">
        <f>IFERROR(AVERAGEIF(Customer_Revenue[[#This Row],[10/1/2021]:[3/31/2022]], "&gt;0"),0)</f>
        <v>170.88479999999998</v>
      </c>
      <c r="N488" s="1">
        <f>IFERROR(AVEDEV(Customer_Revenue[[#This Row],[10/1/2021]:[3/31/2022]]),0)</f>
        <v>41.686666666666675</v>
      </c>
      <c r="O488" s="1">
        <f>IFERROR(MAX(0,#REF!-#REF!),0)</f>
        <v>0</v>
      </c>
      <c r="P488" s="1">
        <f>IFERROR(#REF!+#REF!,0)</f>
        <v>0</v>
      </c>
      <c r="Q488">
        <v>10235</v>
      </c>
      <c r="V488">
        <v>128.4</v>
      </c>
      <c r="AA488">
        <v>133.29</v>
      </c>
      <c r="AF488">
        <v>173.64</v>
      </c>
      <c r="AK488">
        <v>133.29</v>
      </c>
      <c r="AP488">
        <v>205.24</v>
      </c>
      <c r="AU488">
        <v>362.49</v>
      </c>
      <c r="AZ488">
        <v>131.53</v>
      </c>
      <c r="BE488">
        <v>223.22</v>
      </c>
      <c r="BJ488">
        <v>136.19</v>
      </c>
      <c r="BO488">
        <v>150.66</v>
      </c>
      <c r="BT488">
        <v>170.27</v>
      </c>
      <c r="BY488">
        <v>0</v>
      </c>
      <c r="CF488">
        <v>176.54</v>
      </c>
      <c r="CI488">
        <v>152.88999999999999</v>
      </c>
      <c r="CK488" s="17"/>
      <c r="CN488">
        <v>152.88999999999999</v>
      </c>
      <c r="CS488">
        <v>135.04</v>
      </c>
      <c r="CX488">
        <v>169.55</v>
      </c>
      <c r="CY488">
        <v>0</v>
      </c>
      <c r="DC488">
        <v>168.4</v>
      </c>
      <c r="DH488">
        <v>169.55</v>
      </c>
      <c r="DM488">
        <v>135.04</v>
      </c>
      <c r="DR488">
        <v>145.68</v>
      </c>
      <c r="DW488">
        <v>244.72</v>
      </c>
      <c r="EB488">
        <v>222.42</v>
      </c>
      <c r="EG488">
        <v>175.45</v>
      </c>
      <c r="EL488">
        <v>137.29</v>
      </c>
      <c r="EQ488">
        <v>138.44</v>
      </c>
      <c r="EV488">
        <v>149.77000000000001</v>
      </c>
      <c r="FA488">
        <v>149.77000000000001</v>
      </c>
      <c r="FF488">
        <v>191.36</v>
      </c>
      <c r="FK488">
        <v>151.02000000000001</v>
      </c>
      <c r="FP488">
        <v>255.79</v>
      </c>
      <c r="FU488">
        <v>188.32</v>
      </c>
      <c r="FZ488">
        <v>188.32</v>
      </c>
      <c r="GE488">
        <v>190.32</v>
      </c>
      <c r="GJ488">
        <v>193.33</v>
      </c>
      <c r="GO488">
        <v>193.33</v>
      </c>
      <c r="GT488">
        <v>234.92</v>
      </c>
      <c r="GY488">
        <v>193.33</v>
      </c>
      <c r="HD488">
        <v>273.67</v>
      </c>
      <c r="HI488">
        <v>276.51</v>
      </c>
      <c r="HN488">
        <v>193.33</v>
      </c>
      <c r="HS488">
        <v>193.33</v>
      </c>
      <c r="HX488">
        <v>193.33</v>
      </c>
      <c r="IC488">
        <v>237</v>
      </c>
      <c r="IH488">
        <v>290.91000000000003</v>
      </c>
      <c r="IM488">
        <v>192.4</v>
      </c>
      <c r="IR488">
        <v>271.89</v>
      </c>
      <c r="IW488">
        <v>192.4</v>
      </c>
      <c r="JB488">
        <v>192.4</v>
      </c>
      <c r="JG488">
        <v>235.53</v>
      </c>
      <c r="JL488">
        <v>241.66</v>
      </c>
      <c r="JQ488">
        <v>192.4</v>
      </c>
    </row>
    <row r="489" spans="1:278" x14ac:dyDescent="0.3">
      <c r="A489" s="2">
        <f>IFERROR(AVERAGEIF(Customer_Revenue[[#This Row],[1/3/2022]:[3/31/2022]], "&gt;0"), 0)</f>
        <v>30.99</v>
      </c>
      <c r="B489" s="1">
        <f>IFERROR(AVEDEV(Customer_Revenue[[#This Row],[1/3/2022]:[3/31/2022]]),0)</f>
        <v>1.0000000000000011</v>
      </c>
      <c r="C489" s="1">
        <f>IFERROR(MAX(0,#REF!-#REF!),0)</f>
        <v>0</v>
      </c>
      <c r="D489" s="1">
        <f>IFERROR(#REF!+#REF!,0)</f>
        <v>0</v>
      </c>
      <c r="E489" s="2">
        <f>IFERROR(AVERAGEIF(Customer_Revenue[[#This Row],[4/1/2022]:[6/30/2022]], "&gt;0"), 0)</f>
        <v>57.759999999999991</v>
      </c>
      <c r="F489" s="1">
        <f>IFERROR(AVEDEV(Customer_Revenue[[#This Row],[4/1/2022]:[6/30/2022]]),0)</f>
        <v>17.733333333333334</v>
      </c>
      <c r="G489" s="1">
        <f>IFERROR(MAX(0,#REF!-#REF!),0)</f>
        <v>0</v>
      </c>
      <c r="H489" s="1">
        <f>IFERROR(#REF!+#REF!,0)</f>
        <v>0</v>
      </c>
      <c r="I489" s="2">
        <f>IFERROR(AVERAGEIF(Customer_Revenue[[#This Row],[4/1/2022]:[9/30/2022]], "&gt;0"),0)</f>
        <v>45.083333333333336</v>
      </c>
      <c r="J489" s="1">
        <f>IFERROR(AVEDEV(Customer_Revenue[[#This Row],[4/1/2022]:[9/30/2022]]),0)</f>
        <v>17.317777777777778</v>
      </c>
      <c r="K489" s="1">
        <f>IFERROR(MAX(0,Customer_Revenue[[#This Row],[Q3 Mean]]-Customer_Revenue[[#This Row],[Q3 Mean Absolute Deviation]]),0)</f>
        <v>27.765555555555558</v>
      </c>
      <c r="L489" s="1">
        <f>IFERROR(MAX(0,Customer_Revenue[[#This Row],[Q3 Mean]]+Customer_Revenue[[#This Row],[Q3 Mean Absolute Deviation]]),0)</f>
        <v>62.401111111111113</v>
      </c>
      <c r="M489" s="2">
        <f>IFERROR(AVERAGEIF(Customer_Revenue[[#This Row],[10/1/2021]:[3/31/2022]], "&gt;0"),0)</f>
        <v>52.138333333333328</v>
      </c>
      <c r="N489" s="1">
        <f>IFERROR(AVEDEV(Customer_Revenue[[#This Row],[10/1/2021]:[3/31/2022]]),0)</f>
        <v>35.747222222222227</v>
      </c>
      <c r="O489" s="1">
        <f>IFERROR(MAX(0,#REF!-#REF!),0)</f>
        <v>0</v>
      </c>
      <c r="P489" s="1">
        <f>IFERROR(#REF!+#REF!,0)</f>
        <v>0</v>
      </c>
      <c r="Q489">
        <v>10256</v>
      </c>
      <c r="T489">
        <v>30.24</v>
      </c>
      <c r="AN489">
        <v>30.24</v>
      </c>
      <c r="CB489">
        <v>159.38</v>
      </c>
      <c r="CK489" s="17"/>
      <c r="CV489">
        <v>30.24</v>
      </c>
      <c r="DP489">
        <v>30.24</v>
      </c>
      <c r="EJ489">
        <v>32.49</v>
      </c>
      <c r="FD489">
        <v>73.52</v>
      </c>
      <c r="FX489">
        <v>31.16</v>
      </c>
      <c r="GR489">
        <v>68.599999999999994</v>
      </c>
      <c r="HL489">
        <v>32.549999999999997</v>
      </c>
      <c r="IF489">
        <v>32.549999999999997</v>
      </c>
      <c r="IZ489">
        <v>32.119999999999997</v>
      </c>
    </row>
    <row r="490" spans="1:278" x14ac:dyDescent="0.3">
      <c r="A490" s="2">
        <f>IFERROR(AVERAGEIF(Customer_Revenue[[#This Row],[1/3/2022]:[3/31/2022]], "&gt;0"), 0)</f>
        <v>218.16</v>
      </c>
      <c r="B490" s="1">
        <f>IFERROR(AVEDEV(Customer_Revenue[[#This Row],[1/3/2022]:[3/31/2022]]),0)</f>
        <v>50.419200000000004</v>
      </c>
      <c r="C490" s="1">
        <f>IFERROR(MAX(0,#REF!-#REF!),0)</f>
        <v>0</v>
      </c>
      <c r="D490" s="1">
        <f>IFERROR(#REF!+#REF!,0)</f>
        <v>0</v>
      </c>
      <c r="E490" s="2">
        <f>IFERROR(AVERAGEIF(Customer_Revenue[[#This Row],[4/1/2022]:[6/30/2022]], "&gt;0"), 0)</f>
        <v>242.34307692307686</v>
      </c>
      <c r="F490" s="1">
        <f>IFERROR(AVEDEV(Customer_Revenue[[#This Row],[4/1/2022]:[6/30/2022]]),0)</f>
        <v>1.4437869822485145</v>
      </c>
      <c r="G490" s="1">
        <f>IFERROR(MAX(0,#REF!-#REF!),0)</f>
        <v>0</v>
      </c>
      <c r="H490" s="1">
        <f>IFERROR(#REF!+#REF!,0)</f>
        <v>0</v>
      </c>
      <c r="I490" s="2">
        <f>IFERROR(AVERAGEIF(Customer_Revenue[[#This Row],[4/1/2022]:[9/30/2022]], "&gt;0"),0)</f>
        <v>243.28923076923067</v>
      </c>
      <c r="J490" s="1">
        <f>IFERROR(AVEDEV(Customer_Revenue[[#This Row],[4/1/2022]:[9/30/2022]]),0)</f>
        <v>1.3069822485207199</v>
      </c>
      <c r="K490" s="1">
        <f>IFERROR(MAX(0,Customer_Revenue[[#This Row],[Q3 Mean]]-Customer_Revenue[[#This Row],[Q3 Mean Absolute Deviation]]),0)</f>
        <v>241.98224852070996</v>
      </c>
      <c r="L490" s="1">
        <f>IFERROR(MAX(0,Customer_Revenue[[#This Row],[Q3 Mean]]+Customer_Revenue[[#This Row],[Q3 Mean Absolute Deviation]]),0)</f>
        <v>244.59621301775138</v>
      </c>
      <c r="M490" s="2">
        <f>IFERROR(AVERAGEIF(Customer_Revenue[[#This Row],[10/1/2021]:[3/31/2022]], "&gt;0"),0)</f>
        <v>215.96576923076915</v>
      </c>
      <c r="N490" s="1">
        <f>IFERROR(AVEDEV(Customer_Revenue[[#This Row],[10/1/2021]:[3/31/2022]]),0)</f>
        <v>28.648520408163328</v>
      </c>
      <c r="O490" s="1">
        <f>IFERROR(MAX(0,#REF!-#REF!),0)</f>
        <v>0</v>
      </c>
      <c r="P490" s="1">
        <f>IFERROR(#REF!+#REF!,0)</f>
        <v>0</v>
      </c>
      <c r="Q490">
        <v>10257</v>
      </c>
      <c r="U490">
        <v>212.39</v>
      </c>
      <c r="Z490">
        <v>212.39</v>
      </c>
      <c r="AE490">
        <v>212.39</v>
      </c>
      <c r="AJ490">
        <v>212.39</v>
      </c>
      <c r="AO490">
        <v>212.39</v>
      </c>
      <c r="AT490">
        <v>212.39</v>
      </c>
      <c r="AY490">
        <v>212.39</v>
      </c>
      <c r="BD490">
        <v>212.39</v>
      </c>
      <c r="BI490">
        <v>212.39</v>
      </c>
      <c r="BN490">
        <v>216.88</v>
      </c>
      <c r="BS490">
        <v>216.88</v>
      </c>
      <c r="BX490">
        <v>216.88</v>
      </c>
      <c r="CC490">
        <v>216.88</v>
      </c>
      <c r="CH490">
        <v>216.88</v>
      </c>
      <c r="CK490" s="17"/>
      <c r="CM490">
        <v>216.88</v>
      </c>
      <c r="CR490">
        <v>216.88</v>
      </c>
      <c r="CW490">
        <v>216.88</v>
      </c>
      <c r="DB490">
        <v>217.48</v>
      </c>
      <c r="DG490">
        <v>217.48</v>
      </c>
      <c r="DL490">
        <v>217.48</v>
      </c>
      <c r="DQ490">
        <v>217.48</v>
      </c>
      <c r="DR490">
        <v>0</v>
      </c>
      <c r="DV490">
        <v>221.97</v>
      </c>
      <c r="EA490">
        <v>217.48</v>
      </c>
      <c r="ED490">
        <v>0</v>
      </c>
      <c r="EF490">
        <v>219.73</v>
      </c>
      <c r="EK490">
        <v>219.73</v>
      </c>
      <c r="EP490">
        <v>219.73</v>
      </c>
      <c r="EU490">
        <v>241.17</v>
      </c>
      <c r="EZ490">
        <v>241.17</v>
      </c>
      <c r="FE490">
        <v>241.17</v>
      </c>
      <c r="FJ490">
        <v>241.17</v>
      </c>
      <c r="FO490">
        <v>241.17</v>
      </c>
      <c r="FT490">
        <v>241.17</v>
      </c>
      <c r="FY490">
        <v>241.17</v>
      </c>
      <c r="GD490">
        <v>241.17</v>
      </c>
      <c r="GI490">
        <v>244.22</v>
      </c>
      <c r="GN490">
        <v>244.22</v>
      </c>
      <c r="GS490">
        <v>244.22</v>
      </c>
      <c r="GX490">
        <v>244.22</v>
      </c>
      <c r="HC490">
        <v>244.22</v>
      </c>
      <c r="HH490">
        <v>244.22</v>
      </c>
      <c r="HM490">
        <v>244.22</v>
      </c>
      <c r="HR490">
        <v>244.22</v>
      </c>
      <c r="HW490">
        <v>244.22</v>
      </c>
      <c r="IB490">
        <v>244.22</v>
      </c>
      <c r="IG490">
        <v>244.22</v>
      </c>
      <c r="IL490">
        <v>243.28</v>
      </c>
      <c r="IQ490">
        <v>243.28</v>
      </c>
      <c r="IV490">
        <v>243.28</v>
      </c>
      <c r="JA490">
        <v>243.28</v>
      </c>
      <c r="JF490">
        <v>245.54</v>
      </c>
      <c r="JK490">
        <v>245.54</v>
      </c>
      <c r="JP490">
        <v>245.54</v>
      </c>
    </row>
    <row r="491" spans="1:278" x14ac:dyDescent="0.3">
      <c r="A491" s="2">
        <f>IFERROR(AVERAGEIF(Customer_Revenue[[#This Row],[1/3/2022]:[3/31/2022]], "&gt;0"), 0)</f>
        <v>908.1724999999999</v>
      </c>
      <c r="B491" s="1">
        <f>IFERROR(AVEDEV(Customer_Revenue[[#This Row],[1/3/2022]:[3/31/2022]]),0)</f>
        <v>342.70749999999998</v>
      </c>
      <c r="C491" s="1">
        <f>IFERROR(MAX(0,#REF!-#REF!),0)</f>
        <v>0</v>
      </c>
      <c r="D491" s="1">
        <f>IFERROR(#REF!+#REF!,0)</f>
        <v>0</v>
      </c>
      <c r="E491" s="2">
        <f>IFERROR(AVERAGEIF(Customer_Revenue[[#This Row],[4/1/2022]:[6/30/2022]], "&gt;0"), 0)</f>
        <v>0</v>
      </c>
      <c r="F491" s="1">
        <f>IFERROR(AVEDEV(Customer_Revenue[[#This Row],[4/1/2022]:[6/30/2022]]),0)</f>
        <v>0</v>
      </c>
      <c r="G491" s="1">
        <f>IFERROR(MAX(0,#REF!-#REF!),0)</f>
        <v>0</v>
      </c>
      <c r="H491" s="1">
        <f>IFERROR(#REF!+#REF!,0)</f>
        <v>0</v>
      </c>
      <c r="I491" s="2">
        <f>IFERROR(AVERAGEIF(Customer_Revenue[[#This Row],[4/1/2022]:[9/30/2022]], "&gt;0"),0)</f>
        <v>0</v>
      </c>
      <c r="J491" s="1">
        <f>IFERROR(AVEDEV(Customer_Revenue[[#This Row],[4/1/2022]:[9/30/2022]]),0)</f>
        <v>0</v>
      </c>
      <c r="K491" s="1">
        <f>IFERROR(MAX(0,Customer_Revenue[[#This Row],[Q3 Mean]]-Customer_Revenue[[#This Row],[Q3 Mean Absolute Deviation]]),0)</f>
        <v>0</v>
      </c>
      <c r="L491" s="1">
        <f>IFERROR(MAX(0,Customer_Revenue[[#This Row],[Q3 Mean]]+Customer_Revenue[[#This Row],[Q3 Mean Absolute Deviation]]),0)</f>
        <v>0</v>
      </c>
      <c r="M491" s="2">
        <f>IFERROR(AVERAGEIF(Customer_Revenue[[#This Row],[10/1/2021]:[3/31/2022]], "&gt;0"),0)</f>
        <v>932.3175</v>
      </c>
      <c r="N491" s="1">
        <f>IFERROR(AVEDEV(Customer_Revenue[[#This Row],[10/1/2021]:[3/31/2022]]),0)</f>
        <v>561.14958333333334</v>
      </c>
      <c r="O491" s="1">
        <f>IFERROR(MAX(0,#REF!-#REF!),0)</f>
        <v>0</v>
      </c>
      <c r="P491" s="1">
        <f>IFERROR(#REF!+#REF!,0)</f>
        <v>0</v>
      </c>
      <c r="Q491">
        <v>10281</v>
      </c>
      <c r="R491">
        <v>1015</v>
      </c>
      <c r="X491">
        <v>99.98</v>
      </c>
      <c r="Z491">
        <v>285</v>
      </c>
      <c r="AI491">
        <v>851</v>
      </c>
      <c r="AK491">
        <v>336.2</v>
      </c>
      <c r="AS491">
        <v>845.94</v>
      </c>
      <c r="AX491">
        <v>565</v>
      </c>
      <c r="BN491">
        <v>3557</v>
      </c>
      <c r="CK491" s="17"/>
      <c r="CM491">
        <v>537.64</v>
      </c>
      <c r="CS491">
        <v>593.29</v>
      </c>
      <c r="DA491">
        <v>1591.85</v>
      </c>
      <c r="DT491">
        <v>909.91</v>
      </c>
    </row>
    <row r="492" spans="1:278" x14ac:dyDescent="0.3">
      <c r="A492" s="2">
        <f>IFERROR(AVERAGEIF(Customer_Revenue[[#This Row],[1/3/2022]:[3/31/2022]], "&gt;0"), 0)</f>
        <v>37.132857142857141</v>
      </c>
      <c r="B492" s="1">
        <f>IFERROR(AVEDEV(Customer_Revenue[[#This Row],[1/3/2022]:[3/31/2022]]),0)</f>
        <v>8.122812500000002</v>
      </c>
      <c r="C492" s="1">
        <f>IFERROR(MAX(0,#REF!-#REF!),0)</f>
        <v>0</v>
      </c>
      <c r="D492" s="1">
        <f>IFERROR(#REF!+#REF!,0)</f>
        <v>0</v>
      </c>
      <c r="E492" s="2">
        <f>IFERROR(AVERAGEIF(Customer_Revenue[[#This Row],[4/1/2022]:[6/30/2022]], "&gt;0"), 0)</f>
        <v>38.74</v>
      </c>
      <c r="F492" s="1">
        <f>IFERROR(AVEDEV(Customer_Revenue[[#This Row],[4/1/2022]:[6/30/2022]]),0)</f>
        <v>0</v>
      </c>
      <c r="G492" s="1">
        <f>IFERROR(MAX(0,#REF!-#REF!),0)</f>
        <v>0</v>
      </c>
      <c r="H492" s="1">
        <f>IFERROR(#REF!+#REF!,0)</f>
        <v>0</v>
      </c>
      <c r="I492" s="2">
        <f>IFERROR(AVERAGEIF(Customer_Revenue[[#This Row],[4/1/2022]:[9/30/2022]], "&gt;0"),0)</f>
        <v>42.282727272727286</v>
      </c>
      <c r="J492" s="1">
        <f>IFERROR(AVEDEV(Customer_Revenue[[#This Row],[4/1/2022]:[9/30/2022]]),0)</f>
        <v>2.5765289256198312</v>
      </c>
      <c r="K492" s="1">
        <f>IFERROR(MAX(0,Customer_Revenue[[#This Row],[Q3 Mean]]-Customer_Revenue[[#This Row],[Q3 Mean Absolute Deviation]]),0)</f>
        <v>39.706198347107453</v>
      </c>
      <c r="L492" s="1">
        <f>IFERROR(MAX(0,Customer_Revenue[[#This Row],[Q3 Mean]]+Customer_Revenue[[#This Row],[Q3 Mean Absolute Deviation]]),0)</f>
        <v>44.859256198347119</v>
      </c>
      <c r="M492" s="2">
        <f>IFERROR(AVERAGEIF(Customer_Revenue[[#This Row],[10/1/2021]:[3/31/2022]], "&gt;0"),0)</f>
        <v>36.811428571428571</v>
      </c>
      <c r="N492" s="1">
        <f>IFERROR(AVEDEV(Customer_Revenue[[#This Row],[10/1/2021]:[3/31/2022]]),0)</f>
        <v>4.5809777777777771</v>
      </c>
      <c r="O492" s="1">
        <f>IFERROR(MAX(0,#REF!-#REF!),0)</f>
        <v>0</v>
      </c>
      <c r="P492" s="1">
        <f>IFERROR(#REF!+#REF!,0)</f>
        <v>0</v>
      </c>
      <c r="Q492">
        <v>10300</v>
      </c>
      <c r="V492">
        <v>36.49</v>
      </c>
      <c r="AF492">
        <v>36.49</v>
      </c>
      <c r="AO492">
        <v>36.49</v>
      </c>
      <c r="AY492">
        <v>36.49</v>
      </c>
      <c r="BI492">
        <v>36.49</v>
      </c>
      <c r="BS492">
        <v>36.49</v>
      </c>
      <c r="CC492">
        <v>36.49</v>
      </c>
      <c r="CK492" s="17"/>
      <c r="CR492">
        <v>36.49</v>
      </c>
      <c r="CW492">
        <v>0</v>
      </c>
      <c r="DD492">
        <v>36.49</v>
      </c>
      <c r="DG492">
        <v>36.49</v>
      </c>
      <c r="DL492">
        <v>36.49</v>
      </c>
      <c r="DV492">
        <v>36.49</v>
      </c>
      <c r="EF492">
        <v>38.74</v>
      </c>
      <c r="EP492">
        <v>38.74</v>
      </c>
      <c r="EZ492">
        <v>38.74</v>
      </c>
      <c r="FJ492">
        <v>38.74</v>
      </c>
      <c r="FT492">
        <v>38.74</v>
      </c>
      <c r="GE492">
        <v>38.74</v>
      </c>
      <c r="HH492">
        <v>46.95</v>
      </c>
      <c r="HR492">
        <v>44.4</v>
      </c>
      <c r="IB492">
        <v>44.4</v>
      </c>
      <c r="IL492">
        <v>43.6</v>
      </c>
      <c r="IV492">
        <v>43.6</v>
      </c>
      <c r="JF492">
        <v>43.6</v>
      </c>
      <c r="JP492">
        <v>43.6</v>
      </c>
    </row>
    <row r="493" spans="1:278" x14ac:dyDescent="0.3">
      <c r="A493" s="2">
        <f>IFERROR(AVERAGEIF(Customer_Revenue[[#This Row],[1/3/2022]:[3/31/2022]], "&gt;0"), 0)</f>
        <v>420.3984615384615</v>
      </c>
      <c r="B493" s="1">
        <f>IFERROR(AVEDEV(Customer_Revenue[[#This Row],[1/3/2022]:[3/31/2022]]),0)</f>
        <v>209.97938775510207</v>
      </c>
      <c r="C493" s="1">
        <f>IFERROR(MAX(0,#REF!-#REF!),0)</f>
        <v>0</v>
      </c>
      <c r="D493" s="1">
        <f>IFERROR(#REF!+#REF!,0)</f>
        <v>0</v>
      </c>
      <c r="E493" s="2">
        <f>IFERROR(AVERAGEIF(Customer_Revenue[[#This Row],[4/1/2022]:[6/30/2022]], "&gt;0"), 0)</f>
        <v>620.46461538461529</v>
      </c>
      <c r="F493" s="1">
        <f>IFERROR(AVEDEV(Customer_Revenue[[#This Row],[4/1/2022]:[6/30/2022]]),0)</f>
        <v>427.48686390532544</v>
      </c>
      <c r="G493" s="1">
        <f>IFERROR(MAX(0,#REF!-#REF!),0)</f>
        <v>0</v>
      </c>
      <c r="H493" s="1">
        <f>IFERROR(#REF!+#REF!,0)</f>
        <v>0</v>
      </c>
      <c r="I493" s="2">
        <f>IFERROR(AVERAGEIF(Customer_Revenue[[#This Row],[4/1/2022]:[9/30/2022]], "&gt;0"),0)</f>
        <v>645.80037735849055</v>
      </c>
      <c r="J493" s="1">
        <f>IFERROR(AVEDEV(Customer_Revenue[[#This Row],[4/1/2022]:[9/30/2022]]),0)</f>
        <v>437.05100747597015</v>
      </c>
      <c r="K493" s="1">
        <f>IFERROR(MAX(0,Customer_Revenue[[#This Row],[Q3 Mean]]-Customer_Revenue[[#This Row],[Q3 Mean Absolute Deviation]]),0)</f>
        <v>208.7493698825204</v>
      </c>
      <c r="L493" s="1">
        <f>IFERROR(MAX(0,Customer_Revenue[[#This Row],[Q3 Mean]]+Customer_Revenue[[#This Row],[Q3 Mean Absolute Deviation]]),0)</f>
        <v>1082.8513848344608</v>
      </c>
      <c r="M493" s="2">
        <f>IFERROR(AVERAGEIF(Customer_Revenue[[#This Row],[10/1/2021]:[3/31/2022]], "&gt;0"),0)</f>
        <v>424.63777777777796</v>
      </c>
      <c r="N493" s="1">
        <f>IFERROR(AVEDEV(Customer_Revenue[[#This Row],[10/1/2021]:[3/31/2022]]),0)</f>
        <v>259.83140903686086</v>
      </c>
      <c r="O493" s="1">
        <f>IFERROR(MAX(0,#REF!-#REF!),0)</f>
        <v>0</v>
      </c>
      <c r="P493" s="1">
        <f>IFERROR(#REF!+#REF!,0)</f>
        <v>0</v>
      </c>
      <c r="Q493">
        <v>10323</v>
      </c>
      <c r="S493">
        <v>110.88</v>
      </c>
      <c r="V493">
        <v>1035.27</v>
      </c>
      <c r="W493">
        <v>0</v>
      </c>
      <c r="X493">
        <v>111.5</v>
      </c>
      <c r="AA493">
        <v>745.09</v>
      </c>
      <c r="AC493">
        <v>104.66</v>
      </c>
      <c r="AF493">
        <v>1222.95</v>
      </c>
      <c r="AH493">
        <v>301.77999999999997</v>
      </c>
      <c r="AK493">
        <v>368.56</v>
      </c>
      <c r="AM493">
        <v>137.63999999999999</v>
      </c>
      <c r="AP493">
        <v>1053.1300000000001</v>
      </c>
      <c r="AR493">
        <v>416.55</v>
      </c>
      <c r="AU493">
        <v>583.1</v>
      </c>
      <c r="AV493">
        <v>0</v>
      </c>
      <c r="AW493">
        <v>85.38</v>
      </c>
      <c r="AZ493">
        <v>246.03</v>
      </c>
      <c r="BB493">
        <v>111.5</v>
      </c>
      <c r="BE493">
        <v>272.16000000000003</v>
      </c>
      <c r="BG493">
        <v>98.44</v>
      </c>
      <c r="BJ493">
        <v>1039.94</v>
      </c>
      <c r="BK493">
        <v>582.96</v>
      </c>
      <c r="BL493">
        <v>111.5</v>
      </c>
      <c r="BO493">
        <v>1061.4499999999998</v>
      </c>
      <c r="BQ493">
        <v>78.540000000000006</v>
      </c>
      <c r="BT493">
        <v>870.67</v>
      </c>
      <c r="BU493">
        <v>147.32</v>
      </c>
      <c r="BV493">
        <v>250.4</v>
      </c>
      <c r="BY493">
        <v>419.27</v>
      </c>
      <c r="CA493">
        <v>104.66</v>
      </c>
      <c r="CD493">
        <v>328.75</v>
      </c>
      <c r="CF493">
        <v>78.540000000000006</v>
      </c>
      <c r="CG493">
        <v>-60.29</v>
      </c>
      <c r="CI493">
        <v>439.79</v>
      </c>
      <c r="CK493" s="17">
        <v>237.34</v>
      </c>
      <c r="CN493">
        <v>760.13999999999987</v>
      </c>
      <c r="CP493">
        <v>130.78</v>
      </c>
      <c r="CS493">
        <v>707.35</v>
      </c>
      <c r="CU493">
        <v>370.02</v>
      </c>
      <c r="CX493">
        <v>604.29</v>
      </c>
      <c r="CZ493">
        <v>416.52</v>
      </c>
      <c r="DC493">
        <v>508.92</v>
      </c>
      <c r="DE493">
        <v>466.89</v>
      </c>
      <c r="DH493">
        <v>576.97</v>
      </c>
      <c r="DJ493">
        <v>396.14</v>
      </c>
      <c r="DM493">
        <v>547.23</v>
      </c>
      <c r="DO493">
        <v>104.66</v>
      </c>
      <c r="DR493">
        <v>466.8</v>
      </c>
      <c r="DT493">
        <v>256.62</v>
      </c>
      <c r="DW493">
        <v>756.42000000000007</v>
      </c>
      <c r="DY493">
        <v>110.88</v>
      </c>
      <c r="EB493">
        <v>539.79999999999995</v>
      </c>
      <c r="ED493">
        <v>264.95999999999998</v>
      </c>
      <c r="EG493">
        <v>773.77</v>
      </c>
      <c r="EH493">
        <v>0</v>
      </c>
      <c r="EI493">
        <v>119.22</v>
      </c>
      <c r="EL493">
        <v>697.25</v>
      </c>
      <c r="EN493">
        <v>106.16</v>
      </c>
      <c r="EQ493">
        <v>492.9</v>
      </c>
      <c r="ES493">
        <v>115.5</v>
      </c>
      <c r="EV493">
        <v>678.49</v>
      </c>
      <c r="EX493">
        <v>101.31</v>
      </c>
      <c r="FA493">
        <v>960.89</v>
      </c>
      <c r="FC493">
        <v>106.14</v>
      </c>
      <c r="FF493">
        <v>298.77</v>
      </c>
      <c r="FH493">
        <v>125.17</v>
      </c>
      <c r="FK493">
        <v>853.98</v>
      </c>
      <c r="FM493">
        <v>447.41</v>
      </c>
      <c r="FP493">
        <v>1194.58</v>
      </c>
      <c r="FR493">
        <v>330.21</v>
      </c>
      <c r="FU493">
        <v>1813.43</v>
      </c>
      <c r="FW493">
        <v>145.55000000000001</v>
      </c>
      <c r="FZ493">
        <v>1430.55</v>
      </c>
      <c r="GB493">
        <v>145.55000000000001</v>
      </c>
      <c r="GE493">
        <v>1278.3799999999999</v>
      </c>
      <c r="GG493">
        <v>160.94</v>
      </c>
      <c r="GJ493">
        <v>722.49</v>
      </c>
      <c r="GL493">
        <v>190.82</v>
      </c>
      <c r="GO493">
        <v>998.58999999999992</v>
      </c>
      <c r="GQ493">
        <v>195.16</v>
      </c>
      <c r="GT493">
        <v>898.99</v>
      </c>
      <c r="GV493">
        <v>169.59</v>
      </c>
      <c r="GY493">
        <v>1552.07</v>
      </c>
      <c r="HA493">
        <v>611.20000000000005</v>
      </c>
      <c r="HD493">
        <v>606.31999999999994</v>
      </c>
      <c r="HF493">
        <v>183.79</v>
      </c>
      <c r="HI493">
        <v>1039.05</v>
      </c>
      <c r="HJ493">
        <v>325.39999999999998</v>
      </c>
      <c r="HK493">
        <v>660.37</v>
      </c>
      <c r="HN493">
        <v>1146.6100000000001</v>
      </c>
      <c r="HP493">
        <v>169.59</v>
      </c>
      <c r="HS493">
        <v>1340.76</v>
      </c>
      <c r="HU493">
        <v>183.79</v>
      </c>
      <c r="HX493">
        <v>630.04999999999995</v>
      </c>
      <c r="HZ493">
        <v>328.45</v>
      </c>
      <c r="IC493">
        <v>2287.94</v>
      </c>
      <c r="IE493">
        <v>141.21</v>
      </c>
      <c r="IH493">
        <v>818.7</v>
      </c>
      <c r="IJ493">
        <v>199.76</v>
      </c>
      <c r="IM493">
        <v>919.13</v>
      </c>
      <c r="IO493">
        <v>182.88</v>
      </c>
      <c r="IR493">
        <v>1162.67</v>
      </c>
      <c r="IT493">
        <v>341.74</v>
      </c>
      <c r="IW493">
        <v>1467.87</v>
      </c>
      <c r="IY493">
        <v>182.88</v>
      </c>
      <c r="JB493">
        <v>598.91999999999996</v>
      </c>
      <c r="JD493">
        <v>211.27</v>
      </c>
      <c r="JG493">
        <v>1494.35</v>
      </c>
      <c r="JI493">
        <v>211.27</v>
      </c>
      <c r="JL493">
        <v>642.81999999999994</v>
      </c>
      <c r="JN493">
        <v>154.5</v>
      </c>
      <c r="JQ493">
        <v>1069.5700000000002</v>
      </c>
    </row>
    <row r="494" spans="1:278" x14ac:dyDescent="0.3">
      <c r="A494" s="2">
        <f>IFERROR(AVERAGEIF(Customer_Revenue[[#This Row],[1/3/2022]:[3/31/2022]], "&gt;0"), 0)</f>
        <v>155.11384615384608</v>
      </c>
      <c r="B494" s="1">
        <f>IFERROR(AVEDEV(Customer_Revenue[[#This Row],[1/3/2022]:[3/31/2022]]),0)</f>
        <v>26.025562130177473</v>
      </c>
      <c r="C494" s="1">
        <f>IFERROR(MAX(0,#REF!-#REF!),0)</f>
        <v>0</v>
      </c>
      <c r="D494" s="1">
        <f>IFERROR(#REF!+#REF!,0)</f>
        <v>0</v>
      </c>
      <c r="E494" s="2">
        <f>IFERROR(AVERAGEIF(Customer_Revenue[[#This Row],[4/1/2022]:[6/30/2022]], "&gt;0"), 0)</f>
        <v>137.38999999999993</v>
      </c>
      <c r="F494" s="1">
        <f>IFERROR(AVEDEV(Customer_Revenue[[#This Row],[4/1/2022]:[6/30/2022]]),0)</f>
        <v>5.6843418860808015E-14</v>
      </c>
      <c r="G494" s="1">
        <f>IFERROR(MAX(0,#REF!-#REF!),0)</f>
        <v>0</v>
      </c>
      <c r="H494" s="1">
        <f>IFERROR(#REF!+#REF!,0)</f>
        <v>0</v>
      </c>
      <c r="I494" s="2">
        <f>IFERROR(AVERAGEIF(Customer_Revenue[[#This Row],[4/1/2022]:[9/30/2022]], "&gt;0"),0)</f>
        <v>137.3899999999999</v>
      </c>
      <c r="J494" s="1">
        <f>IFERROR(AVEDEV(Customer_Revenue[[#This Row],[4/1/2022]:[9/30/2022]]),0)</f>
        <v>8.5265128291212022E-14</v>
      </c>
      <c r="K494" s="1">
        <f>IFERROR(MAX(0,Customer_Revenue[[#This Row],[Q3 Mean]]-Customer_Revenue[[#This Row],[Q3 Mean Absolute Deviation]]),0)</f>
        <v>137.38999999999982</v>
      </c>
      <c r="L494" s="1">
        <f>IFERROR(MAX(0,Customer_Revenue[[#This Row],[Q3 Mean]]+Customer_Revenue[[#This Row],[Q3 Mean Absolute Deviation]]),0)</f>
        <v>137.38999999999999</v>
      </c>
      <c r="M494" s="2">
        <f>IFERROR(AVERAGEIF(Customer_Revenue[[#This Row],[10/1/2021]:[3/31/2022]], "&gt;0"),0)</f>
        <v>156.92038461538456</v>
      </c>
      <c r="N494" s="1">
        <f>IFERROR(AVEDEV(Customer_Revenue[[#This Row],[10/1/2021]:[3/31/2022]]),0)</f>
        <v>26.311420118343165</v>
      </c>
      <c r="O494" s="1">
        <f>IFERROR(MAX(0,#REF!-#REF!),0)</f>
        <v>0</v>
      </c>
      <c r="P494" s="1">
        <f>IFERROR(#REF!+#REF!,0)</f>
        <v>0</v>
      </c>
      <c r="Q494">
        <v>10332</v>
      </c>
      <c r="V494">
        <v>222.68</v>
      </c>
      <c r="AA494">
        <v>182.25</v>
      </c>
      <c r="AF494">
        <v>141.80000000000001</v>
      </c>
      <c r="AK494">
        <v>240.52</v>
      </c>
      <c r="AP494">
        <v>141.80000000000001</v>
      </c>
      <c r="AU494">
        <v>141.80000000000001</v>
      </c>
      <c r="AZ494">
        <v>141.80000000000001</v>
      </c>
      <c r="BE494">
        <v>141.80000000000001</v>
      </c>
      <c r="BJ494">
        <v>141.80000000000001</v>
      </c>
      <c r="BO494">
        <v>141.80000000000001</v>
      </c>
      <c r="BT494">
        <v>141.80000000000001</v>
      </c>
      <c r="BY494">
        <v>141.80000000000001</v>
      </c>
      <c r="CD494">
        <v>141.80000000000001</v>
      </c>
      <c r="CI494">
        <v>151.65</v>
      </c>
      <c r="CK494" s="17"/>
      <c r="CN494">
        <v>151.65</v>
      </c>
      <c r="CS494">
        <v>137.38999999999999</v>
      </c>
      <c r="CX494">
        <v>137.38999999999999</v>
      </c>
      <c r="DC494">
        <v>137.38999999999999</v>
      </c>
      <c r="DH494">
        <v>137.38999999999999</v>
      </c>
      <c r="DM494">
        <v>324.27999999999997</v>
      </c>
      <c r="DR494">
        <v>137.38999999999999</v>
      </c>
      <c r="DW494">
        <v>137.38999999999999</v>
      </c>
      <c r="EB494">
        <v>152.38999999999999</v>
      </c>
      <c r="EG494">
        <v>137.38999999999999</v>
      </c>
      <c r="EL494">
        <v>137.38999999999999</v>
      </c>
      <c r="EQ494">
        <v>137.38999999999999</v>
      </c>
      <c r="EV494">
        <v>137.38999999999999</v>
      </c>
      <c r="FA494">
        <v>137.38999999999999</v>
      </c>
      <c r="FF494">
        <v>137.38999999999999</v>
      </c>
      <c r="FK494">
        <v>137.38999999999999</v>
      </c>
      <c r="FP494">
        <v>137.38999999999999</v>
      </c>
      <c r="FU494">
        <v>137.38999999999999</v>
      </c>
      <c r="FZ494">
        <v>137.38999999999999</v>
      </c>
      <c r="GE494">
        <v>137.38999999999999</v>
      </c>
      <c r="GJ494">
        <v>137.38999999999999</v>
      </c>
      <c r="GO494">
        <v>137.38999999999999</v>
      </c>
      <c r="GT494">
        <v>137.38999999999999</v>
      </c>
      <c r="GY494">
        <v>137.38999999999999</v>
      </c>
      <c r="HD494">
        <v>137.38999999999999</v>
      </c>
      <c r="HI494">
        <v>137.38999999999999</v>
      </c>
      <c r="HN494">
        <v>137.38999999999999</v>
      </c>
      <c r="HS494">
        <v>137.38999999999999</v>
      </c>
      <c r="HX494">
        <v>137.38999999999999</v>
      </c>
      <c r="IC494">
        <v>137.38999999999999</v>
      </c>
      <c r="IH494">
        <v>137.38999999999999</v>
      </c>
      <c r="IM494">
        <v>137.38999999999999</v>
      </c>
      <c r="IR494">
        <v>137.38999999999999</v>
      </c>
      <c r="IW494">
        <v>137.38999999999999</v>
      </c>
      <c r="JB494">
        <v>137.38999999999999</v>
      </c>
      <c r="JG494">
        <v>137.38999999999999</v>
      </c>
      <c r="JL494">
        <v>137.38999999999999</v>
      </c>
      <c r="JQ494">
        <v>137.38999999999999</v>
      </c>
    </row>
    <row r="495" spans="1:278" x14ac:dyDescent="0.3">
      <c r="A495" s="2">
        <f>IFERROR(AVERAGEIF(Customer_Revenue[[#This Row],[1/3/2022]:[3/31/2022]], "&gt;0"), 0)</f>
        <v>44.719999999999992</v>
      </c>
      <c r="B495" s="1">
        <f>IFERROR(AVEDEV(Customer_Revenue[[#This Row],[1/3/2022]:[3/31/2022]]),0)</f>
        <v>18.253061224489798</v>
      </c>
      <c r="C495" s="1">
        <f>IFERROR(MAX(0,#REF!-#REF!),0)</f>
        <v>0</v>
      </c>
      <c r="D495" s="1">
        <f>IFERROR(#REF!+#REF!,0)</f>
        <v>0</v>
      </c>
      <c r="E495" s="2">
        <f>IFERROR(AVERAGEIF(Customer_Revenue[[#This Row],[4/1/2022]:[6/30/2022]], "&gt;0"), 0)</f>
        <v>47.08</v>
      </c>
      <c r="F495" s="1">
        <f>IFERROR(AVEDEV(Customer_Revenue[[#This Row],[4/1/2022]:[6/30/2022]]),0)</f>
        <v>0</v>
      </c>
      <c r="G495" s="1">
        <f>IFERROR(MAX(0,#REF!-#REF!),0)</f>
        <v>0</v>
      </c>
      <c r="H495" s="1">
        <f>IFERROR(#REF!+#REF!,0)</f>
        <v>0</v>
      </c>
      <c r="I495" s="2">
        <f>IFERROR(AVERAGEIF(Customer_Revenue[[#This Row],[4/1/2022]:[9/30/2022]], "&gt;0"),0)</f>
        <v>49.607499999999987</v>
      </c>
      <c r="J495" s="1">
        <f>IFERROR(AVEDEV(Customer_Revenue[[#This Row],[4/1/2022]:[9/30/2022]]),0)</f>
        <v>1.5512499999999951</v>
      </c>
      <c r="K495" s="1">
        <f>IFERROR(MAX(0,Customer_Revenue[[#This Row],[Q3 Mean]]-Customer_Revenue[[#This Row],[Q3 Mean Absolute Deviation]]),0)</f>
        <v>48.056249999999991</v>
      </c>
      <c r="L495" s="1">
        <f>IFERROR(MAX(0,Customer_Revenue[[#This Row],[Q3 Mean]]+Customer_Revenue[[#This Row],[Q3 Mean Absolute Deviation]]),0)</f>
        <v>51.158749999999984</v>
      </c>
      <c r="M495" s="2">
        <f>IFERROR(AVERAGEIF(Customer_Revenue[[#This Row],[10/1/2021]:[3/31/2022]], "&gt;0"),0)</f>
        <v>44.779999999999994</v>
      </c>
      <c r="N495" s="1">
        <f>IFERROR(AVEDEV(Customer_Revenue[[#This Row],[10/1/2021]:[3/31/2022]]),0)</f>
        <v>11.658698224852078</v>
      </c>
      <c r="O495" s="1">
        <f>IFERROR(MAX(0,#REF!-#REF!),0)</f>
        <v>0</v>
      </c>
      <c r="P495" s="1">
        <f>IFERROR(#REF!+#REF!,0)</f>
        <v>0</v>
      </c>
      <c r="Q495">
        <v>10429</v>
      </c>
      <c r="X495">
        <v>44.83</v>
      </c>
      <c r="AH495">
        <v>44.83</v>
      </c>
      <c r="AR495">
        <v>44.83</v>
      </c>
      <c r="BC495">
        <v>44.83</v>
      </c>
      <c r="BL495">
        <v>44.83</v>
      </c>
      <c r="BV495">
        <v>44.83</v>
      </c>
      <c r="CF495">
        <v>44.83</v>
      </c>
      <c r="CK495" s="17"/>
      <c r="CQ495">
        <v>44.83</v>
      </c>
      <c r="DC495">
        <v>0</v>
      </c>
      <c r="DK495">
        <v>0</v>
      </c>
      <c r="DW495">
        <v>39.78</v>
      </c>
      <c r="ED495">
        <v>47.08</v>
      </c>
      <c r="EN495">
        <v>47.08</v>
      </c>
      <c r="EX495">
        <v>47.08</v>
      </c>
      <c r="FH495">
        <v>47.08</v>
      </c>
      <c r="HP495">
        <v>49.48</v>
      </c>
      <c r="HZ495">
        <v>49.48</v>
      </c>
      <c r="IJ495">
        <v>49.48</v>
      </c>
      <c r="IT495">
        <v>48.84</v>
      </c>
      <c r="JD495">
        <v>52.71</v>
      </c>
      <c r="JN495">
        <v>52.71</v>
      </c>
    </row>
    <row r="496" spans="1:278" x14ac:dyDescent="0.3">
      <c r="A496" s="2">
        <f>IFERROR(AVERAGEIF(Customer_Revenue[[#This Row],[1/3/2022]:[3/31/2022]], "&gt;0"), 0)</f>
        <v>67.539999999999992</v>
      </c>
      <c r="B496" s="1">
        <f>IFERROR(AVEDEV(Customer_Revenue[[#This Row],[1/3/2022]:[3/31/2022]]),0)</f>
        <v>1.4210854715202004E-14</v>
      </c>
      <c r="C496" s="1">
        <f>IFERROR(MAX(0,#REF!-#REF!),0)</f>
        <v>0</v>
      </c>
      <c r="D496" s="1">
        <f>IFERROR(#REF!+#REF!,0)</f>
        <v>0</v>
      </c>
      <c r="E496" s="2">
        <f>IFERROR(AVERAGEIF(Customer_Revenue[[#This Row],[4/1/2022]:[6/30/2022]], "&gt;0"), 0)</f>
        <v>67.540000000000006</v>
      </c>
      <c r="F496" s="1">
        <f>IFERROR(AVEDEV(Customer_Revenue[[#This Row],[4/1/2022]:[6/30/2022]]),0)</f>
        <v>21.612800000000007</v>
      </c>
      <c r="G496" s="1">
        <f>IFERROR(MAX(0,#REF!-#REF!),0)</f>
        <v>0</v>
      </c>
      <c r="H496" s="1">
        <f>IFERROR(#REF!+#REF!,0)</f>
        <v>0</v>
      </c>
      <c r="I496" s="2">
        <f>IFERROR(AVERAGEIF(Customer_Revenue[[#This Row],[4/1/2022]:[9/30/2022]], "&gt;0"),0)</f>
        <v>71.234285714285704</v>
      </c>
      <c r="J496" s="1">
        <f>IFERROR(AVEDEV(Customer_Revenue[[#This Row],[4/1/2022]:[9/30/2022]]),0)</f>
        <v>24.624197530864212</v>
      </c>
      <c r="K496" s="1">
        <f>IFERROR(MAX(0,Customer_Revenue[[#This Row],[Q3 Mean]]-Customer_Revenue[[#This Row],[Q3 Mean Absolute Deviation]]),0)</f>
        <v>46.610088183421496</v>
      </c>
      <c r="L496" s="1">
        <f>IFERROR(MAX(0,Customer_Revenue[[#This Row],[Q3 Mean]]+Customer_Revenue[[#This Row],[Q3 Mean Absolute Deviation]]),0)</f>
        <v>95.858483245149912</v>
      </c>
      <c r="M496" s="2">
        <f>IFERROR(AVERAGEIF(Customer_Revenue[[#This Row],[10/1/2021]:[3/31/2022]], "&gt;0"),0)</f>
        <v>67.539999999999978</v>
      </c>
      <c r="N496" s="1">
        <f>IFERROR(AVEDEV(Customer_Revenue[[#This Row],[10/1/2021]:[3/31/2022]]),0)</f>
        <v>9.5914792899408425</v>
      </c>
      <c r="O496" s="1">
        <f>IFERROR(MAX(0,#REF!-#REF!),0)</f>
        <v>0</v>
      </c>
      <c r="P496" s="1">
        <f>IFERROR(#REF!+#REF!,0)</f>
        <v>0</v>
      </c>
      <c r="Q496">
        <v>10435</v>
      </c>
      <c r="U496">
        <v>67.540000000000006</v>
      </c>
      <c r="Z496">
        <v>67.540000000000006</v>
      </c>
      <c r="AE496">
        <v>67.540000000000006</v>
      </c>
      <c r="AJ496">
        <v>67.540000000000006</v>
      </c>
      <c r="AO496">
        <v>67.540000000000006</v>
      </c>
      <c r="AT496">
        <v>67.540000000000006</v>
      </c>
      <c r="AY496">
        <v>67.540000000000006</v>
      </c>
      <c r="BD496">
        <v>67.540000000000006</v>
      </c>
      <c r="BI496">
        <v>67.540000000000006</v>
      </c>
      <c r="BN496">
        <v>67.540000000000006</v>
      </c>
      <c r="BS496">
        <v>67.540000000000006</v>
      </c>
      <c r="BX496">
        <v>0</v>
      </c>
      <c r="CC496">
        <v>0</v>
      </c>
      <c r="CH496">
        <v>67.540000000000006</v>
      </c>
      <c r="CK496" s="17"/>
      <c r="CM496">
        <v>67.540000000000006</v>
      </c>
      <c r="CR496">
        <v>67.540000000000006</v>
      </c>
      <c r="CW496">
        <v>67.540000000000006</v>
      </c>
      <c r="DB496">
        <v>67.540000000000006</v>
      </c>
      <c r="DG496">
        <v>67.540000000000006</v>
      </c>
      <c r="DL496">
        <v>67.540000000000006</v>
      </c>
      <c r="DQ496">
        <v>67.540000000000006</v>
      </c>
      <c r="DV496">
        <v>67.540000000000006</v>
      </c>
      <c r="EA496">
        <v>67.540000000000006</v>
      </c>
      <c r="EF496">
        <v>67.540000000000006</v>
      </c>
      <c r="EK496">
        <v>67.540000000000006</v>
      </c>
      <c r="EP496">
        <v>67.540000000000006</v>
      </c>
      <c r="EU496">
        <v>0</v>
      </c>
      <c r="EZ496">
        <v>67.540000000000006</v>
      </c>
      <c r="FE496">
        <v>67.540000000000006</v>
      </c>
      <c r="FJ496">
        <v>67.540000000000006</v>
      </c>
      <c r="FO496">
        <v>67.540000000000006</v>
      </c>
      <c r="FT496">
        <v>67.540000000000006</v>
      </c>
      <c r="FY496">
        <v>67.540000000000006</v>
      </c>
      <c r="GD496">
        <v>67.540000000000006</v>
      </c>
      <c r="GI496">
        <v>67.540000000000006</v>
      </c>
      <c r="GN496">
        <v>0</v>
      </c>
      <c r="IG496">
        <v>0</v>
      </c>
      <c r="IL496">
        <v>0</v>
      </c>
      <c r="IQ496">
        <v>76.16</v>
      </c>
      <c r="IV496">
        <v>76.16</v>
      </c>
      <c r="JA496">
        <v>76.16</v>
      </c>
      <c r="JF496">
        <v>76.16</v>
      </c>
      <c r="JK496">
        <v>76.16</v>
      </c>
      <c r="JP496">
        <v>76.16</v>
      </c>
    </row>
    <row r="497" spans="1:278" x14ac:dyDescent="0.3">
      <c r="A497" s="2">
        <f>IFERROR(AVERAGEIF(Customer_Revenue[[#This Row],[1/3/2022]:[3/31/2022]], "&gt;0"), 0)</f>
        <v>27</v>
      </c>
      <c r="B497" s="1">
        <f>IFERROR(AVEDEV(Customer_Revenue[[#This Row],[1/3/2022]:[3/31/2022]]),0)</f>
        <v>0</v>
      </c>
      <c r="C497" s="1">
        <f>IFERROR(MAX(0,#REF!-#REF!),0)</f>
        <v>0</v>
      </c>
      <c r="D497" s="1">
        <f>IFERROR(#REF!+#REF!,0)</f>
        <v>0</v>
      </c>
      <c r="E497" s="2">
        <f>IFERROR(AVERAGEIF(Customer_Revenue[[#This Row],[4/1/2022]:[6/30/2022]], "&gt;0"), 0)</f>
        <v>27</v>
      </c>
      <c r="F497" s="1">
        <f>IFERROR(AVEDEV(Customer_Revenue[[#This Row],[4/1/2022]:[6/30/2022]]),0)</f>
        <v>12.781065088757398</v>
      </c>
      <c r="G497" s="1">
        <f>IFERROR(MAX(0,#REF!-#REF!),0)</f>
        <v>0</v>
      </c>
      <c r="H497" s="1">
        <f>IFERROR(#REF!+#REF!,0)</f>
        <v>0</v>
      </c>
      <c r="I497" s="2">
        <f>IFERROR(AVERAGEIF(Customer_Revenue[[#This Row],[4/1/2022]:[9/30/2022]], "&gt;0"),0)</f>
        <v>28.418571428571429</v>
      </c>
      <c r="J497" s="1">
        <f>IFERROR(AVEDEV(Customer_Revenue[[#This Row],[4/1/2022]:[9/30/2022]]),0)</f>
        <v>12.630476190476186</v>
      </c>
      <c r="K497" s="1">
        <f>IFERROR(MAX(0,Customer_Revenue[[#This Row],[Q3 Mean]]-Customer_Revenue[[#This Row],[Q3 Mean Absolute Deviation]]),0)</f>
        <v>15.788095238095243</v>
      </c>
      <c r="L497" s="1">
        <f>IFERROR(MAX(0,Customer_Revenue[[#This Row],[Q3 Mean]]+Customer_Revenue[[#This Row],[Q3 Mean Absolute Deviation]]),0)</f>
        <v>41.049047619047613</v>
      </c>
      <c r="M497" s="2">
        <f>IFERROR(AVERAGEIF(Customer_Revenue[[#This Row],[10/1/2021]:[3/31/2022]], "&gt;0"),0)</f>
        <v>27</v>
      </c>
      <c r="N497" s="1">
        <f>IFERROR(AVEDEV(Customer_Revenue[[#This Row],[10/1/2021]:[3/31/2022]]),0)</f>
        <v>5.5118343195266268</v>
      </c>
      <c r="O497" s="1">
        <f>IFERROR(MAX(0,#REF!-#REF!),0)</f>
        <v>0</v>
      </c>
      <c r="P497" s="1">
        <f>IFERROR(#REF!+#REF!,0)</f>
        <v>0</v>
      </c>
      <c r="Q497">
        <v>10459</v>
      </c>
      <c r="T497">
        <v>27</v>
      </c>
      <c r="Y497">
        <v>27</v>
      </c>
      <c r="AD497">
        <v>27</v>
      </c>
      <c r="AI497">
        <v>27</v>
      </c>
      <c r="AN497">
        <v>27</v>
      </c>
      <c r="AS497">
        <v>27</v>
      </c>
      <c r="AX497">
        <v>27</v>
      </c>
      <c r="BC497">
        <v>0</v>
      </c>
      <c r="BH497">
        <v>27</v>
      </c>
      <c r="BM497">
        <v>27</v>
      </c>
      <c r="BR497">
        <v>27</v>
      </c>
      <c r="BW497">
        <v>0</v>
      </c>
      <c r="CB497">
        <v>0</v>
      </c>
      <c r="CG497">
        <v>27</v>
      </c>
      <c r="CK497" s="17"/>
      <c r="CL497">
        <v>27</v>
      </c>
      <c r="CQ497">
        <v>27</v>
      </c>
      <c r="CV497">
        <v>27</v>
      </c>
      <c r="DA497">
        <v>27</v>
      </c>
      <c r="DF497">
        <v>27</v>
      </c>
      <c r="DK497">
        <v>27</v>
      </c>
      <c r="DP497">
        <v>27</v>
      </c>
      <c r="DU497">
        <v>27</v>
      </c>
      <c r="DZ497">
        <v>27</v>
      </c>
      <c r="EE497">
        <v>27</v>
      </c>
      <c r="EJ497">
        <v>27</v>
      </c>
      <c r="EO497">
        <v>27</v>
      </c>
      <c r="ET497">
        <v>0</v>
      </c>
      <c r="EY497">
        <v>27</v>
      </c>
      <c r="FD497">
        <v>27</v>
      </c>
      <c r="FI497">
        <v>27</v>
      </c>
      <c r="FN497">
        <v>27</v>
      </c>
      <c r="FS497">
        <v>27</v>
      </c>
      <c r="FX497">
        <v>27</v>
      </c>
      <c r="GC497">
        <v>27</v>
      </c>
      <c r="GH497">
        <v>27</v>
      </c>
      <c r="GM497">
        <v>0</v>
      </c>
      <c r="GR497">
        <v>0</v>
      </c>
      <c r="GW497">
        <v>0</v>
      </c>
      <c r="HB497">
        <v>0</v>
      </c>
      <c r="IF497">
        <v>0</v>
      </c>
      <c r="IK497">
        <v>0</v>
      </c>
      <c r="IP497">
        <v>30.31</v>
      </c>
      <c r="IU497">
        <v>30.31</v>
      </c>
      <c r="IZ497">
        <v>30.31</v>
      </c>
      <c r="JE497">
        <v>30.31</v>
      </c>
      <c r="JJ497">
        <v>30.31</v>
      </c>
      <c r="JO497">
        <v>30.31</v>
      </c>
    </row>
    <row r="498" spans="1:278" x14ac:dyDescent="0.3">
      <c r="A498" s="2">
        <f>IFERROR(AVERAGEIF(Customer_Revenue[[#This Row],[1/3/2022]:[3/31/2022]], "&gt;0"), 0)</f>
        <v>28.319999999999997</v>
      </c>
      <c r="B498" s="1">
        <f>IFERROR(AVEDEV(Customer_Revenue[[#This Row],[1/3/2022]:[3/31/2022]]),0)</f>
        <v>3.5527136788005009E-15</v>
      </c>
      <c r="C498" s="1">
        <f>IFERROR(MAX(0,#REF!-#REF!),0)</f>
        <v>0</v>
      </c>
      <c r="D498" s="1">
        <f>IFERROR(#REF!+#REF!,0)</f>
        <v>0</v>
      </c>
      <c r="E498" s="2">
        <f>IFERROR(AVERAGEIF(Customer_Revenue[[#This Row],[4/1/2022]:[6/30/2022]], "&gt;0"), 0)</f>
        <v>28.319999999999997</v>
      </c>
      <c r="F498" s="1">
        <f>IFERROR(AVEDEV(Customer_Revenue[[#This Row],[4/1/2022]:[6/30/2022]]),0)</f>
        <v>13.405917159763312</v>
      </c>
      <c r="G498" s="1">
        <f>IFERROR(MAX(0,#REF!-#REF!),0)</f>
        <v>0</v>
      </c>
      <c r="H498" s="1">
        <f>IFERROR(#REF!+#REF!,0)</f>
        <v>0</v>
      </c>
      <c r="I498" s="2">
        <f>IFERROR(AVERAGEIF(Customer_Revenue[[#This Row],[4/1/2022]:[9/30/2022]], "&gt;0"),0)</f>
        <v>29.742857142857137</v>
      </c>
      <c r="J498" s="1">
        <f>IFERROR(AVEDEV(Customer_Revenue[[#This Row],[4/1/2022]:[9/30/2022]]),0)</f>
        <v>13.219047619047618</v>
      </c>
      <c r="K498" s="1">
        <f>IFERROR(MAX(0,Customer_Revenue[[#This Row],[Q3 Mean]]-Customer_Revenue[[#This Row],[Q3 Mean Absolute Deviation]]),0)</f>
        <v>16.523809523809518</v>
      </c>
      <c r="L498" s="1">
        <f>IFERROR(MAX(0,Customer_Revenue[[#This Row],[Q3 Mean]]+Customer_Revenue[[#This Row],[Q3 Mean Absolute Deviation]]),0)</f>
        <v>42.961904761904755</v>
      </c>
      <c r="M498" s="2">
        <f>IFERROR(AVERAGEIF(Customer_Revenue[[#This Row],[10/1/2021]:[3/31/2022]], "&gt;0"),0)</f>
        <v>28.320000000000004</v>
      </c>
      <c r="N498" s="1">
        <f>IFERROR(AVEDEV(Customer_Revenue[[#This Row],[10/1/2021]:[3/31/2022]]),0)</f>
        <v>5.7813017751479236</v>
      </c>
      <c r="O498" s="1">
        <f>IFERROR(MAX(0,#REF!-#REF!),0)</f>
        <v>0</v>
      </c>
      <c r="P498" s="1">
        <f>IFERROR(#REF!+#REF!,0)</f>
        <v>0</v>
      </c>
      <c r="Q498">
        <v>10460</v>
      </c>
      <c r="T498">
        <v>28.32</v>
      </c>
      <c r="Y498">
        <v>28.32</v>
      </c>
      <c r="AD498">
        <v>28.32</v>
      </c>
      <c r="AI498">
        <v>28.32</v>
      </c>
      <c r="AN498">
        <v>28.32</v>
      </c>
      <c r="AS498">
        <v>28.32</v>
      </c>
      <c r="AX498">
        <v>28.32</v>
      </c>
      <c r="BC498">
        <v>0</v>
      </c>
      <c r="BH498">
        <v>28.32</v>
      </c>
      <c r="BM498">
        <v>28.32</v>
      </c>
      <c r="BR498">
        <v>28.32</v>
      </c>
      <c r="BW498">
        <v>0</v>
      </c>
      <c r="CB498">
        <v>0</v>
      </c>
      <c r="CG498">
        <v>28.32</v>
      </c>
      <c r="CK498" s="17"/>
      <c r="CL498">
        <v>28.32</v>
      </c>
      <c r="CQ498">
        <v>28.32</v>
      </c>
      <c r="CV498">
        <v>28.32</v>
      </c>
      <c r="DA498">
        <v>28.32</v>
      </c>
      <c r="DF498">
        <v>28.32</v>
      </c>
      <c r="DK498">
        <v>28.32</v>
      </c>
      <c r="DP498">
        <v>28.32</v>
      </c>
      <c r="DU498">
        <v>28.32</v>
      </c>
      <c r="DZ498">
        <v>28.32</v>
      </c>
      <c r="EE498">
        <v>28.32</v>
      </c>
      <c r="EJ498">
        <v>28.32</v>
      </c>
      <c r="EO498">
        <v>28.32</v>
      </c>
      <c r="ET498">
        <v>0</v>
      </c>
      <c r="EY498">
        <v>28.32</v>
      </c>
      <c r="FD498">
        <v>28.32</v>
      </c>
      <c r="FI498">
        <v>28.32</v>
      </c>
      <c r="FN498">
        <v>28.32</v>
      </c>
      <c r="FS498">
        <v>28.32</v>
      </c>
      <c r="FX498">
        <v>28.32</v>
      </c>
      <c r="GC498">
        <v>28.32</v>
      </c>
      <c r="GH498">
        <v>28.32</v>
      </c>
      <c r="GM498">
        <v>0</v>
      </c>
      <c r="GR498">
        <v>0</v>
      </c>
      <c r="GW498">
        <v>0</v>
      </c>
      <c r="HB498">
        <v>0</v>
      </c>
      <c r="IF498">
        <v>0</v>
      </c>
      <c r="IK498">
        <v>0</v>
      </c>
      <c r="IP498">
        <v>31.64</v>
      </c>
      <c r="IU498">
        <v>31.64</v>
      </c>
      <c r="IZ498">
        <v>31.64</v>
      </c>
      <c r="JE498">
        <v>31.64</v>
      </c>
      <c r="JJ498">
        <v>31.64</v>
      </c>
      <c r="JO498">
        <v>31.64</v>
      </c>
    </row>
    <row r="499" spans="1:278" x14ac:dyDescent="0.3">
      <c r="A499" s="2">
        <f>IFERROR(AVERAGEIF(Customer_Revenue[[#This Row],[1/3/2022]:[3/31/2022]], "&gt;0"), 0)</f>
        <v>74.459230769230786</v>
      </c>
      <c r="B499" s="1">
        <f>IFERROR(AVEDEV(Customer_Revenue[[#This Row],[1/3/2022]:[3/31/2022]]),0)</f>
        <v>0.79881656804734724</v>
      </c>
      <c r="C499" s="1">
        <f>IFERROR(MAX(0,#REF!-#REF!),0)</f>
        <v>0</v>
      </c>
      <c r="D499" s="1">
        <f>IFERROR(#REF!+#REF!,0)</f>
        <v>0</v>
      </c>
      <c r="E499" s="2">
        <f>IFERROR(AVERAGEIF(Customer_Revenue[[#This Row],[4/1/2022]:[6/30/2022]], "&gt;0"), 0)</f>
        <v>76.860769230769236</v>
      </c>
      <c r="F499" s="1">
        <f>IFERROR(AVEDEV(Customer_Revenue[[#This Row],[4/1/2022]:[6/30/2022]]),0)</f>
        <v>0.92875739644970912</v>
      </c>
      <c r="G499" s="1">
        <f>IFERROR(MAX(0,#REF!-#REF!),0)</f>
        <v>0</v>
      </c>
      <c r="H499" s="1">
        <f>IFERROR(#REF!+#REF!,0)</f>
        <v>0</v>
      </c>
      <c r="I499" s="2">
        <f>IFERROR(AVERAGEIF(Customer_Revenue[[#This Row],[4/1/2022]:[9/30/2022]], "&gt;0"),0)</f>
        <v>77.460769230769216</v>
      </c>
      <c r="J499" s="1">
        <f>IFERROR(AVEDEV(Customer_Revenue[[#This Row],[4/1/2022]:[9/30/2022]]),0)</f>
        <v>0.87976331360947535</v>
      </c>
      <c r="K499" s="1">
        <f>IFERROR(MAX(0,Customer_Revenue[[#This Row],[Q3 Mean]]-Customer_Revenue[[#This Row],[Q3 Mean Absolute Deviation]]),0)</f>
        <v>76.581005917159743</v>
      </c>
      <c r="L499" s="1">
        <f>IFERROR(MAX(0,Customer_Revenue[[#This Row],[Q3 Mean]]+Customer_Revenue[[#This Row],[Q3 Mean Absolute Deviation]]),0)</f>
        <v>78.340532544378689</v>
      </c>
      <c r="M499" s="2">
        <f>IFERROR(AVERAGEIF(Customer_Revenue[[#This Row],[10/1/2021]:[3/31/2022]], "&gt;0"),0)</f>
        <v>74.199615384615427</v>
      </c>
      <c r="N499" s="1">
        <f>IFERROR(AVEDEV(Customer_Revenue[[#This Row],[10/1/2021]:[3/31/2022]]),0)</f>
        <v>0.45931952662725339</v>
      </c>
      <c r="O499" s="1">
        <f>IFERROR(MAX(0,#REF!-#REF!),0)</f>
        <v>0</v>
      </c>
      <c r="P499" s="1">
        <f>IFERROR(#REF!+#REF!,0)</f>
        <v>0</v>
      </c>
      <c r="Q499">
        <v>10476</v>
      </c>
      <c r="U499">
        <v>73.94</v>
      </c>
      <c r="Z499">
        <v>73.94</v>
      </c>
      <c r="AE499">
        <v>73.94</v>
      </c>
      <c r="AJ499">
        <v>73.94</v>
      </c>
      <c r="AN499">
        <v>73.94</v>
      </c>
      <c r="AS499">
        <v>73.94</v>
      </c>
      <c r="AX499">
        <v>73.94</v>
      </c>
      <c r="BC499">
        <v>73.94</v>
      </c>
      <c r="BH499">
        <v>73.94</v>
      </c>
      <c r="BM499">
        <v>73.94</v>
      </c>
      <c r="BR499">
        <v>73.94</v>
      </c>
      <c r="BW499">
        <v>73.94</v>
      </c>
      <c r="CB499">
        <v>73.94</v>
      </c>
      <c r="CG499">
        <v>73.94</v>
      </c>
      <c r="CK499" s="17"/>
      <c r="CL499">
        <v>73.94</v>
      </c>
      <c r="CQ499">
        <v>73.94</v>
      </c>
      <c r="CV499">
        <v>73.94</v>
      </c>
      <c r="DA499">
        <v>73.94</v>
      </c>
      <c r="DF499">
        <v>73.94</v>
      </c>
      <c r="DK499">
        <v>73.94</v>
      </c>
      <c r="DP499">
        <v>73.94</v>
      </c>
      <c r="DU499">
        <v>73.94</v>
      </c>
      <c r="DZ499">
        <v>73.94</v>
      </c>
      <c r="EE499">
        <v>76.19</v>
      </c>
      <c r="EJ499">
        <v>76.19</v>
      </c>
      <c r="EO499">
        <v>76.19</v>
      </c>
      <c r="ET499">
        <v>76.19</v>
      </c>
      <c r="EY499">
        <v>76.19</v>
      </c>
      <c r="FD499">
        <v>76.19</v>
      </c>
      <c r="FI499">
        <v>76.19</v>
      </c>
      <c r="FN499">
        <v>76.19</v>
      </c>
      <c r="FS499">
        <v>76.19</v>
      </c>
      <c r="FX499">
        <v>76.19</v>
      </c>
      <c r="GC499">
        <v>76.19</v>
      </c>
      <c r="GH499">
        <v>76.19</v>
      </c>
      <c r="GM499">
        <v>78.37</v>
      </c>
      <c r="GR499">
        <v>78.37</v>
      </c>
      <c r="GW499">
        <v>78.37</v>
      </c>
      <c r="HB499">
        <v>78.37</v>
      </c>
      <c r="HG499">
        <v>78.37</v>
      </c>
      <c r="HL499">
        <v>78.37</v>
      </c>
      <c r="HQ499">
        <v>78.37</v>
      </c>
      <c r="HV499">
        <v>78.37</v>
      </c>
      <c r="IA499">
        <v>78.37</v>
      </c>
      <c r="IF499">
        <v>78.37</v>
      </c>
      <c r="IK499">
        <v>78.37</v>
      </c>
      <c r="IP499">
        <v>77.7</v>
      </c>
      <c r="IU499">
        <v>77.7</v>
      </c>
      <c r="IZ499">
        <v>77.7</v>
      </c>
      <c r="JE499">
        <v>77.7</v>
      </c>
      <c r="JJ499">
        <v>77.7</v>
      </c>
      <c r="JO499">
        <v>77.7</v>
      </c>
    </row>
    <row r="500" spans="1:278" x14ac:dyDescent="0.3">
      <c r="A500" s="2">
        <f>IFERROR(AVERAGEIF(Customer_Revenue[[#This Row],[1/3/2022]:[3/31/2022]], "&gt;0"), 0)</f>
        <v>27.79</v>
      </c>
      <c r="B500" s="1">
        <f>IFERROR(AVEDEV(Customer_Revenue[[#This Row],[1/3/2022]:[3/31/2022]]),0)</f>
        <v>12.351111111111109</v>
      </c>
      <c r="C500" s="1">
        <f>IFERROR(MAX(0,#REF!-#REF!),0)</f>
        <v>0</v>
      </c>
      <c r="D500" s="1">
        <f>IFERROR(#REF!+#REF!,0)</f>
        <v>0</v>
      </c>
      <c r="E500" s="2">
        <f>IFERROR(AVERAGEIF(Customer_Revenue[[#This Row],[4/1/2022]:[6/30/2022]], "&gt;0"), 0)</f>
        <v>30.68</v>
      </c>
      <c r="F500" s="1">
        <f>IFERROR(AVEDEV(Customer_Revenue[[#This Row],[4/1/2022]:[6/30/2022]]),0)</f>
        <v>1.0199999999999996</v>
      </c>
      <c r="G500" s="1">
        <f>IFERROR(MAX(0,#REF!-#REF!),0)</f>
        <v>0</v>
      </c>
      <c r="H500" s="1">
        <f>IFERROR(#REF!+#REF!,0)</f>
        <v>0</v>
      </c>
      <c r="I500" s="2">
        <f>IFERROR(AVERAGEIF(Customer_Revenue[[#This Row],[4/1/2022]:[9/30/2022]], "&gt;0"),0)</f>
        <v>31.314285714285713</v>
      </c>
      <c r="J500" s="1">
        <f>IFERROR(AVEDEV(Customer_Revenue[[#This Row],[4/1/2022]:[9/30/2022]]),0)</f>
        <v>1.1265306122448975</v>
      </c>
      <c r="K500" s="1">
        <f>IFERROR(MAX(0,Customer_Revenue[[#This Row],[Q3 Mean]]-Customer_Revenue[[#This Row],[Q3 Mean Absolute Deviation]]),0)</f>
        <v>30.187755102040814</v>
      </c>
      <c r="L500" s="1">
        <f>IFERROR(MAX(0,Customer_Revenue[[#This Row],[Q3 Mean]]+Customer_Revenue[[#This Row],[Q3 Mean Absolute Deviation]]),0)</f>
        <v>32.440816326530609</v>
      </c>
      <c r="M500" s="2">
        <f>IFERROR(AVERAGEIF(Customer_Revenue[[#This Row],[10/1/2021]:[3/31/2022]], "&gt;0"),0)</f>
        <v>27.790000000000003</v>
      </c>
      <c r="N500" s="1">
        <f>IFERROR(AVEDEV(Customer_Revenue[[#This Row],[10/1/2021]:[3/31/2022]]),0)</f>
        <v>13.894999999999998</v>
      </c>
      <c r="O500" s="1">
        <f>IFERROR(MAX(0,#REF!-#REF!),0)</f>
        <v>0</v>
      </c>
      <c r="P500" s="1">
        <f>IFERROR(#REF!+#REF!,0)</f>
        <v>0</v>
      </c>
      <c r="Q500">
        <v>10482</v>
      </c>
      <c r="AD500">
        <v>27.79</v>
      </c>
      <c r="AX500">
        <v>0</v>
      </c>
      <c r="BR500">
        <v>27.79</v>
      </c>
      <c r="CK500" s="17"/>
      <c r="CL500">
        <v>0</v>
      </c>
      <c r="DF500">
        <v>0</v>
      </c>
      <c r="DZ500">
        <v>27.79</v>
      </c>
      <c r="ET500">
        <v>30</v>
      </c>
      <c r="FN500">
        <v>30</v>
      </c>
      <c r="GH500">
        <v>30</v>
      </c>
      <c r="HB500">
        <v>32.72</v>
      </c>
      <c r="HV500">
        <v>32.72</v>
      </c>
      <c r="IP500">
        <v>31.88</v>
      </c>
      <c r="JJ500">
        <v>31.88</v>
      </c>
    </row>
    <row r="501" spans="1:278" x14ac:dyDescent="0.3">
      <c r="A501" s="2">
        <f>IFERROR(AVERAGEIF(Customer_Revenue[[#This Row],[1/3/2022]:[3/31/2022]], "&gt;0"), 0)</f>
        <v>48.369230769230782</v>
      </c>
      <c r="B501" s="1">
        <f>IFERROR(AVEDEV(Customer_Revenue[[#This Row],[1/3/2022]:[3/31/2022]]),0)</f>
        <v>0.79881656804734347</v>
      </c>
      <c r="C501" s="1">
        <f>IFERROR(MAX(0,#REF!-#REF!),0)</f>
        <v>0</v>
      </c>
      <c r="D501" s="1">
        <f>IFERROR(#REF!+#REF!,0)</f>
        <v>0</v>
      </c>
      <c r="E501" s="2">
        <f>IFERROR(AVERAGEIF(Customer_Revenue[[#This Row],[4/1/2022]:[6/30/2022]], "&gt;0"), 0)</f>
        <v>51.32692307692308</v>
      </c>
      <c r="F501" s="1">
        <f>IFERROR(AVEDEV(Customer_Revenue[[#This Row],[4/1/2022]:[6/30/2022]]),0)</f>
        <v>1.5100591715976326</v>
      </c>
      <c r="G501" s="1">
        <f>IFERROR(MAX(0,#REF!-#REF!),0)</f>
        <v>0</v>
      </c>
      <c r="H501" s="1">
        <f>IFERROR(#REF!+#REF!,0)</f>
        <v>0</v>
      </c>
      <c r="I501" s="2">
        <f>IFERROR(AVERAGEIF(Customer_Revenue[[#This Row],[4/1/2022]:[9/30/2022]], "&gt;0"),0)</f>
        <v>51.996249999999982</v>
      </c>
      <c r="J501" s="1">
        <f>IFERROR(AVEDEV(Customer_Revenue[[#This Row],[4/1/2022]:[9/30/2022]]),0)</f>
        <v>1.2641666666666713</v>
      </c>
      <c r="K501" s="1">
        <f>IFERROR(MAX(0,Customer_Revenue[[#This Row],[Q3 Mean]]-Customer_Revenue[[#This Row],[Q3 Mean Absolute Deviation]]),0)</f>
        <v>50.732083333333314</v>
      </c>
      <c r="L501" s="1">
        <f>IFERROR(MAX(0,Customer_Revenue[[#This Row],[Q3 Mean]]+Customer_Revenue[[#This Row],[Q3 Mean Absolute Deviation]]),0)</f>
        <v>53.26041666666665</v>
      </c>
      <c r="M501" s="2">
        <f>IFERROR(AVERAGEIF(Customer_Revenue[[#This Row],[10/1/2021]:[3/31/2022]], "&gt;0"),0)</f>
        <v>47.697307692307689</v>
      </c>
      <c r="N501" s="1">
        <f>IFERROR(AVEDEV(Customer_Revenue[[#This Row],[10/1/2021]:[3/31/2022]]),0)</f>
        <v>0.77763313609467788</v>
      </c>
      <c r="O501" s="1">
        <f>IFERROR(MAX(0,#REF!-#REF!),0)</f>
        <v>0</v>
      </c>
      <c r="P501" s="1">
        <f>IFERROR(#REF!+#REF!,0)</f>
        <v>0</v>
      </c>
      <c r="Q501">
        <v>10507</v>
      </c>
      <c r="U501">
        <v>45.17</v>
      </c>
      <c r="Z501">
        <v>45.17</v>
      </c>
      <c r="AE501">
        <v>45.17</v>
      </c>
      <c r="AJ501">
        <v>45.17</v>
      </c>
      <c r="AO501">
        <v>47.85</v>
      </c>
      <c r="AT501">
        <v>47.85</v>
      </c>
      <c r="AY501">
        <v>47.85</v>
      </c>
      <c r="BD501">
        <v>47.85</v>
      </c>
      <c r="BI501">
        <v>47.85</v>
      </c>
      <c r="BN501">
        <v>47.85</v>
      </c>
      <c r="BS501">
        <v>47.85</v>
      </c>
      <c r="BX501">
        <v>47.85</v>
      </c>
      <c r="CC501">
        <v>47.85</v>
      </c>
      <c r="CH501">
        <v>47.85</v>
      </c>
      <c r="CK501" s="17"/>
      <c r="CM501">
        <v>47.85</v>
      </c>
      <c r="CR501">
        <v>47.85</v>
      </c>
      <c r="CW501">
        <v>47.85</v>
      </c>
      <c r="DB501">
        <v>47.85</v>
      </c>
      <c r="DG501">
        <v>47.85</v>
      </c>
      <c r="DL501">
        <v>47.85</v>
      </c>
      <c r="DQ501">
        <v>47.85</v>
      </c>
      <c r="DV501">
        <v>47.85</v>
      </c>
      <c r="EA501">
        <v>47.85</v>
      </c>
      <c r="EF501">
        <v>50.1</v>
      </c>
      <c r="EK501">
        <v>50.1</v>
      </c>
      <c r="EP501">
        <v>50.1</v>
      </c>
      <c r="EU501">
        <v>50.1</v>
      </c>
      <c r="EZ501">
        <v>50.1</v>
      </c>
      <c r="FE501">
        <v>50.1</v>
      </c>
      <c r="FJ501">
        <v>50.1</v>
      </c>
      <c r="FO501">
        <v>50.1</v>
      </c>
      <c r="FT501">
        <v>50.1</v>
      </c>
      <c r="FY501">
        <v>50.1</v>
      </c>
      <c r="GD501">
        <v>50.1</v>
      </c>
      <c r="GI501">
        <v>53.29</v>
      </c>
      <c r="GN501">
        <v>53.29</v>
      </c>
      <c r="GS501">
        <v>53.29</v>
      </c>
      <c r="GX501">
        <v>53.29</v>
      </c>
      <c r="HC501">
        <v>53.29</v>
      </c>
      <c r="HH501">
        <v>53.29</v>
      </c>
      <c r="HM501">
        <v>53.29</v>
      </c>
      <c r="HR501">
        <v>53.29</v>
      </c>
      <c r="HW501">
        <v>53.29</v>
      </c>
      <c r="IB501">
        <v>53.29</v>
      </c>
      <c r="IQ501">
        <v>52.3</v>
      </c>
      <c r="IV501">
        <v>52.71</v>
      </c>
      <c r="JA501">
        <v>52.3</v>
      </c>
      <c r="JF501">
        <v>52.3</v>
      </c>
      <c r="JK501">
        <v>52.3</v>
      </c>
      <c r="JP501">
        <v>52.3</v>
      </c>
    </row>
    <row r="502" spans="1:278" x14ac:dyDescent="0.3">
      <c r="A502" s="2">
        <f>IFERROR(AVERAGEIF(Customer_Revenue[[#This Row],[1/3/2022]:[3/31/2022]], "&gt;0"), 0)</f>
        <v>69.381538461538483</v>
      </c>
      <c r="B502" s="1">
        <f>IFERROR(AVEDEV(Customer_Revenue[[#This Row],[1/3/2022]:[3/31/2022]]),0)</f>
        <v>5.758224852071022</v>
      </c>
      <c r="C502" s="1">
        <f>IFERROR(MAX(0,#REF!-#REF!),0)</f>
        <v>0</v>
      </c>
      <c r="D502" s="1">
        <f>IFERROR(#REF!+#REF!,0)</f>
        <v>0</v>
      </c>
      <c r="E502" s="2">
        <f>IFERROR(AVERAGEIF(Customer_Revenue[[#This Row],[4/1/2022]:[6/30/2022]], "&gt;0"), 0)</f>
        <v>78.267692307692286</v>
      </c>
      <c r="F502" s="1">
        <f>IFERROR(AVEDEV(Customer_Revenue[[#This Row],[4/1/2022]:[6/30/2022]]),0)</f>
        <v>17.1960946745562</v>
      </c>
      <c r="G502" s="1">
        <f>IFERROR(MAX(0,#REF!-#REF!),0)</f>
        <v>0</v>
      </c>
      <c r="H502" s="1">
        <f>IFERROR(#REF!+#REF!,0)</f>
        <v>0</v>
      </c>
      <c r="I502" s="2">
        <f>IFERROR(AVERAGEIF(Customer_Revenue[[#This Row],[4/1/2022]:[9/30/2022]], "&gt;0"),0)</f>
        <v>77.480769230769198</v>
      </c>
      <c r="J502" s="1">
        <f>IFERROR(AVEDEV(Customer_Revenue[[#This Row],[4/1/2022]:[9/30/2022]]),0)</f>
        <v>15.088994082840212</v>
      </c>
      <c r="K502" s="1">
        <f>IFERROR(MAX(0,Customer_Revenue[[#This Row],[Q3 Mean]]-Customer_Revenue[[#This Row],[Q3 Mean Absolute Deviation]]),0)</f>
        <v>62.391775147928982</v>
      </c>
      <c r="L502" s="1">
        <f>IFERROR(MAX(0,Customer_Revenue[[#This Row],[Q3 Mean]]+Customer_Revenue[[#This Row],[Q3 Mean Absolute Deviation]]),0)</f>
        <v>92.569763313609414</v>
      </c>
      <c r="M502" s="2">
        <f>IFERROR(AVERAGEIF(Customer_Revenue[[#This Row],[10/1/2021]:[3/31/2022]], "&gt;0"),0)</f>
        <v>73.571538461538481</v>
      </c>
      <c r="N502" s="1">
        <f>IFERROR(AVEDEV(Customer_Revenue[[#This Row],[10/1/2021]:[3/31/2022]]),0)</f>
        <v>13.794142011834332</v>
      </c>
      <c r="O502" s="1">
        <f>IFERROR(MAX(0,#REF!-#REF!),0)</f>
        <v>0</v>
      </c>
      <c r="P502" s="1">
        <f>IFERROR(#REF!+#REF!,0)</f>
        <v>0</v>
      </c>
      <c r="Q502">
        <v>10509</v>
      </c>
      <c r="T502">
        <v>61.4</v>
      </c>
      <c r="Y502">
        <v>145.46</v>
      </c>
      <c r="AD502">
        <v>61.4</v>
      </c>
      <c r="AI502">
        <v>61.4</v>
      </c>
      <c r="AN502">
        <v>106.81</v>
      </c>
      <c r="AS502">
        <v>65.7</v>
      </c>
      <c r="AX502">
        <v>65.7</v>
      </c>
      <c r="BC502">
        <v>65.7</v>
      </c>
      <c r="BH502">
        <v>114.53</v>
      </c>
      <c r="BM502">
        <v>65.7</v>
      </c>
      <c r="BR502">
        <v>65.7</v>
      </c>
      <c r="BW502">
        <v>65.7</v>
      </c>
      <c r="CB502">
        <v>65.7</v>
      </c>
      <c r="CG502">
        <v>65.7</v>
      </c>
      <c r="CK502" s="17"/>
      <c r="CL502">
        <v>65.7</v>
      </c>
      <c r="CQ502">
        <v>65.7</v>
      </c>
      <c r="CV502">
        <v>65.7</v>
      </c>
      <c r="DA502">
        <v>65.7</v>
      </c>
      <c r="DF502">
        <v>65.7</v>
      </c>
      <c r="DK502">
        <v>65.7</v>
      </c>
      <c r="DP502">
        <v>106.81</v>
      </c>
      <c r="DU502">
        <v>65.7</v>
      </c>
      <c r="DZ502">
        <v>65.7</v>
      </c>
      <c r="EE502">
        <v>67.95</v>
      </c>
      <c r="EJ502">
        <v>67.95</v>
      </c>
      <c r="EO502">
        <v>67.95</v>
      </c>
      <c r="ET502">
        <v>109.06</v>
      </c>
      <c r="EY502">
        <v>67.95</v>
      </c>
      <c r="FD502">
        <v>67.95</v>
      </c>
      <c r="FI502">
        <v>67.95</v>
      </c>
      <c r="FN502">
        <v>67.95</v>
      </c>
      <c r="FS502">
        <v>67.95</v>
      </c>
      <c r="FX502">
        <v>67.95</v>
      </c>
      <c r="GC502">
        <v>66.77</v>
      </c>
      <c r="GH502">
        <v>66.77</v>
      </c>
      <c r="GM502">
        <v>159.25</v>
      </c>
      <c r="GR502">
        <v>69.31</v>
      </c>
      <c r="GW502">
        <v>69.31</v>
      </c>
      <c r="HB502">
        <v>69.31</v>
      </c>
      <c r="HG502">
        <v>69.31</v>
      </c>
      <c r="HL502">
        <v>69.31</v>
      </c>
      <c r="HQ502">
        <v>69.31</v>
      </c>
      <c r="HV502">
        <v>69.31</v>
      </c>
      <c r="IA502">
        <v>69.31</v>
      </c>
      <c r="IF502">
        <v>69.31</v>
      </c>
      <c r="IK502">
        <v>69.31</v>
      </c>
      <c r="IP502">
        <v>114.56</v>
      </c>
      <c r="IU502">
        <v>68.52</v>
      </c>
      <c r="IZ502">
        <v>68.52</v>
      </c>
      <c r="JE502">
        <v>123.21</v>
      </c>
      <c r="JJ502">
        <v>68.52</v>
      </c>
      <c r="JO502">
        <v>68.52</v>
      </c>
    </row>
    <row r="503" spans="1:278" x14ac:dyDescent="0.3">
      <c r="A503" s="2">
        <f>IFERROR(AVERAGEIF(Customer_Revenue[[#This Row],[1/3/2022]:[3/31/2022]], "&gt;0"), 0)</f>
        <v>113.54846153846152</v>
      </c>
      <c r="B503" s="1">
        <f>IFERROR(AVEDEV(Customer_Revenue[[#This Row],[1/3/2022]:[3/31/2022]]),0)</f>
        <v>21.0673372781065</v>
      </c>
      <c r="C503" s="1">
        <f>IFERROR(MAX(0,#REF!-#REF!),0)</f>
        <v>0</v>
      </c>
      <c r="D503" s="1">
        <f>IFERROR(#REF!+#REF!,0)</f>
        <v>0</v>
      </c>
      <c r="E503" s="2">
        <f>IFERROR(AVERAGEIF(Customer_Revenue[[#This Row],[4/1/2022]:[6/30/2022]], "&gt;0"), 0)</f>
        <v>129.56769230769231</v>
      </c>
      <c r="F503" s="1">
        <f>IFERROR(AVEDEV(Customer_Revenue[[#This Row],[4/1/2022]:[6/30/2022]]),0)</f>
        <v>16.020118343195268</v>
      </c>
      <c r="G503" s="1">
        <f>IFERROR(MAX(0,#REF!-#REF!),0)</f>
        <v>0</v>
      </c>
      <c r="H503" s="1">
        <f>IFERROR(#REF!+#REF!,0)</f>
        <v>0</v>
      </c>
      <c r="I503" s="2">
        <f>IFERROR(AVERAGEIF(Customer_Revenue[[#This Row],[4/1/2022]:[9/30/2022]], "&gt;0"),0)</f>
        <v>119.9074074074074</v>
      </c>
      <c r="J503" s="1">
        <f>IFERROR(AVEDEV(Customer_Revenue[[#This Row],[4/1/2022]:[9/30/2022]]),0)</f>
        <v>17.072674897119342</v>
      </c>
      <c r="K503" s="1">
        <f>IFERROR(MAX(0,Customer_Revenue[[#This Row],[Q3 Mean]]-Customer_Revenue[[#This Row],[Q3 Mean Absolute Deviation]]),0)</f>
        <v>102.83473251028806</v>
      </c>
      <c r="L503" s="1">
        <f>IFERROR(MAX(0,Customer_Revenue[[#This Row],[Q3 Mean]]+Customer_Revenue[[#This Row],[Q3 Mean Absolute Deviation]]),0)</f>
        <v>136.98008230452675</v>
      </c>
      <c r="M503" s="2">
        <f>IFERROR(AVERAGEIF(Customer_Revenue[[#This Row],[10/1/2021]:[3/31/2022]], "&gt;0"),0)</f>
        <v>112.78192307692309</v>
      </c>
      <c r="N503" s="1">
        <f>IFERROR(AVEDEV(Customer_Revenue[[#This Row],[10/1/2021]:[3/31/2022]]),0)</f>
        <v>21.140059171597635</v>
      </c>
      <c r="O503" s="1">
        <f>IFERROR(MAX(0,#REF!-#REF!),0)</f>
        <v>0</v>
      </c>
      <c r="P503" s="1">
        <f>IFERROR(#REF!+#REF!,0)</f>
        <v>0</v>
      </c>
      <c r="Q503">
        <v>10514</v>
      </c>
      <c r="T503">
        <v>90.67</v>
      </c>
      <c r="Y503">
        <v>134.72</v>
      </c>
      <c r="AD503">
        <v>134.72</v>
      </c>
      <c r="AI503">
        <v>90.67</v>
      </c>
      <c r="AO503">
        <v>142.84</v>
      </c>
      <c r="AT503">
        <v>96.15</v>
      </c>
      <c r="AY503">
        <v>96.15</v>
      </c>
      <c r="BD503">
        <v>96.15</v>
      </c>
      <c r="BI503">
        <v>96.15</v>
      </c>
      <c r="BN503">
        <v>96.15</v>
      </c>
      <c r="BS503">
        <v>96.15</v>
      </c>
      <c r="BX503">
        <v>142.84</v>
      </c>
      <c r="CC503">
        <v>142.84</v>
      </c>
      <c r="CH503">
        <v>96.15</v>
      </c>
      <c r="CK503" s="17"/>
      <c r="CM503">
        <v>142.84</v>
      </c>
      <c r="CR503">
        <v>96.15</v>
      </c>
      <c r="CW503">
        <v>142.84</v>
      </c>
      <c r="DB503">
        <v>96.15</v>
      </c>
      <c r="DG503">
        <v>142.84</v>
      </c>
      <c r="DL503">
        <v>96.15</v>
      </c>
      <c r="DQ503">
        <v>96.15</v>
      </c>
      <c r="DV503">
        <v>96.15</v>
      </c>
      <c r="EA503">
        <v>96.15</v>
      </c>
      <c r="EF503">
        <v>138.08000000000001</v>
      </c>
      <c r="EK503">
        <v>98.4</v>
      </c>
      <c r="EP503">
        <v>138.08000000000001</v>
      </c>
      <c r="EU503">
        <v>98.4</v>
      </c>
      <c r="EZ503">
        <v>138.08000000000001</v>
      </c>
      <c r="FE503">
        <v>138.08000000000001</v>
      </c>
      <c r="FJ503">
        <v>103.07</v>
      </c>
      <c r="FO503">
        <v>138.08000000000001</v>
      </c>
      <c r="FT503">
        <v>138.08000000000001</v>
      </c>
      <c r="FY503">
        <v>138.08000000000001</v>
      </c>
      <c r="GD503">
        <v>138.08000000000001</v>
      </c>
      <c r="GI503">
        <v>142.35</v>
      </c>
      <c r="GN503">
        <v>102.67</v>
      </c>
      <c r="GS503">
        <v>110</v>
      </c>
      <c r="GX503">
        <v>129.87</v>
      </c>
      <c r="HC503">
        <v>169.54</v>
      </c>
      <c r="HH503">
        <v>129.87</v>
      </c>
      <c r="HM503">
        <v>110</v>
      </c>
      <c r="HR503">
        <v>110</v>
      </c>
      <c r="HW503">
        <v>110</v>
      </c>
      <c r="IB503">
        <v>110</v>
      </c>
      <c r="IG503">
        <v>110</v>
      </c>
      <c r="IL503">
        <v>134.63</v>
      </c>
      <c r="IQ503">
        <v>110</v>
      </c>
      <c r="IV503">
        <v>110</v>
      </c>
      <c r="JA503">
        <v>110</v>
      </c>
      <c r="JF503">
        <v>110</v>
      </c>
      <c r="JK503">
        <v>110</v>
      </c>
      <c r="JL503">
        <v>53.99</v>
      </c>
      <c r="JP503">
        <v>134.63</v>
      </c>
    </row>
    <row r="504" spans="1:278" x14ac:dyDescent="0.3">
      <c r="A504" s="2">
        <f>IFERROR(AVERAGEIF(Customer_Revenue[[#This Row],[1/3/2022]:[3/31/2022]], "&gt;0"), 0)</f>
        <v>323.74307692307696</v>
      </c>
      <c r="B504" s="1">
        <f>IFERROR(AVEDEV(Customer_Revenue[[#This Row],[1/3/2022]:[3/31/2022]]),0)</f>
        <v>2.4943195266272018</v>
      </c>
      <c r="C504" s="1">
        <f>IFERROR(MAX(0,#REF!-#REF!),0)</f>
        <v>0</v>
      </c>
      <c r="D504" s="1">
        <f>IFERROR(#REF!+#REF!,0)</f>
        <v>0</v>
      </c>
      <c r="E504" s="2">
        <f>IFERROR(AVERAGEIF(Customer_Revenue[[#This Row],[4/1/2022]:[6/30/2022]], "&gt;0"), 0)</f>
        <v>326.81846153846152</v>
      </c>
      <c r="F504" s="1">
        <f>IFERROR(AVEDEV(Customer_Revenue[[#This Row],[4/1/2022]:[6/30/2022]]),0)</f>
        <v>3.5257988165680296</v>
      </c>
      <c r="G504" s="1">
        <f>IFERROR(MAX(0,#REF!-#REF!),0)</f>
        <v>0</v>
      </c>
      <c r="H504" s="1">
        <f>IFERROR(#REF!+#REF!,0)</f>
        <v>0</v>
      </c>
      <c r="I504" s="2">
        <f>IFERROR(AVERAGEIF(Customer_Revenue[[#This Row],[4/1/2022]:[9/30/2022]], "&gt;0"),0)</f>
        <v>325.99115384615368</v>
      </c>
      <c r="J504" s="1">
        <f>IFERROR(AVEDEV(Customer_Revenue[[#This Row],[4/1/2022]:[9/30/2022]]),0)</f>
        <v>3.8484911242604025</v>
      </c>
      <c r="K504" s="1">
        <f>IFERROR(MAX(0,Customer_Revenue[[#This Row],[Q3 Mean]]-Customer_Revenue[[#This Row],[Q3 Mean Absolute Deviation]]),0)</f>
        <v>322.14266272189326</v>
      </c>
      <c r="L504" s="1">
        <f>IFERROR(MAX(0,Customer_Revenue[[#This Row],[Q3 Mean]]+Customer_Revenue[[#This Row],[Q3 Mean Absolute Deviation]]),0)</f>
        <v>329.8396449704141</v>
      </c>
      <c r="M504" s="2">
        <f>IFERROR(AVERAGEIF(Customer_Revenue[[#This Row],[10/1/2021]:[3/31/2022]], "&gt;0"),0)</f>
        <v>321.73192307692318</v>
      </c>
      <c r="N504" s="1">
        <f>IFERROR(AVEDEV(Customer_Revenue[[#This Row],[10/1/2021]:[3/31/2022]]),0)</f>
        <v>8.6362721893490679</v>
      </c>
      <c r="O504" s="1">
        <f>IFERROR(MAX(0,#REF!-#REF!),0)</f>
        <v>0</v>
      </c>
      <c r="P504" s="1">
        <f>IFERROR(#REF!+#REF!,0)</f>
        <v>0</v>
      </c>
      <c r="Q504">
        <v>10551</v>
      </c>
      <c r="U504">
        <v>377.43</v>
      </c>
      <c r="Z504">
        <v>303.2</v>
      </c>
      <c r="AE504">
        <v>303.2</v>
      </c>
      <c r="AJ504">
        <v>303.2</v>
      </c>
      <c r="AO504">
        <v>305.27999999999997</v>
      </c>
      <c r="AT504">
        <v>324.05</v>
      </c>
      <c r="AY504">
        <v>324.05</v>
      </c>
      <c r="BD504">
        <v>324.05</v>
      </c>
      <c r="BI504">
        <v>324.05</v>
      </c>
      <c r="BN504">
        <v>295.70999999999998</v>
      </c>
      <c r="BS504">
        <v>324.05</v>
      </c>
      <c r="BX504">
        <v>324.05</v>
      </c>
      <c r="CC504">
        <v>324.05</v>
      </c>
      <c r="CH504">
        <v>324.05</v>
      </c>
      <c r="CK504" s="17"/>
      <c r="CM504">
        <v>324.05</v>
      </c>
      <c r="CR504">
        <v>324.05</v>
      </c>
      <c r="CW504">
        <v>324.05</v>
      </c>
      <c r="DB504">
        <v>332.08</v>
      </c>
      <c r="DG504">
        <v>324.05</v>
      </c>
      <c r="DL504">
        <v>324.05</v>
      </c>
      <c r="DQ504">
        <v>324.05</v>
      </c>
      <c r="DV504">
        <v>324.05</v>
      </c>
      <c r="EA504">
        <v>324.05</v>
      </c>
      <c r="EF504">
        <v>326.3</v>
      </c>
      <c r="EK504">
        <v>307.52999999999997</v>
      </c>
      <c r="EP504">
        <v>326.3</v>
      </c>
      <c r="EU504">
        <v>326.3</v>
      </c>
      <c r="EZ504">
        <v>326.3</v>
      </c>
      <c r="FE504">
        <v>307.52999999999997</v>
      </c>
      <c r="FJ504">
        <v>326.3</v>
      </c>
      <c r="FO504">
        <v>326.3</v>
      </c>
      <c r="FT504">
        <v>326.3</v>
      </c>
      <c r="FY504">
        <v>326.3</v>
      </c>
      <c r="GD504">
        <v>326.3</v>
      </c>
      <c r="GI504">
        <v>340.89</v>
      </c>
      <c r="GN504">
        <v>329.03</v>
      </c>
      <c r="GS504">
        <v>329.03</v>
      </c>
      <c r="GX504">
        <v>329.03</v>
      </c>
      <c r="HC504">
        <v>329.03</v>
      </c>
      <c r="HH504">
        <v>329.03</v>
      </c>
      <c r="HM504">
        <v>329.03</v>
      </c>
      <c r="HR504">
        <v>329.03</v>
      </c>
      <c r="HW504">
        <v>329.03</v>
      </c>
      <c r="IB504">
        <v>322.77999999999997</v>
      </c>
      <c r="IG504">
        <v>334.65</v>
      </c>
      <c r="IL504">
        <v>321.94</v>
      </c>
      <c r="IQ504">
        <v>321.94</v>
      </c>
      <c r="IV504">
        <v>321.94</v>
      </c>
      <c r="JA504">
        <v>321.94</v>
      </c>
      <c r="JF504">
        <v>321.94</v>
      </c>
      <c r="JK504">
        <v>321.94</v>
      </c>
      <c r="JP504">
        <v>321.94</v>
      </c>
    </row>
    <row r="505" spans="1:278" x14ac:dyDescent="0.3">
      <c r="A505" s="2">
        <f>IFERROR(AVERAGEIF(Customer_Revenue[[#This Row],[1/3/2022]:[3/31/2022]], "&gt;0"), 0)</f>
        <v>44.528461538461528</v>
      </c>
      <c r="B505" s="1">
        <f>IFERROR(AVEDEV(Customer_Revenue[[#This Row],[1/3/2022]:[3/31/2022]]),0)</f>
        <v>3.1963313609467425</v>
      </c>
      <c r="C505" s="1">
        <f>IFERROR(MAX(0,#REF!-#REF!),0)</f>
        <v>0</v>
      </c>
      <c r="D505" s="1">
        <f>IFERROR(#REF!+#REF!,0)</f>
        <v>0</v>
      </c>
      <c r="E505" s="2">
        <f>IFERROR(AVERAGEIF(Customer_Revenue[[#This Row],[4/1/2022]:[6/30/2022]], "&gt;0"), 0)</f>
        <v>51.748461538461541</v>
      </c>
      <c r="F505" s="1">
        <f>IFERROR(AVEDEV(Customer_Revenue[[#This Row],[4/1/2022]:[6/30/2022]]),0)</f>
        <v>1.1763313609467447</v>
      </c>
      <c r="G505" s="1">
        <f>IFERROR(MAX(0,#REF!-#REF!),0)</f>
        <v>0</v>
      </c>
      <c r="H505" s="1">
        <f>IFERROR(#REF!+#REF!,0)</f>
        <v>0</v>
      </c>
      <c r="I505" s="2">
        <f>IFERROR(AVERAGEIF(Customer_Revenue[[#This Row],[4/1/2022]:[9/30/2022]], "&gt;0"),0)</f>
        <v>44.734615384615395</v>
      </c>
      <c r="J505" s="1">
        <f>IFERROR(AVEDEV(Customer_Revenue[[#This Row],[4/1/2022]:[9/30/2022]]),0)</f>
        <v>7.013846153846151</v>
      </c>
      <c r="K505" s="1">
        <f>IFERROR(MAX(0,Customer_Revenue[[#This Row],[Q3 Mean]]-Customer_Revenue[[#This Row],[Q3 Mean Absolute Deviation]]),0)</f>
        <v>37.720769230769243</v>
      </c>
      <c r="L505" s="1">
        <f>IFERROR(MAX(0,Customer_Revenue[[#This Row],[Q3 Mean]]+Customer_Revenue[[#This Row],[Q3 Mean Absolute Deviation]]),0)</f>
        <v>51.748461538461548</v>
      </c>
      <c r="M505" s="2">
        <f>IFERROR(AVERAGEIF(Customer_Revenue[[#This Row],[10/1/2021]:[3/31/2022]], "&gt;0"),0)</f>
        <v>43.098800000000018</v>
      </c>
      <c r="N505" s="1">
        <f>IFERROR(AVEDEV(Customer_Revenue[[#This Row],[10/1/2021]:[3/31/2022]]),0)</f>
        <v>3.5665976331360816</v>
      </c>
      <c r="O505" s="1">
        <f>IFERROR(MAX(0,#REF!-#REF!),0)</f>
        <v>0</v>
      </c>
      <c r="P505" s="1">
        <f>IFERROR(#REF!+#REF!,0)</f>
        <v>0</v>
      </c>
      <c r="Q505">
        <v>10561</v>
      </c>
      <c r="V505">
        <v>40.21</v>
      </c>
      <c r="AA505">
        <v>40.21</v>
      </c>
      <c r="AF505">
        <v>40.21</v>
      </c>
      <c r="AK505">
        <v>40.21</v>
      </c>
      <c r="AP505">
        <v>42.22</v>
      </c>
      <c r="AU505">
        <v>42.22</v>
      </c>
      <c r="AZ505">
        <v>0</v>
      </c>
      <c r="BE505">
        <v>42.22</v>
      </c>
      <c r="BJ505">
        <v>42.22</v>
      </c>
      <c r="BO505">
        <v>42.22</v>
      </c>
      <c r="BT505">
        <v>42.22</v>
      </c>
      <c r="BY505">
        <v>42.22</v>
      </c>
      <c r="CD505">
        <v>42.22</v>
      </c>
      <c r="CI505">
        <v>42.22</v>
      </c>
      <c r="CK505" s="17"/>
      <c r="CN505">
        <v>42.22</v>
      </c>
      <c r="CS505">
        <v>42.22</v>
      </c>
      <c r="CX505">
        <v>42.22</v>
      </c>
      <c r="DC505">
        <v>42.22</v>
      </c>
      <c r="DH505">
        <v>42.22</v>
      </c>
      <c r="DM505">
        <v>42.22</v>
      </c>
      <c r="DR505">
        <v>42.22</v>
      </c>
      <c r="DW505">
        <v>42.22</v>
      </c>
      <c r="EB505">
        <v>47.15</v>
      </c>
      <c r="EG505">
        <v>49.4</v>
      </c>
      <c r="EL505">
        <v>51.17</v>
      </c>
      <c r="EQ505">
        <v>51.17</v>
      </c>
      <c r="EV505">
        <v>51.17</v>
      </c>
      <c r="FA505">
        <v>51.17</v>
      </c>
      <c r="FF505">
        <v>51.17</v>
      </c>
      <c r="FK505">
        <v>51.17</v>
      </c>
      <c r="FP505">
        <v>51.17</v>
      </c>
      <c r="FU505">
        <v>51.17</v>
      </c>
      <c r="FZ505">
        <v>51.17</v>
      </c>
      <c r="GE505">
        <v>51.17</v>
      </c>
      <c r="GJ505">
        <v>53.66</v>
      </c>
      <c r="GO505">
        <v>48.73</v>
      </c>
      <c r="GT505">
        <v>53.66</v>
      </c>
      <c r="GY505">
        <v>53.66</v>
      </c>
      <c r="HD505">
        <v>53.66</v>
      </c>
      <c r="HI505">
        <v>40.520000000000003</v>
      </c>
      <c r="HN505">
        <v>35.590000000000003</v>
      </c>
      <c r="HS505">
        <v>38.15</v>
      </c>
      <c r="HX505">
        <v>38.15</v>
      </c>
      <c r="IC505">
        <v>38.15</v>
      </c>
      <c r="IH505">
        <v>38.15</v>
      </c>
      <c r="IM505">
        <v>37.380000000000003</v>
      </c>
      <c r="IR505">
        <v>37.380000000000003</v>
      </c>
      <c r="IW505">
        <v>37.380000000000003</v>
      </c>
      <c r="JB505">
        <v>37.380000000000003</v>
      </c>
      <c r="JG505">
        <v>37.380000000000003</v>
      </c>
      <c r="JL505">
        <v>37.380000000000003</v>
      </c>
      <c r="JQ505">
        <v>37.380000000000003</v>
      </c>
    </row>
    <row r="506" spans="1:278" x14ac:dyDescent="0.3">
      <c r="A506" s="2">
        <f>IFERROR(AVERAGEIF(Customer_Revenue[[#This Row],[1/3/2022]:[3/31/2022]], "&gt;0"), 0)</f>
        <v>69.984999999999999</v>
      </c>
      <c r="B506" s="1">
        <f>IFERROR(AVEDEV(Customer_Revenue[[#This Row],[1/3/2022]:[3/31/2022]]),0)</f>
        <v>0.625</v>
      </c>
      <c r="C506" s="1">
        <f>IFERROR(MAX(0,#REF!-#REF!),0)</f>
        <v>0</v>
      </c>
      <c r="D506" s="1">
        <f>IFERROR(#REF!+#REF!,0)</f>
        <v>0</v>
      </c>
      <c r="E506" s="2">
        <f>IFERROR(AVERAGEIF(Customer_Revenue[[#This Row],[4/1/2022]:[6/30/2022]], "&gt;0"), 0)</f>
        <v>73.73</v>
      </c>
      <c r="F506" s="1">
        <f>IFERROR(AVEDEV(Customer_Revenue[[#This Row],[4/1/2022]:[6/30/2022]]),0)</f>
        <v>2.1371428571428583</v>
      </c>
      <c r="G506" s="1">
        <f>IFERROR(MAX(0,#REF!-#REF!),0)</f>
        <v>0</v>
      </c>
      <c r="H506" s="1">
        <f>IFERROR(#REF!+#REF!,0)</f>
        <v>0</v>
      </c>
      <c r="I506" s="2">
        <f>IFERROR(AVERAGEIF(Customer_Revenue[[#This Row],[4/1/2022]:[9/30/2022]], "&gt;0"),0)</f>
        <v>74.462142857142865</v>
      </c>
      <c r="J506" s="1">
        <f>IFERROR(AVEDEV(Customer_Revenue[[#This Row],[4/1/2022]:[9/30/2022]]),0)</f>
        <v>1.7964285714285739</v>
      </c>
      <c r="K506" s="1">
        <f>IFERROR(MAX(0,Customer_Revenue[[#This Row],[Q3 Mean]]-Customer_Revenue[[#This Row],[Q3 Mean Absolute Deviation]]),0)</f>
        <v>72.665714285714287</v>
      </c>
      <c r="L506" s="1">
        <f>IFERROR(MAX(0,Customer_Revenue[[#This Row],[Q3 Mean]]+Customer_Revenue[[#This Row],[Q3 Mean Absolute Deviation]]),0)</f>
        <v>76.258571428571443</v>
      </c>
      <c r="M506" s="2">
        <f>IFERROR(AVERAGEIF(Customer_Revenue[[#This Row],[10/1/2021]:[3/31/2022]], "&gt;0"),0)</f>
        <v>67.782499999999999</v>
      </c>
      <c r="N506" s="1">
        <f>IFERROR(AVEDEV(Customer_Revenue[[#This Row],[10/1/2021]:[3/31/2022]]),0)</f>
        <v>2.2025000000000006</v>
      </c>
      <c r="O506" s="1">
        <f>IFERROR(MAX(0,#REF!-#REF!),0)</f>
        <v>0</v>
      </c>
      <c r="P506" s="1">
        <f>IFERROR(#REF!+#REF!,0)</f>
        <v>0</v>
      </c>
      <c r="Q506">
        <v>10603</v>
      </c>
      <c r="Z506">
        <v>65.58</v>
      </c>
      <c r="AJ506">
        <v>65.58</v>
      </c>
      <c r="AV506">
        <v>65.58</v>
      </c>
      <c r="BF506">
        <v>65.58</v>
      </c>
      <c r="BP506">
        <v>65.58</v>
      </c>
      <c r="BZ506">
        <v>65.58</v>
      </c>
      <c r="CJ506">
        <v>69.61</v>
      </c>
      <c r="CK506" s="17"/>
      <c r="CT506">
        <v>69.61</v>
      </c>
      <c r="DD506">
        <v>69.61</v>
      </c>
      <c r="DN506">
        <v>69.61</v>
      </c>
      <c r="DX506">
        <v>69.61</v>
      </c>
      <c r="EH506">
        <v>71.86</v>
      </c>
      <c r="ER506">
        <v>71.86</v>
      </c>
      <c r="FB506">
        <v>71.86</v>
      </c>
      <c r="FL506">
        <v>71.86</v>
      </c>
      <c r="FV506">
        <v>79.489999999999995</v>
      </c>
      <c r="GF506">
        <v>71.86</v>
      </c>
      <c r="GP506">
        <v>74.59</v>
      </c>
      <c r="GZ506">
        <v>74.59</v>
      </c>
      <c r="HJ506">
        <v>74.59</v>
      </c>
      <c r="HT506">
        <v>74.59</v>
      </c>
      <c r="ID506">
        <v>74.59</v>
      </c>
      <c r="IN506">
        <v>73.739999999999995</v>
      </c>
      <c r="IX506">
        <v>81.37</v>
      </c>
      <c r="JH506">
        <v>73.739999999999995</v>
      </c>
      <c r="JR506">
        <v>73.739999999999995</v>
      </c>
    </row>
    <row r="507" spans="1:278" x14ac:dyDescent="0.3">
      <c r="A507" s="2">
        <f>IFERROR(AVERAGEIF(Customer_Revenue[[#This Row],[1/3/2022]:[3/31/2022]], "&gt;0"), 0)</f>
        <v>44.46</v>
      </c>
      <c r="B507" s="1">
        <f>IFERROR(AVEDEV(Customer_Revenue[[#This Row],[1/3/2022]:[3/31/2022]]),0)</f>
        <v>0</v>
      </c>
      <c r="C507" s="1">
        <f>IFERROR(MAX(0,#REF!-#REF!),0)</f>
        <v>0</v>
      </c>
      <c r="D507" s="1">
        <f>IFERROR(#REF!+#REF!,0)</f>
        <v>0</v>
      </c>
      <c r="E507" s="2">
        <f>IFERROR(AVERAGEIF(Customer_Revenue[[#This Row],[4/1/2022]:[6/30/2022]], "&gt;0"), 0)</f>
        <v>43.677500000000002</v>
      </c>
      <c r="F507" s="1">
        <f>IFERROR(AVEDEV(Customer_Revenue[[#This Row],[4/1/2022]:[6/30/2022]]),0)</f>
        <v>3.0325000000000006</v>
      </c>
      <c r="G507" s="1">
        <f>IFERROR(MAX(0,#REF!-#REF!),0)</f>
        <v>0</v>
      </c>
      <c r="H507" s="1">
        <f>IFERROR(#REF!+#REF!,0)</f>
        <v>0</v>
      </c>
      <c r="I507" s="2">
        <f>IFERROR(AVERAGEIF(Customer_Revenue[[#This Row],[4/1/2022]:[9/30/2022]], "&gt;0"),0)</f>
        <v>47.265714285714282</v>
      </c>
      <c r="J507" s="1">
        <f>IFERROR(AVEDEV(Customer_Revenue[[#This Row],[4/1/2022]:[9/30/2022]]),0)</f>
        <v>4.1008163265306115</v>
      </c>
      <c r="K507" s="1">
        <f>IFERROR(MAX(0,Customer_Revenue[[#This Row],[Q3 Mean]]-Customer_Revenue[[#This Row],[Q3 Mean Absolute Deviation]]),0)</f>
        <v>43.164897959183669</v>
      </c>
      <c r="L507" s="1">
        <f>IFERROR(MAX(0,Customer_Revenue[[#This Row],[Q3 Mean]]+Customer_Revenue[[#This Row],[Q3 Mean Absolute Deviation]]),0)</f>
        <v>51.366530612244894</v>
      </c>
      <c r="M507" s="2">
        <f>IFERROR(AVERAGEIF(Customer_Revenue[[#This Row],[10/1/2021]:[3/31/2022]], "&gt;0"),0)</f>
        <v>42.72</v>
      </c>
      <c r="N507" s="1">
        <f>IFERROR(AVEDEV(Customer_Revenue[[#This Row],[10/1/2021]:[3/31/2022]]),0)</f>
        <v>1.7399999999999995</v>
      </c>
      <c r="O507" s="1">
        <f>IFERROR(MAX(0,#REF!-#REF!),0)</f>
        <v>0</v>
      </c>
      <c r="P507" s="1">
        <f>IFERROR(#REF!+#REF!,0)</f>
        <v>0</v>
      </c>
      <c r="Q507">
        <v>10605</v>
      </c>
      <c r="AB507">
        <v>40.31</v>
      </c>
      <c r="AV507">
        <v>40.31</v>
      </c>
      <c r="BP507">
        <v>42.32</v>
      </c>
      <c r="CJ507">
        <v>44.46</v>
      </c>
      <c r="CK507" s="17"/>
      <c r="DD507">
        <v>44.46</v>
      </c>
      <c r="DZ507">
        <v>44.46</v>
      </c>
      <c r="ER507">
        <v>46.71</v>
      </c>
      <c r="FL507">
        <v>46.71</v>
      </c>
      <c r="GF507">
        <v>39.630000000000003</v>
      </c>
      <c r="GZ507">
        <v>41.66</v>
      </c>
      <c r="HT507">
        <v>57.73</v>
      </c>
      <c r="IN507">
        <v>49.21</v>
      </c>
      <c r="JH507">
        <v>49.21</v>
      </c>
    </row>
    <row r="508" spans="1:278" x14ac:dyDescent="0.3">
      <c r="A508" s="2">
        <f>IFERROR(AVERAGEIF(Customer_Revenue[[#This Row],[1/3/2022]:[3/31/2022]], "&gt;0"), 0)</f>
        <v>62.290769230769236</v>
      </c>
      <c r="B508" s="1">
        <f>IFERROR(AVEDEV(Customer_Revenue[[#This Row],[1/3/2022]:[3/31/2022]]),0)</f>
        <v>11.654556213017752</v>
      </c>
      <c r="C508" s="1">
        <f>IFERROR(MAX(0,#REF!-#REF!),0)</f>
        <v>0</v>
      </c>
      <c r="D508" s="1">
        <f>IFERROR(#REF!+#REF!,0)</f>
        <v>0</v>
      </c>
      <c r="E508" s="2">
        <f>IFERROR(AVERAGEIF(Customer_Revenue[[#This Row],[4/1/2022]:[6/30/2022]], "&gt;0"), 0)</f>
        <v>65.221538461538458</v>
      </c>
      <c r="F508" s="1">
        <f>IFERROR(AVEDEV(Customer_Revenue[[#This Row],[4/1/2022]:[6/30/2022]]),0)</f>
        <v>11.241656804733726</v>
      </c>
      <c r="G508" s="1">
        <f>IFERROR(MAX(0,#REF!-#REF!),0)</f>
        <v>0</v>
      </c>
      <c r="H508" s="1">
        <f>IFERROR(#REF!+#REF!,0)</f>
        <v>0</v>
      </c>
      <c r="I508" s="2">
        <f>IFERROR(AVERAGEIF(Customer_Revenue[[#This Row],[4/1/2022]:[9/30/2022]], "&gt;0"),0)</f>
        <v>76.806538461538437</v>
      </c>
      <c r="J508" s="1">
        <f>IFERROR(AVEDEV(Customer_Revenue[[#This Row],[4/1/2022]:[9/30/2022]]),0)</f>
        <v>21.776598079561047</v>
      </c>
      <c r="K508" s="1">
        <f>IFERROR(MAX(0,Customer_Revenue[[#This Row],[Q3 Mean]]-Customer_Revenue[[#This Row],[Q3 Mean Absolute Deviation]]),0)</f>
        <v>55.02994038197739</v>
      </c>
      <c r="L508" s="1">
        <f>IFERROR(MAX(0,Customer_Revenue[[#This Row],[Q3 Mean]]+Customer_Revenue[[#This Row],[Q3 Mean Absolute Deviation]]),0)</f>
        <v>98.583136541099492</v>
      </c>
      <c r="M508" s="2">
        <f>IFERROR(AVERAGEIF(Customer_Revenue[[#This Row],[10/1/2021]:[3/31/2022]], "&gt;0"),0)</f>
        <v>60.828888888888883</v>
      </c>
      <c r="N508" s="1">
        <f>IFERROR(AVEDEV(Customer_Revenue[[#This Row],[10/1/2021]:[3/31/2022]]),0)</f>
        <v>11.356707818930047</v>
      </c>
      <c r="O508" s="1">
        <f>IFERROR(MAX(0,#REF!-#REF!),0)</f>
        <v>0</v>
      </c>
      <c r="P508" s="1">
        <f>IFERROR(#REF!+#REF!,0)</f>
        <v>0</v>
      </c>
      <c r="Q508">
        <v>10620</v>
      </c>
      <c r="R508">
        <v>68.11</v>
      </c>
      <c r="W508">
        <v>46.51</v>
      </c>
      <c r="AB508">
        <v>68.11</v>
      </c>
      <c r="AG508">
        <v>46.51</v>
      </c>
      <c r="AL508">
        <v>68.11</v>
      </c>
      <c r="AP508">
        <v>49.29</v>
      </c>
      <c r="AU508">
        <v>72.2</v>
      </c>
      <c r="AZ508">
        <v>49.29</v>
      </c>
      <c r="BE508">
        <v>72.2</v>
      </c>
      <c r="BJ508">
        <v>49.29</v>
      </c>
      <c r="BO508">
        <v>72.2</v>
      </c>
      <c r="BT508">
        <v>49.29</v>
      </c>
      <c r="BY508">
        <v>72.2</v>
      </c>
      <c r="CD508">
        <v>49.29</v>
      </c>
      <c r="CI508">
        <v>72.2</v>
      </c>
      <c r="CK508" s="17"/>
      <c r="CN508">
        <v>49.29</v>
      </c>
      <c r="CS508">
        <v>72.2</v>
      </c>
      <c r="CX508">
        <v>49.29</v>
      </c>
      <c r="DC508">
        <v>72.2</v>
      </c>
      <c r="DH508">
        <v>49.29</v>
      </c>
      <c r="DM508">
        <v>72.2</v>
      </c>
      <c r="DR508">
        <v>49.29</v>
      </c>
      <c r="DW508">
        <v>72.2</v>
      </c>
      <c r="EB508">
        <v>49.29</v>
      </c>
      <c r="EG508">
        <v>74.45</v>
      </c>
      <c r="EL508">
        <v>51.54</v>
      </c>
      <c r="EQ508">
        <v>76.34</v>
      </c>
      <c r="EV508">
        <v>53.42</v>
      </c>
      <c r="FA508">
        <v>76.34</v>
      </c>
      <c r="FF508">
        <v>53.42</v>
      </c>
      <c r="FK508">
        <v>76.34</v>
      </c>
      <c r="FP508">
        <v>53.42</v>
      </c>
      <c r="FU508">
        <v>76.34</v>
      </c>
      <c r="FZ508">
        <v>53.42</v>
      </c>
      <c r="GE508">
        <v>76.34</v>
      </c>
      <c r="GJ508">
        <v>56.6</v>
      </c>
      <c r="GO508">
        <v>79.52</v>
      </c>
      <c r="GT508">
        <v>56.6</v>
      </c>
      <c r="GY508">
        <v>79.52</v>
      </c>
      <c r="HD508">
        <v>56.6</v>
      </c>
      <c r="HI508">
        <v>79.52</v>
      </c>
      <c r="HN508">
        <v>56.6</v>
      </c>
      <c r="HS508">
        <v>79.52</v>
      </c>
      <c r="HX508">
        <v>56.6</v>
      </c>
      <c r="IC508">
        <v>79.52</v>
      </c>
      <c r="IH508">
        <v>56.6</v>
      </c>
      <c r="IM508">
        <v>78.540000000000006</v>
      </c>
      <c r="IR508">
        <v>55.62</v>
      </c>
      <c r="IW508">
        <v>78.540000000000006</v>
      </c>
      <c r="JB508">
        <v>309.33</v>
      </c>
      <c r="JC508">
        <v>0</v>
      </c>
      <c r="JG508">
        <v>78.540000000000006</v>
      </c>
      <c r="JL508">
        <v>58.62</v>
      </c>
      <c r="JQ508">
        <v>81.540000000000006</v>
      </c>
    </row>
    <row r="509" spans="1:278" x14ac:dyDescent="0.3">
      <c r="A509" s="2">
        <f>IFERROR(AVERAGEIF(Customer_Revenue[[#This Row],[1/3/2022]:[3/31/2022]], "&gt;0"), 0)</f>
        <v>20</v>
      </c>
      <c r="B509" s="1">
        <f>IFERROR(AVEDEV(Customer_Revenue[[#This Row],[1/3/2022]:[3/31/2022]]),0)</f>
        <v>0</v>
      </c>
      <c r="C509" s="1">
        <f>IFERROR(MAX(0,#REF!-#REF!),0)</f>
        <v>0</v>
      </c>
      <c r="D509" s="1">
        <f>IFERROR(#REF!+#REF!,0)</f>
        <v>0</v>
      </c>
      <c r="E509" s="2">
        <f>IFERROR(AVERAGEIF(Customer_Revenue[[#This Row],[4/1/2022]:[6/30/2022]], "&gt;0"), 0)</f>
        <v>20</v>
      </c>
      <c r="F509" s="1">
        <f>IFERROR(AVEDEV(Customer_Revenue[[#This Row],[4/1/2022]:[6/30/2022]]),0)</f>
        <v>0</v>
      </c>
      <c r="G509" s="1">
        <f>IFERROR(MAX(0,#REF!-#REF!),0)</f>
        <v>0</v>
      </c>
      <c r="H509" s="1">
        <f>IFERROR(#REF!+#REF!,0)</f>
        <v>0</v>
      </c>
      <c r="I509" s="2">
        <f>IFERROR(AVERAGEIF(Customer_Revenue[[#This Row],[4/1/2022]:[9/30/2022]], "&gt;0"),0)</f>
        <v>20</v>
      </c>
      <c r="J509" s="1">
        <f>IFERROR(AVEDEV(Customer_Revenue[[#This Row],[4/1/2022]:[9/30/2022]]),0)</f>
        <v>0</v>
      </c>
      <c r="K509" s="1">
        <f>IFERROR(MAX(0,Customer_Revenue[[#This Row],[Q3 Mean]]-Customer_Revenue[[#This Row],[Q3 Mean Absolute Deviation]]),0)</f>
        <v>20</v>
      </c>
      <c r="L509" s="1">
        <f>IFERROR(MAX(0,Customer_Revenue[[#This Row],[Q3 Mean]]+Customer_Revenue[[#This Row],[Q3 Mean Absolute Deviation]]),0)</f>
        <v>20</v>
      </c>
      <c r="M509" s="2">
        <f>IFERROR(AVERAGEIF(Customer_Revenue[[#This Row],[10/1/2021]:[3/31/2022]], "&gt;0"),0)</f>
        <v>20</v>
      </c>
      <c r="N509" s="1">
        <f>IFERROR(AVEDEV(Customer_Revenue[[#This Row],[10/1/2021]:[3/31/2022]]),0)</f>
        <v>0</v>
      </c>
      <c r="O509" s="1">
        <f>IFERROR(MAX(0,#REF!-#REF!),0)</f>
        <v>0</v>
      </c>
      <c r="P509" s="1">
        <f>IFERROR(#REF!+#REF!,0)</f>
        <v>0</v>
      </c>
      <c r="Q509">
        <v>10625</v>
      </c>
      <c r="S509">
        <v>20</v>
      </c>
      <c r="X509">
        <v>20</v>
      </c>
      <c r="AC509">
        <v>20</v>
      </c>
      <c r="AH509">
        <v>20</v>
      </c>
      <c r="AM509">
        <v>20</v>
      </c>
      <c r="AR509">
        <v>20</v>
      </c>
      <c r="AW509">
        <v>20</v>
      </c>
      <c r="BB509">
        <v>20</v>
      </c>
      <c r="BG509">
        <v>20</v>
      </c>
      <c r="BL509">
        <v>20</v>
      </c>
      <c r="BQ509">
        <v>20</v>
      </c>
      <c r="BV509">
        <v>20</v>
      </c>
      <c r="CA509">
        <v>20</v>
      </c>
      <c r="CF509">
        <v>20</v>
      </c>
      <c r="CK509" s="17">
        <v>20</v>
      </c>
      <c r="CP509">
        <v>20</v>
      </c>
      <c r="CU509">
        <v>20</v>
      </c>
      <c r="CZ509">
        <v>20</v>
      </c>
      <c r="DE509">
        <v>20</v>
      </c>
      <c r="DJ509">
        <v>20</v>
      </c>
      <c r="DO509">
        <v>20</v>
      </c>
      <c r="DT509">
        <v>20</v>
      </c>
      <c r="DY509">
        <v>20</v>
      </c>
      <c r="ED509">
        <v>20</v>
      </c>
      <c r="EI509">
        <v>20</v>
      </c>
      <c r="EN509">
        <v>20</v>
      </c>
      <c r="ES509">
        <v>20</v>
      </c>
      <c r="EX509">
        <v>20</v>
      </c>
      <c r="FC509">
        <v>20</v>
      </c>
      <c r="FH509">
        <v>20</v>
      </c>
      <c r="FM509">
        <v>20</v>
      </c>
      <c r="FR509">
        <v>20</v>
      </c>
      <c r="FW509">
        <v>20</v>
      </c>
      <c r="GB509">
        <v>20</v>
      </c>
      <c r="GG509">
        <v>20</v>
      </c>
      <c r="GL509">
        <v>20</v>
      </c>
      <c r="GQ509">
        <v>20</v>
      </c>
      <c r="GV509">
        <v>20</v>
      </c>
      <c r="HA509">
        <v>20</v>
      </c>
      <c r="HF509">
        <v>20</v>
      </c>
      <c r="HK509">
        <v>20</v>
      </c>
      <c r="HP509">
        <v>20</v>
      </c>
      <c r="HU509">
        <v>20</v>
      </c>
      <c r="HZ509">
        <v>20</v>
      </c>
      <c r="IE509">
        <v>20</v>
      </c>
      <c r="IJ509">
        <v>20</v>
      </c>
      <c r="IO509">
        <v>20</v>
      </c>
      <c r="IT509">
        <v>20</v>
      </c>
      <c r="IY509">
        <v>20</v>
      </c>
      <c r="JD509">
        <v>20</v>
      </c>
      <c r="JI509">
        <v>20</v>
      </c>
      <c r="JN509">
        <v>20</v>
      </c>
    </row>
    <row r="510" spans="1:278" x14ac:dyDescent="0.3">
      <c r="A510" s="2">
        <f>IFERROR(AVERAGEIF(Customer_Revenue[[#This Row],[1/3/2022]:[3/31/2022]], "&gt;0"), 0)</f>
        <v>45.125</v>
      </c>
      <c r="B510" s="1">
        <f>IFERROR(AVEDEV(Customer_Revenue[[#This Row],[1/3/2022]:[3/31/2022]]),0)</f>
        <v>6.3674999999999997</v>
      </c>
      <c r="C510" s="1">
        <f>IFERROR(MAX(0,#REF!-#REF!),0)</f>
        <v>0</v>
      </c>
      <c r="D510" s="1">
        <f>IFERROR(#REF!+#REF!,0)</f>
        <v>0</v>
      </c>
      <c r="E510" s="2">
        <f>IFERROR(AVERAGEIF(Customer_Revenue[[#This Row],[4/1/2022]:[6/30/2022]], "&gt;0"), 0)</f>
        <v>48.568461538461534</v>
      </c>
      <c r="F510" s="1">
        <f>IFERROR(AVEDEV(Customer_Revenue[[#This Row],[4/1/2022]:[6/30/2022]]),0)</f>
        <v>7.3824852071005882</v>
      </c>
      <c r="G510" s="1">
        <f>IFERROR(MAX(0,#REF!-#REF!),0)</f>
        <v>0</v>
      </c>
      <c r="H510" s="1">
        <f>IFERROR(#REF!+#REF!,0)</f>
        <v>0</v>
      </c>
      <c r="I510" s="2">
        <f>IFERROR(AVERAGEIF(Customer_Revenue[[#This Row],[4/1/2022]:[9/30/2022]], "&gt;0"),0)</f>
        <v>50.165555555555549</v>
      </c>
      <c r="J510" s="1">
        <f>IFERROR(AVEDEV(Customer_Revenue[[#This Row],[4/1/2022]:[9/30/2022]]),0)</f>
        <v>7.018436213991766</v>
      </c>
      <c r="K510" s="1">
        <f>IFERROR(MAX(0,Customer_Revenue[[#This Row],[Q3 Mean]]-Customer_Revenue[[#This Row],[Q3 Mean Absolute Deviation]]),0)</f>
        <v>43.14711934156378</v>
      </c>
      <c r="L510" s="1">
        <f>IFERROR(MAX(0,Customer_Revenue[[#This Row],[Q3 Mean]]+Customer_Revenue[[#This Row],[Q3 Mean Absolute Deviation]]),0)</f>
        <v>57.183991769547319</v>
      </c>
      <c r="M510" s="2">
        <f>IFERROR(AVERAGEIF(Customer_Revenue[[#This Row],[10/1/2021]:[3/31/2022]], "&gt;0"),0)</f>
        <v>45.068400000000011</v>
      </c>
      <c r="N510" s="1">
        <f>IFERROR(AVEDEV(Customer_Revenue[[#This Row],[10/1/2021]:[3/31/2022]]),0)</f>
        <v>6.9288959999999999</v>
      </c>
      <c r="O510" s="1">
        <f>IFERROR(MAX(0,#REF!-#REF!),0)</f>
        <v>0</v>
      </c>
      <c r="P510" s="1">
        <f>IFERROR(#REF!+#REF!,0)</f>
        <v>0</v>
      </c>
      <c r="Q510">
        <v>10643</v>
      </c>
      <c r="T510">
        <v>40.380000000000003</v>
      </c>
      <c r="Y510">
        <v>57.86</v>
      </c>
      <c r="AD510">
        <v>40.380000000000003</v>
      </c>
      <c r="AI510">
        <v>40.380000000000003</v>
      </c>
      <c r="AQ510">
        <v>54.93</v>
      </c>
      <c r="AV510">
        <v>57.86</v>
      </c>
      <c r="BA510">
        <v>37.020000000000003</v>
      </c>
      <c r="BF510">
        <v>40.380000000000003</v>
      </c>
      <c r="BK510">
        <v>40.380000000000003</v>
      </c>
      <c r="BP510">
        <v>57.86</v>
      </c>
      <c r="BU510">
        <v>37.020000000000003</v>
      </c>
      <c r="BZ510">
        <v>40.380000000000003</v>
      </c>
      <c r="CE510">
        <v>40.380000000000003</v>
      </c>
      <c r="CJ510">
        <v>57.86</v>
      </c>
      <c r="CK510" s="17"/>
      <c r="CO510">
        <v>40.380000000000003</v>
      </c>
      <c r="CT510">
        <v>40.380000000000003</v>
      </c>
      <c r="CY510">
        <v>40.380000000000003</v>
      </c>
      <c r="DD510">
        <v>57.86</v>
      </c>
      <c r="DI510">
        <v>40.380000000000003</v>
      </c>
      <c r="DN510">
        <v>40.380000000000003</v>
      </c>
      <c r="DS510">
        <v>40.380000000000003</v>
      </c>
      <c r="DX510">
        <v>57.86</v>
      </c>
      <c r="EC510">
        <v>40.380000000000003</v>
      </c>
      <c r="EH510">
        <v>42.63</v>
      </c>
      <c r="EM510">
        <v>42.63</v>
      </c>
      <c r="ER510">
        <v>60.11</v>
      </c>
      <c r="EW510">
        <v>42.63</v>
      </c>
      <c r="FB510">
        <v>42.63</v>
      </c>
      <c r="FG510">
        <v>42.63</v>
      </c>
      <c r="FL510">
        <v>60.11</v>
      </c>
      <c r="FQ510">
        <v>42.63</v>
      </c>
      <c r="FV510">
        <v>42.63</v>
      </c>
      <c r="GA510">
        <v>42.63</v>
      </c>
      <c r="GF510">
        <v>60.11</v>
      </c>
      <c r="GK510">
        <v>44.45</v>
      </c>
      <c r="GP510">
        <v>44.45</v>
      </c>
      <c r="GU510">
        <v>44.45</v>
      </c>
      <c r="GZ510">
        <v>61.93</v>
      </c>
      <c r="HE510">
        <v>44.73</v>
      </c>
      <c r="HJ510">
        <v>44.73</v>
      </c>
      <c r="HO510">
        <v>44.73</v>
      </c>
      <c r="HT510">
        <v>62.35</v>
      </c>
      <c r="HY510">
        <v>44.73</v>
      </c>
      <c r="ID510">
        <v>44.73</v>
      </c>
      <c r="II510">
        <v>47.84</v>
      </c>
      <c r="IN510">
        <v>64.900000000000006</v>
      </c>
      <c r="IS510">
        <v>47.28</v>
      </c>
      <c r="IX510">
        <v>51.57</v>
      </c>
      <c r="JC510">
        <v>51.57</v>
      </c>
      <c r="JH510">
        <v>70.78</v>
      </c>
      <c r="JM510">
        <v>51.57</v>
      </c>
      <c r="JR510">
        <v>51.57</v>
      </c>
    </row>
    <row r="511" spans="1:278" x14ac:dyDescent="0.3">
      <c r="A511" s="2">
        <f>IFERROR(AVERAGEIF(Customer_Revenue[[#This Row],[1/3/2022]:[3/31/2022]], "&gt;0"), 0)</f>
        <v>37.125</v>
      </c>
      <c r="B511" s="1">
        <f>IFERROR(AVEDEV(Customer_Revenue[[#This Row],[1/3/2022]:[3/31/2022]]),0)</f>
        <v>0.625</v>
      </c>
      <c r="C511" s="1">
        <f>IFERROR(MAX(0,#REF!-#REF!),0)</f>
        <v>0</v>
      </c>
      <c r="D511" s="1">
        <f>IFERROR(#REF!+#REF!,0)</f>
        <v>0</v>
      </c>
      <c r="E511" s="2">
        <f>IFERROR(AVERAGEIF(Customer_Revenue[[#This Row],[4/1/2022]:[6/30/2022]], "&gt;0"), 0)</f>
        <v>28.77</v>
      </c>
      <c r="F511" s="1">
        <f>IFERROR(AVEDEV(Customer_Revenue[[#This Row],[4/1/2022]:[6/30/2022]]),0)</f>
        <v>11.691428571428572</v>
      </c>
      <c r="G511" s="1">
        <f>IFERROR(MAX(0,#REF!-#REF!),0)</f>
        <v>0</v>
      </c>
      <c r="H511" s="1">
        <f>IFERROR(#REF!+#REF!,0)</f>
        <v>0</v>
      </c>
      <c r="I511" s="2">
        <f>IFERROR(AVERAGEIF(Customer_Revenue[[#This Row],[4/1/2022]:[9/30/2022]], "&gt;0"),0)</f>
        <v>22.474615384615383</v>
      </c>
      <c r="J511" s="1">
        <f>IFERROR(AVEDEV(Customer_Revenue[[#This Row],[4/1/2022]:[9/30/2022]]),0)</f>
        <v>10.1694674556213</v>
      </c>
      <c r="K511" s="1">
        <f>IFERROR(MAX(0,Customer_Revenue[[#This Row],[Q3 Mean]]-Customer_Revenue[[#This Row],[Q3 Mean Absolute Deviation]]),0)</f>
        <v>12.305147928994083</v>
      </c>
      <c r="L511" s="1">
        <f>IFERROR(MAX(0,Customer_Revenue[[#This Row],[Q3 Mean]]+Customer_Revenue[[#This Row],[Q3 Mean Absolute Deviation]]),0)</f>
        <v>32.644082840236685</v>
      </c>
      <c r="M511" s="2">
        <f>IFERROR(AVERAGEIF(Customer_Revenue[[#This Row],[10/1/2021]:[3/31/2022]], "&gt;0"),0)</f>
        <v>36.92307692307692</v>
      </c>
      <c r="N511" s="1">
        <f>IFERROR(AVEDEV(Customer_Revenue[[#This Row],[10/1/2021]:[3/31/2022]]),0)</f>
        <v>0.31952662721893216</v>
      </c>
      <c r="O511" s="1">
        <f>IFERROR(MAX(0,#REF!-#REF!),0)</f>
        <v>0</v>
      </c>
      <c r="P511" s="1">
        <f>IFERROR(#REF!+#REF!,0)</f>
        <v>0</v>
      </c>
      <c r="Q511">
        <v>10650</v>
      </c>
      <c r="T511">
        <v>36.75</v>
      </c>
      <c r="AD511">
        <v>36.75</v>
      </c>
      <c r="AO511">
        <v>36.75</v>
      </c>
      <c r="AY511">
        <v>36.75</v>
      </c>
      <c r="BI511">
        <v>36.75</v>
      </c>
      <c r="BS511">
        <v>36.75</v>
      </c>
      <c r="CC511">
        <v>36.75</v>
      </c>
      <c r="CK511" s="17"/>
      <c r="CR511">
        <v>36.75</v>
      </c>
      <c r="CW511">
        <v>36.75</v>
      </c>
      <c r="DG511">
        <v>36.75</v>
      </c>
      <c r="DQ511">
        <v>36.75</v>
      </c>
      <c r="EA511">
        <v>36.75</v>
      </c>
      <c r="EK511">
        <v>39</v>
      </c>
      <c r="EU511">
        <v>39</v>
      </c>
      <c r="FE511">
        <v>39</v>
      </c>
      <c r="FO511">
        <v>39</v>
      </c>
      <c r="FY511">
        <v>39</v>
      </c>
      <c r="GI511">
        <v>15.13</v>
      </c>
      <c r="GS511">
        <v>15.13</v>
      </c>
      <c r="HC511">
        <v>15.13</v>
      </c>
      <c r="HM511">
        <v>15.13</v>
      </c>
      <c r="HW511">
        <v>15.13</v>
      </c>
      <c r="IG511">
        <v>15.13</v>
      </c>
      <c r="IQ511">
        <v>15.13</v>
      </c>
      <c r="JA511">
        <v>15.13</v>
      </c>
      <c r="JK511">
        <v>15.13</v>
      </c>
    </row>
    <row r="512" spans="1:278" x14ac:dyDescent="0.3">
      <c r="A512" s="2">
        <f>IFERROR(AVERAGEIF(Customer_Revenue[[#This Row],[1/3/2022]:[3/31/2022]], "&gt;0"), 0)</f>
        <v>0</v>
      </c>
      <c r="B512" s="1">
        <f>IFERROR(AVEDEV(Customer_Revenue[[#This Row],[1/3/2022]:[3/31/2022]]),0)</f>
        <v>0</v>
      </c>
      <c r="C512" s="1">
        <f>IFERROR(MAX(0,#REF!-#REF!),0)</f>
        <v>0</v>
      </c>
      <c r="D512" s="1">
        <f>IFERROR(#REF!+#REF!,0)</f>
        <v>0</v>
      </c>
      <c r="E512" s="2">
        <f>IFERROR(AVERAGEIF(Customer_Revenue[[#This Row],[4/1/2022]:[6/30/2022]], "&gt;0"), 0)</f>
        <v>63.818461538461527</v>
      </c>
      <c r="F512" s="1">
        <f>IFERROR(AVEDEV(Customer_Revenue[[#This Row],[4/1/2022]:[6/30/2022]]),0)</f>
        <v>7.955502958579884</v>
      </c>
      <c r="G512" s="1">
        <f>IFERROR(MAX(0,#REF!-#REF!),0)</f>
        <v>0</v>
      </c>
      <c r="H512" s="1">
        <f>IFERROR(#REF!+#REF!,0)</f>
        <v>0</v>
      </c>
      <c r="I512" s="2">
        <f>IFERROR(AVERAGEIF(Customer_Revenue[[#This Row],[4/1/2022]:[9/30/2022]], "&gt;0"),0)</f>
        <v>72.002307692307696</v>
      </c>
      <c r="J512" s="1">
        <f>IFERROR(AVEDEV(Customer_Revenue[[#This Row],[4/1/2022]:[9/30/2022]]),0)</f>
        <v>10.660591715976333</v>
      </c>
      <c r="K512" s="1">
        <f>IFERROR(MAX(0,Customer_Revenue[[#This Row],[Q3 Mean]]-Customer_Revenue[[#This Row],[Q3 Mean Absolute Deviation]]),0)</f>
        <v>61.341715976331365</v>
      </c>
      <c r="L512" s="1">
        <f>IFERROR(MAX(0,Customer_Revenue[[#This Row],[Q3 Mean]]+Customer_Revenue[[#This Row],[Q3 Mean Absolute Deviation]]),0)</f>
        <v>82.662899408284034</v>
      </c>
      <c r="M512" s="2">
        <f>IFERROR(AVERAGEIF(Customer_Revenue[[#This Row],[10/1/2021]:[3/31/2022]], "&gt;0"),0)</f>
        <v>60.172000000000004</v>
      </c>
      <c r="N512" s="1">
        <f>IFERROR(AVEDEV(Customer_Revenue[[#This Row],[10/1/2021]:[3/31/2022]]),0)</f>
        <v>24.560000000000002</v>
      </c>
      <c r="O512" s="1">
        <f>IFERROR(MAX(0,#REF!-#REF!),0)</f>
        <v>0</v>
      </c>
      <c r="P512" s="1">
        <f>IFERROR(#REF!+#REF!,0)</f>
        <v>0</v>
      </c>
      <c r="Q512">
        <v>10655</v>
      </c>
      <c r="V512">
        <v>66.12</v>
      </c>
      <c r="AA512">
        <v>51.25</v>
      </c>
      <c r="AF512">
        <v>66.12</v>
      </c>
      <c r="AK512">
        <v>51.25</v>
      </c>
      <c r="AP512">
        <v>66.12</v>
      </c>
      <c r="AU512">
        <v>0</v>
      </c>
      <c r="CK512" s="17"/>
      <c r="EQ512">
        <v>0</v>
      </c>
      <c r="EV512">
        <v>70.099999999999994</v>
      </c>
      <c r="FA512">
        <v>54.34</v>
      </c>
      <c r="FF512">
        <v>70.099999999999994</v>
      </c>
      <c r="FK512">
        <v>54.34</v>
      </c>
      <c r="FP512">
        <v>70.099999999999994</v>
      </c>
      <c r="FU512">
        <v>54.34</v>
      </c>
      <c r="FZ512">
        <v>70.099999999999994</v>
      </c>
      <c r="GE512">
        <v>54.34</v>
      </c>
      <c r="GJ512">
        <v>72.680000000000007</v>
      </c>
      <c r="GO512">
        <v>56.92</v>
      </c>
      <c r="GT512">
        <v>72.680000000000007</v>
      </c>
      <c r="GY512">
        <v>56.92</v>
      </c>
      <c r="HD512">
        <v>72.680000000000007</v>
      </c>
      <c r="HI512">
        <v>56.92</v>
      </c>
      <c r="HN512">
        <v>72.680000000000007</v>
      </c>
      <c r="HS512">
        <v>56.92</v>
      </c>
      <c r="HX512">
        <v>94.03</v>
      </c>
      <c r="IC512">
        <v>78.27</v>
      </c>
      <c r="IH512">
        <v>94.03</v>
      </c>
      <c r="IM512">
        <v>77.47</v>
      </c>
      <c r="IR512">
        <v>93.23</v>
      </c>
      <c r="IW512">
        <v>77.47</v>
      </c>
      <c r="JB512">
        <v>93.23</v>
      </c>
      <c r="JG512">
        <v>77.47</v>
      </c>
      <c r="JL512">
        <v>93.23</v>
      </c>
      <c r="JQ512">
        <v>77.47</v>
      </c>
    </row>
    <row r="513" spans="1:278" x14ac:dyDescent="0.3">
      <c r="A513" s="2">
        <f>IFERROR(AVERAGEIF(Customer_Revenue[[#This Row],[1/3/2022]:[3/31/2022]], "&gt;0"), 0)</f>
        <v>89.378181818181829</v>
      </c>
      <c r="B513" s="1">
        <f>IFERROR(AVEDEV(Customer_Revenue[[#This Row],[1/3/2022]:[3/31/2022]]),0)</f>
        <v>46.096938775510196</v>
      </c>
      <c r="C513" s="1">
        <f>IFERROR(MAX(0,#REF!-#REF!),0)</f>
        <v>0</v>
      </c>
      <c r="D513" s="1">
        <f>IFERROR(#REF!+#REF!,0)</f>
        <v>0</v>
      </c>
      <c r="E513" s="2">
        <f>IFERROR(AVERAGEIF(Customer_Revenue[[#This Row],[4/1/2022]:[6/30/2022]], "&gt;0"), 0)</f>
        <v>81.284615384615392</v>
      </c>
      <c r="F513" s="1">
        <f>IFERROR(AVEDEV(Customer_Revenue[[#This Row],[4/1/2022]:[6/30/2022]]),0)</f>
        <v>5.4433136094674586</v>
      </c>
      <c r="G513" s="1">
        <f>IFERROR(MAX(0,#REF!-#REF!),0)</f>
        <v>0</v>
      </c>
      <c r="H513" s="1">
        <f>IFERROR(#REF!+#REF!,0)</f>
        <v>0</v>
      </c>
      <c r="I513" s="2">
        <f>IFERROR(AVERAGEIF(Customer_Revenue[[#This Row],[4/1/2022]:[9/30/2022]], "&gt;0"),0)</f>
        <v>82.274230769230755</v>
      </c>
      <c r="J513" s="1">
        <f>IFERROR(AVEDEV(Customer_Revenue[[#This Row],[4/1/2022]:[9/30/2022]]),0)</f>
        <v>6.0404733727810633</v>
      </c>
      <c r="K513" s="1">
        <f>IFERROR(MAX(0,Customer_Revenue[[#This Row],[Q3 Mean]]-Customer_Revenue[[#This Row],[Q3 Mean Absolute Deviation]]),0)</f>
        <v>76.23375739644969</v>
      </c>
      <c r="L513" s="1">
        <f>IFERROR(MAX(0,Customer_Revenue[[#This Row],[Q3 Mean]]+Customer_Revenue[[#This Row],[Q3 Mean Absolute Deviation]]),0)</f>
        <v>88.31470414201182</v>
      </c>
      <c r="M513" s="2">
        <f>IFERROR(AVERAGEIF(Customer_Revenue[[#This Row],[10/1/2021]:[3/31/2022]], "&gt;0"),0)</f>
        <v>80.768095238095228</v>
      </c>
      <c r="N513" s="1">
        <f>IFERROR(AVEDEV(Customer_Revenue[[#This Row],[10/1/2021]:[3/31/2022]]),0)</f>
        <v>43.823162901307967</v>
      </c>
      <c r="O513" s="1">
        <f>IFERROR(MAX(0,#REF!-#REF!),0)</f>
        <v>0</v>
      </c>
      <c r="P513" s="1">
        <f>IFERROR(#REF!+#REF!,0)</f>
        <v>0</v>
      </c>
      <c r="Q513">
        <v>10656</v>
      </c>
      <c r="R513">
        <v>49.37</v>
      </c>
      <c r="W513">
        <v>0</v>
      </c>
      <c r="AB513">
        <v>69.650000000000006</v>
      </c>
      <c r="AG513">
        <v>0</v>
      </c>
      <c r="AL513">
        <v>74.67</v>
      </c>
      <c r="AP513">
        <v>84.46</v>
      </c>
      <c r="AU513">
        <v>69.650000000000006</v>
      </c>
      <c r="AZ513">
        <v>69.650000000000006</v>
      </c>
      <c r="BE513">
        <v>84.29</v>
      </c>
      <c r="BG513">
        <v>-84.29</v>
      </c>
      <c r="BJ513">
        <v>73.81</v>
      </c>
      <c r="BO513">
        <v>-10.200000000000003</v>
      </c>
      <c r="BT513">
        <v>73.81</v>
      </c>
      <c r="BY513">
        <v>0</v>
      </c>
      <c r="CD513">
        <v>63.61</v>
      </c>
      <c r="CI513">
        <v>63.61</v>
      </c>
      <c r="CK513" s="17"/>
      <c r="CN513">
        <v>0</v>
      </c>
      <c r="CS513">
        <v>0</v>
      </c>
      <c r="CX513">
        <v>63.61</v>
      </c>
      <c r="DC513">
        <v>54.81</v>
      </c>
      <c r="DH513">
        <v>63.61</v>
      </c>
      <c r="DM513">
        <v>89.34</v>
      </c>
      <c r="DR513">
        <v>73.81</v>
      </c>
      <c r="DW513">
        <v>73.81</v>
      </c>
      <c r="EB513">
        <v>194.6</v>
      </c>
      <c r="EE513">
        <v>-135.22</v>
      </c>
      <c r="EG513">
        <v>91.59</v>
      </c>
      <c r="EL513">
        <v>76.06</v>
      </c>
      <c r="EQ513">
        <v>138.31</v>
      </c>
      <c r="EV513">
        <v>82.84</v>
      </c>
      <c r="FA513">
        <v>91.59</v>
      </c>
      <c r="FF513">
        <v>76.06</v>
      </c>
      <c r="FK513">
        <v>76.06</v>
      </c>
      <c r="FP513">
        <v>76.06</v>
      </c>
      <c r="FU513">
        <v>91.59</v>
      </c>
      <c r="FZ513">
        <v>76.06</v>
      </c>
      <c r="GE513">
        <v>76.06</v>
      </c>
      <c r="GJ513">
        <v>78.97</v>
      </c>
      <c r="GO513">
        <v>94.5</v>
      </c>
      <c r="GT513">
        <v>78.97</v>
      </c>
      <c r="GY513">
        <v>78.97</v>
      </c>
      <c r="HD513">
        <v>78.97</v>
      </c>
      <c r="HI513">
        <v>94.5</v>
      </c>
      <c r="HN513">
        <v>78.97</v>
      </c>
      <c r="HS513">
        <v>78.97</v>
      </c>
      <c r="HX513">
        <v>78.97</v>
      </c>
      <c r="IC513">
        <v>94.5</v>
      </c>
      <c r="IH513">
        <v>78.97</v>
      </c>
      <c r="IM513">
        <v>78.069999999999993</v>
      </c>
      <c r="IR513">
        <v>78.069999999999993</v>
      </c>
      <c r="IW513">
        <v>93.6</v>
      </c>
      <c r="JB513">
        <v>78.069999999999993</v>
      </c>
      <c r="JG513">
        <v>78.069999999999993</v>
      </c>
      <c r="JL513">
        <v>78.069999999999993</v>
      </c>
      <c r="JQ513">
        <v>93.6</v>
      </c>
    </row>
    <row r="514" spans="1:278" x14ac:dyDescent="0.3">
      <c r="A514" s="2">
        <f>IFERROR(AVERAGEIF(Customer_Revenue[[#This Row],[1/3/2022]:[3/31/2022]], "&gt;0"), 0)</f>
        <v>311.07923076923078</v>
      </c>
      <c r="B514" s="1">
        <f>IFERROR(AVEDEV(Customer_Revenue[[#This Row],[1/3/2022]:[3/31/2022]]),0)</f>
        <v>18.703786982248523</v>
      </c>
      <c r="C514" s="1">
        <f>IFERROR(MAX(0,#REF!-#REF!),0)</f>
        <v>0</v>
      </c>
      <c r="D514" s="1">
        <f>IFERROR(#REF!+#REF!,0)</f>
        <v>0</v>
      </c>
      <c r="E514" s="2">
        <f>IFERROR(AVERAGEIF(Customer_Revenue[[#This Row],[4/1/2022]:[6/30/2022]], "&gt;0"), 0)</f>
        <v>320.36384615384617</v>
      </c>
      <c r="F514" s="1">
        <f>IFERROR(AVEDEV(Customer_Revenue[[#This Row],[4/1/2022]:[6/30/2022]]),0)</f>
        <v>23.639526627218931</v>
      </c>
      <c r="G514" s="1">
        <f>IFERROR(MAX(0,#REF!-#REF!),0)</f>
        <v>0</v>
      </c>
      <c r="H514" s="1">
        <f>IFERROR(#REF!+#REF!,0)</f>
        <v>0</v>
      </c>
      <c r="I514" s="2">
        <f>IFERROR(AVERAGEIF(Customer_Revenue[[#This Row],[4/1/2022]:[9/30/2022]], "&gt;0"),0)</f>
        <v>325.87538461538458</v>
      </c>
      <c r="J514" s="1">
        <f>IFERROR(AVEDEV(Customer_Revenue[[#This Row],[4/1/2022]:[9/30/2022]]),0)</f>
        <v>24.609704142011825</v>
      </c>
      <c r="K514" s="1">
        <f>IFERROR(MAX(0,Customer_Revenue[[#This Row],[Q3 Mean]]-Customer_Revenue[[#This Row],[Q3 Mean Absolute Deviation]]),0)</f>
        <v>301.26568047337275</v>
      </c>
      <c r="L514" s="1">
        <f>IFERROR(MAX(0,Customer_Revenue[[#This Row],[Q3 Mean]]+Customer_Revenue[[#This Row],[Q3 Mean Absolute Deviation]]),0)</f>
        <v>350.4850887573964</v>
      </c>
      <c r="M514" s="2">
        <f>IFERROR(AVERAGEIF(Customer_Revenue[[#This Row],[10/1/2021]:[3/31/2022]], "&gt;0"),0)</f>
        <v>321.92269230769222</v>
      </c>
      <c r="N514" s="1">
        <f>IFERROR(AVEDEV(Customer_Revenue[[#This Row],[10/1/2021]:[3/31/2022]]),0)</f>
        <v>27.178284023668631</v>
      </c>
      <c r="O514" s="1">
        <f>IFERROR(MAX(0,#REF!-#REF!),0)</f>
        <v>0</v>
      </c>
      <c r="P514" s="1">
        <f>IFERROR(#REF!+#REF!,0)</f>
        <v>0</v>
      </c>
      <c r="Q514">
        <v>10667</v>
      </c>
      <c r="U514">
        <v>318.81</v>
      </c>
      <c r="Z514">
        <v>324.2</v>
      </c>
      <c r="AE514">
        <v>311.33999999999997</v>
      </c>
      <c r="AJ514">
        <v>290.82</v>
      </c>
      <c r="AO514">
        <v>362.27</v>
      </c>
      <c r="AT514">
        <v>428.46</v>
      </c>
      <c r="AY514">
        <v>407.59</v>
      </c>
      <c r="BD514">
        <v>259.77999999999997</v>
      </c>
      <c r="BI514">
        <v>370.91</v>
      </c>
      <c r="BN514">
        <v>303.91000000000003</v>
      </c>
      <c r="BS514">
        <v>291.05</v>
      </c>
      <c r="BX514">
        <v>321.91000000000003</v>
      </c>
      <c r="CC514">
        <v>334.91</v>
      </c>
      <c r="CH514">
        <v>267.52999999999997</v>
      </c>
      <c r="CK514" s="17"/>
      <c r="CM514">
        <v>327.43</v>
      </c>
      <c r="CR514">
        <v>267.52999999999997</v>
      </c>
      <c r="CW514">
        <v>334.91</v>
      </c>
      <c r="DB514">
        <v>303.91000000000003</v>
      </c>
      <c r="DG514">
        <v>329.69</v>
      </c>
      <c r="DL514">
        <v>303.91000000000003</v>
      </c>
      <c r="DQ514">
        <v>334.91</v>
      </c>
      <c r="DV514">
        <v>333.68</v>
      </c>
      <c r="EA514">
        <v>327.43</v>
      </c>
      <c r="EF514">
        <v>306.16000000000003</v>
      </c>
      <c r="EK514">
        <v>300.77999999999997</v>
      </c>
      <c r="EP514">
        <v>306.16000000000003</v>
      </c>
      <c r="EU514">
        <v>359.45</v>
      </c>
      <c r="EZ514">
        <v>306.16000000000003</v>
      </c>
      <c r="FE514">
        <v>337.16</v>
      </c>
      <c r="FJ514">
        <v>306.16000000000003</v>
      </c>
      <c r="FO514">
        <v>287.81</v>
      </c>
      <c r="FT514">
        <v>298.41000000000003</v>
      </c>
      <c r="FY514">
        <v>395.55</v>
      </c>
      <c r="GD514">
        <v>327.02999999999997</v>
      </c>
      <c r="GI514">
        <v>324.58999999999997</v>
      </c>
      <c r="GN514">
        <v>301.07</v>
      </c>
      <c r="GS514">
        <v>332.06</v>
      </c>
      <c r="GX514">
        <v>301.07</v>
      </c>
      <c r="HC514">
        <v>288.20999999999998</v>
      </c>
      <c r="HH514">
        <v>303.11</v>
      </c>
      <c r="HM514">
        <v>297.97000000000003</v>
      </c>
      <c r="HR514">
        <v>368.29</v>
      </c>
      <c r="HW514">
        <v>320.19</v>
      </c>
      <c r="IB514">
        <v>294.2</v>
      </c>
      <c r="IG514">
        <v>325.45</v>
      </c>
      <c r="IL514">
        <v>405.27</v>
      </c>
      <c r="IQ514">
        <v>325.98</v>
      </c>
      <c r="IV514">
        <v>302.27999999999997</v>
      </c>
      <c r="JA514">
        <v>322.82</v>
      </c>
      <c r="JF514">
        <v>328.4</v>
      </c>
      <c r="JK514">
        <v>314.58</v>
      </c>
      <c r="JP514">
        <v>399.49</v>
      </c>
    </row>
    <row r="515" spans="1:278" x14ac:dyDescent="0.3">
      <c r="A515" s="2">
        <f>IFERROR(AVERAGEIF(Customer_Revenue[[#This Row],[1/3/2022]:[3/31/2022]], "&gt;0"), 0)</f>
        <v>50.97</v>
      </c>
      <c r="B515" s="1">
        <f>IFERROR(AVEDEV(Customer_Revenue[[#This Row],[1/3/2022]:[3/31/2022]]),0)</f>
        <v>12.482448979591835</v>
      </c>
      <c r="C515" s="1">
        <f>IFERROR(MAX(0,#REF!-#REF!),0)</f>
        <v>0</v>
      </c>
      <c r="D515" s="1">
        <f>IFERROR(#REF!+#REF!,0)</f>
        <v>0</v>
      </c>
      <c r="E515" s="2">
        <f>IFERROR(AVERAGEIF(Customer_Revenue[[#This Row],[4/1/2022]:[6/30/2022]], "&gt;0"), 0)</f>
        <v>53.486666666666657</v>
      </c>
      <c r="F515" s="1">
        <f>IFERROR(AVEDEV(Customer_Revenue[[#This Row],[4/1/2022]:[6/30/2022]]),0)</f>
        <v>1.3555555555555543</v>
      </c>
      <c r="G515" s="1">
        <f>IFERROR(MAX(0,#REF!-#REF!),0)</f>
        <v>0</v>
      </c>
      <c r="H515" s="1">
        <f>IFERROR(#REF!+#REF!,0)</f>
        <v>0</v>
      </c>
      <c r="I515" s="2">
        <f>IFERROR(AVERAGEIF(Customer_Revenue[[#This Row],[4/1/2022]:[9/30/2022]], "&gt;0"),0)</f>
        <v>54.362307692307695</v>
      </c>
      <c r="J515" s="1">
        <f>IFERROR(AVEDEV(Customer_Revenue[[#This Row],[4/1/2022]:[9/30/2022]]),0)</f>
        <v>1.1644970414201192</v>
      </c>
      <c r="K515" s="1">
        <f>IFERROR(MAX(0,Customer_Revenue[[#This Row],[Q3 Mean]]-Customer_Revenue[[#This Row],[Q3 Mean Absolute Deviation]]),0)</f>
        <v>53.197810650887575</v>
      </c>
      <c r="L515" s="1">
        <f>IFERROR(MAX(0,Customer_Revenue[[#This Row],[Q3 Mean]]+Customer_Revenue[[#This Row],[Q3 Mean Absolute Deviation]]),0)</f>
        <v>55.526804733727815</v>
      </c>
      <c r="M515" s="2">
        <f>IFERROR(AVERAGEIF(Customer_Revenue[[#This Row],[10/1/2021]:[3/31/2022]], "&gt;0"),0)</f>
        <v>49.795000000000016</v>
      </c>
      <c r="N515" s="1">
        <f>IFERROR(AVEDEV(Customer_Revenue[[#This Row],[10/1/2021]:[3/31/2022]]),0)</f>
        <v>7.0714792899408154</v>
      </c>
      <c r="O515" s="1">
        <f>IFERROR(MAX(0,#REF!-#REF!),0)</f>
        <v>0</v>
      </c>
      <c r="P515" s="1">
        <f>IFERROR(#REF!+#REF!,0)</f>
        <v>0</v>
      </c>
      <c r="Q515">
        <v>10668</v>
      </c>
      <c r="Y515">
        <v>47.82</v>
      </c>
      <c r="AI515">
        <v>47.82</v>
      </c>
      <c r="AS515">
        <v>47.82</v>
      </c>
      <c r="BC515">
        <v>47.82</v>
      </c>
      <c r="BM515">
        <v>50.22</v>
      </c>
      <c r="BW515">
        <v>50.22</v>
      </c>
      <c r="CG515">
        <v>50.22</v>
      </c>
      <c r="CK515" s="17"/>
      <c r="CQ515">
        <v>50.22</v>
      </c>
      <c r="DA515">
        <v>50.22</v>
      </c>
      <c r="DK515">
        <v>50.22</v>
      </c>
      <c r="DZ515">
        <v>0</v>
      </c>
      <c r="EE515">
        <v>52.47</v>
      </c>
      <c r="EO515">
        <v>52.47</v>
      </c>
      <c r="EY515">
        <v>52.47</v>
      </c>
      <c r="FI515">
        <v>52.47</v>
      </c>
      <c r="FS515">
        <v>52.47</v>
      </c>
      <c r="GC515">
        <v>52.47</v>
      </c>
      <c r="GM515">
        <v>55.52</v>
      </c>
      <c r="GW515">
        <v>55.52</v>
      </c>
      <c r="HG515">
        <v>55.52</v>
      </c>
      <c r="HQ515">
        <v>55.52</v>
      </c>
      <c r="IA515">
        <v>55.52</v>
      </c>
      <c r="IK515">
        <v>55.52</v>
      </c>
      <c r="IU515">
        <v>54.57</v>
      </c>
      <c r="JE515">
        <v>54.57</v>
      </c>
      <c r="JO515">
        <v>54.57</v>
      </c>
    </row>
    <row r="516" spans="1:278" x14ac:dyDescent="0.3">
      <c r="A516" s="2">
        <f>IFERROR(AVERAGEIF(Customer_Revenue[[#This Row],[1/3/2022]:[3/31/2022]], "&gt;0"), 0)</f>
        <v>67.109999999999985</v>
      </c>
      <c r="B516" s="1">
        <f>IFERROR(AVEDEV(Customer_Revenue[[#This Row],[1/3/2022]:[3/31/2022]]),0)</f>
        <v>11.629999999999997</v>
      </c>
      <c r="C516" s="1">
        <f>IFERROR(MAX(0,#REF!-#REF!),0)</f>
        <v>0</v>
      </c>
      <c r="D516" s="1">
        <f>IFERROR(#REF!+#REF!,0)</f>
        <v>0</v>
      </c>
      <c r="E516" s="2">
        <f>IFERROR(AVERAGEIF(Customer_Revenue[[#This Row],[4/1/2022]:[6/30/2022]], "&gt;0"), 0)</f>
        <v>69.88333333333334</v>
      </c>
      <c r="F516" s="1">
        <f>IFERROR(AVEDEV(Customer_Revenue[[#This Row],[4/1/2022]:[6/30/2022]]),0)</f>
        <v>4.391111111111111</v>
      </c>
      <c r="G516" s="1">
        <f>IFERROR(MAX(0,#REF!-#REF!),0)</f>
        <v>0</v>
      </c>
      <c r="H516" s="1">
        <f>IFERROR(#REF!+#REF!,0)</f>
        <v>0</v>
      </c>
      <c r="I516" s="2">
        <f>IFERROR(AVERAGEIF(Customer_Revenue[[#This Row],[4/1/2022]:[9/30/2022]], "&gt;0"),0)</f>
        <v>77.736666666666665</v>
      </c>
      <c r="J516" s="1">
        <f>IFERROR(AVEDEV(Customer_Revenue[[#This Row],[4/1/2022]:[9/30/2022]]),0)</f>
        <v>13.965555555555554</v>
      </c>
      <c r="K516" s="1">
        <f>IFERROR(MAX(0,Customer_Revenue[[#This Row],[Q3 Mean]]-Customer_Revenue[[#This Row],[Q3 Mean Absolute Deviation]]),0)</f>
        <v>63.771111111111111</v>
      </c>
      <c r="L516" s="1">
        <f>IFERROR(MAX(0,Customer_Revenue[[#This Row],[Q3 Mean]]+Customer_Revenue[[#This Row],[Q3 Mean Absolute Deviation]]),0)</f>
        <v>91.702222222222218</v>
      </c>
      <c r="M516" s="2">
        <f>IFERROR(AVERAGEIF(Customer_Revenue[[#This Row],[10/1/2021]:[3/31/2022]], "&gt;0"),0)</f>
        <v>66.194285714285712</v>
      </c>
      <c r="N516" s="1">
        <f>IFERROR(AVEDEV(Customer_Revenue[[#This Row],[10/1/2021]:[3/31/2022]]),0)</f>
        <v>13.182448979591836</v>
      </c>
      <c r="O516" s="1">
        <f>IFERROR(MAX(0,#REF!-#REF!),0)</f>
        <v>0</v>
      </c>
      <c r="P516" s="1">
        <f>IFERROR(#REF!+#REF!,0)</f>
        <v>0</v>
      </c>
      <c r="Q516">
        <v>10671</v>
      </c>
      <c r="Z516">
        <v>74.3</v>
      </c>
      <c r="AT516">
        <v>41.88</v>
      </c>
      <c r="BN516">
        <v>78.739999999999995</v>
      </c>
      <c r="CH516">
        <v>44.37</v>
      </c>
      <c r="CK516" s="17"/>
      <c r="DB516">
        <v>78.739999999999995</v>
      </c>
      <c r="DV516">
        <v>78.739999999999995</v>
      </c>
      <c r="EP516">
        <v>66.59</v>
      </c>
      <c r="FJ516">
        <v>66.59</v>
      </c>
      <c r="GD516">
        <v>66.59</v>
      </c>
      <c r="GX516">
        <v>76.47</v>
      </c>
      <c r="HR516">
        <v>99.48</v>
      </c>
      <c r="IL516">
        <v>59.4</v>
      </c>
      <c r="JF516">
        <v>97.89</v>
      </c>
    </row>
    <row r="517" spans="1:278" x14ac:dyDescent="0.3">
      <c r="A517" s="2">
        <f>IFERROR(AVERAGEIF(Customer_Revenue[[#This Row],[1/3/2022]:[3/31/2022]], "&gt;0"), 0)</f>
        <v>135.96846153846153</v>
      </c>
      <c r="B517" s="1">
        <f>IFERROR(AVEDEV(Customer_Revenue[[#This Row],[1/3/2022]:[3/31/2022]]),0)</f>
        <v>6.7668639053254322</v>
      </c>
      <c r="C517" s="1">
        <f>IFERROR(MAX(0,#REF!-#REF!),0)</f>
        <v>0</v>
      </c>
      <c r="D517" s="1">
        <f>IFERROR(#REF!+#REF!,0)</f>
        <v>0</v>
      </c>
      <c r="E517" s="2">
        <f>IFERROR(AVERAGEIF(Customer_Revenue[[#This Row],[4/1/2022]:[6/30/2022]], "&gt;0"), 0)</f>
        <v>138.59769230769228</v>
      </c>
      <c r="F517" s="1">
        <f>IFERROR(AVEDEV(Customer_Revenue[[#This Row],[4/1/2022]:[6/30/2022]]),0)</f>
        <v>6.6949112426035375</v>
      </c>
      <c r="G517" s="1">
        <f>IFERROR(MAX(0,#REF!-#REF!),0)</f>
        <v>0</v>
      </c>
      <c r="H517" s="1">
        <f>IFERROR(#REF!+#REF!,0)</f>
        <v>0</v>
      </c>
      <c r="I517" s="2">
        <f>IFERROR(AVERAGEIF(Customer_Revenue[[#This Row],[4/1/2022]:[9/30/2022]], "&gt;0"),0)</f>
        <v>139.39846153846153</v>
      </c>
      <c r="J517" s="1">
        <f>IFERROR(AVEDEV(Customer_Revenue[[#This Row],[4/1/2022]:[9/30/2022]]),0)</f>
        <v>6.7045562130177512</v>
      </c>
      <c r="K517" s="1">
        <f>IFERROR(MAX(0,Customer_Revenue[[#This Row],[Q3 Mean]]-Customer_Revenue[[#This Row],[Q3 Mean Absolute Deviation]]),0)</f>
        <v>132.69390532544378</v>
      </c>
      <c r="L517" s="1">
        <f>IFERROR(MAX(0,Customer_Revenue[[#This Row],[Q3 Mean]]+Customer_Revenue[[#This Row],[Q3 Mean Absolute Deviation]]),0)</f>
        <v>146.10301775147929</v>
      </c>
      <c r="M517" s="2">
        <f>IFERROR(AVERAGEIF(Customer_Revenue[[#This Row],[10/1/2021]:[3/31/2022]], "&gt;0"),0)</f>
        <v>131.92269230769227</v>
      </c>
      <c r="N517" s="1">
        <f>IFERROR(AVEDEV(Customer_Revenue[[#This Row],[10/1/2021]:[3/31/2022]]),0)</f>
        <v>19.671275510204108</v>
      </c>
      <c r="O517" s="1">
        <f>IFERROR(MAX(0,#REF!-#REF!),0)</f>
        <v>0</v>
      </c>
      <c r="P517" s="1">
        <f>IFERROR(#REF!+#REF!,0)</f>
        <v>0</v>
      </c>
      <c r="Q517">
        <v>10675</v>
      </c>
      <c r="S517">
        <v>143.05000000000001</v>
      </c>
      <c r="Y517">
        <v>125.01</v>
      </c>
      <c r="AC517">
        <v>125.01</v>
      </c>
      <c r="AH517">
        <v>125.01</v>
      </c>
      <c r="AM517">
        <v>143.05000000000001</v>
      </c>
      <c r="AR517">
        <v>120.52</v>
      </c>
      <c r="AX517">
        <v>111.52</v>
      </c>
      <c r="BA517">
        <v>111.52</v>
      </c>
      <c r="BB517">
        <v>0</v>
      </c>
      <c r="BC517">
        <v>0</v>
      </c>
      <c r="BG517">
        <v>129.55000000000001</v>
      </c>
      <c r="BL517">
        <v>116.04</v>
      </c>
      <c r="BQ517">
        <v>131.12</v>
      </c>
      <c r="BV517">
        <v>131.12</v>
      </c>
      <c r="CA517">
        <v>149.88</v>
      </c>
      <c r="CF517">
        <v>131.12</v>
      </c>
      <c r="CK517" s="17">
        <v>131.12</v>
      </c>
      <c r="CP517">
        <v>131.12</v>
      </c>
      <c r="CU517">
        <v>149.88</v>
      </c>
      <c r="CZ517">
        <v>131.12</v>
      </c>
      <c r="DE517">
        <v>131.12</v>
      </c>
      <c r="DJ517">
        <v>131.12</v>
      </c>
      <c r="DO517">
        <v>149.88</v>
      </c>
      <c r="DT517">
        <v>131.12</v>
      </c>
      <c r="DY517">
        <v>131.12</v>
      </c>
      <c r="ED517">
        <v>133.37</v>
      </c>
      <c r="EI517">
        <v>152.13</v>
      </c>
      <c r="EN517">
        <v>133.37</v>
      </c>
      <c r="ES517">
        <v>133.37</v>
      </c>
      <c r="EX517">
        <v>133.37</v>
      </c>
      <c r="FC517">
        <v>152.13</v>
      </c>
      <c r="FH517">
        <v>133.37</v>
      </c>
      <c r="FM517">
        <v>133.37</v>
      </c>
      <c r="FR517">
        <v>133.37</v>
      </c>
      <c r="FW517">
        <v>152.13</v>
      </c>
      <c r="GB517">
        <v>133.37</v>
      </c>
      <c r="GG517">
        <v>133.37</v>
      </c>
      <c r="GL517">
        <v>136.29</v>
      </c>
      <c r="GQ517">
        <v>155.05000000000001</v>
      </c>
      <c r="GV517">
        <v>136.29</v>
      </c>
      <c r="HA517">
        <v>136.29</v>
      </c>
      <c r="HF517">
        <v>136.29</v>
      </c>
      <c r="HK517">
        <v>155.05000000000001</v>
      </c>
      <c r="HP517">
        <v>136.29</v>
      </c>
      <c r="HU517">
        <v>136.29</v>
      </c>
      <c r="HZ517">
        <v>136.29</v>
      </c>
      <c r="IE517">
        <v>155.05000000000001</v>
      </c>
      <c r="IJ517">
        <v>136.29</v>
      </c>
      <c r="IO517">
        <v>135.38</v>
      </c>
      <c r="IT517">
        <v>135.38</v>
      </c>
      <c r="IY517">
        <v>154.13999999999999</v>
      </c>
      <c r="JD517">
        <v>135.38</v>
      </c>
      <c r="JI517">
        <v>135.38</v>
      </c>
      <c r="JN517">
        <v>135.38</v>
      </c>
    </row>
    <row r="518" spans="1:278" x14ac:dyDescent="0.3">
      <c r="A518" s="2">
        <f>IFERROR(AVERAGEIF(Customer_Revenue[[#This Row],[1/3/2022]:[3/31/2022]], "&gt;0"), 0)</f>
        <v>74.982500000000002</v>
      </c>
      <c r="B518" s="1">
        <f>IFERROR(AVEDEV(Customer_Revenue[[#This Row],[1/3/2022]:[3/31/2022]]),0)</f>
        <v>2.0541666666666685</v>
      </c>
      <c r="C518" s="1">
        <f>IFERROR(MAX(0,#REF!-#REF!),0)</f>
        <v>0</v>
      </c>
      <c r="D518" s="1">
        <f>IFERROR(#REF!+#REF!,0)</f>
        <v>0</v>
      </c>
      <c r="E518" s="2">
        <f>IFERROR(AVERAGEIF(Customer_Revenue[[#This Row],[4/1/2022]:[6/30/2022]], "&gt;0"), 0)</f>
        <v>102.35307692307691</v>
      </c>
      <c r="F518" s="1">
        <f>IFERROR(AVEDEV(Customer_Revenue[[#This Row],[4/1/2022]:[6/30/2022]]),0)</f>
        <v>42.167959183673467</v>
      </c>
      <c r="G518" s="1">
        <f>IFERROR(MAX(0,#REF!-#REF!),0)</f>
        <v>0</v>
      </c>
      <c r="H518" s="1">
        <f>IFERROR(#REF!+#REF!,0)</f>
        <v>0</v>
      </c>
      <c r="I518" s="2">
        <f>IFERROR(AVERAGEIF(Customer_Revenue[[#This Row],[4/1/2022]:[9/30/2022]], "&gt;0"),0)</f>
        <v>150.53321428571425</v>
      </c>
      <c r="J518" s="1">
        <f>IFERROR(AVEDEV(Customer_Revenue[[#This Row],[4/1/2022]:[9/30/2022]]),0)</f>
        <v>91.749073881373548</v>
      </c>
      <c r="K518" s="1">
        <f>IFERROR(MAX(0,Customer_Revenue[[#This Row],[Q3 Mean]]-Customer_Revenue[[#This Row],[Q3 Mean Absolute Deviation]]),0)</f>
        <v>58.784140404340704</v>
      </c>
      <c r="L518" s="1">
        <f>IFERROR(MAX(0,Customer_Revenue[[#This Row],[Q3 Mean]]+Customer_Revenue[[#This Row],[Q3 Mean Absolute Deviation]]),0)</f>
        <v>242.28228816708781</v>
      </c>
      <c r="M518" s="2">
        <f>IFERROR(AVERAGEIF(Customer_Revenue[[#This Row],[10/1/2021]:[3/31/2022]], "&gt;0"),0)</f>
        <v>72.412692307692311</v>
      </c>
      <c r="N518" s="1">
        <f>IFERROR(AVEDEV(Customer_Revenue[[#This Row],[10/1/2021]:[3/31/2022]]),0)</f>
        <v>2.3721301775147969</v>
      </c>
      <c r="O518" s="1">
        <f>IFERROR(MAX(0,#REF!-#REF!),0)</f>
        <v>0</v>
      </c>
      <c r="P518" s="1">
        <f>IFERROR(#REF!+#REF!,0)</f>
        <v>0</v>
      </c>
      <c r="Q518">
        <v>10693</v>
      </c>
      <c r="R518">
        <v>70.209999999999994</v>
      </c>
      <c r="W518">
        <v>70.209999999999994</v>
      </c>
      <c r="AB518">
        <v>70.209999999999994</v>
      </c>
      <c r="AG518">
        <v>70.209999999999994</v>
      </c>
      <c r="AL518">
        <v>70.209999999999994</v>
      </c>
      <c r="AQ518">
        <v>70.209999999999994</v>
      </c>
      <c r="AV518">
        <v>70.209999999999994</v>
      </c>
      <c r="BA518">
        <v>70.209999999999994</v>
      </c>
      <c r="BF518">
        <v>70.209999999999994</v>
      </c>
      <c r="BK518">
        <v>70.209999999999994</v>
      </c>
      <c r="BP518">
        <v>70.209999999999994</v>
      </c>
      <c r="BU518">
        <v>70.209999999999994</v>
      </c>
      <c r="BZ518">
        <v>70.209999999999994</v>
      </c>
      <c r="CE518">
        <v>70.209999999999994</v>
      </c>
      <c r="CJ518">
        <v>73.75</v>
      </c>
      <c r="CK518" s="17"/>
      <c r="CO518">
        <v>73.75</v>
      </c>
      <c r="CT518">
        <v>73.75</v>
      </c>
      <c r="CY518">
        <v>73.75</v>
      </c>
      <c r="DD518">
        <v>73.75</v>
      </c>
      <c r="DI518">
        <v>73.75</v>
      </c>
      <c r="DN518">
        <v>73.75</v>
      </c>
      <c r="DS518">
        <v>73.75</v>
      </c>
      <c r="DX518">
        <v>73.75</v>
      </c>
      <c r="EC518">
        <v>73.75</v>
      </c>
      <c r="EH518">
        <v>76</v>
      </c>
      <c r="EM518">
        <v>86.29</v>
      </c>
      <c r="ER518">
        <v>76</v>
      </c>
      <c r="EW518">
        <v>76</v>
      </c>
      <c r="FB518">
        <v>76</v>
      </c>
      <c r="FG518">
        <v>76</v>
      </c>
      <c r="FL518">
        <v>76</v>
      </c>
      <c r="FQ518">
        <v>76</v>
      </c>
      <c r="FV518">
        <v>111.91</v>
      </c>
      <c r="GA518">
        <v>76</v>
      </c>
      <c r="GF518">
        <v>76</v>
      </c>
      <c r="GJ518">
        <v>79.11</v>
      </c>
      <c r="GK518">
        <v>0</v>
      </c>
      <c r="GP518">
        <v>79.11</v>
      </c>
      <c r="GU518">
        <v>373.35</v>
      </c>
      <c r="GZ518">
        <v>79.11</v>
      </c>
      <c r="HE518">
        <v>79.11</v>
      </c>
      <c r="HJ518">
        <v>79.11</v>
      </c>
      <c r="HO518">
        <v>119.8</v>
      </c>
      <c r="HT518">
        <v>458.27</v>
      </c>
      <c r="HY518">
        <v>189.68</v>
      </c>
      <c r="IA518">
        <v>286.31</v>
      </c>
      <c r="ID518">
        <v>79.11</v>
      </c>
      <c r="IH518">
        <v>356.49</v>
      </c>
      <c r="II518">
        <v>0</v>
      </c>
      <c r="IN518">
        <v>156.76999999999998</v>
      </c>
      <c r="IS518">
        <v>410.09999999999997</v>
      </c>
      <c r="IX518">
        <v>78.14</v>
      </c>
      <c r="JB518">
        <v>78.14</v>
      </c>
      <c r="JC518">
        <v>0</v>
      </c>
      <c r="JH518">
        <v>98.48</v>
      </c>
      <c r="JM518">
        <v>239.79000000000002</v>
      </c>
      <c r="JR518">
        <v>175.04000000000002</v>
      </c>
    </row>
    <row r="519" spans="1:278" x14ac:dyDescent="0.3">
      <c r="A519" s="2">
        <f>IFERROR(AVERAGEIF(Customer_Revenue[[#This Row],[1/3/2022]:[3/31/2022]], "&gt;0"), 0)</f>
        <v>47.384999999999998</v>
      </c>
      <c r="B519" s="1">
        <f>IFERROR(AVEDEV(Customer_Revenue[[#This Row],[1/3/2022]:[3/31/2022]]),0)</f>
        <v>0.625</v>
      </c>
      <c r="C519" s="1">
        <f>IFERROR(MAX(0,#REF!-#REF!),0)</f>
        <v>0</v>
      </c>
      <c r="D519" s="1">
        <f>IFERROR(#REF!+#REF!,0)</f>
        <v>0</v>
      </c>
      <c r="E519" s="2">
        <f>IFERROR(AVERAGEIF(Customer_Revenue[[#This Row],[4/1/2022]:[6/30/2022]], "&gt;0"), 0)</f>
        <v>49.722857142857144</v>
      </c>
      <c r="F519" s="1">
        <f>IFERROR(AVEDEV(Customer_Revenue[[#This Row],[4/1/2022]:[6/30/2022]]),0)</f>
        <v>0.79346938775510467</v>
      </c>
      <c r="G519" s="1">
        <f>IFERROR(MAX(0,#REF!-#REF!),0)</f>
        <v>0</v>
      </c>
      <c r="H519" s="1">
        <f>IFERROR(#REF!+#REF!,0)</f>
        <v>0</v>
      </c>
      <c r="I519" s="2">
        <f>IFERROR(AVERAGEIF(Customer_Revenue[[#This Row],[4/1/2022]:[9/30/2022]], "&gt;0"),0)</f>
        <v>50.958461538461535</v>
      </c>
      <c r="J519" s="1">
        <f>IFERROR(AVEDEV(Customer_Revenue[[#This Row],[4/1/2022]:[9/30/2022]]),0)</f>
        <v>2.3517159763313606</v>
      </c>
      <c r="K519" s="1">
        <f>IFERROR(MAX(0,Customer_Revenue[[#This Row],[Q3 Mean]]-Customer_Revenue[[#This Row],[Q3 Mean Absolute Deviation]]),0)</f>
        <v>48.606745562130172</v>
      </c>
      <c r="L519" s="1">
        <f>IFERROR(MAX(0,Customer_Revenue[[#This Row],[Q3 Mean]]+Customer_Revenue[[#This Row],[Q3 Mean Absolute Deviation]]),0)</f>
        <v>53.310177514792898</v>
      </c>
      <c r="M519" s="2">
        <f>IFERROR(AVERAGEIF(Customer_Revenue[[#This Row],[10/1/2021]:[3/31/2022]], "&gt;0"),0)</f>
        <v>45.857499999999995</v>
      </c>
      <c r="N519" s="1">
        <f>IFERROR(AVEDEV(Customer_Revenue[[#This Row],[10/1/2021]:[3/31/2022]]),0)</f>
        <v>1.5274999999999999</v>
      </c>
      <c r="O519" s="1">
        <f>IFERROR(MAX(0,#REF!-#REF!),0)</f>
        <v>0</v>
      </c>
      <c r="P519" s="1">
        <f>IFERROR(#REF!+#REF!,0)</f>
        <v>0</v>
      </c>
      <c r="Q519">
        <v>10702</v>
      </c>
      <c r="V519">
        <v>44.33</v>
      </c>
      <c r="AF519">
        <v>44.33</v>
      </c>
      <c r="AP519">
        <v>44.33</v>
      </c>
      <c r="BJ519">
        <v>44.33</v>
      </c>
      <c r="BT519">
        <v>44.33</v>
      </c>
      <c r="CD519">
        <v>44.33</v>
      </c>
      <c r="CK519" s="17"/>
      <c r="CN519">
        <v>47.01</v>
      </c>
      <c r="CX519">
        <v>47.01</v>
      </c>
      <c r="DH519">
        <v>47.01</v>
      </c>
      <c r="DR519">
        <v>47.01</v>
      </c>
      <c r="EB519">
        <v>47.01</v>
      </c>
      <c r="EL519">
        <v>49.26</v>
      </c>
      <c r="EV519">
        <v>49.26</v>
      </c>
      <c r="FF519">
        <v>49.26</v>
      </c>
      <c r="FP519">
        <v>49.26</v>
      </c>
      <c r="FZ519">
        <v>49.26</v>
      </c>
      <c r="GJ519">
        <v>52.5</v>
      </c>
      <c r="GT519">
        <v>49.26</v>
      </c>
      <c r="HD519">
        <v>49.26</v>
      </c>
      <c r="HN519">
        <v>49.26</v>
      </c>
      <c r="HX519">
        <v>49.26</v>
      </c>
      <c r="IH519">
        <v>49.26</v>
      </c>
      <c r="IR519">
        <v>55.54</v>
      </c>
      <c r="JB519">
        <v>55.54</v>
      </c>
      <c r="JL519">
        <v>55.54</v>
      </c>
    </row>
    <row r="520" spans="1:278" x14ac:dyDescent="0.3">
      <c r="A520" s="2">
        <f>IFERROR(AVERAGEIF(Customer_Revenue[[#This Row],[1/3/2022]:[3/31/2022]], "&gt;0"), 0)</f>
        <v>94.765000000000001</v>
      </c>
      <c r="B520" s="1">
        <f>IFERROR(AVEDEV(Customer_Revenue[[#This Row],[1/3/2022]:[3/31/2022]]),0)</f>
        <v>0.625</v>
      </c>
      <c r="C520" s="1">
        <f>IFERROR(MAX(0,#REF!-#REF!),0)</f>
        <v>0</v>
      </c>
      <c r="D520" s="1">
        <f>IFERROR(#REF!+#REF!,0)</f>
        <v>0</v>
      </c>
      <c r="E520" s="2">
        <f>IFERROR(AVERAGEIF(Customer_Revenue[[#This Row],[4/1/2022]:[6/30/2022]], "&gt;0"), 0)</f>
        <v>97.144999999999996</v>
      </c>
      <c r="F520" s="1">
        <f>IFERROR(AVEDEV(Customer_Revenue[[#This Row],[4/1/2022]:[6/30/2022]]),0)</f>
        <v>23.790612244897961</v>
      </c>
      <c r="G520" s="1">
        <f>IFERROR(MAX(0,#REF!-#REF!),0)</f>
        <v>0</v>
      </c>
      <c r="H520" s="1">
        <f>IFERROR(#REF!+#REF!,0)</f>
        <v>0</v>
      </c>
      <c r="I520" s="2">
        <f>IFERROR(AVERAGEIF(Customer_Revenue[[#This Row],[4/1/2022]:[9/30/2022]], "&gt;0"),0)</f>
        <v>98.172499999999999</v>
      </c>
      <c r="J520" s="1">
        <f>IFERROR(AVEDEV(Customer_Revenue[[#This Row],[4/1/2022]:[9/30/2022]]),0)</f>
        <v>13.941656804733734</v>
      </c>
      <c r="K520" s="1">
        <f>IFERROR(MAX(0,Customer_Revenue[[#This Row],[Q3 Mean]]-Customer_Revenue[[#This Row],[Q3 Mean Absolute Deviation]]),0)</f>
        <v>84.23084319526626</v>
      </c>
      <c r="L520" s="1">
        <f>IFERROR(MAX(0,Customer_Revenue[[#This Row],[Q3 Mean]]+Customer_Revenue[[#This Row],[Q3 Mean Absolute Deviation]]),0)</f>
        <v>112.11415680473374</v>
      </c>
      <c r="M520" s="2">
        <f>IFERROR(AVERAGEIF(Customer_Revenue[[#This Row],[10/1/2021]:[3/31/2022]], "&gt;0"),0)</f>
        <v>91.676923076923075</v>
      </c>
      <c r="N520" s="1">
        <f>IFERROR(AVEDEV(Customer_Revenue[[#This Row],[10/1/2021]:[3/31/2022]]),0)</f>
        <v>2.8505325443786975</v>
      </c>
      <c r="O520" s="1">
        <f>IFERROR(MAX(0,#REF!-#REF!),0)</f>
        <v>0</v>
      </c>
      <c r="P520" s="1">
        <f>IFERROR(#REF!+#REF!,0)</f>
        <v>0</v>
      </c>
      <c r="Q520">
        <v>10707</v>
      </c>
      <c r="T520">
        <v>89.03</v>
      </c>
      <c r="AD520">
        <v>89.03</v>
      </c>
      <c r="AN520">
        <v>89.03</v>
      </c>
      <c r="AX520">
        <v>89.03</v>
      </c>
      <c r="BH520">
        <v>89.03</v>
      </c>
      <c r="BR520">
        <v>89.03</v>
      </c>
      <c r="CB520">
        <v>89.03</v>
      </c>
      <c r="CK520" s="17"/>
      <c r="CL520">
        <v>94.39</v>
      </c>
      <c r="CV520">
        <v>94.39</v>
      </c>
      <c r="DF520">
        <v>94.39</v>
      </c>
      <c r="DP520">
        <v>94.39</v>
      </c>
      <c r="DZ520">
        <v>94.39</v>
      </c>
      <c r="EJ520">
        <v>96.64</v>
      </c>
      <c r="ET520">
        <v>96.64</v>
      </c>
      <c r="FD520">
        <v>96.64</v>
      </c>
      <c r="FN520">
        <v>96.64</v>
      </c>
      <c r="FX520">
        <v>96.64</v>
      </c>
      <c r="GM520">
        <v>96.64</v>
      </c>
      <c r="GR520">
        <v>0</v>
      </c>
      <c r="HB520">
        <v>99.67</v>
      </c>
      <c r="HL520">
        <v>99.67</v>
      </c>
      <c r="HV520">
        <v>99.67</v>
      </c>
      <c r="IF520">
        <v>99.67</v>
      </c>
      <c r="IP520">
        <v>98.73</v>
      </c>
      <c r="IZ520">
        <v>98.73</v>
      </c>
      <c r="JJ520">
        <v>98.73</v>
      </c>
    </row>
    <row r="521" spans="1:278" x14ac:dyDescent="0.3">
      <c r="A521" s="2">
        <f>IFERROR(AVERAGEIF(Customer_Revenue[[#This Row],[1/3/2022]:[3/31/2022]], "&gt;0"), 0)</f>
        <v>74.879230769230759</v>
      </c>
      <c r="B521" s="1">
        <f>IFERROR(AVEDEV(Customer_Revenue[[#This Row],[1/3/2022]:[3/31/2022]]),0)</f>
        <v>19.120828402366868</v>
      </c>
      <c r="C521" s="1">
        <f>IFERROR(MAX(0,#REF!-#REF!),0)</f>
        <v>0</v>
      </c>
      <c r="D521" s="1">
        <f>IFERROR(#REF!+#REF!,0)</f>
        <v>0</v>
      </c>
      <c r="E521" s="2">
        <f>IFERROR(AVERAGEIF(Customer_Revenue[[#This Row],[4/1/2022]:[6/30/2022]], "&gt;0"), 0)</f>
        <v>70.046923076923065</v>
      </c>
      <c r="F521" s="1">
        <f>IFERROR(AVEDEV(Customer_Revenue[[#This Row],[4/1/2022]:[6/30/2022]]),0)</f>
        <v>19.421301775147924</v>
      </c>
      <c r="G521" s="1">
        <f>IFERROR(MAX(0,#REF!-#REF!),0)</f>
        <v>0</v>
      </c>
      <c r="H521" s="1">
        <f>IFERROR(#REF!+#REF!,0)</f>
        <v>0</v>
      </c>
      <c r="I521" s="2">
        <f>IFERROR(AVERAGEIF(Customer_Revenue[[#This Row],[4/1/2022]:[9/30/2022]], "&gt;0"),0)</f>
        <v>72.161153846153837</v>
      </c>
      <c r="J521" s="1">
        <f>IFERROR(AVEDEV(Customer_Revenue[[#This Row],[4/1/2022]:[9/30/2022]]),0)</f>
        <v>19.632692307692306</v>
      </c>
      <c r="K521" s="1">
        <f>IFERROR(MAX(0,Customer_Revenue[[#This Row],[Q3 Mean]]-Customer_Revenue[[#This Row],[Q3 Mean Absolute Deviation]]),0)</f>
        <v>52.528461538461528</v>
      </c>
      <c r="L521" s="1">
        <f>IFERROR(MAX(0,Customer_Revenue[[#This Row],[Q3 Mean]]+Customer_Revenue[[#This Row],[Q3 Mean Absolute Deviation]]),0)</f>
        <v>91.793846153846147</v>
      </c>
      <c r="M521" s="2">
        <f>IFERROR(AVERAGEIF(Customer_Revenue[[#This Row],[10/1/2021]:[3/31/2022]], "&gt;0"),0)</f>
        <v>71.736153846153826</v>
      </c>
      <c r="N521" s="1">
        <f>IFERROR(AVEDEV(Customer_Revenue[[#This Row],[10/1/2021]:[3/31/2022]]),0)</f>
        <v>19.046923076923086</v>
      </c>
      <c r="O521" s="1">
        <f>IFERROR(MAX(0,#REF!-#REF!),0)</f>
        <v>0</v>
      </c>
      <c r="P521" s="1">
        <f>IFERROR(#REF!+#REF!,0)</f>
        <v>0</v>
      </c>
      <c r="Q521">
        <v>10709</v>
      </c>
      <c r="U521">
        <v>50.83</v>
      </c>
      <c r="Z521">
        <v>87.93</v>
      </c>
      <c r="AE521">
        <v>50.83</v>
      </c>
      <c r="AJ521">
        <v>87.93</v>
      </c>
      <c r="AO521">
        <v>50.83</v>
      </c>
      <c r="AT521">
        <v>87.93</v>
      </c>
      <c r="AY521">
        <v>50.83</v>
      </c>
      <c r="BD521">
        <v>92.09</v>
      </c>
      <c r="BI521">
        <v>50.83</v>
      </c>
      <c r="BN521">
        <v>87.93</v>
      </c>
      <c r="BS521">
        <v>50.83</v>
      </c>
      <c r="BX521">
        <v>87.93</v>
      </c>
      <c r="CC521">
        <v>54.99</v>
      </c>
      <c r="CH521">
        <v>97.53</v>
      </c>
      <c r="CK521" s="17"/>
      <c r="CM521">
        <v>53.79</v>
      </c>
      <c r="CR521">
        <v>93.12</v>
      </c>
      <c r="CW521">
        <v>53.79</v>
      </c>
      <c r="DB521">
        <v>93.12</v>
      </c>
      <c r="DG521">
        <v>53.79</v>
      </c>
      <c r="DL521">
        <v>93.12</v>
      </c>
      <c r="DQ521">
        <v>53.79</v>
      </c>
      <c r="DV521">
        <v>93.12</v>
      </c>
      <c r="EA521">
        <v>53.79</v>
      </c>
      <c r="EF521">
        <v>95.37</v>
      </c>
      <c r="EK521">
        <v>56.04</v>
      </c>
      <c r="EP521">
        <v>83.06</v>
      </c>
      <c r="EU521">
        <v>50.86</v>
      </c>
      <c r="EZ521">
        <v>90.19</v>
      </c>
      <c r="FE521">
        <v>50.86</v>
      </c>
      <c r="FJ521">
        <v>90.19</v>
      </c>
      <c r="FO521">
        <v>50.86</v>
      </c>
      <c r="FT521">
        <v>90.19</v>
      </c>
      <c r="FY521">
        <v>50.86</v>
      </c>
      <c r="GD521">
        <v>90.19</v>
      </c>
      <c r="GI521">
        <v>53.55</v>
      </c>
      <c r="GN521">
        <v>92.88</v>
      </c>
      <c r="GS521">
        <v>53.55</v>
      </c>
      <c r="GX521">
        <v>92.88</v>
      </c>
      <c r="HC521">
        <v>53.55</v>
      </c>
      <c r="HH521">
        <v>92.88</v>
      </c>
      <c r="HM521">
        <v>53.55</v>
      </c>
      <c r="HR521">
        <v>92.88</v>
      </c>
      <c r="HW521">
        <v>53.55</v>
      </c>
      <c r="IB521">
        <v>92.88</v>
      </c>
      <c r="IG521">
        <v>53.55</v>
      </c>
      <c r="IL521">
        <v>92.04</v>
      </c>
      <c r="IQ521">
        <v>52.71</v>
      </c>
      <c r="IV521">
        <v>92.04</v>
      </c>
      <c r="JA521">
        <v>52.71</v>
      </c>
      <c r="JF521">
        <v>92.04</v>
      </c>
      <c r="JK521">
        <v>52.71</v>
      </c>
      <c r="JP521">
        <v>92.04</v>
      </c>
    </row>
    <row r="522" spans="1:278" x14ac:dyDescent="0.3">
      <c r="A522" s="2">
        <f>IFERROR(AVERAGEIF(Customer_Revenue[[#This Row],[1/3/2022]:[3/31/2022]], "&gt;0"), 0)</f>
        <v>62.550000000000004</v>
      </c>
      <c r="B522" s="1">
        <f>IFERROR(AVEDEV(Customer_Revenue[[#This Row],[1/3/2022]:[3/31/2022]]),0)</f>
        <v>17.32</v>
      </c>
      <c r="C522" s="1">
        <f>IFERROR(MAX(0,#REF!-#REF!),0)</f>
        <v>0</v>
      </c>
      <c r="D522" s="1">
        <f>IFERROR(#REF!+#REF!,0)</f>
        <v>0</v>
      </c>
      <c r="E522" s="2">
        <f>IFERROR(AVERAGEIF(Customer_Revenue[[#This Row],[4/1/2022]:[6/30/2022]], "&gt;0"), 0)</f>
        <v>92.619230769230768</v>
      </c>
      <c r="F522" s="1">
        <f>IFERROR(AVEDEV(Customer_Revenue[[#This Row],[4/1/2022]:[6/30/2022]]),0)</f>
        <v>29.396213017751482</v>
      </c>
      <c r="G522" s="1">
        <f>IFERROR(MAX(0,#REF!-#REF!),0)</f>
        <v>0</v>
      </c>
      <c r="H522" s="1">
        <f>IFERROR(#REF!+#REF!,0)</f>
        <v>0</v>
      </c>
      <c r="I522" s="2">
        <f>IFERROR(AVERAGEIF(Customer_Revenue[[#This Row],[4/1/2022]:[9/30/2022]], "&gt;0"),0)</f>
        <v>104.51807692307693</v>
      </c>
      <c r="J522" s="1">
        <f>IFERROR(AVEDEV(Customer_Revenue[[#This Row],[4/1/2022]:[9/30/2022]]),0)</f>
        <v>38.172100591715981</v>
      </c>
      <c r="K522" s="1">
        <f>IFERROR(MAX(0,Customer_Revenue[[#This Row],[Q3 Mean]]-Customer_Revenue[[#This Row],[Q3 Mean Absolute Deviation]]),0)</f>
        <v>66.345976331360959</v>
      </c>
      <c r="L522" s="1">
        <f>IFERROR(MAX(0,Customer_Revenue[[#This Row],[Q3 Mean]]+Customer_Revenue[[#This Row],[Q3 Mean Absolute Deviation]]),0)</f>
        <v>142.69017751479291</v>
      </c>
      <c r="M522" s="2">
        <f>IFERROR(AVERAGEIF(Customer_Revenue[[#This Row],[10/1/2021]:[3/31/2022]], "&gt;0"),0)</f>
        <v>70.161249999999995</v>
      </c>
      <c r="N522" s="1">
        <f>IFERROR(AVEDEV(Customer_Revenue[[#This Row],[10/1/2021]:[3/31/2022]]),0)</f>
        <v>27.644970414201186</v>
      </c>
      <c r="O522" s="1">
        <f>IFERROR(MAX(0,#REF!-#REF!),0)</f>
        <v>0</v>
      </c>
      <c r="P522" s="1">
        <f>IFERROR(#REF!+#REF!,0)</f>
        <v>0</v>
      </c>
      <c r="Q522">
        <v>10752</v>
      </c>
      <c r="T522">
        <v>230.58</v>
      </c>
      <c r="Y522">
        <v>85.46</v>
      </c>
      <c r="AD522">
        <v>51.49</v>
      </c>
      <c r="AI522">
        <v>51.49</v>
      </c>
      <c r="AN522">
        <v>51.49</v>
      </c>
      <c r="AS522">
        <v>51.49</v>
      </c>
      <c r="AX522">
        <v>51.49</v>
      </c>
      <c r="BC522">
        <v>0</v>
      </c>
      <c r="BH522">
        <v>0</v>
      </c>
      <c r="BM522">
        <v>51.49</v>
      </c>
      <c r="BR522">
        <v>51.49</v>
      </c>
      <c r="BW522">
        <v>97.84</v>
      </c>
      <c r="CB522">
        <v>96.41</v>
      </c>
      <c r="CG522">
        <v>51.49</v>
      </c>
      <c r="CK522" s="17"/>
      <c r="CL522">
        <v>51.49</v>
      </c>
      <c r="CQ522">
        <v>51.49</v>
      </c>
      <c r="CV522">
        <v>51.49</v>
      </c>
      <c r="DA522">
        <v>91.74</v>
      </c>
      <c r="DF522">
        <v>43.68</v>
      </c>
      <c r="DK522">
        <v>55.08</v>
      </c>
      <c r="DP522">
        <v>55.08</v>
      </c>
      <c r="DU522">
        <v>145.94</v>
      </c>
      <c r="DZ522">
        <v>55.08</v>
      </c>
      <c r="EE522">
        <v>45.93</v>
      </c>
      <c r="EJ522">
        <v>57.33</v>
      </c>
      <c r="EO522">
        <v>57.33</v>
      </c>
      <c r="ET522">
        <v>57.33</v>
      </c>
      <c r="EY522">
        <v>187.87</v>
      </c>
      <c r="FD522">
        <v>57.33</v>
      </c>
      <c r="FI522">
        <v>57.33</v>
      </c>
      <c r="FN522">
        <v>57.33</v>
      </c>
      <c r="FS522">
        <v>102.25</v>
      </c>
      <c r="FX522">
        <v>102.25</v>
      </c>
      <c r="GC522">
        <v>66.56</v>
      </c>
      <c r="GH522">
        <v>68.760000000000005</v>
      </c>
      <c r="GM522">
        <v>103.76</v>
      </c>
      <c r="GR522">
        <v>136.76</v>
      </c>
      <c r="GW522">
        <v>103.76</v>
      </c>
      <c r="HB522">
        <v>102.76</v>
      </c>
      <c r="HG522">
        <v>138.76</v>
      </c>
      <c r="HL522">
        <v>68.760000000000005</v>
      </c>
      <c r="HQ522">
        <v>68.760000000000005</v>
      </c>
      <c r="HV522">
        <v>68.760000000000005</v>
      </c>
      <c r="IA522">
        <v>107.96</v>
      </c>
      <c r="IF522">
        <v>57.35</v>
      </c>
      <c r="IK522">
        <v>136.76</v>
      </c>
      <c r="IP522">
        <v>68.760000000000005</v>
      </c>
      <c r="IU522">
        <v>108.76</v>
      </c>
      <c r="IZ522">
        <v>68.760000000000005</v>
      </c>
      <c r="JE522">
        <v>148.51</v>
      </c>
      <c r="JJ522">
        <v>255.76</v>
      </c>
      <c r="JO522">
        <v>215.76</v>
      </c>
    </row>
    <row r="523" spans="1:278" x14ac:dyDescent="0.3">
      <c r="A523" s="2">
        <f>IFERROR(AVERAGEIF(Customer_Revenue[[#This Row],[1/3/2022]:[3/31/2022]], "&gt;0"), 0)</f>
        <v>358.72692307692313</v>
      </c>
      <c r="B523" s="1">
        <f>IFERROR(AVEDEV(Customer_Revenue[[#This Row],[1/3/2022]:[3/31/2022]]),0)</f>
        <v>62.143786982248507</v>
      </c>
      <c r="C523" s="1">
        <f>IFERROR(MAX(0,#REF!-#REF!),0)</f>
        <v>0</v>
      </c>
      <c r="D523" s="1">
        <f>IFERROR(#REF!+#REF!,0)</f>
        <v>0</v>
      </c>
      <c r="E523" s="2">
        <f>IFERROR(AVERAGEIF(Customer_Revenue[[#This Row],[4/1/2022]:[6/30/2022]], "&gt;0"), 0)</f>
        <v>445.53307692307686</v>
      </c>
      <c r="F523" s="1">
        <f>IFERROR(AVEDEV(Customer_Revenue[[#This Row],[4/1/2022]:[6/30/2022]]),0)</f>
        <v>87.093609467455636</v>
      </c>
      <c r="G523" s="1">
        <f>IFERROR(MAX(0,#REF!-#REF!),0)</f>
        <v>0</v>
      </c>
      <c r="H523" s="1">
        <f>IFERROR(#REF!+#REF!,0)</f>
        <v>0</v>
      </c>
      <c r="I523" s="2">
        <f>IFERROR(AVERAGEIF(Customer_Revenue[[#This Row],[4/1/2022]:[9/30/2022]], "&gt;0"),0)</f>
        <v>459.4314814814814</v>
      </c>
      <c r="J523" s="1">
        <f>IFERROR(AVEDEV(Customer_Revenue[[#This Row],[4/1/2022]:[9/30/2022]]),0)</f>
        <v>93.914869684499294</v>
      </c>
      <c r="K523" s="1">
        <f>IFERROR(MAX(0,Customer_Revenue[[#This Row],[Q3 Mean]]-Customer_Revenue[[#This Row],[Q3 Mean Absolute Deviation]]),0)</f>
        <v>365.51661179698209</v>
      </c>
      <c r="L523" s="1">
        <f>IFERROR(MAX(0,Customer_Revenue[[#This Row],[Q3 Mean]]+Customer_Revenue[[#This Row],[Q3 Mean Absolute Deviation]]),0)</f>
        <v>553.34635116598065</v>
      </c>
      <c r="M523" s="2">
        <f>IFERROR(AVERAGEIF(Customer_Revenue[[#This Row],[10/1/2021]:[3/31/2022]], "&gt;0"),0)</f>
        <v>379.5651851851851</v>
      </c>
      <c r="N523" s="1">
        <f>IFERROR(AVEDEV(Customer_Revenue[[#This Row],[10/1/2021]:[3/31/2022]]),0)</f>
        <v>82.698353909465013</v>
      </c>
      <c r="O523" s="1">
        <f>IFERROR(MAX(0,#REF!-#REF!),0)</f>
        <v>0</v>
      </c>
      <c r="P523" s="1">
        <f>IFERROR(#REF!+#REF!,0)</f>
        <v>0</v>
      </c>
      <c r="Q523">
        <v>10758</v>
      </c>
      <c r="T523">
        <v>430.15</v>
      </c>
      <c r="Y523">
        <v>566.32000000000005</v>
      </c>
      <c r="AD523">
        <v>506.84</v>
      </c>
      <c r="AF523">
        <v>34.07</v>
      </c>
      <c r="AI523">
        <v>444.75</v>
      </c>
      <c r="AQ523">
        <v>319.39</v>
      </c>
      <c r="AV523">
        <v>651.66999999999996</v>
      </c>
      <c r="BA523">
        <v>368.06</v>
      </c>
      <c r="BF523">
        <v>285.32</v>
      </c>
      <c r="BK523">
        <v>430.15</v>
      </c>
      <c r="BP523">
        <v>358.22</v>
      </c>
      <c r="BU523">
        <v>427.94</v>
      </c>
      <c r="BZ523">
        <v>356.63</v>
      </c>
      <c r="CE523">
        <v>405.3</v>
      </c>
      <c r="CJ523">
        <v>344.8</v>
      </c>
      <c r="CK523" s="17"/>
      <c r="CO523">
        <v>285.32</v>
      </c>
      <c r="CT523">
        <v>476.61</v>
      </c>
      <c r="CY523">
        <v>356.63</v>
      </c>
      <c r="DD523">
        <v>363.95</v>
      </c>
      <c r="DI523">
        <v>363.95</v>
      </c>
      <c r="DN523">
        <v>392.48</v>
      </c>
      <c r="DS523">
        <v>368.88</v>
      </c>
      <c r="DX523">
        <v>368.88</v>
      </c>
      <c r="EC523">
        <v>325.27999999999997</v>
      </c>
      <c r="EH523">
        <v>405.2</v>
      </c>
      <c r="EK523">
        <v>77.67</v>
      </c>
      <c r="EM523">
        <v>533.79999999999995</v>
      </c>
      <c r="ER523">
        <v>371.13</v>
      </c>
      <c r="EW523">
        <v>453.87</v>
      </c>
      <c r="FB523">
        <v>497.1</v>
      </c>
      <c r="FG523">
        <v>550.07000000000005</v>
      </c>
      <c r="FL523">
        <v>293.45999999999998</v>
      </c>
      <c r="FQ523">
        <v>501.4</v>
      </c>
      <c r="FV523">
        <v>376.2</v>
      </c>
      <c r="GA523">
        <v>482.87</v>
      </c>
      <c r="GF523">
        <v>510.2</v>
      </c>
      <c r="GK523">
        <v>339.14</v>
      </c>
      <c r="GP523">
        <v>689.33</v>
      </c>
      <c r="GU523">
        <v>431.25</v>
      </c>
      <c r="GZ523">
        <v>295.91000000000003</v>
      </c>
      <c r="HE523">
        <v>684.26</v>
      </c>
      <c r="HJ523">
        <v>645.73</v>
      </c>
      <c r="HO523">
        <v>552.52</v>
      </c>
      <c r="HT523">
        <v>364.68</v>
      </c>
      <c r="HY523">
        <v>499.92</v>
      </c>
      <c r="ID523">
        <v>525.36</v>
      </c>
      <c r="II523">
        <v>295.91000000000003</v>
      </c>
      <c r="IN523">
        <v>566.73</v>
      </c>
      <c r="IS523">
        <v>430.15</v>
      </c>
      <c r="IX523">
        <v>459.3</v>
      </c>
      <c r="JC523">
        <v>333.72</v>
      </c>
      <c r="JH523">
        <v>534.97</v>
      </c>
      <c r="JM523">
        <v>295.14999999999998</v>
      </c>
      <c r="JR523">
        <v>424.32</v>
      </c>
    </row>
    <row r="524" spans="1:278" x14ac:dyDescent="0.3">
      <c r="A524" s="2">
        <f>IFERROR(AVERAGEIF(Customer_Revenue[[#This Row],[1/3/2022]:[3/31/2022]], "&gt;0"), 0)</f>
        <v>54.005384615384614</v>
      </c>
      <c r="B524" s="1">
        <f>IFERROR(AVEDEV(Customer_Revenue[[#This Row],[1/3/2022]:[3/31/2022]]),0)</f>
        <v>3.3110059171597652</v>
      </c>
      <c r="C524" s="1">
        <f>IFERROR(MAX(0,#REF!-#REF!),0)</f>
        <v>0</v>
      </c>
      <c r="D524" s="1">
        <f>IFERROR(#REF!+#REF!,0)</f>
        <v>0</v>
      </c>
      <c r="E524" s="2">
        <f>IFERROR(AVERAGEIF(Customer_Revenue[[#This Row],[4/1/2022]:[6/30/2022]], "&gt;0"), 0)</f>
        <v>58.25076923076923</v>
      </c>
      <c r="F524" s="1">
        <f>IFERROR(AVEDEV(Customer_Revenue[[#This Row],[4/1/2022]:[6/30/2022]]),0)</f>
        <v>1.2781065088757384</v>
      </c>
      <c r="G524" s="1">
        <f>IFERROR(MAX(0,#REF!-#REF!),0)</f>
        <v>0</v>
      </c>
      <c r="H524" s="1">
        <f>IFERROR(#REF!+#REF!,0)</f>
        <v>0</v>
      </c>
      <c r="I524" s="2">
        <f>IFERROR(AVERAGEIF(Customer_Revenue[[#This Row],[4/1/2022]:[9/30/2022]], "&gt;0"),0)</f>
        <v>56.307692307692314</v>
      </c>
      <c r="J524" s="1">
        <f>IFERROR(AVEDEV(Customer_Revenue[[#This Row],[4/1/2022]:[9/30/2022]]),0)</f>
        <v>2.1657988165680502</v>
      </c>
      <c r="K524" s="1">
        <f>IFERROR(MAX(0,Customer_Revenue[[#This Row],[Q3 Mean]]-Customer_Revenue[[#This Row],[Q3 Mean Absolute Deviation]]),0)</f>
        <v>54.141893491124264</v>
      </c>
      <c r="L524" s="1">
        <f>IFERROR(MAX(0,Customer_Revenue[[#This Row],[Q3 Mean]]+Customer_Revenue[[#This Row],[Q3 Mean Absolute Deviation]]),0)</f>
        <v>58.473491124260363</v>
      </c>
      <c r="M524" s="2">
        <f>IFERROR(AVERAGEIF(Customer_Revenue[[#This Row],[10/1/2021]:[3/31/2022]], "&gt;0"),0)</f>
        <v>53.608800000000002</v>
      </c>
      <c r="N524" s="1">
        <f>IFERROR(AVEDEV(Customer_Revenue[[#This Row],[10/1/2021]:[3/31/2022]]),0)</f>
        <v>5.104911242603551</v>
      </c>
      <c r="O524" s="1">
        <f>IFERROR(MAX(0,#REF!-#REF!),0)</f>
        <v>0</v>
      </c>
      <c r="P524" s="1">
        <f>IFERROR(#REF!+#REF!,0)</f>
        <v>0</v>
      </c>
      <c r="Q524">
        <v>10762</v>
      </c>
      <c r="U524">
        <v>52.59</v>
      </c>
      <c r="Z524">
        <v>52.59</v>
      </c>
      <c r="AE524">
        <v>52.59</v>
      </c>
      <c r="AJ524">
        <v>52.59</v>
      </c>
      <c r="AO524">
        <v>52.59</v>
      </c>
      <c r="AT524">
        <v>0</v>
      </c>
      <c r="AY524">
        <v>59.59</v>
      </c>
      <c r="BD524">
        <v>52.59</v>
      </c>
      <c r="BI524">
        <v>52.59</v>
      </c>
      <c r="BN524">
        <v>52.59</v>
      </c>
      <c r="BS524">
        <v>52.59</v>
      </c>
      <c r="BX524">
        <v>52.66</v>
      </c>
      <c r="CC524">
        <v>52.59</v>
      </c>
      <c r="CH524">
        <v>52.59</v>
      </c>
      <c r="CK524" s="17"/>
      <c r="CM524">
        <v>52.59</v>
      </c>
      <c r="CR524">
        <v>52.59</v>
      </c>
      <c r="CW524">
        <v>54.34</v>
      </c>
      <c r="DB524">
        <v>55.81</v>
      </c>
      <c r="DG524">
        <v>55.81</v>
      </c>
      <c r="DL524">
        <v>55.81</v>
      </c>
      <c r="DQ524">
        <v>36.729999999999997</v>
      </c>
      <c r="DV524">
        <v>55.81</v>
      </c>
      <c r="EA524">
        <v>55.81</v>
      </c>
      <c r="EF524">
        <v>58.06</v>
      </c>
      <c r="EK524">
        <v>58.06</v>
      </c>
      <c r="EP524">
        <v>58.06</v>
      </c>
      <c r="EU524">
        <v>58.06</v>
      </c>
      <c r="EZ524">
        <v>58.06</v>
      </c>
      <c r="FE524">
        <v>58.06</v>
      </c>
      <c r="FJ524">
        <v>58.06</v>
      </c>
      <c r="FO524">
        <v>58.06</v>
      </c>
      <c r="FT524">
        <v>58.06</v>
      </c>
      <c r="FY524">
        <v>58.06</v>
      </c>
      <c r="GD524">
        <v>58.06</v>
      </c>
      <c r="GI524">
        <v>61.02</v>
      </c>
      <c r="GN524">
        <v>61.02</v>
      </c>
      <c r="GS524">
        <v>61.02</v>
      </c>
      <c r="GX524">
        <v>54.86</v>
      </c>
      <c r="HC524">
        <v>54.86</v>
      </c>
      <c r="HH524">
        <v>54.86</v>
      </c>
      <c r="HM524">
        <v>54.86</v>
      </c>
      <c r="HR524">
        <v>54.86</v>
      </c>
      <c r="HW524">
        <v>54.86</v>
      </c>
      <c r="IB524">
        <v>54.86</v>
      </c>
      <c r="IG524">
        <v>54.86</v>
      </c>
      <c r="IL524">
        <v>53.94</v>
      </c>
      <c r="IQ524">
        <v>53.94</v>
      </c>
      <c r="IV524">
        <v>53.94</v>
      </c>
      <c r="JA524">
        <v>53.94</v>
      </c>
      <c r="JF524">
        <v>53.94</v>
      </c>
      <c r="JK524">
        <v>53.94</v>
      </c>
      <c r="JP524">
        <v>53.94</v>
      </c>
    </row>
    <row r="525" spans="1:278" x14ac:dyDescent="0.3">
      <c r="A525" s="2">
        <f>IFERROR(AVERAGEIF(Customer_Revenue[[#This Row],[1/3/2022]:[3/31/2022]], "&gt;0"), 0)</f>
        <v>86.783076923076933</v>
      </c>
      <c r="B525" s="1">
        <f>IFERROR(AVEDEV(Customer_Revenue[[#This Row],[1/3/2022]:[3/31/2022]]),0)</f>
        <v>20.342721893491127</v>
      </c>
      <c r="C525" s="1">
        <f>IFERROR(MAX(0,#REF!-#REF!),0)</f>
        <v>0</v>
      </c>
      <c r="D525" s="1">
        <f>IFERROR(#REF!+#REF!,0)</f>
        <v>0</v>
      </c>
      <c r="E525" s="2">
        <f>IFERROR(AVERAGEIF(Customer_Revenue[[#This Row],[4/1/2022]:[6/30/2022]], "&gt;0"), 0)</f>
        <v>84.539285714285711</v>
      </c>
      <c r="F525" s="1">
        <f>IFERROR(AVEDEV(Customer_Revenue[[#This Row],[4/1/2022]:[6/30/2022]]),0)</f>
        <v>17.159081632653056</v>
      </c>
      <c r="G525" s="1">
        <f>IFERROR(MAX(0,#REF!-#REF!),0)</f>
        <v>0</v>
      </c>
      <c r="H525" s="1">
        <f>IFERROR(#REF!+#REF!,0)</f>
        <v>0</v>
      </c>
      <c r="I525" s="2">
        <f>IFERROR(AVERAGEIF(Customer_Revenue[[#This Row],[4/1/2022]:[9/30/2022]], "&gt;0"),0)</f>
        <v>89.024814814814803</v>
      </c>
      <c r="J525" s="1">
        <f>IFERROR(AVEDEV(Customer_Revenue[[#This Row],[4/1/2022]:[9/30/2022]]),0)</f>
        <v>19.593854595336076</v>
      </c>
      <c r="K525" s="1">
        <f>IFERROR(MAX(0,Customer_Revenue[[#This Row],[Q3 Mean]]-Customer_Revenue[[#This Row],[Q3 Mean Absolute Deviation]]),0)</f>
        <v>69.43096021947872</v>
      </c>
      <c r="L525" s="1">
        <f>IFERROR(MAX(0,Customer_Revenue[[#This Row],[Q3 Mean]]+Customer_Revenue[[#This Row],[Q3 Mean Absolute Deviation]]),0)</f>
        <v>108.61866941015089</v>
      </c>
      <c r="M525" s="2">
        <f>IFERROR(AVERAGEIF(Customer_Revenue[[#This Row],[10/1/2021]:[3/31/2022]], "&gt;0"),0)</f>
        <v>80.238461538461507</v>
      </c>
      <c r="N525" s="1">
        <f>IFERROR(AVEDEV(Customer_Revenue[[#This Row],[10/1/2021]:[3/31/2022]]),0)</f>
        <v>16.779289940828399</v>
      </c>
      <c r="O525" s="1">
        <f>IFERROR(MAX(0,#REF!-#REF!),0)</f>
        <v>0</v>
      </c>
      <c r="P525" s="1">
        <f>IFERROR(#REF!+#REF!,0)</f>
        <v>0</v>
      </c>
      <c r="Q525">
        <v>10776</v>
      </c>
      <c r="T525">
        <v>67.66</v>
      </c>
      <c r="Y525">
        <v>67.66</v>
      </c>
      <c r="AD525">
        <v>67.66</v>
      </c>
      <c r="AI525">
        <v>67.66</v>
      </c>
      <c r="AN525">
        <v>67.66</v>
      </c>
      <c r="AS525">
        <v>67.66</v>
      </c>
      <c r="AX525">
        <v>67.66</v>
      </c>
      <c r="BC525">
        <v>107.51</v>
      </c>
      <c r="BH525">
        <v>67.66</v>
      </c>
      <c r="BM525">
        <v>67.66</v>
      </c>
      <c r="BR525">
        <v>106.25</v>
      </c>
      <c r="BW525">
        <v>67.66</v>
      </c>
      <c r="CB525">
        <v>67.66</v>
      </c>
      <c r="CG525">
        <v>109.21</v>
      </c>
      <c r="CK525" s="17"/>
      <c r="CL525">
        <v>69.36</v>
      </c>
      <c r="CQ525">
        <v>69.36</v>
      </c>
      <c r="CV525">
        <v>69.36</v>
      </c>
      <c r="DA525">
        <v>69.36</v>
      </c>
      <c r="DF525">
        <v>72.239999999999995</v>
      </c>
      <c r="DK525">
        <v>72.239999999999995</v>
      </c>
      <c r="DP525">
        <v>152.75</v>
      </c>
      <c r="DU525">
        <v>107.95</v>
      </c>
      <c r="DZ525">
        <v>69.36</v>
      </c>
      <c r="EE525">
        <v>109.45</v>
      </c>
      <c r="EJ525">
        <v>86.68</v>
      </c>
      <c r="EO525">
        <v>70.86</v>
      </c>
      <c r="ET525">
        <v>70.86</v>
      </c>
      <c r="EY525">
        <v>70.86</v>
      </c>
      <c r="FD525">
        <v>70.86</v>
      </c>
      <c r="FI525">
        <v>94.8</v>
      </c>
      <c r="FN525">
        <v>70.86</v>
      </c>
      <c r="FS525">
        <v>70.86</v>
      </c>
      <c r="FX525">
        <v>94.8</v>
      </c>
      <c r="GC525">
        <v>150.74</v>
      </c>
      <c r="GH525">
        <v>70.86</v>
      </c>
      <c r="GI525">
        <v>90.76</v>
      </c>
      <c r="GM525">
        <v>71.86</v>
      </c>
      <c r="GR525">
        <v>71.86</v>
      </c>
      <c r="GW525">
        <v>71.86</v>
      </c>
      <c r="HB525">
        <v>111.71</v>
      </c>
      <c r="HG525">
        <v>71.86</v>
      </c>
      <c r="HL525">
        <v>111.71</v>
      </c>
      <c r="HQ525">
        <v>76.94</v>
      </c>
      <c r="HV525">
        <v>115.08</v>
      </c>
      <c r="IA525">
        <v>94.81</v>
      </c>
      <c r="IF525">
        <v>71.86</v>
      </c>
      <c r="IK525">
        <v>71.86</v>
      </c>
      <c r="IP525">
        <v>71.55</v>
      </c>
      <c r="IU525">
        <v>83.52</v>
      </c>
      <c r="IZ525">
        <v>107.46</v>
      </c>
      <c r="JE525">
        <v>71.55</v>
      </c>
      <c r="JJ525">
        <v>160.41999999999999</v>
      </c>
      <c r="JO525">
        <v>111.5</v>
      </c>
    </row>
    <row r="526" spans="1:278" x14ac:dyDescent="0.3">
      <c r="A526" s="2">
        <f>IFERROR(AVERAGEIF(Customer_Revenue[[#This Row],[1/3/2022]:[3/31/2022]], "&gt;0"), 0)</f>
        <v>73.619230769230782</v>
      </c>
      <c r="B526" s="1">
        <f>IFERROR(AVEDEV(Customer_Revenue[[#This Row],[1/3/2022]:[3/31/2022]]),0)</f>
        <v>0.79881656804734724</v>
      </c>
      <c r="C526" s="1">
        <f>IFERROR(MAX(0,#REF!-#REF!),0)</f>
        <v>0</v>
      </c>
      <c r="D526" s="1">
        <f>IFERROR(#REF!+#REF!,0)</f>
        <v>0</v>
      </c>
      <c r="E526" s="2">
        <f>IFERROR(AVERAGEIF(Customer_Revenue[[#This Row],[4/1/2022]:[6/30/2022]], "&gt;0"), 0)</f>
        <v>84.429999999999993</v>
      </c>
      <c r="F526" s="1">
        <f>IFERROR(AVEDEV(Customer_Revenue[[#This Row],[4/1/2022]:[6/30/2022]]),0)</f>
        <v>31.661250000000003</v>
      </c>
      <c r="G526" s="1">
        <f>IFERROR(MAX(0,#REF!-#REF!),0)</f>
        <v>0</v>
      </c>
      <c r="H526" s="1">
        <f>IFERROR(#REF!+#REF!,0)</f>
        <v>0</v>
      </c>
      <c r="I526" s="2">
        <f>IFERROR(AVERAGEIF(Customer_Revenue[[#This Row],[4/1/2022]:[9/30/2022]], "&gt;0"),0)</f>
        <v>75.515000000000001</v>
      </c>
      <c r="J526" s="1">
        <f>IFERROR(AVEDEV(Customer_Revenue[[#This Row],[4/1/2022]:[9/30/2022]]),0)</f>
        <v>18.493469387755091</v>
      </c>
      <c r="K526" s="1">
        <f>IFERROR(MAX(0,Customer_Revenue[[#This Row],[Q3 Mean]]-Customer_Revenue[[#This Row],[Q3 Mean Absolute Deviation]]),0)</f>
        <v>57.021530612244909</v>
      </c>
      <c r="L526" s="1">
        <f>IFERROR(MAX(0,Customer_Revenue[[#This Row],[Q3 Mean]]+Customer_Revenue[[#This Row],[Q3 Mean Absolute Deviation]]),0)</f>
        <v>94.008469387755099</v>
      </c>
      <c r="M526" s="2">
        <f>IFERROR(AVERAGEIF(Customer_Revenue[[#This Row],[10/1/2021]:[3/31/2022]], "&gt;0"),0)</f>
        <v>73.393478260869543</v>
      </c>
      <c r="N526" s="1">
        <f>IFERROR(AVEDEV(Customer_Revenue[[#This Row],[10/1/2021]:[3/31/2022]]),0)</f>
        <v>0.51039697542531848</v>
      </c>
      <c r="O526" s="1">
        <f>IFERROR(MAX(0,#REF!-#REF!),0)</f>
        <v>0</v>
      </c>
      <c r="P526" s="1">
        <f>IFERROR(#REF!+#REF!,0)</f>
        <v>0</v>
      </c>
      <c r="Q526">
        <v>10791</v>
      </c>
      <c r="U526">
        <v>73.099999999999994</v>
      </c>
      <c r="AO526">
        <v>73.099999999999994</v>
      </c>
      <c r="AT526">
        <v>73.099999999999994</v>
      </c>
      <c r="AY526">
        <v>73.099999999999994</v>
      </c>
      <c r="BD526">
        <v>73.099999999999994</v>
      </c>
      <c r="BI526">
        <v>73.099999999999994</v>
      </c>
      <c r="BN526">
        <v>73.099999999999994</v>
      </c>
      <c r="BS526">
        <v>73.099999999999994</v>
      </c>
      <c r="BX526">
        <v>73.099999999999994</v>
      </c>
      <c r="CC526">
        <v>73.099999999999994</v>
      </c>
      <c r="CH526">
        <v>73.099999999999994</v>
      </c>
      <c r="CK526" s="17"/>
      <c r="CM526">
        <v>73.099999999999994</v>
      </c>
      <c r="CR526">
        <v>73.099999999999994</v>
      </c>
      <c r="CW526">
        <v>73.099999999999994</v>
      </c>
      <c r="DB526">
        <v>73.099999999999994</v>
      </c>
      <c r="DG526">
        <v>73.099999999999994</v>
      </c>
      <c r="DL526">
        <v>73.099999999999994</v>
      </c>
      <c r="DQ526">
        <v>73.099999999999994</v>
      </c>
      <c r="DV526">
        <v>73.099999999999994</v>
      </c>
      <c r="EA526">
        <v>73.099999999999994</v>
      </c>
      <c r="EF526">
        <v>75.349999999999994</v>
      </c>
      <c r="EK526">
        <v>75.349999999999994</v>
      </c>
      <c r="EP526">
        <v>75.349999999999994</v>
      </c>
      <c r="EU526">
        <v>75.349999999999994</v>
      </c>
      <c r="FO526">
        <v>75.349999999999994</v>
      </c>
      <c r="GI526">
        <v>0</v>
      </c>
      <c r="HC526">
        <v>102.59</v>
      </c>
      <c r="HW526">
        <v>66.599999999999994</v>
      </c>
      <c r="IQ526">
        <v>66.599999999999994</v>
      </c>
      <c r="JK526">
        <v>66.599999999999994</v>
      </c>
    </row>
    <row r="527" spans="1:278" x14ac:dyDescent="0.3">
      <c r="A527" s="2">
        <f>IFERROR(AVERAGEIF(Customer_Revenue[[#This Row],[1/3/2022]:[3/31/2022]], "&gt;0"), 0)</f>
        <v>64.899230769230769</v>
      </c>
      <c r="B527" s="1">
        <f>IFERROR(AVEDEV(Customer_Revenue[[#This Row],[1/3/2022]:[3/31/2022]]),0)</f>
        <v>0.79881656804733958</v>
      </c>
      <c r="C527" s="1">
        <f>IFERROR(MAX(0,#REF!-#REF!),0)</f>
        <v>0</v>
      </c>
      <c r="D527" s="1">
        <f>IFERROR(#REF!+#REF!,0)</f>
        <v>0</v>
      </c>
      <c r="E527" s="2">
        <f>IFERROR(AVERAGEIF(Customer_Revenue[[#This Row],[4/1/2022]:[6/30/2022]], "&gt;0"), 0)</f>
        <v>51.602499999999992</v>
      </c>
      <c r="F527" s="1">
        <f>IFERROR(AVEDEV(Customer_Revenue[[#This Row],[4/1/2022]:[6/30/2022]]),0)</f>
        <v>20.016249999999999</v>
      </c>
      <c r="G527" s="1">
        <f>IFERROR(MAX(0,#REF!-#REF!),0)</f>
        <v>0</v>
      </c>
      <c r="H527" s="1">
        <f>IFERROR(#REF!+#REF!,0)</f>
        <v>0</v>
      </c>
      <c r="I527" s="2">
        <f>IFERROR(AVERAGEIF(Customer_Revenue[[#This Row],[4/1/2022]:[9/30/2022]], "&gt;0"),0)</f>
        <v>52.096250000000012</v>
      </c>
      <c r="J527" s="1">
        <f>IFERROR(AVEDEV(Customer_Revenue[[#This Row],[4/1/2022]:[9/30/2022]]),0)</f>
        <v>10.13156249999999</v>
      </c>
      <c r="K527" s="1">
        <f>IFERROR(MAX(0,Customer_Revenue[[#This Row],[Q3 Mean]]-Customer_Revenue[[#This Row],[Q3 Mean Absolute Deviation]]),0)</f>
        <v>41.964687500000025</v>
      </c>
      <c r="L527" s="1">
        <f>IFERROR(MAX(0,Customer_Revenue[[#This Row],[Q3 Mean]]+Customer_Revenue[[#This Row],[Q3 Mean Absolute Deviation]]),0)</f>
        <v>62.227812499999999</v>
      </c>
      <c r="M527" s="2">
        <f>IFERROR(AVERAGEIF(Customer_Revenue[[#This Row],[10/1/2021]:[3/31/2022]], "&gt;0"),0)</f>
        <v>64.673478260869601</v>
      </c>
      <c r="N527" s="1">
        <f>IFERROR(AVEDEV(Customer_Revenue[[#This Row],[10/1/2021]:[3/31/2022]]),0)</f>
        <v>0.51039697542536044</v>
      </c>
      <c r="O527" s="1">
        <f>IFERROR(MAX(0,#REF!-#REF!),0)</f>
        <v>0</v>
      </c>
      <c r="P527" s="1">
        <f>IFERROR(#REF!+#REF!,0)</f>
        <v>0</v>
      </c>
      <c r="Q527">
        <v>10792</v>
      </c>
      <c r="U527">
        <v>64.38</v>
      </c>
      <c r="AO527">
        <v>64.38</v>
      </c>
      <c r="AT527">
        <v>64.38</v>
      </c>
      <c r="AY527">
        <v>64.38</v>
      </c>
      <c r="BD527">
        <v>64.38</v>
      </c>
      <c r="BI527">
        <v>64.38</v>
      </c>
      <c r="BN527">
        <v>64.38</v>
      </c>
      <c r="BS527">
        <v>64.38</v>
      </c>
      <c r="BX527">
        <v>64.38</v>
      </c>
      <c r="CC527">
        <v>64.38</v>
      </c>
      <c r="CH527">
        <v>64.38</v>
      </c>
      <c r="CK527" s="17"/>
      <c r="CM527">
        <v>64.38</v>
      </c>
      <c r="CR527">
        <v>64.38</v>
      </c>
      <c r="CW527">
        <v>64.38</v>
      </c>
      <c r="DB527">
        <v>64.38</v>
      </c>
      <c r="DG527">
        <v>64.38</v>
      </c>
      <c r="DL527">
        <v>64.38</v>
      </c>
      <c r="DQ527">
        <v>64.38</v>
      </c>
      <c r="DV527">
        <v>64.38</v>
      </c>
      <c r="EA527">
        <v>64.38</v>
      </c>
      <c r="EF527">
        <v>66.63</v>
      </c>
      <c r="EK527">
        <v>66.63</v>
      </c>
      <c r="EP527">
        <v>66.63</v>
      </c>
      <c r="EU527">
        <v>66.63</v>
      </c>
      <c r="FO527">
        <v>66.63</v>
      </c>
      <c r="GI527">
        <v>61.58</v>
      </c>
      <c r="HC527">
        <v>11.57</v>
      </c>
      <c r="HH527">
        <v>52.59</v>
      </c>
      <c r="HW527">
        <v>52.59</v>
      </c>
      <c r="IQ527">
        <v>52.59</v>
      </c>
      <c r="JK527">
        <v>52.59</v>
      </c>
    </row>
    <row r="528" spans="1:278" x14ac:dyDescent="0.3">
      <c r="A528" s="2">
        <f>IFERROR(AVERAGEIF(Customer_Revenue[[#This Row],[1/3/2022]:[3/31/2022]], "&gt;0"), 0)</f>
        <v>56.029230769230772</v>
      </c>
      <c r="B528" s="1">
        <f>IFERROR(AVEDEV(Customer_Revenue[[#This Row],[1/3/2022]:[3/31/2022]]),0)</f>
        <v>0.79881656804733958</v>
      </c>
      <c r="C528" s="1">
        <f>IFERROR(MAX(0,#REF!-#REF!),0)</f>
        <v>0</v>
      </c>
      <c r="D528" s="1">
        <f>IFERROR(#REF!+#REF!,0)</f>
        <v>0</v>
      </c>
      <c r="E528" s="2">
        <f>IFERROR(AVERAGEIF(Customer_Revenue[[#This Row],[4/1/2022]:[6/30/2022]], "&gt;0"), 0)</f>
        <v>54.984999999999999</v>
      </c>
      <c r="F528" s="1">
        <f>IFERROR(AVEDEV(Customer_Revenue[[#This Row],[4/1/2022]:[6/30/2022]]),0)</f>
        <v>18.446399999999997</v>
      </c>
      <c r="G528" s="1">
        <f>IFERROR(MAX(0,#REF!-#REF!),0)</f>
        <v>0</v>
      </c>
      <c r="H528" s="1">
        <f>IFERROR(#REF!+#REF!,0)</f>
        <v>0</v>
      </c>
      <c r="I528" s="2">
        <f>IFERROR(AVERAGEIF(Customer_Revenue[[#This Row],[4/1/2022]:[9/30/2022]], "&gt;0"),0)</f>
        <v>51.991428571428571</v>
      </c>
      <c r="J528" s="1">
        <f>IFERROR(AVEDEV(Customer_Revenue[[#This Row],[4/1/2022]:[9/30/2022]]),0)</f>
        <v>11.955000000000002</v>
      </c>
      <c r="K528" s="1">
        <f>IFERROR(MAX(0,Customer_Revenue[[#This Row],[Q3 Mean]]-Customer_Revenue[[#This Row],[Q3 Mean Absolute Deviation]]),0)</f>
        <v>40.036428571428573</v>
      </c>
      <c r="L528" s="1">
        <f>IFERROR(MAX(0,Customer_Revenue[[#This Row],[Q3 Mean]]+Customer_Revenue[[#This Row],[Q3 Mean Absolute Deviation]]),0)</f>
        <v>63.946428571428569</v>
      </c>
      <c r="M528" s="2">
        <f>IFERROR(AVERAGEIF(Customer_Revenue[[#This Row],[10/1/2021]:[3/31/2022]], "&gt;0"),0)</f>
        <v>55.803478260869568</v>
      </c>
      <c r="N528" s="1">
        <f>IFERROR(AVEDEV(Customer_Revenue[[#This Row],[10/1/2021]:[3/31/2022]]),0)</f>
        <v>0.51039697542533424</v>
      </c>
      <c r="O528" s="1">
        <f>IFERROR(MAX(0,#REF!-#REF!),0)</f>
        <v>0</v>
      </c>
      <c r="P528" s="1">
        <f>IFERROR(#REF!+#REF!,0)</f>
        <v>0</v>
      </c>
      <c r="Q528">
        <v>10797</v>
      </c>
      <c r="T528">
        <v>55.51</v>
      </c>
      <c r="AN528">
        <v>55.51</v>
      </c>
      <c r="AS528">
        <v>55.51</v>
      </c>
      <c r="AX528">
        <v>55.51</v>
      </c>
      <c r="BC528">
        <v>55.51</v>
      </c>
      <c r="BH528">
        <v>55.51</v>
      </c>
      <c r="BM528">
        <v>55.51</v>
      </c>
      <c r="BR528">
        <v>55.51</v>
      </c>
      <c r="BW528">
        <v>55.51</v>
      </c>
      <c r="CB528">
        <v>55.51</v>
      </c>
      <c r="CG528">
        <v>55.51</v>
      </c>
      <c r="CK528" s="17"/>
      <c r="CL528">
        <v>55.51</v>
      </c>
      <c r="CQ528">
        <v>55.51</v>
      </c>
      <c r="CV528">
        <v>55.51</v>
      </c>
      <c r="DA528">
        <v>55.51</v>
      </c>
      <c r="DF528">
        <v>55.51</v>
      </c>
      <c r="DK528">
        <v>55.51</v>
      </c>
      <c r="DP528">
        <v>55.51</v>
      </c>
      <c r="DU528">
        <v>55.51</v>
      </c>
      <c r="DZ528">
        <v>55.51</v>
      </c>
      <c r="EE528">
        <v>57.76</v>
      </c>
      <c r="EJ528">
        <v>57.76</v>
      </c>
      <c r="EO528">
        <v>57.76</v>
      </c>
      <c r="ET528">
        <v>57.76</v>
      </c>
      <c r="FN528">
        <v>57.76</v>
      </c>
      <c r="GH528">
        <v>56.42</v>
      </c>
      <c r="HB528">
        <v>48</v>
      </c>
      <c r="HC528">
        <v>-2.66</v>
      </c>
      <c r="HV528">
        <v>48</v>
      </c>
      <c r="IP528">
        <v>48</v>
      </c>
      <c r="JJ528">
        <v>48</v>
      </c>
    </row>
    <row r="529" spans="1:277" x14ac:dyDescent="0.3">
      <c r="A529" s="2">
        <f>IFERROR(AVERAGEIF(Customer_Revenue[[#This Row],[1/3/2022]:[3/31/2022]], "&gt;0"), 0)</f>
        <v>44.105000000000011</v>
      </c>
      <c r="B529" s="1">
        <f>IFERROR(AVEDEV(Customer_Revenue[[#This Row],[1/3/2022]:[3/31/2022]]),0)</f>
        <v>0.62500000000000944</v>
      </c>
      <c r="C529" s="1">
        <f>IFERROR(MAX(0,#REF!-#REF!),0)</f>
        <v>0</v>
      </c>
      <c r="D529" s="1">
        <f>IFERROR(#REF!+#REF!,0)</f>
        <v>0</v>
      </c>
      <c r="E529" s="2">
        <f>IFERROR(AVERAGEIF(Customer_Revenue[[#This Row],[4/1/2022]:[6/30/2022]], "&gt;0"), 0)</f>
        <v>42.31</v>
      </c>
      <c r="F529" s="1">
        <f>IFERROR(AVEDEV(Customer_Revenue[[#This Row],[4/1/2022]:[6/30/2022]]),0)</f>
        <v>13.329999999999998</v>
      </c>
      <c r="G529" s="1">
        <f>IFERROR(MAX(0,#REF!-#REF!),0)</f>
        <v>0</v>
      </c>
      <c r="H529" s="1">
        <f>IFERROR(#REF!+#REF!,0)</f>
        <v>0</v>
      </c>
      <c r="I529" s="2">
        <f>IFERROR(AVERAGEIF(Customer_Revenue[[#This Row],[4/1/2022]:[9/30/2022]], "&gt;0"),0)</f>
        <v>47.94</v>
      </c>
      <c r="J529" s="1">
        <f>IFERROR(AVEDEV(Customer_Revenue[[#This Row],[4/1/2022]:[9/30/2022]]),0)</f>
        <v>9.052500000000002</v>
      </c>
      <c r="K529" s="1">
        <f>IFERROR(MAX(0,Customer_Revenue[[#This Row],[Q3 Mean]]-Customer_Revenue[[#This Row],[Q3 Mean Absolute Deviation]]),0)</f>
        <v>38.887499999999996</v>
      </c>
      <c r="L529" s="1">
        <f>IFERROR(MAX(0,Customer_Revenue[[#This Row],[Q3 Mean]]+Customer_Revenue[[#This Row],[Q3 Mean Absolute Deviation]]),0)</f>
        <v>56.9925</v>
      </c>
      <c r="M529" s="2">
        <f>IFERROR(AVERAGEIF(Customer_Revenue[[#This Row],[10/1/2021]:[3/31/2022]], "&gt;0"),0)</f>
        <v>43.934545454545464</v>
      </c>
      <c r="N529" s="1">
        <f>IFERROR(AVEDEV(Customer_Revenue[[#This Row],[10/1/2021]:[3/31/2022]]),0)</f>
        <v>3.654291115311894</v>
      </c>
      <c r="O529" s="1">
        <f>IFERROR(MAX(0,#REF!-#REF!),0)</f>
        <v>0</v>
      </c>
      <c r="P529" s="1">
        <f>IFERROR(#REF!+#REF!,0)</f>
        <v>0</v>
      </c>
      <c r="Q529">
        <v>10804</v>
      </c>
      <c r="W529">
        <v>43.73</v>
      </c>
      <c r="AL529">
        <v>43.73</v>
      </c>
      <c r="AQ529">
        <v>43.73</v>
      </c>
      <c r="AV529">
        <v>43.73</v>
      </c>
      <c r="BA529">
        <v>43.73</v>
      </c>
      <c r="BF529">
        <v>43.73</v>
      </c>
      <c r="BK529">
        <v>43.73</v>
      </c>
      <c r="BP529">
        <v>0</v>
      </c>
      <c r="BU529">
        <v>43.73</v>
      </c>
      <c r="BZ529">
        <v>43.73</v>
      </c>
      <c r="CE529">
        <v>43.73</v>
      </c>
      <c r="CJ529">
        <v>43.73</v>
      </c>
      <c r="CK529" s="17"/>
      <c r="CO529">
        <v>43.73</v>
      </c>
      <c r="CT529">
        <v>43.73</v>
      </c>
      <c r="CY529">
        <v>43.73</v>
      </c>
      <c r="DD529">
        <v>43.73</v>
      </c>
      <c r="DI529">
        <v>43.73</v>
      </c>
      <c r="DN529">
        <v>43.73</v>
      </c>
      <c r="DS529">
        <v>43.73</v>
      </c>
      <c r="DX529">
        <v>43.73</v>
      </c>
      <c r="EC529">
        <v>43.73</v>
      </c>
      <c r="EH529">
        <v>45.98</v>
      </c>
      <c r="EM529">
        <v>45.98</v>
      </c>
      <c r="EW529">
        <v>45.98</v>
      </c>
      <c r="FQ529">
        <v>45.98</v>
      </c>
      <c r="GK529">
        <v>61.63</v>
      </c>
      <c r="HC529">
        <v>15.65</v>
      </c>
      <c r="HE529">
        <v>53.57</v>
      </c>
      <c r="HY529">
        <v>53.57</v>
      </c>
      <c r="IS529">
        <v>53.57</v>
      </c>
      <c r="JM529">
        <v>53.57</v>
      </c>
    </row>
    <row r="530" spans="1:277" x14ac:dyDescent="0.3">
      <c r="A530" s="2">
        <f>IFERROR(AVERAGEIF(Customer_Revenue[[#This Row],[1/3/2022]:[3/31/2022]], "&gt;0"), 0)</f>
        <v>49.389230769230764</v>
      </c>
      <c r="B530" s="1">
        <f>IFERROR(AVEDEV(Customer_Revenue[[#This Row],[1/3/2022]:[3/31/2022]]),0)</f>
        <v>0.79881656804733581</v>
      </c>
      <c r="C530" s="1">
        <f>IFERROR(MAX(0,#REF!-#REF!),0)</f>
        <v>0</v>
      </c>
      <c r="D530" s="1">
        <f>IFERROR(#REF!+#REF!,0)</f>
        <v>0</v>
      </c>
      <c r="E530" s="2">
        <f>IFERROR(AVERAGEIF(Customer_Revenue[[#This Row],[4/1/2022]:[6/30/2022]], "&gt;0"), 0)</f>
        <v>46.693999999999996</v>
      </c>
      <c r="F530" s="1">
        <f>IFERROR(AVEDEV(Customer_Revenue[[#This Row],[4/1/2022]:[6/30/2022]]),0)</f>
        <v>16.209600000000002</v>
      </c>
      <c r="G530" s="1">
        <f>IFERROR(MAX(0,#REF!-#REF!),0)</f>
        <v>0</v>
      </c>
      <c r="H530" s="1">
        <f>IFERROR(#REF!+#REF!,0)</f>
        <v>0</v>
      </c>
      <c r="I530" s="2">
        <f>IFERROR(AVERAGEIF(Customer_Revenue[[#This Row],[4/1/2022]:[9/30/2022]], "&gt;0"),0)</f>
        <v>51.132499999999993</v>
      </c>
      <c r="J530" s="1">
        <f>IFERROR(AVEDEV(Customer_Revenue[[#This Row],[4/1/2022]:[9/30/2022]]),0)</f>
        <v>11.246875000000003</v>
      </c>
      <c r="K530" s="1">
        <f>IFERROR(MAX(0,Customer_Revenue[[#This Row],[Q3 Mean]]-Customer_Revenue[[#This Row],[Q3 Mean Absolute Deviation]]),0)</f>
        <v>39.88562499999999</v>
      </c>
      <c r="L530" s="1">
        <f>IFERROR(MAX(0,Customer_Revenue[[#This Row],[Q3 Mean]]+Customer_Revenue[[#This Row],[Q3 Mean Absolute Deviation]]),0)</f>
        <v>62.379374999999996</v>
      </c>
      <c r="M530" s="2">
        <f>IFERROR(AVERAGEIF(Customer_Revenue[[#This Row],[10/1/2021]:[3/31/2022]], "&gt;0"),0)</f>
        <v>49.163478260869553</v>
      </c>
      <c r="N530" s="1">
        <f>IFERROR(AVEDEV(Customer_Revenue[[#This Row],[10/1/2021]:[3/31/2022]]),0)</f>
        <v>0.5103969754253237</v>
      </c>
      <c r="O530" s="1">
        <f>IFERROR(MAX(0,#REF!-#REF!),0)</f>
        <v>0</v>
      </c>
      <c r="P530" s="1">
        <f>IFERROR(#REF!+#REF!,0)</f>
        <v>0</v>
      </c>
      <c r="Q530">
        <v>10811</v>
      </c>
      <c r="S530">
        <v>48.87</v>
      </c>
      <c r="AM530">
        <v>48.87</v>
      </c>
      <c r="AR530">
        <v>48.87</v>
      </c>
      <c r="AW530">
        <v>48.87</v>
      </c>
      <c r="BB530">
        <v>48.87</v>
      </c>
      <c r="BG530">
        <v>48.87</v>
      </c>
      <c r="BL530">
        <v>48.87</v>
      </c>
      <c r="BQ530">
        <v>48.87</v>
      </c>
      <c r="BV530">
        <v>48.87</v>
      </c>
      <c r="CA530">
        <v>48.87</v>
      </c>
      <c r="CF530">
        <v>48.87</v>
      </c>
      <c r="CK530" s="17">
        <v>48.87</v>
      </c>
      <c r="CP530">
        <v>48.87</v>
      </c>
      <c r="CU530">
        <v>48.87</v>
      </c>
      <c r="CZ530">
        <v>48.87</v>
      </c>
      <c r="DE530">
        <v>48.87</v>
      </c>
      <c r="DJ530">
        <v>48.87</v>
      </c>
      <c r="DO530">
        <v>48.87</v>
      </c>
      <c r="DT530">
        <v>48.87</v>
      </c>
      <c r="DY530">
        <v>48.87</v>
      </c>
      <c r="ED530">
        <v>51.12</v>
      </c>
      <c r="EI530">
        <v>51.12</v>
      </c>
      <c r="EN530">
        <v>51.12</v>
      </c>
      <c r="ES530">
        <v>51.12</v>
      </c>
      <c r="FM530">
        <v>51.12</v>
      </c>
      <c r="GQ530">
        <v>66.53</v>
      </c>
      <c r="HA530">
        <v>58.53</v>
      </c>
      <c r="HC530">
        <v>6.17</v>
      </c>
      <c r="HU530">
        <v>58.53</v>
      </c>
      <c r="IO530">
        <v>58.53</v>
      </c>
      <c r="JI530">
        <v>58.53</v>
      </c>
    </row>
    <row r="531" spans="1:277" x14ac:dyDescent="0.3">
      <c r="A531" s="2">
        <f>IFERROR(AVERAGEIF(Customer_Revenue[[#This Row],[1/3/2022]:[3/31/2022]], "&gt;0"), 0)</f>
        <v>108.9846153846154</v>
      </c>
      <c r="B531" s="1">
        <f>IFERROR(AVEDEV(Customer_Revenue[[#This Row],[1/3/2022]:[3/31/2022]]),0)</f>
        <v>1.0040236686390609</v>
      </c>
      <c r="C531" s="1">
        <f>IFERROR(MAX(0,#REF!-#REF!),0)</f>
        <v>0</v>
      </c>
      <c r="D531" s="1">
        <f>IFERROR(#REF!+#REF!,0)</f>
        <v>0</v>
      </c>
      <c r="E531" s="2">
        <f>IFERROR(AVERAGEIF(Customer_Revenue[[#This Row],[4/1/2022]:[6/30/2022]], "&gt;0"), 0)</f>
        <v>108.68400000000001</v>
      </c>
      <c r="F531" s="1">
        <f>IFERROR(AVEDEV(Customer_Revenue[[#This Row],[4/1/2022]:[6/30/2022]]),0)</f>
        <v>33.177599999999998</v>
      </c>
      <c r="G531" s="1">
        <f>IFERROR(MAX(0,#REF!-#REF!),0)</f>
        <v>0</v>
      </c>
      <c r="H531" s="1">
        <f>IFERROR(#REF!+#REF!,0)</f>
        <v>0</v>
      </c>
      <c r="I531" s="2">
        <f>IFERROR(AVERAGEIF(Customer_Revenue[[#This Row],[4/1/2022]:[9/30/2022]], "&gt;0"),0)</f>
        <v>118.58250000000002</v>
      </c>
      <c r="J531" s="1">
        <f>IFERROR(AVEDEV(Customer_Revenue[[#This Row],[4/1/2022]:[9/30/2022]]),0)</f>
        <v>44.539259259259261</v>
      </c>
      <c r="K531" s="1">
        <f>IFERROR(MAX(0,Customer_Revenue[[#This Row],[Q3 Mean]]-Customer_Revenue[[#This Row],[Q3 Mean Absolute Deviation]]),0)</f>
        <v>74.043240740740771</v>
      </c>
      <c r="L531" s="1">
        <f>IFERROR(MAX(0,Customer_Revenue[[#This Row],[Q3 Mean]]+Customer_Revenue[[#This Row],[Q3 Mean Absolute Deviation]]),0)</f>
        <v>163.12175925925928</v>
      </c>
      <c r="M531" s="2">
        <f>IFERROR(AVERAGEIF(Customer_Revenue[[#This Row],[10/1/2021]:[3/31/2022]], "&gt;0"),0)</f>
        <v>108.95217391304347</v>
      </c>
      <c r="N531" s="1">
        <f>IFERROR(AVEDEV(Customer_Revenue[[#This Row],[10/1/2021]:[3/31/2022]]),0)</f>
        <v>0.57595463137995628</v>
      </c>
      <c r="O531" s="1">
        <f>IFERROR(MAX(0,#REF!-#REF!),0)</f>
        <v>0</v>
      </c>
      <c r="P531" s="1">
        <f>IFERROR(#REF!+#REF!,0)</f>
        <v>0</v>
      </c>
      <c r="Q531">
        <v>10812</v>
      </c>
      <c r="S531">
        <v>108.91</v>
      </c>
      <c r="AM531">
        <v>108.91</v>
      </c>
      <c r="AR531">
        <v>108.91</v>
      </c>
      <c r="AW531">
        <v>108.91</v>
      </c>
      <c r="BB531">
        <v>108.91</v>
      </c>
      <c r="BG531">
        <v>108.91</v>
      </c>
      <c r="BL531">
        <v>108.91</v>
      </c>
      <c r="BQ531">
        <v>108.91</v>
      </c>
      <c r="BV531">
        <v>108.91</v>
      </c>
      <c r="CA531">
        <v>108.91</v>
      </c>
      <c r="CF531">
        <v>108.91</v>
      </c>
      <c r="CK531" s="17">
        <v>108.91</v>
      </c>
      <c r="CP531">
        <v>108.91</v>
      </c>
      <c r="CU531">
        <v>108.91</v>
      </c>
      <c r="CZ531">
        <v>108.91</v>
      </c>
      <c r="DE531">
        <v>108.91</v>
      </c>
      <c r="DJ531">
        <v>108.91</v>
      </c>
      <c r="DO531">
        <v>103.13</v>
      </c>
      <c r="DT531">
        <v>108.91</v>
      </c>
      <c r="DY531">
        <v>108.91</v>
      </c>
      <c r="ED531">
        <v>111.16</v>
      </c>
      <c r="EI531">
        <v>111.16</v>
      </c>
      <c r="EN531">
        <v>111.16</v>
      </c>
      <c r="ES531">
        <v>111.16</v>
      </c>
      <c r="FM531">
        <v>111.16</v>
      </c>
      <c r="GG531">
        <v>160.28</v>
      </c>
      <c r="HA531">
        <v>135.08000000000001</v>
      </c>
      <c r="HC531">
        <v>25.74</v>
      </c>
      <c r="HU531">
        <v>135.08000000000001</v>
      </c>
      <c r="IA531">
        <v>-19.739999999999998</v>
      </c>
      <c r="IO531">
        <v>135.08000000000001</v>
      </c>
      <c r="JI531">
        <v>135.08000000000001</v>
      </c>
    </row>
    <row r="532" spans="1:277" x14ac:dyDescent="0.3">
      <c r="A532" s="2">
        <f>IFERROR(AVERAGEIF(Customer_Revenue[[#This Row],[1/3/2022]:[3/31/2022]], "&gt;0"), 0)</f>
        <v>84.032307692307683</v>
      </c>
      <c r="B532" s="1">
        <f>IFERROR(AVEDEV(Customer_Revenue[[#This Row],[1/3/2022]:[3/31/2022]]),0)</f>
        <v>20.723905325443777</v>
      </c>
      <c r="C532" s="1">
        <f>IFERROR(MAX(0,#REF!-#REF!),0)</f>
        <v>0</v>
      </c>
      <c r="D532" s="1">
        <f>IFERROR(#REF!+#REF!,0)</f>
        <v>0</v>
      </c>
      <c r="E532" s="2">
        <f>IFERROR(AVERAGEIF(Customer_Revenue[[#This Row],[4/1/2022]:[6/30/2022]], "&gt;0"), 0)</f>
        <v>78.376153846153855</v>
      </c>
      <c r="F532" s="1">
        <f>IFERROR(AVEDEV(Customer_Revenue[[#This Row],[4/1/2022]:[6/30/2022]]),0)</f>
        <v>22.713491124260365</v>
      </c>
      <c r="G532" s="1">
        <f>IFERROR(MAX(0,#REF!-#REF!),0)</f>
        <v>0</v>
      </c>
      <c r="H532" s="1">
        <f>IFERROR(#REF!+#REF!,0)</f>
        <v>0</v>
      </c>
      <c r="I532" s="2">
        <f>IFERROR(AVERAGEIF(Customer_Revenue[[#This Row],[4/1/2022]:[9/30/2022]], "&gt;0"),0)</f>
        <v>83.95192307692308</v>
      </c>
      <c r="J532" s="1">
        <f>IFERROR(AVEDEV(Customer_Revenue[[#This Row],[4/1/2022]:[9/30/2022]]),0)</f>
        <v>26.704349112426037</v>
      </c>
      <c r="K532" s="1">
        <f>IFERROR(MAX(0,Customer_Revenue[[#This Row],[Q3 Mean]]-Customer_Revenue[[#This Row],[Q3 Mean Absolute Deviation]]),0)</f>
        <v>57.247573964497043</v>
      </c>
      <c r="L532" s="1">
        <f>IFERROR(MAX(0,Customer_Revenue[[#This Row],[Q3 Mean]]+Customer_Revenue[[#This Row],[Q3 Mean Absolute Deviation]]),0)</f>
        <v>110.65627218934912</v>
      </c>
      <c r="M532" s="2">
        <f>IFERROR(AVERAGEIF(Customer_Revenue[[#This Row],[10/1/2021]:[3/31/2022]], "&gt;0"),0)</f>
        <v>81.551153846153824</v>
      </c>
      <c r="N532" s="1">
        <f>IFERROR(AVEDEV(Customer_Revenue[[#This Row],[10/1/2021]:[3/31/2022]]),0)</f>
        <v>15.968017751479273</v>
      </c>
      <c r="O532" s="1">
        <f>IFERROR(MAX(0,#REF!-#REF!),0)</f>
        <v>0</v>
      </c>
      <c r="P532" s="1">
        <f>IFERROR(#REF!+#REF!,0)</f>
        <v>0</v>
      </c>
      <c r="Q532">
        <v>10813</v>
      </c>
      <c r="S532">
        <v>74.849999999999994</v>
      </c>
      <c r="X532">
        <v>66.56</v>
      </c>
      <c r="AC532">
        <v>74.849999999999994</v>
      </c>
      <c r="AH532">
        <v>66.56</v>
      </c>
      <c r="AM532">
        <v>111.6</v>
      </c>
      <c r="AR532">
        <v>104.41</v>
      </c>
      <c r="AW532">
        <v>74.849999999999994</v>
      </c>
      <c r="BB532">
        <v>96.56</v>
      </c>
      <c r="BG532">
        <v>74.849999999999994</v>
      </c>
      <c r="BL532">
        <v>66.56</v>
      </c>
      <c r="BQ532">
        <v>74.849999999999994</v>
      </c>
      <c r="BV532">
        <v>66.56</v>
      </c>
      <c r="CA532">
        <v>74.849999999999994</v>
      </c>
      <c r="CF532">
        <v>66.56</v>
      </c>
      <c r="CK532" s="17">
        <v>74.849999999999994</v>
      </c>
      <c r="CP532">
        <v>66.56</v>
      </c>
      <c r="CU532">
        <v>149.44999999999999</v>
      </c>
      <c r="CZ532">
        <v>66.56</v>
      </c>
      <c r="DE532">
        <v>74.849999999999994</v>
      </c>
      <c r="DJ532">
        <v>66.56</v>
      </c>
      <c r="DO532">
        <v>74.849999999999994</v>
      </c>
      <c r="DT532">
        <v>66.56</v>
      </c>
      <c r="DY532">
        <v>79.27</v>
      </c>
      <c r="ED532">
        <v>153.32</v>
      </c>
      <c r="EI532">
        <v>80.91</v>
      </c>
      <c r="EN532">
        <v>72.12</v>
      </c>
      <c r="ES532">
        <v>198.46</v>
      </c>
      <c r="EX532">
        <v>72.12</v>
      </c>
      <c r="FC532">
        <v>66.569999999999993</v>
      </c>
      <c r="FH532">
        <v>57.78</v>
      </c>
      <c r="FM532">
        <v>66.569999999999993</v>
      </c>
      <c r="FR532">
        <v>57.78</v>
      </c>
      <c r="FW532">
        <v>66.569999999999993</v>
      </c>
      <c r="GB532">
        <v>105.93</v>
      </c>
      <c r="GG532">
        <v>66.569999999999993</v>
      </c>
      <c r="GL532">
        <v>60.74</v>
      </c>
      <c r="GQ532">
        <v>69.53</v>
      </c>
      <c r="GV532">
        <v>60.74</v>
      </c>
      <c r="HA532">
        <v>69.53</v>
      </c>
      <c r="HF532">
        <v>60.74</v>
      </c>
      <c r="HK532">
        <v>69.53</v>
      </c>
      <c r="HP532">
        <v>60.74</v>
      </c>
      <c r="HU532">
        <v>69.53</v>
      </c>
      <c r="HZ532">
        <v>111.3</v>
      </c>
      <c r="IE532">
        <v>69.53</v>
      </c>
      <c r="IJ532">
        <v>151.69</v>
      </c>
      <c r="IO532">
        <v>150.97999999999999</v>
      </c>
      <c r="IT532">
        <v>59.83</v>
      </c>
      <c r="IY532">
        <v>117.29</v>
      </c>
      <c r="JD532">
        <v>99.17</v>
      </c>
      <c r="JI532">
        <v>76.16</v>
      </c>
      <c r="JN532">
        <v>67.37</v>
      </c>
    </row>
    <row r="533" spans="1:277" x14ac:dyDescent="0.3">
      <c r="A533" s="2">
        <f>IFERROR(AVERAGEIF(Customer_Revenue[[#This Row],[1/3/2022]:[3/31/2022]], "&gt;0"), 0)</f>
        <v>93.933846153846147</v>
      </c>
      <c r="B533" s="1">
        <f>IFERROR(AVEDEV(Customer_Revenue[[#This Row],[1/3/2022]:[3/31/2022]]),0)</f>
        <v>25.609704142011836</v>
      </c>
      <c r="C533" s="1">
        <f>IFERROR(MAX(0,#REF!-#REF!),0)</f>
        <v>0</v>
      </c>
      <c r="D533" s="1">
        <f>IFERROR(#REF!+#REF!,0)</f>
        <v>0</v>
      </c>
      <c r="E533" s="2">
        <f>IFERROR(AVERAGEIF(Customer_Revenue[[#This Row],[4/1/2022]:[6/30/2022]], "&gt;0"), 0)</f>
        <v>90.98615384615384</v>
      </c>
      <c r="F533" s="1">
        <f>IFERROR(AVEDEV(Customer_Revenue[[#This Row],[4/1/2022]:[6/30/2022]]),0)</f>
        <v>19.234319526627214</v>
      </c>
      <c r="G533" s="1">
        <f>IFERROR(MAX(0,#REF!-#REF!),0)</f>
        <v>0</v>
      </c>
      <c r="H533" s="1">
        <f>IFERROR(#REF!+#REF!,0)</f>
        <v>0</v>
      </c>
      <c r="I533" s="2">
        <f>IFERROR(AVERAGEIF(Customer_Revenue[[#This Row],[4/1/2022]:[9/30/2022]], "&gt;0"),0)</f>
        <v>99.082692307692298</v>
      </c>
      <c r="J533" s="1">
        <f>IFERROR(AVEDEV(Customer_Revenue[[#This Row],[4/1/2022]:[9/30/2022]]),0)</f>
        <v>21.027869822485204</v>
      </c>
      <c r="K533" s="1">
        <f>IFERROR(MAX(0,Customer_Revenue[[#This Row],[Q3 Mean]]-Customer_Revenue[[#This Row],[Q3 Mean Absolute Deviation]]),0)</f>
        <v>78.054822485207097</v>
      </c>
      <c r="L533" s="1">
        <f>IFERROR(MAX(0,Customer_Revenue[[#This Row],[Q3 Mean]]+Customer_Revenue[[#This Row],[Q3 Mean Absolute Deviation]]),0)</f>
        <v>120.1105621301775</v>
      </c>
      <c r="M533" s="2">
        <f>IFERROR(AVERAGEIF(Customer_Revenue[[#This Row],[10/1/2021]:[3/31/2022]], "&gt;0"),0)</f>
        <v>96.034230769230803</v>
      </c>
      <c r="N533" s="1">
        <f>IFERROR(AVEDEV(Customer_Revenue[[#This Row],[10/1/2021]:[3/31/2022]]),0)</f>
        <v>24.688402366863905</v>
      </c>
      <c r="O533" s="1">
        <f>IFERROR(MAX(0,#REF!-#REF!),0)</f>
        <v>0</v>
      </c>
      <c r="P533" s="1">
        <f>IFERROR(#REF!+#REF!,0)</f>
        <v>0</v>
      </c>
      <c r="Q533">
        <v>10814</v>
      </c>
      <c r="T533">
        <v>71.959999999999994</v>
      </c>
      <c r="Y533">
        <v>96.91</v>
      </c>
      <c r="AD533">
        <v>71.959999999999994</v>
      </c>
      <c r="AI533">
        <v>96.91</v>
      </c>
      <c r="AN533">
        <v>94.04</v>
      </c>
      <c r="AS533">
        <v>91.76</v>
      </c>
      <c r="AX533">
        <v>64.52</v>
      </c>
      <c r="BE533">
        <v>71.22</v>
      </c>
      <c r="BH533">
        <v>71.22</v>
      </c>
      <c r="BM533">
        <v>96.16</v>
      </c>
      <c r="BR533">
        <v>263.22000000000003</v>
      </c>
      <c r="BW533">
        <v>96.16</v>
      </c>
      <c r="CB533">
        <v>89.71</v>
      </c>
      <c r="CG533">
        <v>99.89</v>
      </c>
      <c r="CK533" s="17"/>
      <c r="CL533">
        <v>70.459999999999994</v>
      </c>
      <c r="CQ533">
        <v>99.89</v>
      </c>
      <c r="CV533">
        <v>70.459999999999994</v>
      </c>
      <c r="DA533">
        <v>121.97</v>
      </c>
      <c r="DF533">
        <v>61.67</v>
      </c>
      <c r="DK533">
        <v>113.18</v>
      </c>
      <c r="DP533">
        <v>61.67</v>
      </c>
      <c r="DU533">
        <v>184.57</v>
      </c>
      <c r="DZ533">
        <v>65.59</v>
      </c>
      <c r="EE533">
        <v>98.48</v>
      </c>
      <c r="EJ533">
        <v>67.290000000000006</v>
      </c>
      <c r="EO533">
        <v>106.02</v>
      </c>
      <c r="ET533">
        <v>74.83</v>
      </c>
      <c r="EY533">
        <v>106.02</v>
      </c>
      <c r="FD533">
        <v>74.83</v>
      </c>
      <c r="FI533">
        <v>106.02</v>
      </c>
      <c r="FN533">
        <v>74.83</v>
      </c>
      <c r="FS533">
        <v>106.02</v>
      </c>
      <c r="FX533">
        <v>74.83</v>
      </c>
      <c r="GC533">
        <v>100.54</v>
      </c>
      <c r="GH533">
        <v>69.36</v>
      </c>
      <c r="GM533">
        <v>102.77</v>
      </c>
      <c r="GR533">
        <v>71.599999999999994</v>
      </c>
      <c r="GW533">
        <v>149.57</v>
      </c>
      <c r="HB533">
        <v>71.599999999999994</v>
      </c>
      <c r="HG533">
        <v>102.77</v>
      </c>
      <c r="HL533">
        <v>191.26</v>
      </c>
      <c r="HQ533">
        <v>112.45</v>
      </c>
      <c r="HV533">
        <v>81.260000000000005</v>
      </c>
      <c r="IA533">
        <v>112.45</v>
      </c>
      <c r="IF533">
        <v>81.260000000000005</v>
      </c>
      <c r="IK533">
        <v>112.45</v>
      </c>
      <c r="IP533">
        <v>80.41</v>
      </c>
      <c r="IU533">
        <v>111.6</v>
      </c>
      <c r="IZ533">
        <v>80.41</v>
      </c>
      <c r="JE533">
        <v>135</v>
      </c>
      <c r="JJ533">
        <v>80.41</v>
      </c>
      <c r="JO533">
        <v>111.6</v>
      </c>
    </row>
    <row r="534" spans="1:277" x14ac:dyDescent="0.3">
      <c r="A534" s="2">
        <f>IFERROR(AVERAGEIF(Customer_Revenue[[#This Row],[1/3/2022]:[3/31/2022]], "&gt;0"), 0)</f>
        <v>47.449230769230766</v>
      </c>
      <c r="B534" s="1">
        <f>IFERROR(AVEDEV(Customer_Revenue[[#This Row],[1/3/2022]:[3/31/2022]]),0)</f>
        <v>0.79881656804733581</v>
      </c>
      <c r="C534" s="1">
        <f>IFERROR(MAX(0,#REF!-#REF!),0)</f>
        <v>0</v>
      </c>
      <c r="D534" s="1">
        <f>IFERROR(#REF!+#REF!,0)</f>
        <v>0</v>
      </c>
      <c r="E534" s="2">
        <f>IFERROR(AVERAGEIF(Customer_Revenue[[#This Row],[4/1/2022]:[6/30/2022]], "&gt;0"), 0)</f>
        <v>58.505000000000003</v>
      </c>
      <c r="F534" s="1">
        <f>IFERROR(AVEDEV(Customer_Revenue[[#This Row],[4/1/2022]:[6/30/2022]]),0)</f>
        <v>9.3249999999999993</v>
      </c>
      <c r="G534" s="1">
        <f>IFERROR(MAX(0,#REF!-#REF!),0)</f>
        <v>0</v>
      </c>
      <c r="H534" s="1">
        <f>IFERROR(#REF!+#REF!,0)</f>
        <v>0</v>
      </c>
      <c r="I534" s="2">
        <f>IFERROR(AVERAGEIF(Customer_Revenue[[#This Row],[4/1/2022]:[9/30/2022]], "&gt;0"),0)</f>
        <v>56.834285714285713</v>
      </c>
      <c r="J534" s="1">
        <f>IFERROR(AVEDEV(Customer_Revenue[[#This Row],[4/1/2022]:[9/30/2022]]),0)</f>
        <v>14.591562500000002</v>
      </c>
      <c r="K534" s="1">
        <f>IFERROR(MAX(0,Customer_Revenue[[#This Row],[Q3 Mean]]-Customer_Revenue[[#This Row],[Q3 Mean Absolute Deviation]]),0)</f>
        <v>42.242723214285711</v>
      </c>
      <c r="L534" s="1">
        <f>IFERROR(MAX(0,Customer_Revenue[[#This Row],[Q3 Mean]]+Customer_Revenue[[#This Row],[Q3 Mean Absolute Deviation]]),0)</f>
        <v>71.425848214285708</v>
      </c>
      <c r="M534" s="2">
        <f>IFERROR(AVERAGEIF(Customer_Revenue[[#This Row],[10/1/2021]:[3/31/2022]], "&gt;0"),0)</f>
        <v>47.223478260869548</v>
      </c>
      <c r="N534" s="1">
        <f>IFERROR(AVEDEV(Customer_Revenue[[#This Row],[10/1/2021]:[3/31/2022]]),0)</f>
        <v>0.51039697542531848</v>
      </c>
      <c r="O534" s="1">
        <f>IFERROR(MAX(0,#REF!-#REF!),0)</f>
        <v>0</v>
      </c>
      <c r="P534" s="1">
        <f>IFERROR(#REF!+#REF!,0)</f>
        <v>0</v>
      </c>
      <c r="Q534">
        <v>10820</v>
      </c>
      <c r="U534">
        <v>46.93</v>
      </c>
      <c r="AO534">
        <v>46.93</v>
      </c>
      <c r="AT534">
        <v>46.93</v>
      </c>
      <c r="AY534">
        <v>46.93</v>
      </c>
      <c r="BD534">
        <v>46.93</v>
      </c>
      <c r="BI534">
        <v>46.93</v>
      </c>
      <c r="BN534">
        <v>46.93</v>
      </c>
      <c r="BS534">
        <v>46.93</v>
      </c>
      <c r="BX534">
        <v>46.93</v>
      </c>
      <c r="CC534">
        <v>46.93</v>
      </c>
      <c r="CH534">
        <v>46.93</v>
      </c>
      <c r="CK534" s="17"/>
      <c r="CM534">
        <v>46.93</v>
      </c>
      <c r="CR534">
        <v>46.93</v>
      </c>
      <c r="CW534">
        <v>46.93</v>
      </c>
      <c r="DB534">
        <v>46.93</v>
      </c>
      <c r="DG534">
        <v>46.93</v>
      </c>
      <c r="DL534">
        <v>46.93</v>
      </c>
      <c r="DQ534">
        <v>46.93</v>
      </c>
      <c r="DV534">
        <v>46.93</v>
      </c>
      <c r="EA534">
        <v>46.93</v>
      </c>
      <c r="EF534">
        <v>49.18</v>
      </c>
      <c r="EK534">
        <v>49.18</v>
      </c>
      <c r="EP534">
        <v>49.18</v>
      </c>
      <c r="EU534">
        <v>49.18</v>
      </c>
      <c r="FO534">
        <v>49.18</v>
      </c>
      <c r="GI534">
        <v>64.680000000000007</v>
      </c>
      <c r="HC534">
        <v>70.97999999999999</v>
      </c>
      <c r="HW534">
        <v>56.8</v>
      </c>
      <c r="IA534">
        <v>-9.8699999999999992</v>
      </c>
      <c r="IQ534">
        <v>53.51</v>
      </c>
      <c r="JK534">
        <v>53.51</v>
      </c>
    </row>
    <row r="535" spans="1:277" x14ac:dyDescent="0.3">
      <c r="A535" s="2">
        <f>IFERROR(AVERAGEIF(Customer_Revenue[[#This Row],[1/3/2022]:[3/31/2022]], "&gt;0"), 0)</f>
        <v>47.469230769230769</v>
      </c>
      <c r="B535" s="1">
        <f>IFERROR(AVEDEV(Customer_Revenue[[#This Row],[1/3/2022]:[3/31/2022]]),0)</f>
        <v>0.79881656804733581</v>
      </c>
      <c r="C535" s="1">
        <f>IFERROR(MAX(0,#REF!-#REF!),0)</f>
        <v>0</v>
      </c>
      <c r="D535" s="1">
        <f>IFERROR(#REF!+#REF!,0)</f>
        <v>0</v>
      </c>
      <c r="E535" s="2">
        <f>IFERROR(AVERAGEIF(Customer_Revenue[[#This Row],[4/1/2022]:[6/30/2022]], "&gt;0"), 0)</f>
        <v>43.734000000000002</v>
      </c>
      <c r="F535" s="1">
        <f>IFERROR(AVEDEV(Customer_Revenue[[#This Row],[4/1/2022]:[6/30/2022]]),0)</f>
        <v>15.443200000000001</v>
      </c>
      <c r="G535" s="1">
        <f>IFERROR(MAX(0,#REF!-#REF!),0)</f>
        <v>0</v>
      </c>
      <c r="H535" s="1">
        <f>IFERROR(#REF!+#REF!,0)</f>
        <v>0</v>
      </c>
      <c r="I535" s="2">
        <f>IFERROR(AVERAGEIF(Customer_Revenue[[#This Row],[4/1/2022]:[9/30/2022]], "&gt;0"),0)</f>
        <v>48.3</v>
      </c>
      <c r="J535" s="1">
        <f>IFERROR(AVEDEV(Customer_Revenue[[#This Row],[4/1/2022]:[9/30/2022]]),0)</f>
        <v>11.935</v>
      </c>
      <c r="K535" s="1">
        <f>IFERROR(MAX(0,Customer_Revenue[[#This Row],[Q3 Mean]]-Customer_Revenue[[#This Row],[Q3 Mean Absolute Deviation]]),0)</f>
        <v>36.364999999999995</v>
      </c>
      <c r="L535" s="1">
        <f>IFERROR(MAX(0,Customer_Revenue[[#This Row],[Q3 Mean]]+Customer_Revenue[[#This Row],[Q3 Mean Absolute Deviation]]),0)</f>
        <v>60.234999999999999</v>
      </c>
      <c r="M535" s="2">
        <f>IFERROR(AVERAGEIF(Customer_Revenue[[#This Row],[10/1/2021]:[3/31/2022]], "&gt;0"),0)</f>
        <v>47.256818181818197</v>
      </c>
      <c r="N535" s="1">
        <f>IFERROR(AVEDEV(Customer_Revenue[[#This Row],[10/1/2021]:[3/31/2022]]),0)</f>
        <v>3.9306238185255071</v>
      </c>
      <c r="O535" s="1">
        <f>IFERROR(MAX(0,#REF!-#REF!),0)</f>
        <v>0</v>
      </c>
      <c r="P535" s="1">
        <f>IFERROR(#REF!+#REF!,0)</f>
        <v>0</v>
      </c>
      <c r="Q535">
        <v>10822</v>
      </c>
      <c r="U535">
        <v>0</v>
      </c>
      <c r="AN535">
        <v>46.95</v>
      </c>
      <c r="AS535">
        <v>46.95</v>
      </c>
      <c r="AX535">
        <v>46.95</v>
      </c>
      <c r="BC535">
        <v>46.95</v>
      </c>
      <c r="BH535">
        <v>46.95</v>
      </c>
      <c r="BM535">
        <v>46.95</v>
      </c>
      <c r="BR535">
        <v>46.95</v>
      </c>
      <c r="BW535">
        <v>46.95</v>
      </c>
      <c r="CB535">
        <v>46.95</v>
      </c>
      <c r="CG535">
        <v>46.95</v>
      </c>
      <c r="CK535" s="17"/>
      <c r="CL535">
        <v>46.95</v>
      </c>
      <c r="CQ535">
        <v>46.95</v>
      </c>
      <c r="CV535">
        <v>46.95</v>
      </c>
      <c r="DA535">
        <v>46.95</v>
      </c>
      <c r="DF535">
        <v>46.95</v>
      </c>
      <c r="DK535">
        <v>46.95</v>
      </c>
      <c r="DP535">
        <v>46.95</v>
      </c>
      <c r="DU535">
        <v>46.95</v>
      </c>
      <c r="DZ535">
        <v>46.95</v>
      </c>
      <c r="EE535">
        <v>49.2</v>
      </c>
      <c r="EJ535">
        <v>49.2</v>
      </c>
      <c r="EO535">
        <v>49.2</v>
      </c>
      <c r="ET535">
        <v>49.2</v>
      </c>
      <c r="FN535">
        <v>40.880000000000003</v>
      </c>
      <c r="GH535">
        <v>64.7</v>
      </c>
      <c r="HB535">
        <v>55.91</v>
      </c>
      <c r="HC535">
        <v>7.98</v>
      </c>
      <c r="HV535">
        <v>55.91</v>
      </c>
      <c r="IP535">
        <v>55.91</v>
      </c>
      <c r="JJ535">
        <v>55.91</v>
      </c>
    </row>
    <row r="536" spans="1:277" x14ac:dyDescent="0.3">
      <c r="A536" s="2">
        <f>IFERROR(AVERAGEIF(Customer_Revenue[[#This Row],[1/3/2022]:[3/31/2022]], "&gt;0"), 0)</f>
        <v>52.007692307692302</v>
      </c>
      <c r="B536" s="1">
        <f>IFERROR(AVEDEV(Customer_Revenue[[#This Row],[1/3/2022]:[3/31/2022]]),0)</f>
        <v>1.3656804733727794</v>
      </c>
      <c r="C536" s="1">
        <f>IFERROR(MAX(0,#REF!-#REF!),0)</f>
        <v>0</v>
      </c>
      <c r="D536" s="1">
        <f>IFERROR(#REF!+#REF!,0)</f>
        <v>0</v>
      </c>
      <c r="E536" s="2">
        <f>IFERROR(AVERAGEIF(Customer_Revenue[[#This Row],[4/1/2022]:[6/30/2022]], "&gt;0"), 0)</f>
        <v>78.582499999999996</v>
      </c>
      <c r="F536" s="1">
        <f>IFERROR(AVEDEV(Customer_Revenue[[#This Row],[4/1/2022]:[6/30/2022]]),0)</f>
        <v>34.925555555555555</v>
      </c>
      <c r="G536" s="1">
        <f>IFERROR(MAX(0,#REF!-#REF!),0)</f>
        <v>0</v>
      </c>
      <c r="H536" s="1">
        <f>IFERROR(#REF!+#REF!,0)</f>
        <v>0</v>
      </c>
      <c r="I536" s="2">
        <f>IFERROR(AVERAGEIF(Customer_Revenue[[#This Row],[4/1/2022]:[9/30/2022]], "&gt;0"),0)</f>
        <v>82.631428571428572</v>
      </c>
      <c r="J536" s="1">
        <f>IFERROR(AVEDEV(Customer_Revenue[[#This Row],[4/1/2022]:[9/30/2022]]),0)</f>
        <v>44.377800000000001</v>
      </c>
      <c r="K536" s="1">
        <f>IFERROR(MAX(0,Customer_Revenue[[#This Row],[Q3 Mean]]-Customer_Revenue[[#This Row],[Q3 Mean Absolute Deviation]]),0)</f>
        <v>38.253628571428571</v>
      </c>
      <c r="L536" s="1">
        <f>IFERROR(MAX(0,Customer_Revenue[[#This Row],[Q3 Mean]]+Customer_Revenue[[#This Row],[Q3 Mean Absolute Deviation]]),0)</f>
        <v>127.00922857142857</v>
      </c>
      <c r="M536" s="2">
        <f>IFERROR(AVERAGEIF(Customer_Revenue[[#This Row],[10/1/2021]:[3/31/2022]], "&gt;0"),0)</f>
        <v>51.621739130434783</v>
      </c>
      <c r="N536" s="1">
        <f>IFERROR(AVEDEV(Customer_Revenue[[#This Row],[10/1/2021]:[3/31/2022]]),0)</f>
        <v>0.87258979206049347</v>
      </c>
      <c r="O536" s="1">
        <f>IFERROR(MAX(0,#REF!-#REF!),0)</f>
        <v>0</v>
      </c>
      <c r="P536" s="1">
        <f>IFERROR(#REF!+#REF!,0)</f>
        <v>0</v>
      </c>
      <c r="Q536">
        <v>10823</v>
      </c>
      <c r="U536">
        <v>51.12</v>
      </c>
      <c r="AO536">
        <v>51.12</v>
      </c>
      <c r="AT536">
        <v>51.12</v>
      </c>
      <c r="AY536">
        <v>51.12</v>
      </c>
      <c r="BD536">
        <v>51.12</v>
      </c>
      <c r="BI536">
        <v>51.12</v>
      </c>
      <c r="BN536">
        <v>51.12</v>
      </c>
      <c r="BS536">
        <v>51.12</v>
      </c>
      <c r="BX536">
        <v>51.12</v>
      </c>
      <c r="CC536">
        <v>51.12</v>
      </c>
      <c r="CH536">
        <v>51.12</v>
      </c>
      <c r="CK536" s="17"/>
      <c r="CM536">
        <v>51.12</v>
      </c>
      <c r="CR536">
        <v>51.12</v>
      </c>
      <c r="CW536">
        <v>51.12</v>
      </c>
      <c r="DB536">
        <v>51.12</v>
      </c>
      <c r="DG536">
        <v>51.12</v>
      </c>
      <c r="DL536">
        <v>51.12</v>
      </c>
      <c r="DQ536">
        <v>51.12</v>
      </c>
      <c r="DV536">
        <v>51.12</v>
      </c>
      <c r="EA536">
        <v>51.12</v>
      </c>
      <c r="EF536">
        <v>53.37</v>
      </c>
      <c r="EK536">
        <v>53.37</v>
      </c>
      <c r="EP536">
        <v>58.16</v>
      </c>
      <c r="EU536">
        <v>58.16</v>
      </c>
      <c r="FO536">
        <v>58.16</v>
      </c>
      <c r="FT536">
        <v>0</v>
      </c>
      <c r="FY536">
        <v>0</v>
      </c>
      <c r="GI536">
        <v>96.24</v>
      </c>
      <c r="HC536">
        <v>101.77</v>
      </c>
      <c r="HW536">
        <v>88.03</v>
      </c>
      <c r="IA536">
        <v>-69.09</v>
      </c>
      <c r="IQ536">
        <v>88.03</v>
      </c>
      <c r="JK536">
        <v>88.03</v>
      </c>
    </row>
    <row r="537" spans="1:277" x14ac:dyDescent="0.3">
      <c r="A537" s="2">
        <f>IFERROR(AVERAGEIF(Customer_Revenue[[#This Row],[1/3/2022]:[3/31/2022]], "&gt;0"), 0)</f>
        <v>45.639230769230764</v>
      </c>
      <c r="B537" s="1">
        <f>IFERROR(AVEDEV(Customer_Revenue[[#This Row],[1/3/2022]:[3/31/2022]]),0)</f>
        <v>0.79881656804733581</v>
      </c>
      <c r="C537" s="1">
        <f>IFERROR(MAX(0,#REF!-#REF!),0)</f>
        <v>0</v>
      </c>
      <c r="D537" s="1">
        <f>IFERROR(#REF!+#REF!,0)</f>
        <v>0</v>
      </c>
      <c r="E537" s="2">
        <f>IFERROR(AVERAGEIF(Customer_Revenue[[#This Row],[4/1/2022]:[6/30/2022]], "&gt;0"), 0)</f>
        <v>56.452500000000001</v>
      </c>
      <c r="F537" s="1">
        <f>IFERROR(AVEDEV(Customer_Revenue[[#This Row],[4/1/2022]:[6/30/2022]]),0)</f>
        <v>9.0825000000000031</v>
      </c>
      <c r="G537" s="1">
        <f>IFERROR(MAX(0,#REF!-#REF!),0)</f>
        <v>0</v>
      </c>
      <c r="H537" s="1">
        <f>IFERROR(#REF!+#REF!,0)</f>
        <v>0</v>
      </c>
      <c r="I537" s="2">
        <f>IFERROR(AVERAGEIF(Customer_Revenue[[#This Row],[4/1/2022]:[9/30/2022]], "&gt;0"),0)</f>
        <v>55.907142857142858</v>
      </c>
      <c r="J537" s="1">
        <f>IFERROR(AVEDEV(Customer_Revenue[[#This Row],[4/1/2022]:[9/30/2022]]),0)</f>
        <v>5.5016326530612272</v>
      </c>
      <c r="K537" s="1">
        <f>IFERROR(MAX(0,Customer_Revenue[[#This Row],[Q3 Mean]]-Customer_Revenue[[#This Row],[Q3 Mean Absolute Deviation]]),0)</f>
        <v>50.405510204081629</v>
      </c>
      <c r="L537" s="1">
        <f>IFERROR(MAX(0,Customer_Revenue[[#This Row],[Q3 Mean]]+Customer_Revenue[[#This Row],[Q3 Mean Absolute Deviation]]),0)</f>
        <v>61.408775510204087</v>
      </c>
      <c r="M537" s="2">
        <f>IFERROR(AVERAGEIF(Customer_Revenue[[#This Row],[10/1/2021]:[3/31/2022]], "&gt;0"),0)</f>
        <v>45.413478260869567</v>
      </c>
      <c r="N537" s="1">
        <f>IFERROR(AVEDEV(Customer_Revenue[[#This Row],[10/1/2021]:[3/31/2022]]),0)</f>
        <v>0.51039697542533424</v>
      </c>
      <c r="O537" s="1">
        <f>IFERROR(MAX(0,#REF!-#REF!),0)</f>
        <v>0</v>
      </c>
      <c r="P537" s="1">
        <f>IFERROR(#REF!+#REF!,0)</f>
        <v>0</v>
      </c>
      <c r="Q537">
        <v>10824</v>
      </c>
      <c r="U537">
        <v>45.12</v>
      </c>
      <c r="AO537">
        <v>45.12</v>
      </c>
      <c r="AT537">
        <v>45.12</v>
      </c>
      <c r="AY537">
        <v>45.12</v>
      </c>
      <c r="BD537">
        <v>45.12</v>
      </c>
      <c r="BI537">
        <v>45.12</v>
      </c>
      <c r="BN537">
        <v>45.12</v>
      </c>
      <c r="BS537">
        <v>45.12</v>
      </c>
      <c r="BX537">
        <v>45.12</v>
      </c>
      <c r="CC537">
        <v>45.12</v>
      </c>
      <c r="CH537">
        <v>45.12</v>
      </c>
      <c r="CK537" s="17"/>
      <c r="CM537">
        <v>45.12</v>
      </c>
      <c r="CR537">
        <v>45.12</v>
      </c>
      <c r="CW537">
        <v>45.12</v>
      </c>
      <c r="DB537">
        <v>45.12</v>
      </c>
      <c r="DG537">
        <v>45.12</v>
      </c>
      <c r="DL537">
        <v>45.12</v>
      </c>
      <c r="DQ537">
        <v>45.12</v>
      </c>
      <c r="DV537">
        <v>45.12</v>
      </c>
      <c r="EA537">
        <v>45.12</v>
      </c>
      <c r="EF537">
        <v>47.37</v>
      </c>
      <c r="EK537">
        <v>47.37</v>
      </c>
      <c r="EP537">
        <v>47.37</v>
      </c>
      <c r="EU537">
        <v>47.37</v>
      </c>
      <c r="FO537">
        <v>47.37</v>
      </c>
      <c r="GI537">
        <v>62.95</v>
      </c>
      <c r="HC537">
        <v>68.12</v>
      </c>
      <c r="HW537">
        <v>55.18</v>
      </c>
      <c r="IQ537">
        <v>55.18</v>
      </c>
      <c r="JK537">
        <v>55.18</v>
      </c>
    </row>
    <row r="538" spans="1:277" x14ac:dyDescent="0.3">
      <c r="A538" s="2">
        <f>IFERROR(AVERAGEIF(Customer_Revenue[[#This Row],[1/3/2022]:[3/31/2022]], "&gt;0"), 0)</f>
        <v>37.689230769230782</v>
      </c>
      <c r="B538" s="1">
        <f>IFERROR(AVEDEV(Customer_Revenue[[#This Row],[1/3/2022]:[3/31/2022]]),0)</f>
        <v>0.79881656804734347</v>
      </c>
      <c r="C538" s="1">
        <f>IFERROR(MAX(0,#REF!-#REF!),0)</f>
        <v>0</v>
      </c>
      <c r="D538" s="1">
        <f>IFERROR(#REF!+#REF!,0)</f>
        <v>0</v>
      </c>
      <c r="E538" s="2">
        <f>IFERROR(AVERAGEIF(Customer_Revenue[[#This Row],[4/1/2022]:[6/30/2022]], "&gt;0"), 0)</f>
        <v>39.67</v>
      </c>
      <c r="F538" s="1">
        <f>IFERROR(AVEDEV(Customer_Revenue[[#This Row],[4/1/2022]:[6/30/2022]]),0)</f>
        <v>9.68</v>
      </c>
      <c r="G538" s="1">
        <f>IFERROR(MAX(0,#REF!-#REF!),0)</f>
        <v>0</v>
      </c>
      <c r="H538" s="1">
        <f>IFERROR(#REF!+#REF!,0)</f>
        <v>0</v>
      </c>
      <c r="I538" s="2">
        <f>IFERROR(AVERAGEIF(Customer_Revenue[[#This Row],[4/1/2022]:[9/30/2022]], "&gt;0"),0)</f>
        <v>42.85</v>
      </c>
      <c r="J538" s="1">
        <f>IFERROR(AVEDEV(Customer_Revenue[[#This Row],[4/1/2022]:[9/30/2022]]),0)</f>
        <v>8.4349999999999987</v>
      </c>
      <c r="K538" s="1">
        <f>IFERROR(MAX(0,Customer_Revenue[[#This Row],[Q3 Mean]]-Customer_Revenue[[#This Row],[Q3 Mean Absolute Deviation]]),0)</f>
        <v>34.415000000000006</v>
      </c>
      <c r="L538" s="1">
        <f>IFERROR(MAX(0,Customer_Revenue[[#This Row],[Q3 Mean]]+Customer_Revenue[[#This Row],[Q3 Mean Absolute Deviation]]),0)</f>
        <v>51.284999999999997</v>
      </c>
      <c r="M538" s="2">
        <f>IFERROR(AVERAGEIF(Customer_Revenue[[#This Row],[10/1/2021]:[3/31/2022]], "&gt;0"),0)</f>
        <v>37.463478260869557</v>
      </c>
      <c r="N538" s="1">
        <f>IFERROR(AVEDEV(Customer_Revenue[[#This Row],[10/1/2021]:[3/31/2022]]),0)</f>
        <v>0.5103969754253237</v>
      </c>
      <c r="O538" s="1">
        <f>IFERROR(MAX(0,#REF!-#REF!),0)</f>
        <v>0</v>
      </c>
      <c r="P538" s="1">
        <f>IFERROR(#REF!+#REF!,0)</f>
        <v>0</v>
      </c>
      <c r="Q538">
        <v>10825</v>
      </c>
      <c r="V538">
        <v>37.17</v>
      </c>
      <c r="AP538">
        <v>37.17</v>
      </c>
      <c r="AU538">
        <v>37.17</v>
      </c>
      <c r="AZ538">
        <v>37.17</v>
      </c>
      <c r="BE538">
        <v>37.17</v>
      </c>
      <c r="BJ538">
        <v>37.17</v>
      </c>
      <c r="BO538">
        <v>37.17</v>
      </c>
      <c r="BT538">
        <v>37.17</v>
      </c>
      <c r="BY538">
        <v>37.17</v>
      </c>
      <c r="CD538">
        <v>37.17</v>
      </c>
      <c r="CI538">
        <v>37.17</v>
      </c>
      <c r="CK538" s="17"/>
      <c r="CN538">
        <v>37.17</v>
      </c>
      <c r="CS538">
        <v>37.17</v>
      </c>
      <c r="CX538">
        <v>37.17</v>
      </c>
      <c r="DC538">
        <v>37.17</v>
      </c>
      <c r="DH538">
        <v>37.17</v>
      </c>
      <c r="DM538">
        <v>37.17</v>
      </c>
      <c r="DR538">
        <v>37.17</v>
      </c>
      <c r="DW538">
        <v>37.17</v>
      </c>
      <c r="EB538">
        <v>37.17</v>
      </c>
      <c r="EG538">
        <v>39.42</v>
      </c>
      <c r="EL538">
        <v>39.42</v>
      </c>
      <c r="EQ538">
        <v>39.42</v>
      </c>
      <c r="EV538">
        <v>39.42</v>
      </c>
      <c r="FP538">
        <v>39.42</v>
      </c>
      <c r="GJ538">
        <v>55.39</v>
      </c>
      <c r="HC538">
        <v>15.97</v>
      </c>
      <c r="HD538">
        <v>48.15</v>
      </c>
      <c r="HX538">
        <v>48.15</v>
      </c>
      <c r="IR538">
        <v>48.15</v>
      </c>
      <c r="JL538">
        <v>48.15</v>
      </c>
    </row>
    <row r="539" spans="1:277" x14ac:dyDescent="0.3">
      <c r="A539" s="2">
        <f>IFERROR(AVERAGEIF(Customer_Revenue[[#This Row],[1/3/2022]:[3/31/2022]], "&gt;0"), 0)</f>
        <v>39.629230769230773</v>
      </c>
      <c r="B539" s="1">
        <f>IFERROR(AVEDEV(Customer_Revenue[[#This Row],[1/3/2022]:[3/31/2022]]),0)</f>
        <v>0.79881656804733958</v>
      </c>
      <c r="C539" s="1">
        <f>IFERROR(MAX(0,#REF!-#REF!),0)</f>
        <v>0</v>
      </c>
      <c r="D539" s="1">
        <f>IFERROR(#REF!+#REF!,0)</f>
        <v>0</v>
      </c>
      <c r="E539" s="2">
        <f>IFERROR(AVERAGEIF(Customer_Revenue[[#This Row],[4/1/2022]:[6/30/2022]], "&gt;0"), 0)</f>
        <v>41.143999999999998</v>
      </c>
      <c r="F539" s="1">
        <f>IFERROR(AVEDEV(Customer_Revenue[[#This Row],[4/1/2022]:[6/30/2022]]),0)</f>
        <v>10.105600000000001</v>
      </c>
      <c r="G539" s="1">
        <f>IFERROR(MAX(0,#REF!-#REF!),0)</f>
        <v>0</v>
      </c>
      <c r="H539" s="1">
        <f>IFERROR(#REF!+#REF!,0)</f>
        <v>0</v>
      </c>
      <c r="I539" s="2">
        <f>IFERROR(AVERAGEIF(Customer_Revenue[[#This Row],[4/1/2022]:[9/30/2022]], "&gt;0"),0)</f>
        <v>44.42</v>
      </c>
      <c r="J539" s="1">
        <f>IFERROR(AVEDEV(Customer_Revenue[[#This Row],[4/1/2022]:[9/30/2022]]),0)</f>
        <v>8.6650000000000009</v>
      </c>
      <c r="K539" s="1">
        <f>IFERROR(MAX(0,Customer_Revenue[[#This Row],[Q3 Mean]]-Customer_Revenue[[#This Row],[Q3 Mean Absolute Deviation]]),0)</f>
        <v>35.755000000000003</v>
      </c>
      <c r="L539" s="1">
        <f>IFERROR(MAX(0,Customer_Revenue[[#This Row],[Q3 Mean]]+Customer_Revenue[[#This Row],[Q3 Mean Absolute Deviation]]),0)</f>
        <v>53.085000000000001</v>
      </c>
      <c r="M539" s="2">
        <f>IFERROR(AVERAGEIF(Customer_Revenue[[#This Row],[10/1/2021]:[3/31/2022]], "&gt;0"),0)</f>
        <v>39.403478260869576</v>
      </c>
      <c r="N539" s="1">
        <f>IFERROR(AVEDEV(Customer_Revenue[[#This Row],[10/1/2021]:[3/31/2022]]),0)</f>
        <v>0.51039697542533946</v>
      </c>
      <c r="O539" s="1">
        <f>IFERROR(MAX(0,#REF!-#REF!),0)</f>
        <v>0</v>
      </c>
      <c r="P539" s="1">
        <f>IFERROR(#REF!+#REF!,0)</f>
        <v>0</v>
      </c>
      <c r="Q539">
        <v>10826</v>
      </c>
      <c r="V539">
        <v>39.11</v>
      </c>
      <c r="AP539">
        <v>39.11</v>
      </c>
      <c r="AU539">
        <v>39.11</v>
      </c>
      <c r="AZ539">
        <v>39.11</v>
      </c>
      <c r="BE539">
        <v>39.11</v>
      </c>
      <c r="BJ539">
        <v>39.11</v>
      </c>
      <c r="BO539">
        <v>39.11</v>
      </c>
      <c r="BT539">
        <v>39.11</v>
      </c>
      <c r="BY539">
        <v>39.11</v>
      </c>
      <c r="CD539">
        <v>39.11</v>
      </c>
      <c r="CI539">
        <v>39.11</v>
      </c>
      <c r="CK539" s="17"/>
      <c r="CN539">
        <v>39.11</v>
      </c>
      <c r="CS539">
        <v>39.11</v>
      </c>
      <c r="CX539">
        <v>39.11</v>
      </c>
      <c r="DC539">
        <v>39.11</v>
      </c>
      <c r="DH539">
        <v>39.11</v>
      </c>
      <c r="DM539">
        <v>39.11</v>
      </c>
      <c r="DR539">
        <v>39.11</v>
      </c>
      <c r="DW539">
        <v>39.11</v>
      </c>
      <c r="EB539">
        <v>39.11</v>
      </c>
      <c r="EG539">
        <v>41.36</v>
      </c>
      <c r="EL539">
        <v>41.36</v>
      </c>
      <c r="EQ539">
        <v>41.36</v>
      </c>
      <c r="EV539">
        <v>41.36</v>
      </c>
      <c r="FP539">
        <v>41.36</v>
      </c>
      <c r="GJ539">
        <v>57.24</v>
      </c>
      <c r="HC539">
        <v>15.88</v>
      </c>
      <c r="HD539">
        <v>49.88</v>
      </c>
      <c r="HX539">
        <v>49.88</v>
      </c>
      <c r="IR539">
        <v>49.88</v>
      </c>
      <c r="JL539">
        <v>49.88</v>
      </c>
    </row>
    <row r="540" spans="1:277" x14ac:dyDescent="0.3">
      <c r="A540" s="2">
        <f>IFERROR(AVERAGEIF(Customer_Revenue[[#This Row],[1/3/2022]:[3/31/2022]], "&gt;0"), 0)</f>
        <v>86.249230769230763</v>
      </c>
      <c r="B540" s="1">
        <f>IFERROR(AVEDEV(Customer_Revenue[[#This Row],[1/3/2022]:[3/31/2022]]),0)</f>
        <v>0.79881656804733203</v>
      </c>
      <c r="C540" s="1">
        <f>IFERROR(MAX(0,#REF!-#REF!),0)</f>
        <v>0</v>
      </c>
      <c r="D540" s="1">
        <f>IFERROR(#REF!+#REF!,0)</f>
        <v>0</v>
      </c>
      <c r="E540" s="2">
        <f>IFERROR(AVERAGEIF(Customer_Revenue[[#This Row],[4/1/2022]:[6/30/2022]], "&gt;0"), 0)</f>
        <v>98.544000000000011</v>
      </c>
      <c r="F540" s="1">
        <f>IFERROR(AVEDEV(Customer_Revenue[[#This Row],[4/1/2022]:[6/30/2022]]),0)</f>
        <v>26.936799999999998</v>
      </c>
      <c r="G540" s="1">
        <f>IFERROR(MAX(0,#REF!-#REF!),0)</f>
        <v>0</v>
      </c>
      <c r="H540" s="1">
        <f>IFERROR(#REF!+#REF!,0)</f>
        <v>0</v>
      </c>
      <c r="I540" s="2">
        <f>IFERROR(AVERAGEIF(Customer_Revenue[[#This Row],[4/1/2022]:[9/30/2022]], "&gt;0"),0)</f>
        <v>107.63999999999999</v>
      </c>
      <c r="J540" s="1">
        <f>IFERROR(AVEDEV(Customer_Revenue[[#This Row],[4/1/2022]:[9/30/2022]]),0)</f>
        <v>23.657500000000006</v>
      </c>
      <c r="K540" s="1">
        <f>IFERROR(MAX(0,Customer_Revenue[[#This Row],[Q3 Mean]]-Customer_Revenue[[#This Row],[Q3 Mean Absolute Deviation]]),0)</f>
        <v>83.982499999999987</v>
      </c>
      <c r="L540" s="1">
        <f>IFERROR(MAX(0,Customer_Revenue[[#This Row],[Q3 Mean]]+Customer_Revenue[[#This Row],[Q3 Mean Absolute Deviation]]),0)</f>
        <v>131.29749999999999</v>
      </c>
      <c r="M540" s="2">
        <f>IFERROR(AVERAGEIF(Customer_Revenue[[#This Row],[10/1/2021]:[3/31/2022]], "&gt;0"),0)</f>
        <v>86.023478260869567</v>
      </c>
      <c r="N540" s="1">
        <f>IFERROR(AVEDEV(Customer_Revenue[[#This Row],[10/1/2021]:[3/31/2022]]),0)</f>
        <v>0.51039697542532902</v>
      </c>
      <c r="O540" s="1">
        <f>IFERROR(MAX(0,#REF!-#REF!),0)</f>
        <v>0</v>
      </c>
      <c r="P540" s="1">
        <f>IFERROR(#REF!+#REF!,0)</f>
        <v>0</v>
      </c>
      <c r="Q540">
        <v>10828</v>
      </c>
      <c r="T540">
        <v>85.73</v>
      </c>
      <c r="AN540">
        <v>85.73</v>
      </c>
      <c r="AS540">
        <v>85.73</v>
      </c>
      <c r="AX540">
        <v>85.73</v>
      </c>
      <c r="BC540">
        <v>85.73</v>
      </c>
      <c r="BH540">
        <v>85.73</v>
      </c>
      <c r="BM540">
        <v>85.73</v>
      </c>
      <c r="BR540">
        <v>85.73</v>
      </c>
      <c r="BW540">
        <v>85.73</v>
      </c>
      <c r="CB540">
        <v>85.73</v>
      </c>
      <c r="CG540">
        <v>85.73</v>
      </c>
      <c r="CK540" s="17"/>
      <c r="CL540">
        <v>85.73</v>
      </c>
      <c r="CQ540">
        <v>85.73</v>
      </c>
      <c r="CV540">
        <v>85.73</v>
      </c>
      <c r="DA540">
        <v>85.73</v>
      </c>
      <c r="DF540">
        <v>85.73</v>
      </c>
      <c r="DK540">
        <v>85.73</v>
      </c>
      <c r="DP540">
        <v>85.73</v>
      </c>
      <c r="DU540">
        <v>85.73</v>
      </c>
      <c r="DZ540">
        <v>85.73</v>
      </c>
      <c r="EE540">
        <v>87.98</v>
      </c>
      <c r="EJ540">
        <v>87.98</v>
      </c>
      <c r="EO540">
        <v>87.98</v>
      </c>
      <c r="ET540">
        <v>87.98</v>
      </c>
      <c r="FN540">
        <v>87.98</v>
      </c>
      <c r="GH540">
        <v>141.63</v>
      </c>
      <c r="HB540">
        <v>122.8</v>
      </c>
      <c r="HC540">
        <v>52.33</v>
      </c>
      <c r="HV540">
        <v>122.8</v>
      </c>
      <c r="IP540">
        <v>122.8</v>
      </c>
      <c r="JJ540">
        <v>122.8</v>
      </c>
    </row>
    <row r="541" spans="1:277" x14ac:dyDescent="0.3">
      <c r="A541" s="2">
        <f>IFERROR(AVERAGEIF(Customer_Revenue[[#This Row],[1/3/2022]:[3/31/2022]], "&gt;0"), 0)</f>
        <v>59.609230769230791</v>
      </c>
      <c r="B541" s="1">
        <f>IFERROR(AVEDEV(Customer_Revenue[[#This Row],[1/3/2022]:[3/31/2022]]),0)</f>
        <v>0.79881656804734724</v>
      </c>
      <c r="C541" s="1">
        <f>IFERROR(MAX(0,#REF!-#REF!),0)</f>
        <v>0</v>
      </c>
      <c r="D541" s="1">
        <f>IFERROR(#REF!+#REF!,0)</f>
        <v>0</v>
      </c>
      <c r="E541" s="2">
        <f>IFERROR(AVERAGEIF(Customer_Revenue[[#This Row],[4/1/2022]:[6/30/2022]], "&gt;0"), 0)</f>
        <v>56.305999999999997</v>
      </c>
      <c r="F541" s="1">
        <f>IFERROR(AVEDEV(Customer_Revenue[[#This Row],[4/1/2022]:[6/30/2022]]),0)</f>
        <v>16.546400000000002</v>
      </c>
      <c r="G541" s="1">
        <f>IFERROR(MAX(0,#REF!-#REF!),0)</f>
        <v>0</v>
      </c>
      <c r="H541" s="1">
        <f>IFERROR(#REF!+#REF!,0)</f>
        <v>0</v>
      </c>
      <c r="I541" s="2">
        <f>IFERROR(AVERAGEIF(Customer_Revenue[[#This Row],[4/1/2022]:[9/30/2022]], "&gt;0"),0)</f>
        <v>57.262500000000003</v>
      </c>
      <c r="J541" s="1">
        <f>IFERROR(AVEDEV(Customer_Revenue[[#This Row],[4/1/2022]:[9/30/2022]]),0)</f>
        <v>26.125925925925927</v>
      </c>
      <c r="K541" s="1">
        <f>IFERROR(MAX(0,Customer_Revenue[[#This Row],[Q3 Mean]]-Customer_Revenue[[#This Row],[Q3 Mean Absolute Deviation]]),0)</f>
        <v>31.136574074074076</v>
      </c>
      <c r="L541" s="1">
        <f>IFERROR(MAX(0,Customer_Revenue[[#This Row],[Q3 Mean]]+Customer_Revenue[[#This Row],[Q3 Mean Absolute Deviation]]),0)</f>
        <v>83.38842592592593</v>
      </c>
      <c r="M541" s="2">
        <f>IFERROR(AVERAGEIF(Customer_Revenue[[#This Row],[10/1/2021]:[3/31/2022]], "&gt;0"),0)</f>
        <v>59.383478260869559</v>
      </c>
      <c r="N541" s="1">
        <f>IFERROR(AVEDEV(Customer_Revenue[[#This Row],[10/1/2021]:[3/31/2022]]),0)</f>
        <v>0.5103969754253237</v>
      </c>
      <c r="O541" s="1">
        <f>IFERROR(MAX(0,#REF!-#REF!),0)</f>
        <v>0</v>
      </c>
      <c r="P541" s="1">
        <f>IFERROR(#REF!+#REF!,0)</f>
        <v>0</v>
      </c>
      <c r="Q541">
        <v>10829</v>
      </c>
      <c r="V541">
        <v>59.09</v>
      </c>
      <c r="AP541">
        <v>59.09</v>
      </c>
      <c r="AU541">
        <v>59.09</v>
      </c>
      <c r="AZ541">
        <v>59.09</v>
      </c>
      <c r="BE541">
        <v>59.09</v>
      </c>
      <c r="BJ541">
        <v>59.09</v>
      </c>
      <c r="BO541">
        <v>59.09</v>
      </c>
      <c r="BT541">
        <v>59.09</v>
      </c>
      <c r="BY541">
        <v>59.09</v>
      </c>
      <c r="CD541">
        <v>59.09</v>
      </c>
      <c r="CI541">
        <v>59.09</v>
      </c>
      <c r="CK541" s="17"/>
      <c r="CN541">
        <v>59.09</v>
      </c>
      <c r="CS541">
        <v>59.09</v>
      </c>
      <c r="CX541">
        <v>59.09</v>
      </c>
      <c r="DC541">
        <v>59.09</v>
      </c>
      <c r="DH541">
        <v>59.09</v>
      </c>
      <c r="DM541">
        <v>59.09</v>
      </c>
      <c r="DR541">
        <v>59.09</v>
      </c>
      <c r="DW541">
        <v>59.09</v>
      </c>
      <c r="EB541">
        <v>59.09</v>
      </c>
      <c r="EG541">
        <v>61.34</v>
      </c>
      <c r="EL541">
        <v>61.34</v>
      </c>
      <c r="EQ541">
        <v>61.34</v>
      </c>
      <c r="EV541">
        <v>61.34</v>
      </c>
      <c r="FP541">
        <v>61.34</v>
      </c>
      <c r="GJ541">
        <v>76.28</v>
      </c>
      <c r="HC541">
        <v>14.94</v>
      </c>
      <c r="HD541">
        <v>67.63</v>
      </c>
      <c r="HX541">
        <v>67.63</v>
      </c>
      <c r="IA541">
        <v>-39.479999999999997</v>
      </c>
      <c r="IR541">
        <v>54.47</v>
      </c>
      <c r="JL541">
        <v>54.47</v>
      </c>
    </row>
    <row r="542" spans="1:277" x14ac:dyDescent="0.3">
      <c r="A542" s="2">
        <f>IFERROR(AVERAGEIF(Customer_Revenue[[#This Row],[1/3/2022]:[3/31/2022]], "&gt;0"), 0)</f>
        <v>42.512307692307708</v>
      </c>
      <c r="B542" s="1">
        <f>IFERROR(AVEDEV(Customer_Revenue[[#This Row],[1/3/2022]:[3/31/2022]]),0)</f>
        <v>1.146035502958576</v>
      </c>
      <c r="C542" s="1">
        <f>IFERROR(MAX(0,#REF!-#REF!),0)</f>
        <v>0</v>
      </c>
      <c r="D542" s="1">
        <f>IFERROR(#REF!+#REF!,0)</f>
        <v>0</v>
      </c>
      <c r="E542" s="2">
        <f>IFERROR(AVERAGEIF(Customer_Revenue[[#This Row],[4/1/2022]:[6/30/2022]], "&gt;0"), 0)</f>
        <v>43.17</v>
      </c>
      <c r="F542" s="1">
        <f>IFERROR(AVEDEV(Customer_Revenue[[#This Row],[4/1/2022]:[6/30/2022]]),0)</f>
        <v>12.231999999999999</v>
      </c>
      <c r="G542" s="1">
        <f>IFERROR(MAX(0,#REF!-#REF!),0)</f>
        <v>0</v>
      </c>
      <c r="H542" s="1">
        <f>IFERROR(#REF!+#REF!,0)</f>
        <v>0</v>
      </c>
      <c r="I542" s="2">
        <f>IFERROR(AVERAGEIF(Customer_Revenue[[#This Row],[4/1/2022]:[9/30/2022]], "&gt;0"),0)</f>
        <v>46.867499999999993</v>
      </c>
      <c r="J542" s="1">
        <f>IFERROR(AVEDEV(Customer_Revenue[[#This Row],[4/1/2022]:[9/30/2022]]),0)</f>
        <v>9.5831250000000008</v>
      </c>
      <c r="K542" s="1">
        <f>IFERROR(MAX(0,Customer_Revenue[[#This Row],[Q3 Mean]]-Customer_Revenue[[#This Row],[Q3 Mean Absolute Deviation]]),0)</f>
        <v>37.28437499999999</v>
      </c>
      <c r="L542" s="1">
        <f>IFERROR(MAX(0,Customer_Revenue[[#This Row],[Q3 Mean]]+Customer_Revenue[[#This Row],[Q3 Mean Absolute Deviation]]),0)</f>
        <v>56.450624999999995</v>
      </c>
      <c r="M542" s="2">
        <f>IFERROR(AVERAGEIF(Customer_Revenue[[#This Row],[10/1/2021]:[3/31/2022]], "&gt;0"),0)</f>
        <v>41.702608695652181</v>
      </c>
      <c r="N542" s="1">
        <f>IFERROR(AVEDEV(Customer_Revenue[[#This Row],[10/1/2021]:[3/31/2022]]),0)</f>
        <v>1.2814366729678672</v>
      </c>
      <c r="O542" s="1">
        <f>IFERROR(MAX(0,#REF!-#REF!),0)</f>
        <v>0</v>
      </c>
      <c r="P542" s="1">
        <f>IFERROR(#REF!+#REF!,0)</f>
        <v>0</v>
      </c>
      <c r="Q542">
        <v>10830</v>
      </c>
      <c r="T542">
        <v>40.65</v>
      </c>
      <c r="AN542">
        <v>40.65</v>
      </c>
      <c r="AS542">
        <v>40.65</v>
      </c>
      <c r="AX542">
        <v>40.65</v>
      </c>
      <c r="BC542">
        <v>40.65</v>
      </c>
      <c r="BH542">
        <v>40.65</v>
      </c>
      <c r="BM542">
        <v>40.65</v>
      </c>
      <c r="BR542">
        <v>40.65</v>
      </c>
      <c r="BW542">
        <v>40.65</v>
      </c>
      <c r="CB542">
        <v>40.65</v>
      </c>
      <c r="CG542">
        <v>40.65</v>
      </c>
      <c r="CK542" s="17"/>
      <c r="CL542">
        <v>40.65</v>
      </c>
      <c r="CQ542">
        <v>40.65</v>
      </c>
      <c r="CV542">
        <v>40.65</v>
      </c>
      <c r="DA542">
        <v>42.589999999999996</v>
      </c>
      <c r="DF542">
        <v>42.59</v>
      </c>
      <c r="DK542">
        <v>42.59</v>
      </c>
      <c r="DP542">
        <v>42.59</v>
      </c>
      <c r="DU542">
        <v>42.59</v>
      </c>
      <c r="DZ542">
        <v>42.59</v>
      </c>
      <c r="EE542">
        <v>44.84</v>
      </c>
      <c r="EJ542">
        <v>44.84</v>
      </c>
      <c r="EO542">
        <v>44.84</v>
      </c>
      <c r="ET542">
        <v>44.84</v>
      </c>
      <c r="FN542">
        <v>44.84</v>
      </c>
      <c r="GH542">
        <v>60.55</v>
      </c>
      <c r="HB542">
        <v>53.03</v>
      </c>
      <c r="HC542">
        <v>12.59</v>
      </c>
      <c r="HV542">
        <v>53.03</v>
      </c>
      <c r="IP542">
        <v>53.03</v>
      </c>
      <c r="JJ542">
        <v>53.03</v>
      </c>
    </row>
    <row r="543" spans="1:277" x14ac:dyDescent="0.3">
      <c r="A543" s="2">
        <f>IFERROR(AVERAGEIF(Customer_Revenue[[#This Row],[1/3/2022]:[3/31/2022]], "&gt;0"), 0)</f>
        <v>134.4592307692308</v>
      </c>
      <c r="B543" s="1">
        <f>IFERROR(AVEDEV(Customer_Revenue[[#This Row],[1/3/2022]:[3/31/2022]]),0)</f>
        <v>0.7988165680473549</v>
      </c>
      <c r="C543" s="1">
        <f>IFERROR(MAX(0,#REF!-#REF!),0)</f>
        <v>0</v>
      </c>
      <c r="D543" s="1">
        <f>IFERROR(#REF!+#REF!,0)</f>
        <v>0</v>
      </c>
      <c r="E543" s="2">
        <f>IFERROR(AVERAGEIF(Customer_Revenue[[#This Row],[4/1/2022]:[6/30/2022]], "&gt;0"), 0)</f>
        <v>150.49199999999999</v>
      </c>
      <c r="F543" s="1">
        <f>IFERROR(AVEDEV(Customer_Revenue[[#This Row],[4/1/2022]:[6/30/2022]]),0)</f>
        <v>37.2864</v>
      </c>
      <c r="G543" s="1">
        <f>IFERROR(MAX(0,#REF!-#REF!),0)</f>
        <v>0</v>
      </c>
      <c r="H543" s="1">
        <f>IFERROR(#REF!+#REF!,0)</f>
        <v>0</v>
      </c>
      <c r="I543" s="2">
        <f>IFERROR(AVERAGEIF(Customer_Revenue[[#This Row],[4/1/2022]:[9/30/2022]], "&gt;0"),0)</f>
        <v>148.60624999999999</v>
      </c>
      <c r="J543" s="1">
        <f>IFERROR(AVEDEV(Customer_Revenue[[#This Row],[4/1/2022]:[9/30/2022]]),0)</f>
        <v>30.127812499999997</v>
      </c>
      <c r="K543" s="1">
        <f>IFERROR(MAX(0,Customer_Revenue[[#This Row],[Q3 Mean]]-Customer_Revenue[[#This Row],[Q3 Mean Absolute Deviation]]),0)</f>
        <v>118.47843749999998</v>
      </c>
      <c r="L543" s="1">
        <f>IFERROR(MAX(0,Customer_Revenue[[#This Row],[Q3 Mean]]+Customer_Revenue[[#This Row],[Q3 Mean Absolute Deviation]]),0)</f>
        <v>178.73406249999999</v>
      </c>
      <c r="M543" s="2">
        <f>IFERROR(AVERAGEIF(Customer_Revenue[[#This Row],[10/1/2021]:[3/31/2022]], "&gt;0"),0)</f>
        <v>130.58130434782612</v>
      </c>
      <c r="N543" s="1">
        <f>IFERROR(AVEDEV(Customer_Revenue[[#This Row],[10/1/2021]:[3/31/2022]]),0)</f>
        <v>6.7202268431001606</v>
      </c>
      <c r="O543" s="1">
        <f>IFERROR(MAX(0,#REF!-#REF!),0)</f>
        <v>0</v>
      </c>
      <c r="P543" s="1">
        <f>IFERROR(#REF!+#REF!,0)</f>
        <v>0</v>
      </c>
      <c r="Q543">
        <v>10835</v>
      </c>
      <c r="V543">
        <v>91.94</v>
      </c>
      <c r="AP543">
        <v>91.94</v>
      </c>
      <c r="AU543">
        <v>133.94</v>
      </c>
      <c r="AZ543">
        <v>133.94</v>
      </c>
      <c r="BE543">
        <v>133.94</v>
      </c>
      <c r="BJ543">
        <v>133.94</v>
      </c>
      <c r="BO543">
        <v>133.94</v>
      </c>
      <c r="BT543">
        <v>133.94</v>
      </c>
      <c r="BY543">
        <v>133.94</v>
      </c>
      <c r="CD543">
        <v>133.94</v>
      </c>
      <c r="CI543">
        <v>133.94</v>
      </c>
      <c r="CK543" s="17"/>
      <c r="CN543">
        <v>133.94</v>
      </c>
      <c r="CS543">
        <v>133.94</v>
      </c>
      <c r="CX543">
        <v>133.94</v>
      </c>
      <c r="DC543">
        <v>133.94</v>
      </c>
      <c r="DH543">
        <v>133.94</v>
      </c>
      <c r="DM543">
        <v>133.94</v>
      </c>
      <c r="DR543">
        <v>133.94</v>
      </c>
      <c r="DW543">
        <v>133.94</v>
      </c>
      <c r="EB543">
        <v>133.94</v>
      </c>
      <c r="EG543">
        <v>136.19</v>
      </c>
      <c r="EL543">
        <v>136.19</v>
      </c>
      <c r="EQ543">
        <v>136.19</v>
      </c>
      <c r="EV543">
        <v>136.19</v>
      </c>
      <c r="FP543">
        <v>136.19</v>
      </c>
      <c r="GJ543">
        <v>222.07</v>
      </c>
      <c r="HC543">
        <v>85.88</v>
      </c>
      <c r="HD543">
        <v>172.13</v>
      </c>
      <c r="HX543">
        <v>172.13</v>
      </c>
      <c r="IR543">
        <v>132.13</v>
      </c>
      <c r="JL543">
        <v>132.13</v>
      </c>
    </row>
    <row r="544" spans="1:277" x14ac:dyDescent="0.3">
      <c r="A544" s="2">
        <f>IFERROR(AVERAGEIF(Customer_Revenue[[#This Row],[1/3/2022]:[3/31/2022]], "&gt;0"), 0)</f>
        <v>6.9800000000000031</v>
      </c>
      <c r="B544" s="1">
        <f>IFERROR(AVEDEV(Customer_Revenue[[#This Row],[1/3/2022]:[3/31/2022]]),0)</f>
        <v>2.6645352591003757E-15</v>
      </c>
      <c r="C544" s="1">
        <f>IFERROR(MAX(0,#REF!-#REF!),0)</f>
        <v>0</v>
      </c>
      <c r="D544" s="1">
        <f>IFERROR(#REF!+#REF!,0)</f>
        <v>0</v>
      </c>
      <c r="E544" s="2">
        <f>IFERROR(AVERAGEIF(Customer_Revenue[[#This Row],[4/1/2022]:[6/30/2022]], "&gt;0"), 0)</f>
        <v>8.0107692307692293</v>
      </c>
      <c r="F544" s="1">
        <f>IFERROR(AVEDEV(Customer_Revenue[[#This Row],[4/1/2022]:[6/30/2022]]),0)</f>
        <v>0.75325443786982205</v>
      </c>
      <c r="G544" s="1">
        <f>IFERROR(MAX(0,#REF!-#REF!),0)</f>
        <v>0</v>
      </c>
      <c r="H544" s="1">
        <f>IFERROR(#REF!+#REF!,0)</f>
        <v>0</v>
      </c>
      <c r="I544" s="2">
        <f>IFERROR(AVERAGEIF(Customer_Revenue[[#This Row],[4/1/2022]:[9/30/2022]], "&gt;0"),0)</f>
        <v>7.9076923076923089</v>
      </c>
      <c r="J544" s="1">
        <f>IFERROR(AVEDEV(Customer_Revenue[[#This Row],[4/1/2022]:[9/30/2022]]),0)</f>
        <v>0.51142011834319601</v>
      </c>
      <c r="K544" s="1">
        <f>IFERROR(MAX(0,Customer_Revenue[[#This Row],[Q3 Mean]]-Customer_Revenue[[#This Row],[Q3 Mean Absolute Deviation]]),0)</f>
        <v>7.396272189349113</v>
      </c>
      <c r="L544" s="1">
        <f>IFERROR(MAX(0,Customer_Revenue[[#This Row],[Q3 Mean]]+Customer_Revenue[[#This Row],[Q3 Mean Absolute Deviation]]),0)</f>
        <v>8.4191124260355057</v>
      </c>
      <c r="M544" s="2">
        <f>IFERROR(AVERAGEIF(Customer_Revenue[[#This Row],[10/1/2021]:[3/31/2022]], "&gt;0"),0)</f>
        <v>6.9688461538461519</v>
      </c>
      <c r="N544" s="1">
        <f>IFERROR(AVEDEV(Customer_Revenue[[#This Row],[10/1/2021]:[3/31/2022]]),0)</f>
        <v>0.16834319526627289</v>
      </c>
      <c r="O544" s="1">
        <f>IFERROR(MAX(0,#REF!-#REF!),0)</f>
        <v>0</v>
      </c>
      <c r="P544" s="1">
        <f>IFERROR(#REF!+#REF!,0)</f>
        <v>0</v>
      </c>
      <c r="Q544">
        <v>10842</v>
      </c>
      <c r="V544">
        <v>6.75</v>
      </c>
      <c r="AA544">
        <v>6.75</v>
      </c>
      <c r="AF544">
        <v>6.75</v>
      </c>
      <c r="AK544">
        <v>6.75</v>
      </c>
      <c r="AP544">
        <v>6.75</v>
      </c>
      <c r="AU544">
        <v>6.75</v>
      </c>
      <c r="AZ544">
        <v>6.75</v>
      </c>
      <c r="BE544">
        <v>6.75</v>
      </c>
      <c r="BJ544">
        <v>6.75</v>
      </c>
      <c r="BO544">
        <v>6.75</v>
      </c>
      <c r="BT544">
        <v>8.99</v>
      </c>
      <c r="BY544">
        <v>6.98</v>
      </c>
      <c r="CD544">
        <v>6.98</v>
      </c>
      <c r="CI544">
        <v>6.98</v>
      </c>
      <c r="CK544" s="17"/>
      <c r="CN544">
        <v>6.98</v>
      </c>
      <c r="CS544">
        <v>6.98</v>
      </c>
      <c r="CX544">
        <v>6.98</v>
      </c>
      <c r="DC544">
        <v>6.98</v>
      </c>
      <c r="DH544">
        <v>6.98</v>
      </c>
      <c r="DM544">
        <v>6.98</v>
      </c>
      <c r="DR544">
        <v>6.98</v>
      </c>
      <c r="DW544">
        <v>6.98</v>
      </c>
      <c r="EB544">
        <v>6.98</v>
      </c>
      <c r="EG544">
        <v>6.98</v>
      </c>
      <c r="EL544">
        <v>6.98</v>
      </c>
      <c r="EQ544">
        <v>6.98</v>
      </c>
      <c r="EV544">
        <v>6.98</v>
      </c>
      <c r="FA544">
        <v>6.98</v>
      </c>
      <c r="FF544">
        <v>6.98</v>
      </c>
      <c r="FK544">
        <v>8.99</v>
      </c>
      <c r="FP544">
        <v>11</v>
      </c>
      <c r="FU544">
        <v>7.65</v>
      </c>
      <c r="FZ544">
        <v>7.65</v>
      </c>
      <c r="GE544">
        <v>7.65</v>
      </c>
      <c r="GJ544">
        <v>7.65</v>
      </c>
      <c r="GO544">
        <v>7.65</v>
      </c>
      <c r="GT544">
        <v>8.32</v>
      </c>
      <c r="GY544">
        <v>8.32</v>
      </c>
      <c r="HD544">
        <v>8.32</v>
      </c>
      <c r="HI544">
        <v>7.65</v>
      </c>
      <c r="HN544">
        <v>7.65</v>
      </c>
      <c r="HS544">
        <v>8.32</v>
      </c>
      <c r="HX544">
        <v>8.32</v>
      </c>
      <c r="IC544">
        <v>8.32</v>
      </c>
      <c r="IH544">
        <v>7.65</v>
      </c>
      <c r="IM544">
        <v>7.65</v>
      </c>
      <c r="IR544">
        <v>7.65</v>
      </c>
      <c r="IW544">
        <v>7.65</v>
      </c>
      <c r="JB544">
        <v>7.65</v>
      </c>
      <c r="JG544">
        <v>7.65</v>
      </c>
      <c r="JL544">
        <v>7.65</v>
      </c>
      <c r="JQ544">
        <v>7.65</v>
      </c>
    </row>
    <row r="545" spans="1:278" x14ac:dyDescent="0.3">
      <c r="A545" s="2">
        <f>IFERROR(AVERAGEIF(Customer_Revenue[[#This Row],[1/3/2022]:[3/31/2022]], "&gt;0"), 0)</f>
        <v>110.19375000000001</v>
      </c>
      <c r="B545" s="1">
        <f>IFERROR(AVEDEV(Customer_Revenue[[#This Row],[1/3/2022]:[3/31/2022]]),0)</f>
        <v>40.427812500000002</v>
      </c>
      <c r="C545" s="1">
        <f>IFERROR(MAX(0,#REF!-#REF!),0)</f>
        <v>0</v>
      </c>
      <c r="D545" s="1">
        <f>IFERROR(#REF!+#REF!,0)</f>
        <v>0</v>
      </c>
      <c r="E545" s="2">
        <f>IFERROR(AVERAGEIF(Customer_Revenue[[#This Row],[4/1/2022]:[6/30/2022]], "&gt;0"), 0)</f>
        <v>161.27833333333334</v>
      </c>
      <c r="F545" s="1">
        <f>IFERROR(AVEDEV(Customer_Revenue[[#This Row],[4/1/2022]:[6/30/2022]]),0)</f>
        <v>42.43888888888889</v>
      </c>
      <c r="G545" s="1">
        <f>IFERROR(MAX(0,#REF!-#REF!),0)</f>
        <v>0</v>
      </c>
      <c r="H545" s="1">
        <f>IFERROR(#REF!+#REF!,0)</f>
        <v>0</v>
      </c>
      <c r="I545" s="2">
        <f>IFERROR(AVERAGEIF(Customer_Revenue[[#This Row],[4/1/2022]:[9/30/2022]], "&gt;0"),0)</f>
        <v>161.27833333333334</v>
      </c>
      <c r="J545" s="1">
        <f>IFERROR(AVEDEV(Customer_Revenue[[#This Row],[4/1/2022]:[9/30/2022]]),0)</f>
        <v>42.43888888888889</v>
      </c>
      <c r="K545" s="1">
        <f>IFERROR(MAX(0,Customer_Revenue[[#This Row],[Q3 Mean]]-Customer_Revenue[[#This Row],[Q3 Mean Absolute Deviation]]),0)</f>
        <v>118.83944444444444</v>
      </c>
      <c r="L545" s="1">
        <f>IFERROR(MAX(0,Customer_Revenue[[#This Row],[Q3 Mean]]+Customer_Revenue[[#This Row],[Q3 Mean Absolute Deviation]]),0)</f>
        <v>203.71722222222223</v>
      </c>
      <c r="M545" s="2">
        <f>IFERROR(AVERAGEIF(Customer_Revenue[[#This Row],[10/1/2021]:[3/31/2022]], "&gt;0"),0)</f>
        <v>108.51058823529411</v>
      </c>
      <c r="N545" s="1">
        <f>IFERROR(AVEDEV(Customer_Revenue[[#This Row],[10/1/2021]:[3/31/2022]]),0)</f>
        <v>41.855778546712791</v>
      </c>
      <c r="O545" s="1">
        <f>IFERROR(MAX(0,#REF!-#REF!),0)</f>
        <v>0</v>
      </c>
      <c r="P545" s="1">
        <f>IFERROR(#REF!+#REF!,0)</f>
        <v>0</v>
      </c>
      <c r="Q545">
        <v>10850</v>
      </c>
      <c r="V545">
        <v>114.16</v>
      </c>
      <c r="AF545">
        <v>151.13999999999999</v>
      </c>
      <c r="AI545">
        <v>45.86</v>
      </c>
      <c r="AN545">
        <v>74.59</v>
      </c>
      <c r="AX545">
        <v>197.6</v>
      </c>
      <c r="BH545">
        <v>114.16</v>
      </c>
      <c r="BI545">
        <v>31.66</v>
      </c>
      <c r="BR545">
        <v>151.13999999999999</v>
      </c>
      <c r="CB545">
        <v>82.82</v>
      </c>
      <c r="CK545" s="17"/>
      <c r="CL545">
        <v>134</v>
      </c>
      <c r="CS545">
        <v>31.66</v>
      </c>
      <c r="CV545">
        <v>145.82</v>
      </c>
      <c r="DF545">
        <v>88.14</v>
      </c>
      <c r="DP545">
        <v>145.82</v>
      </c>
      <c r="DT545">
        <v>49.07</v>
      </c>
      <c r="DZ545">
        <v>127.55</v>
      </c>
      <c r="EJ545">
        <v>159.49</v>
      </c>
      <c r="ET545">
        <v>227.56</v>
      </c>
      <c r="EZ545">
        <v>35.75</v>
      </c>
      <c r="FD545">
        <v>159.49</v>
      </c>
      <c r="FN545">
        <v>186.03</v>
      </c>
      <c r="FX545">
        <v>172.81</v>
      </c>
      <c r="GH545">
        <v>186.03</v>
      </c>
    </row>
    <row r="546" spans="1:278" x14ac:dyDescent="0.3">
      <c r="A546" s="2">
        <f>IFERROR(AVERAGEIF(Customer_Revenue[[#This Row],[1/3/2022]:[3/31/2022]], "&gt;0"), 0)</f>
        <v>339.31923076923078</v>
      </c>
      <c r="B546" s="1">
        <f>IFERROR(AVEDEV(Customer_Revenue[[#This Row],[1/3/2022]:[3/31/2022]]),0)</f>
        <v>6.3706508875739587</v>
      </c>
      <c r="C546" s="1">
        <f>IFERROR(MAX(0,#REF!-#REF!),0)</f>
        <v>0</v>
      </c>
      <c r="D546" s="1">
        <f>IFERROR(#REF!+#REF!,0)</f>
        <v>0</v>
      </c>
      <c r="E546" s="2">
        <f>IFERROR(AVERAGEIF(Customer_Revenue[[#This Row],[4/1/2022]:[6/30/2022]], "&gt;0"), 0)</f>
        <v>363.60461538461539</v>
      </c>
      <c r="F546" s="1">
        <f>IFERROR(AVEDEV(Customer_Revenue[[#This Row],[4/1/2022]:[6/30/2022]]),0)</f>
        <v>9.2052071005916911</v>
      </c>
      <c r="G546" s="1">
        <f>IFERROR(MAX(0,#REF!-#REF!),0)</f>
        <v>0</v>
      </c>
      <c r="H546" s="1">
        <f>IFERROR(#REF!+#REF!,0)</f>
        <v>0</v>
      </c>
      <c r="I546" s="2">
        <f>IFERROR(AVERAGEIF(Customer_Revenue[[#This Row],[4/1/2022]:[9/30/2022]], "&gt;0"),0)</f>
        <v>367.52615384615376</v>
      </c>
      <c r="J546" s="1">
        <f>IFERROR(AVEDEV(Customer_Revenue[[#This Row],[4/1/2022]:[9/30/2022]]),0)</f>
        <v>5.5075739644970882</v>
      </c>
      <c r="K546" s="1">
        <f>IFERROR(MAX(0,Customer_Revenue[[#This Row],[Q3 Mean]]-Customer_Revenue[[#This Row],[Q3 Mean Absolute Deviation]]),0)</f>
        <v>362.01857988165665</v>
      </c>
      <c r="L546" s="1">
        <f>IFERROR(MAX(0,Customer_Revenue[[#This Row],[Q3 Mean]]+Customer_Revenue[[#This Row],[Q3 Mean Absolute Deviation]]),0)</f>
        <v>373.03372781065087</v>
      </c>
      <c r="M546" s="2">
        <f>IFERROR(AVERAGEIF(Customer_Revenue[[#This Row],[10/1/2021]:[3/31/2022]], "&gt;0"),0)</f>
        <v>341.64884615384614</v>
      </c>
      <c r="N546" s="1">
        <f>IFERROR(AVEDEV(Customer_Revenue[[#This Row],[10/1/2021]:[3/31/2022]]),0)</f>
        <v>4.7414201183431848</v>
      </c>
      <c r="O546" s="1">
        <f>IFERROR(MAX(0,#REF!-#REF!),0)</f>
        <v>0</v>
      </c>
      <c r="P546" s="1">
        <f>IFERROR(#REF!+#REF!,0)</f>
        <v>0</v>
      </c>
      <c r="Q546">
        <v>10855</v>
      </c>
      <c r="T546">
        <v>344.32</v>
      </c>
      <c r="Y546">
        <v>344.32</v>
      </c>
      <c r="AD546">
        <v>344.32</v>
      </c>
      <c r="AI546">
        <v>344.32</v>
      </c>
      <c r="AN546">
        <v>344.32</v>
      </c>
      <c r="AS546">
        <v>344.32</v>
      </c>
      <c r="AX546">
        <v>344.32</v>
      </c>
      <c r="BD546">
        <v>344.32</v>
      </c>
      <c r="BH546">
        <v>344.32</v>
      </c>
      <c r="BM546">
        <v>346.76</v>
      </c>
      <c r="BR546">
        <v>346.76</v>
      </c>
      <c r="BW546">
        <v>339.66</v>
      </c>
      <c r="CB546">
        <v>339.66</v>
      </c>
      <c r="CG546">
        <v>297.91000000000003</v>
      </c>
      <c r="CK546" s="17"/>
      <c r="CL546">
        <v>339.66</v>
      </c>
      <c r="CQ546">
        <v>339.66</v>
      </c>
      <c r="CV546">
        <v>339.66</v>
      </c>
      <c r="DA546">
        <v>339.66</v>
      </c>
      <c r="DF546">
        <v>339.66</v>
      </c>
      <c r="DK546">
        <v>339.66</v>
      </c>
      <c r="DP546">
        <v>339.66</v>
      </c>
      <c r="DU546">
        <v>346.96</v>
      </c>
      <c r="DZ546">
        <v>346.96</v>
      </c>
      <c r="EE546">
        <v>349.02</v>
      </c>
      <c r="EJ546">
        <v>349.02</v>
      </c>
      <c r="EO546">
        <v>343.66</v>
      </c>
      <c r="ET546">
        <v>343.66</v>
      </c>
      <c r="EY546">
        <v>343.66</v>
      </c>
      <c r="FD546">
        <v>343.66</v>
      </c>
      <c r="FI546">
        <v>368.46</v>
      </c>
      <c r="FN546">
        <v>368.46</v>
      </c>
      <c r="FS546">
        <v>368.46</v>
      </c>
      <c r="FX546">
        <v>368.46</v>
      </c>
      <c r="GC546">
        <v>368.46</v>
      </c>
      <c r="GH546">
        <v>368.46</v>
      </c>
      <c r="GM546">
        <v>371.28</v>
      </c>
      <c r="GR546">
        <v>371.28</v>
      </c>
      <c r="GW546">
        <v>371.28</v>
      </c>
      <c r="HB546">
        <v>371.28</v>
      </c>
      <c r="HG546">
        <v>371.28</v>
      </c>
      <c r="HL546">
        <v>371.28</v>
      </c>
      <c r="HQ546">
        <v>371.28</v>
      </c>
      <c r="HV546">
        <v>371.28</v>
      </c>
      <c r="IA546">
        <v>371.28</v>
      </c>
      <c r="IF546">
        <v>371.28</v>
      </c>
      <c r="IK546">
        <v>371.28</v>
      </c>
      <c r="IP546">
        <v>370.41</v>
      </c>
      <c r="IU546">
        <v>370.41</v>
      </c>
      <c r="IZ546">
        <v>372.26</v>
      </c>
      <c r="JE546">
        <v>372.26</v>
      </c>
      <c r="JJ546">
        <v>372.26</v>
      </c>
      <c r="JO546">
        <v>372.26</v>
      </c>
    </row>
    <row r="547" spans="1:278" x14ac:dyDescent="0.3">
      <c r="A547" s="2">
        <f>IFERROR(AVERAGEIF(Customer_Revenue[[#This Row],[1/3/2022]:[3/31/2022]], "&gt;0"), 0)</f>
        <v>1154.6323076923074</v>
      </c>
      <c r="B547" s="1">
        <f>IFERROR(AVEDEV(Customer_Revenue[[#This Row],[1/3/2022]:[3/31/2022]]),0)</f>
        <v>37.185917159763306</v>
      </c>
      <c r="C547" s="1">
        <f>IFERROR(MAX(0,#REF!-#REF!),0)</f>
        <v>0</v>
      </c>
      <c r="D547" s="1">
        <f>IFERROR(#REF!+#REF!,0)</f>
        <v>0</v>
      </c>
      <c r="E547" s="2">
        <f>IFERROR(AVERAGEIF(Customer_Revenue[[#This Row],[4/1/2022]:[6/30/2022]], "&gt;0"), 0)</f>
        <v>1300.4658333333332</v>
      </c>
      <c r="F547" s="1">
        <f>IFERROR(AVEDEV(Customer_Revenue[[#This Row],[4/1/2022]:[6/30/2022]]),0)</f>
        <v>184.42236111111097</v>
      </c>
      <c r="G547" s="1">
        <f>IFERROR(MAX(0,#REF!-#REF!),0)</f>
        <v>0</v>
      </c>
      <c r="H547" s="1">
        <f>IFERROR(#REF!+#REF!,0)</f>
        <v>0</v>
      </c>
      <c r="I547" s="2">
        <f>IFERROR(AVERAGEIF(Customer_Revenue[[#This Row],[4/1/2022]:[9/30/2022]], "&gt;0"),0)</f>
        <v>1248.8284000000003</v>
      </c>
      <c r="J547" s="1">
        <f>IFERROR(AVEDEV(Customer_Revenue[[#This Row],[4/1/2022]:[9/30/2022]]),0)</f>
        <v>92.653728000000228</v>
      </c>
      <c r="K547" s="1">
        <f>IFERROR(MAX(0,Customer_Revenue[[#This Row],[Q3 Mean]]-Customer_Revenue[[#This Row],[Q3 Mean Absolute Deviation]]),0)</f>
        <v>1156.1746720000001</v>
      </c>
      <c r="L547" s="1">
        <f>IFERROR(MAX(0,Customer_Revenue[[#This Row],[Q3 Mean]]+Customer_Revenue[[#This Row],[Q3 Mean Absolute Deviation]]),0)</f>
        <v>1341.4821280000006</v>
      </c>
      <c r="M547" s="2">
        <f>IFERROR(AVERAGEIF(Customer_Revenue[[#This Row],[10/1/2021]:[3/31/2022]], "&gt;0"),0)</f>
        <v>1137.9857692307692</v>
      </c>
      <c r="N547" s="1">
        <f>IFERROR(AVEDEV(Customer_Revenue[[#This Row],[10/1/2021]:[3/31/2022]]),0)</f>
        <v>81.173196159122099</v>
      </c>
      <c r="O547" s="1">
        <f>IFERROR(MAX(0,#REF!-#REF!),0)</f>
        <v>0</v>
      </c>
      <c r="P547" s="1">
        <f>IFERROR(#REF!+#REF!,0)</f>
        <v>0</v>
      </c>
      <c r="Q547">
        <v>10856</v>
      </c>
      <c r="T547">
        <v>1122.3</v>
      </c>
      <c r="Y547">
        <v>1122.3</v>
      </c>
      <c r="AD547">
        <v>1122.3</v>
      </c>
      <c r="AF547">
        <v>0</v>
      </c>
      <c r="AI547">
        <v>1122.3</v>
      </c>
      <c r="AN547">
        <v>1122.3</v>
      </c>
      <c r="AS547">
        <v>1122.3</v>
      </c>
      <c r="AX547">
        <v>1122.3</v>
      </c>
      <c r="BC547">
        <v>1122.3</v>
      </c>
      <c r="BH547">
        <v>1126.6500000000001</v>
      </c>
      <c r="BM547">
        <v>1126.6500000000001</v>
      </c>
      <c r="BR547">
        <v>1126.6500000000001</v>
      </c>
      <c r="BW547">
        <v>1109.53</v>
      </c>
      <c r="CB547">
        <v>1109.53</v>
      </c>
      <c r="CG547">
        <v>1113.8699999999999</v>
      </c>
      <c r="CK547" s="17"/>
      <c r="CL547">
        <v>1113.8699999999999</v>
      </c>
      <c r="CQ547">
        <v>1126.1199999999999</v>
      </c>
      <c r="CV547">
        <v>1126.1199999999999</v>
      </c>
      <c r="DA547">
        <v>1126.1199999999999</v>
      </c>
      <c r="DF547">
        <v>1126.1199999999999</v>
      </c>
      <c r="DK547">
        <v>1127.31</v>
      </c>
      <c r="DP547">
        <v>1135.82</v>
      </c>
      <c r="DU547">
        <v>1195.06</v>
      </c>
      <c r="DZ547">
        <v>1206.48</v>
      </c>
      <c r="EE547">
        <v>1208.25</v>
      </c>
      <c r="EJ547">
        <v>1208.25</v>
      </c>
      <c r="EO547">
        <v>1196.83</v>
      </c>
      <c r="ET547">
        <v>1196.83</v>
      </c>
      <c r="EY547">
        <v>1196.83</v>
      </c>
      <c r="FD547">
        <v>1201.5999999999999</v>
      </c>
      <c r="FI547">
        <v>1203.5</v>
      </c>
      <c r="FN547">
        <v>1203.5</v>
      </c>
      <c r="FX547">
        <v>2407</v>
      </c>
      <c r="GC547">
        <v>1203.5</v>
      </c>
      <c r="GH547">
        <v>1196.27</v>
      </c>
      <c r="GM547">
        <v>1199.1400000000001</v>
      </c>
      <c r="GR547">
        <v>1199.1400000000001</v>
      </c>
      <c r="GW547">
        <v>1199.1400000000001</v>
      </c>
      <c r="HB547">
        <v>1199.1400000000001</v>
      </c>
      <c r="HG547">
        <v>1193.99</v>
      </c>
      <c r="HL547">
        <v>1193.99</v>
      </c>
      <c r="HQ547">
        <v>1193.99</v>
      </c>
      <c r="HV547">
        <v>1193.99</v>
      </c>
      <c r="IA547">
        <v>1193.99</v>
      </c>
      <c r="IF547">
        <v>1193.99</v>
      </c>
      <c r="IK547">
        <v>1182.56</v>
      </c>
      <c r="IP547">
        <v>1181.67</v>
      </c>
      <c r="IU547">
        <v>1217.3900000000001</v>
      </c>
      <c r="IZ547">
        <v>1217.3900000000001</v>
      </c>
      <c r="JE547">
        <v>1217.3900000000001</v>
      </c>
      <c r="JJ547">
        <v>1217.3900000000001</v>
      </c>
      <c r="JO547">
        <v>1217.3900000000001</v>
      </c>
    </row>
    <row r="548" spans="1:278" x14ac:dyDescent="0.3">
      <c r="A548" s="2">
        <f>IFERROR(AVERAGEIF(Customer_Revenue[[#This Row],[1/3/2022]:[3/31/2022]], "&gt;0"), 0)</f>
        <v>371.84230769230777</v>
      </c>
      <c r="B548" s="1">
        <f>IFERROR(AVEDEV(Customer_Revenue[[#This Row],[1/3/2022]:[3/31/2022]]),0)</f>
        <v>9.4920710059171789</v>
      </c>
      <c r="C548" s="1">
        <f>IFERROR(MAX(0,#REF!-#REF!),0)</f>
        <v>0</v>
      </c>
      <c r="D548" s="1">
        <f>IFERROR(#REF!+#REF!,0)</f>
        <v>0</v>
      </c>
      <c r="E548" s="2">
        <f>IFERROR(AVERAGEIF(Customer_Revenue[[#This Row],[4/1/2022]:[6/30/2022]], "&gt;0"), 0)</f>
        <v>385.77307692307693</v>
      </c>
      <c r="F548" s="1">
        <f>IFERROR(AVEDEV(Customer_Revenue[[#This Row],[4/1/2022]:[6/30/2022]]),0)</f>
        <v>1.222721893491133</v>
      </c>
      <c r="G548" s="1">
        <f>IFERROR(MAX(0,#REF!-#REF!),0)</f>
        <v>0</v>
      </c>
      <c r="H548" s="1">
        <f>IFERROR(#REF!+#REF!,0)</f>
        <v>0</v>
      </c>
      <c r="I548" s="2">
        <f>IFERROR(AVERAGEIF(Customer_Revenue[[#This Row],[4/1/2022]:[9/30/2022]], "&gt;0"),0)</f>
        <v>386.56115384615407</v>
      </c>
      <c r="J548" s="1">
        <f>IFERROR(AVEDEV(Customer_Revenue[[#This Row],[4/1/2022]:[9/30/2022]]),0)</f>
        <v>1.1569526627218265</v>
      </c>
      <c r="K548" s="1">
        <f>IFERROR(MAX(0,Customer_Revenue[[#This Row],[Q3 Mean]]-Customer_Revenue[[#This Row],[Q3 Mean Absolute Deviation]]),0)</f>
        <v>385.40420118343224</v>
      </c>
      <c r="L548" s="1">
        <f>IFERROR(MAX(0,Customer_Revenue[[#This Row],[Q3 Mean]]+Customer_Revenue[[#This Row],[Q3 Mean Absolute Deviation]]),0)</f>
        <v>387.71810650887591</v>
      </c>
      <c r="M548" s="2">
        <f>IFERROR(AVERAGEIF(Customer_Revenue[[#This Row],[10/1/2021]:[3/31/2022]], "&gt;0"),0)</f>
        <v>367.9861538461538</v>
      </c>
      <c r="N548" s="1">
        <f>IFERROR(AVEDEV(Customer_Revenue[[#This Row],[10/1/2021]:[3/31/2022]]),0)</f>
        <v>6.2291715976331083</v>
      </c>
      <c r="O548" s="1">
        <f>IFERROR(MAX(0,#REF!-#REF!),0)</f>
        <v>0</v>
      </c>
      <c r="P548" s="1">
        <f>IFERROR(#REF!+#REF!,0)</f>
        <v>0</v>
      </c>
      <c r="Q548">
        <v>10857</v>
      </c>
      <c r="T548">
        <v>364.13</v>
      </c>
      <c r="Y548">
        <v>364.13</v>
      </c>
      <c r="AD548">
        <v>364.13</v>
      </c>
      <c r="AI548">
        <v>364.13</v>
      </c>
      <c r="AN548">
        <v>364.13</v>
      </c>
      <c r="AS548">
        <v>364.13</v>
      </c>
      <c r="AX548">
        <v>364.13</v>
      </c>
      <c r="BC548">
        <v>364.13</v>
      </c>
      <c r="BH548">
        <v>364.13</v>
      </c>
      <c r="BM548">
        <v>364.13</v>
      </c>
      <c r="BR548">
        <v>364.13</v>
      </c>
      <c r="BW548">
        <v>364.13</v>
      </c>
      <c r="CB548">
        <v>364.13</v>
      </c>
      <c r="CG548">
        <v>364.13</v>
      </c>
      <c r="CK548" s="17"/>
      <c r="CL548">
        <v>364.13</v>
      </c>
      <c r="CQ548">
        <v>364.13</v>
      </c>
      <c r="CV548">
        <v>364.13</v>
      </c>
      <c r="DA548">
        <v>364.13</v>
      </c>
      <c r="DF548">
        <v>364.13</v>
      </c>
      <c r="DK548">
        <v>364.13</v>
      </c>
      <c r="DP548">
        <v>364.13</v>
      </c>
      <c r="DU548">
        <v>383.12</v>
      </c>
      <c r="DZ548">
        <v>383.12</v>
      </c>
      <c r="EE548">
        <v>384.89</v>
      </c>
      <c r="EJ548">
        <v>384.89</v>
      </c>
      <c r="EO548">
        <v>384.89</v>
      </c>
      <c r="ET548">
        <v>384.89</v>
      </c>
      <c r="EY548">
        <v>384.89</v>
      </c>
      <c r="FD548">
        <v>384.89</v>
      </c>
      <c r="FI548">
        <v>384.89</v>
      </c>
      <c r="FN548">
        <v>384.89</v>
      </c>
      <c r="FS548">
        <v>384.89</v>
      </c>
      <c r="FX548">
        <v>384.89</v>
      </c>
      <c r="GC548">
        <v>384.89</v>
      </c>
      <c r="GH548">
        <v>384.89</v>
      </c>
      <c r="GM548">
        <v>387.76</v>
      </c>
      <c r="GR548">
        <v>387.76</v>
      </c>
      <c r="GW548">
        <v>387.76</v>
      </c>
      <c r="HB548">
        <v>387.76</v>
      </c>
      <c r="HG548">
        <v>387.76</v>
      </c>
      <c r="HL548">
        <v>387.76</v>
      </c>
      <c r="HQ548">
        <v>387.76</v>
      </c>
      <c r="HV548">
        <v>387.76</v>
      </c>
      <c r="IA548">
        <v>387.76</v>
      </c>
      <c r="IF548">
        <v>387.76</v>
      </c>
      <c r="IK548">
        <v>387.76</v>
      </c>
      <c r="IP548">
        <v>386.87</v>
      </c>
      <c r="IU548">
        <v>386.87</v>
      </c>
      <c r="IZ548">
        <v>386.87</v>
      </c>
      <c r="JE548">
        <v>386.87</v>
      </c>
      <c r="JJ548">
        <v>386.87</v>
      </c>
      <c r="JO548">
        <v>386.87</v>
      </c>
    </row>
    <row r="549" spans="1:278" x14ac:dyDescent="0.3">
      <c r="A549" s="2">
        <f>IFERROR(AVERAGEIF(Customer_Revenue[[#This Row],[1/3/2022]:[3/31/2022]], "&gt;0"), 0)</f>
        <v>46.457692307692305</v>
      </c>
      <c r="B549" s="1">
        <f>IFERROR(AVEDEV(Customer_Revenue[[#This Row],[1/3/2022]:[3/31/2022]]),0)</f>
        <v>19.64213017751479</v>
      </c>
      <c r="C549" s="1">
        <f>IFERROR(MAX(0,#REF!-#REF!),0)</f>
        <v>0</v>
      </c>
      <c r="D549" s="1">
        <f>IFERROR(#REF!+#REF!,0)</f>
        <v>0</v>
      </c>
      <c r="E549" s="2">
        <f>IFERROR(AVERAGEIF(Customer_Revenue[[#This Row],[4/1/2022]:[6/30/2022]], "&gt;0"), 0)</f>
        <v>42.586153846153856</v>
      </c>
      <c r="F549" s="1">
        <f>IFERROR(AVEDEV(Customer_Revenue[[#This Row],[4/1/2022]:[6/30/2022]]),0)</f>
        <v>16.106982248520715</v>
      </c>
      <c r="G549" s="1">
        <f>IFERROR(MAX(0,#REF!-#REF!),0)</f>
        <v>0</v>
      </c>
      <c r="H549" s="1">
        <f>IFERROR(#REF!+#REF!,0)</f>
        <v>0</v>
      </c>
      <c r="I549" s="2">
        <f>IFERROR(AVERAGEIF(Customer_Revenue[[#This Row],[4/1/2022]:[9/30/2022]], "&gt;0"),0)</f>
        <v>49.189615384615379</v>
      </c>
      <c r="J549" s="1">
        <f>IFERROR(AVEDEV(Customer_Revenue[[#This Row],[4/1/2022]:[9/30/2022]]),0)</f>
        <v>26.336360946745565</v>
      </c>
      <c r="K549" s="1">
        <f>IFERROR(MAX(0,Customer_Revenue[[#This Row],[Q3 Mean]]-Customer_Revenue[[#This Row],[Q3 Mean Absolute Deviation]]),0)</f>
        <v>22.853254437869815</v>
      </c>
      <c r="L549" s="1">
        <f>IFERROR(MAX(0,Customer_Revenue[[#This Row],[Q3 Mean]]+Customer_Revenue[[#This Row],[Q3 Mean Absolute Deviation]]),0)</f>
        <v>75.525976331360937</v>
      </c>
      <c r="M549" s="2">
        <f>IFERROR(AVERAGEIF(Customer_Revenue[[#This Row],[10/1/2021]:[3/31/2022]], "&gt;0"),0)</f>
        <v>48.554999999999993</v>
      </c>
      <c r="N549" s="1">
        <f>IFERROR(AVEDEV(Customer_Revenue[[#This Row],[10/1/2021]:[3/31/2022]]),0)</f>
        <v>24.079615384615373</v>
      </c>
      <c r="O549" s="1">
        <f>IFERROR(MAX(0,#REF!-#REF!),0)</f>
        <v>0</v>
      </c>
      <c r="P549" s="1">
        <f>IFERROR(#REF!+#REF!,0)</f>
        <v>0</v>
      </c>
      <c r="Q549">
        <v>10943</v>
      </c>
      <c r="T549">
        <v>111.62</v>
      </c>
      <c r="Y549">
        <v>27.22</v>
      </c>
      <c r="AD549">
        <v>27.22</v>
      </c>
      <c r="AI549">
        <v>27.22</v>
      </c>
      <c r="AN549">
        <v>27.22</v>
      </c>
      <c r="AS549">
        <v>71.099999999999994</v>
      </c>
      <c r="AX549">
        <v>65.81</v>
      </c>
      <c r="BC549">
        <v>27.22</v>
      </c>
      <c r="BH549">
        <v>125.12</v>
      </c>
      <c r="BM549">
        <v>27.22</v>
      </c>
      <c r="BR549">
        <v>27.22</v>
      </c>
      <c r="BW549">
        <v>67.069999999999993</v>
      </c>
      <c r="CB549">
        <v>27.22</v>
      </c>
      <c r="CG549">
        <v>27.79</v>
      </c>
      <c r="CK549" s="17"/>
      <c r="CL549">
        <v>27.79</v>
      </c>
      <c r="CQ549">
        <v>66.38</v>
      </c>
      <c r="CV549">
        <v>27.79</v>
      </c>
      <c r="DA549">
        <v>27.79</v>
      </c>
      <c r="DF549">
        <v>49.73</v>
      </c>
      <c r="DK549">
        <v>71.33</v>
      </c>
      <c r="DP549">
        <v>66.38</v>
      </c>
      <c r="DU549">
        <v>67.64</v>
      </c>
      <c r="DZ549">
        <v>27.79</v>
      </c>
      <c r="EE549">
        <v>29.29</v>
      </c>
      <c r="EJ549">
        <v>84.96</v>
      </c>
      <c r="EO549">
        <v>29.29</v>
      </c>
      <c r="ET549">
        <v>29.29</v>
      </c>
      <c r="EY549">
        <v>69.14</v>
      </c>
      <c r="FD549">
        <v>29.29</v>
      </c>
      <c r="FI549">
        <v>67.88</v>
      </c>
      <c r="FN549">
        <v>67.88</v>
      </c>
      <c r="FS549">
        <v>29.29</v>
      </c>
      <c r="FX549">
        <v>29.29</v>
      </c>
      <c r="GC549">
        <v>29.29</v>
      </c>
      <c r="GH549">
        <v>29.29</v>
      </c>
      <c r="GM549">
        <v>42.26</v>
      </c>
      <c r="GR549">
        <v>30.29</v>
      </c>
      <c r="GW549">
        <v>30.29</v>
      </c>
      <c r="HB549">
        <v>70.14</v>
      </c>
      <c r="HG549">
        <v>30.29</v>
      </c>
      <c r="HL549">
        <v>30.29</v>
      </c>
      <c r="HQ549">
        <v>30.29</v>
      </c>
      <c r="HV549">
        <v>30.29</v>
      </c>
      <c r="IA549">
        <v>30.29</v>
      </c>
      <c r="IF549">
        <v>73.510000000000005</v>
      </c>
      <c r="IK549">
        <v>30.29</v>
      </c>
      <c r="IP549">
        <v>171.42</v>
      </c>
      <c r="IU549">
        <v>29.98</v>
      </c>
      <c r="IZ549">
        <v>29.98</v>
      </c>
      <c r="JE549">
        <v>166.73</v>
      </c>
      <c r="JJ549">
        <v>41.97</v>
      </c>
      <c r="JO549">
        <v>29.98</v>
      </c>
    </row>
    <row r="550" spans="1:278" x14ac:dyDescent="0.3">
      <c r="A550" s="2">
        <f>IFERROR(AVERAGEIF(Customer_Revenue[[#This Row],[1/3/2022]:[3/31/2022]], "&gt;0"), 0)</f>
        <v>55.696153846153848</v>
      </c>
      <c r="B550" s="1">
        <f>IFERROR(AVEDEV(Customer_Revenue[[#This Row],[1/3/2022]:[3/31/2022]]),0)</f>
        <v>15.794911242603549</v>
      </c>
      <c r="C550" s="1">
        <f>IFERROR(MAX(0,#REF!-#REF!),0)</f>
        <v>0</v>
      </c>
      <c r="D550" s="1">
        <f>IFERROR(#REF!+#REF!,0)</f>
        <v>0</v>
      </c>
      <c r="E550" s="2">
        <f>IFERROR(AVERAGEIF(Customer_Revenue[[#This Row],[4/1/2022]:[6/30/2022]], "&gt;0"), 0)</f>
        <v>58.449230769230773</v>
      </c>
      <c r="F550" s="1">
        <f>IFERROR(AVEDEV(Customer_Revenue[[#This Row],[4/1/2022]:[6/30/2022]]),0)</f>
        <v>16.382248520710057</v>
      </c>
      <c r="G550" s="1">
        <f>IFERROR(MAX(0,#REF!-#REF!),0)</f>
        <v>0</v>
      </c>
      <c r="H550" s="1">
        <f>IFERROR(#REF!+#REF!,0)</f>
        <v>0</v>
      </c>
      <c r="I550" s="2">
        <f>IFERROR(AVERAGEIF(Customer_Revenue[[#This Row],[4/1/2022]:[9/30/2022]], "&gt;0"),0)</f>
        <v>61.070769230769208</v>
      </c>
      <c r="J550" s="1">
        <f>IFERROR(AVEDEV(Customer_Revenue[[#This Row],[4/1/2022]:[9/30/2022]]),0)</f>
        <v>16.782307692307693</v>
      </c>
      <c r="K550" s="1">
        <f>IFERROR(MAX(0,Customer_Revenue[[#This Row],[Q3 Mean]]-Customer_Revenue[[#This Row],[Q3 Mean Absolute Deviation]]),0)</f>
        <v>44.288461538461519</v>
      </c>
      <c r="L550" s="1">
        <f>IFERROR(MAX(0,Customer_Revenue[[#This Row],[Q3 Mean]]+Customer_Revenue[[#This Row],[Q3 Mean Absolute Deviation]]),0)</f>
        <v>77.853076923076898</v>
      </c>
      <c r="M550" s="2">
        <f>IFERROR(AVERAGEIF(Customer_Revenue[[#This Row],[10/1/2021]:[3/31/2022]], "&gt;0"),0)</f>
        <v>54.224615384615397</v>
      </c>
      <c r="N550" s="1">
        <f>IFERROR(AVEDEV(Customer_Revenue[[#This Row],[10/1/2021]:[3/31/2022]]),0)</f>
        <v>15.841538461538457</v>
      </c>
      <c r="O550" s="1">
        <f>IFERROR(MAX(0,#REF!-#REF!),0)</f>
        <v>0</v>
      </c>
      <c r="P550" s="1">
        <f>IFERROR(#REF!+#REF!,0)</f>
        <v>0</v>
      </c>
      <c r="Q550">
        <v>10948</v>
      </c>
      <c r="S550">
        <v>38.21</v>
      </c>
      <c r="X550">
        <v>69.72</v>
      </c>
      <c r="AC550">
        <v>38.21</v>
      </c>
      <c r="AH550">
        <v>69.72</v>
      </c>
      <c r="AM550">
        <v>38.21</v>
      </c>
      <c r="AR550">
        <v>69.72</v>
      </c>
      <c r="AW550">
        <v>38.21</v>
      </c>
      <c r="BB550">
        <v>69.72</v>
      </c>
      <c r="BG550">
        <v>38.21</v>
      </c>
      <c r="BL550">
        <v>69.72</v>
      </c>
      <c r="BQ550">
        <v>38.21</v>
      </c>
      <c r="BV550">
        <v>69.72</v>
      </c>
      <c r="CA550">
        <v>38.21</v>
      </c>
      <c r="CF550">
        <v>69.72</v>
      </c>
      <c r="CK550" s="17">
        <v>38.21</v>
      </c>
      <c r="CP550">
        <v>69.72</v>
      </c>
      <c r="CU550">
        <v>38.21</v>
      </c>
      <c r="CZ550">
        <v>69.72</v>
      </c>
      <c r="DE550">
        <v>38.21</v>
      </c>
      <c r="DJ550">
        <v>69.72</v>
      </c>
      <c r="DO550">
        <v>38.21</v>
      </c>
      <c r="DT550">
        <v>69.72</v>
      </c>
      <c r="DY550">
        <v>38.21</v>
      </c>
      <c r="ED550">
        <v>71.97</v>
      </c>
      <c r="EI550">
        <v>40.46</v>
      </c>
      <c r="EN550">
        <v>71.97</v>
      </c>
      <c r="ES550">
        <v>40.46</v>
      </c>
      <c r="EX550">
        <v>71.97</v>
      </c>
      <c r="FC550">
        <v>40.46</v>
      </c>
      <c r="FH550">
        <v>71.97</v>
      </c>
      <c r="FM550">
        <v>43.3</v>
      </c>
      <c r="FR550">
        <v>77</v>
      </c>
      <c r="FW550">
        <v>43.3</v>
      </c>
      <c r="GB550">
        <v>77</v>
      </c>
      <c r="GG550">
        <v>43.3</v>
      </c>
      <c r="GL550">
        <v>79.62</v>
      </c>
      <c r="GQ550">
        <v>45.92</v>
      </c>
      <c r="GV550">
        <v>79.62</v>
      </c>
      <c r="HA550">
        <v>45.92</v>
      </c>
      <c r="HF550">
        <v>79.62</v>
      </c>
      <c r="HK550">
        <v>45.92</v>
      </c>
      <c r="HP550">
        <v>79.62</v>
      </c>
      <c r="HU550">
        <v>45.92</v>
      </c>
      <c r="HZ550">
        <v>79.62</v>
      </c>
      <c r="IE550">
        <v>45.92</v>
      </c>
      <c r="IJ550">
        <v>79.62</v>
      </c>
      <c r="IO550">
        <v>45.11</v>
      </c>
      <c r="IT550">
        <v>78.81</v>
      </c>
      <c r="IY550">
        <v>45.11</v>
      </c>
      <c r="JD550">
        <v>78.81</v>
      </c>
      <c r="JI550">
        <v>45.11</v>
      </c>
      <c r="JN550">
        <v>78.81</v>
      </c>
    </row>
    <row r="551" spans="1:278" x14ac:dyDescent="0.3">
      <c r="A551" s="2">
        <f>IFERROR(AVERAGEIF(Customer_Revenue[[#This Row],[1/3/2022]:[3/31/2022]], "&gt;0"), 0)</f>
        <v>123.29923076923076</v>
      </c>
      <c r="B551" s="1">
        <f>IFERROR(AVEDEV(Customer_Revenue[[#This Row],[1/3/2022]:[3/31/2022]]),0)</f>
        <v>0.79881656804733203</v>
      </c>
      <c r="C551" s="1">
        <f>IFERROR(MAX(0,#REF!-#REF!),0)</f>
        <v>0</v>
      </c>
      <c r="D551" s="1">
        <f>IFERROR(#REF!+#REF!,0)</f>
        <v>0</v>
      </c>
      <c r="E551" s="2">
        <f>IFERROR(AVERAGEIF(Customer_Revenue[[#This Row],[4/1/2022]:[6/30/2022]], "&gt;0"), 0)</f>
        <v>136.0530769230769</v>
      </c>
      <c r="F551" s="1">
        <f>IFERROR(AVEDEV(Customer_Revenue[[#This Row],[4/1/2022]:[6/30/2022]]),0)</f>
        <v>1.1360946745562113</v>
      </c>
      <c r="G551" s="1">
        <f>IFERROR(MAX(0,#REF!-#REF!),0)</f>
        <v>0</v>
      </c>
      <c r="H551" s="1">
        <f>IFERROR(#REF!+#REF!,0)</f>
        <v>0</v>
      </c>
      <c r="I551" s="2">
        <f>IFERROR(AVERAGEIF(Customer_Revenue[[#This Row],[4/1/2022]:[9/30/2022]], "&gt;0"),0)</f>
        <v>136.59230769230768</v>
      </c>
      <c r="J551" s="1">
        <f>IFERROR(AVEDEV(Customer_Revenue[[#This Row],[4/1/2022]:[9/30/2022]]),0)</f>
        <v>0.89988165680473631</v>
      </c>
      <c r="K551" s="1">
        <f>IFERROR(MAX(0,Customer_Revenue[[#This Row],[Q3 Mean]]-Customer_Revenue[[#This Row],[Q3 Mean Absolute Deviation]]),0)</f>
        <v>135.69242603550296</v>
      </c>
      <c r="L551" s="1">
        <f>IFERROR(MAX(0,Customer_Revenue[[#This Row],[Q3 Mean]]+Customer_Revenue[[#This Row],[Q3 Mean Absolute Deviation]]),0)</f>
        <v>137.49218934911241</v>
      </c>
      <c r="M551" s="2">
        <f>IFERROR(AVERAGEIF(Customer_Revenue[[#This Row],[10/1/2021]:[3/31/2022]], "&gt;0"),0)</f>
        <v>123.03961538461544</v>
      </c>
      <c r="N551" s="1">
        <f>IFERROR(AVEDEV(Customer_Revenue[[#This Row],[10/1/2021]:[3/31/2022]]),0)</f>
        <v>0.45931952662726433</v>
      </c>
      <c r="O551" s="1">
        <f>IFERROR(MAX(0,#REF!-#REF!),0)</f>
        <v>0</v>
      </c>
      <c r="P551" s="1">
        <f>IFERROR(#REF!+#REF!,0)</f>
        <v>0</v>
      </c>
      <c r="Q551">
        <v>10969</v>
      </c>
      <c r="V551">
        <v>122.78</v>
      </c>
      <c r="AA551">
        <v>122.78</v>
      </c>
      <c r="AF551">
        <v>122.78</v>
      </c>
      <c r="AK551">
        <v>122.78</v>
      </c>
      <c r="AP551">
        <v>122.78</v>
      </c>
      <c r="AU551">
        <v>122.78</v>
      </c>
      <c r="AZ551">
        <v>122.78</v>
      </c>
      <c r="BE551">
        <v>122.78</v>
      </c>
      <c r="BJ551">
        <v>122.78</v>
      </c>
      <c r="BO551">
        <v>122.78</v>
      </c>
      <c r="BT551">
        <v>122.78</v>
      </c>
      <c r="BY551">
        <v>122.78</v>
      </c>
      <c r="CD551">
        <v>122.78</v>
      </c>
      <c r="CI551">
        <v>122.78</v>
      </c>
      <c r="CK551" s="17"/>
      <c r="CN551">
        <v>122.78</v>
      </c>
      <c r="CS551">
        <v>122.78</v>
      </c>
      <c r="CX551">
        <v>122.78</v>
      </c>
      <c r="DC551">
        <v>122.78</v>
      </c>
      <c r="DH551">
        <v>122.78</v>
      </c>
      <c r="DM551">
        <v>122.78</v>
      </c>
      <c r="DR551">
        <v>122.78</v>
      </c>
      <c r="DW551">
        <v>122.78</v>
      </c>
      <c r="EB551">
        <v>122.78</v>
      </c>
      <c r="EG551">
        <v>125.03</v>
      </c>
      <c r="EL551">
        <v>125.03</v>
      </c>
      <c r="EQ551">
        <v>125.03</v>
      </c>
      <c r="EV551">
        <v>135.13</v>
      </c>
      <c r="FA551">
        <v>135.13</v>
      </c>
      <c r="FF551">
        <v>135.13</v>
      </c>
      <c r="FK551">
        <v>135.13</v>
      </c>
      <c r="FP551">
        <v>135.13</v>
      </c>
      <c r="FU551">
        <v>135.13</v>
      </c>
      <c r="FZ551">
        <v>135.13</v>
      </c>
      <c r="GE551">
        <v>135.13</v>
      </c>
      <c r="GJ551">
        <v>137.53</v>
      </c>
      <c r="GO551">
        <v>137.53</v>
      </c>
      <c r="GT551">
        <v>137.53</v>
      </c>
      <c r="GY551">
        <v>137.53</v>
      </c>
      <c r="HD551">
        <v>137.53</v>
      </c>
      <c r="HI551">
        <v>137.53</v>
      </c>
      <c r="HN551">
        <v>137.53</v>
      </c>
      <c r="HS551">
        <v>137.53</v>
      </c>
      <c r="HX551">
        <v>137.53</v>
      </c>
      <c r="IC551">
        <v>137.53</v>
      </c>
      <c r="IH551">
        <v>137.53</v>
      </c>
      <c r="IM551">
        <v>136.79</v>
      </c>
      <c r="IR551">
        <v>136.79</v>
      </c>
      <c r="IW551">
        <v>136.79</v>
      </c>
      <c r="JB551">
        <v>136.79</v>
      </c>
      <c r="JG551">
        <v>136.79</v>
      </c>
      <c r="JL551">
        <v>136.79</v>
      </c>
      <c r="JQ551">
        <v>136.79</v>
      </c>
    </row>
    <row r="552" spans="1:278" x14ac:dyDescent="0.3">
      <c r="A552" s="2">
        <f>IFERROR(AVERAGEIF(Customer_Revenue[[#This Row],[1/3/2022]:[3/31/2022]], "&gt;0"), 0)</f>
        <v>32.1</v>
      </c>
      <c r="B552" s="1">
        <f>IFERROR(AVEDEV(Customer_Revenue[[#This Row],[1/3/2022]:[3/31/2022]]),0)</f>
        <v>0.45833333333333331</v>
      </c>
      <c r="C552" s="1">
        <f>IFERROR(MAX(0,#REF!-#REF!),0)</f>
        <v>0</v>
      </c>
      <c r="D552" s="1">
        <f>IFERROR(#REF!+#REF!,0)</f>
        <v>0</v>
      </c>
      <c r="E552" s="2">
        <f>IFERROR(AVERAGEIF(Customer_Revenue[[#This Row],[4/1/2022]:[6/30/2022]], "&gt;0"), 0)</f>
        <v>37.323846153846148</v>
      </c>
      <c r="F552" s="1">
        <f>IFERROR(AVEDEV(Customer_Revenue[[#This Row],[4/1/2022]:[6/30/2022]]),0)</f>
        <v>1.7681656804733734</v>
      </c>
      <c r="G552" s="1">
        <f>IFERROR(MAX(0,#REF!-#REF!),0)</f>
        <v>0</v>
      </c>
      <c r="H552" s="1">
        <f>IFERROR(#REF!+#REF!,0)</f>
        <v>0</v>
      </c>
      <c r="I552" s="2">
        <f>IFERROR(AVERAGEIF(Customer_Revenue[[#This Row],[4/1/2022]:[9/30/2022]], "&gt;0"),0)</f>
        <v>41.376296296296289</v>
      </c>
      <c r="J552" s="1">
        <f>IFERROR(AVEDEV(Customer_Revenue[[#This Row],[4/1/2022]:[9/30/2022]]),0)</f>
        <v>5.2901508916323694</v>
      </c>
      <c r="K552" s="1">
        <f>IFERROR(MAX(0,Customer_Revenue[[#This Row],[Q3 Mean]]-Customer_Revenue[[#This Row],[Q3 Mean Absolute Deviation]]),0)</f>
        <v>36.086145404663917</v>
      </c>
      <c r="L552" s="1">
        <f>IFERROR(MAX(0,Customer_Revenue[[#This Row],[Q3 Mean]]+Customer_Revenue[[#This Row],[Q3 Mean Absolute Deviation]]),0)</f>
        <v>46.666447187928661</v>
      </c>
      <c r="M552" s="2">
        <f>IFERROR(AVERAGEIF(Customer_Revenue[[#This Row],[10/1/2021]:[3/31/2022]], "&gt;0"),0)</f>
        <v>31.580769230769246</v>
      </c>
      <c r="N552" s="1">
        <f>IFERROR(AVEDEV(Customer_Revenue[[#This Row],[10/1/2021]:[3/31/2022]]),0)</f>
        <v>0.56213017751478978</v>
      </c>
      <c r="O552" s="1">
        <f>IFERROR(MAX(0,#REF!-#REF!),0)</f>
        <v>0</v>
      </c>
      <c r="P552" s="1">
        <f>IFERROR(#REF!+#REF!,0)</f>
        <v>0</v>
      </c>
      <c r="Q552">
        <v>10970</v>
      </c>
      <c r="R552">
        <v>30.85</v>
      </c>
      <c r="W552">
        <v>30.85</v>
      </c>
      <c r="AB552">
        <v>30.85</v>
      </c>
      <c r="AG552">
        <v>30.85</v>
      </c>
      <c r="AL552">
        <v>30.85</v>
      </c>
      <c r="AQ552">
        <v>30.85</v>
      </c>
      <c r="AV552">
        <v>30.85</v>
      </c>
      <c r="BA552">
        <v>30.85</v>
      </c>
      <c r="BF552">
        <v>30.85</v>
      </c>
      <c r="BK552">
        <v>30.85</v>
      </c>
      <c r="BP552">
        <v>31.85</v>
      </c>
      <c r="BU552">
        <v>31.85</v>
      </c>
      <c r="BZ552">
        <v>31.85</v>
      </c>
      <c r="CE552">
        <v>31.85</v>
      </c>
      <c r="CJ552">
        <v>31.85</v>
      </c>
      <c r="CK552" s="17"/>
      <c r="CO552">
        <v>31.85</v>
      </c>
      <c r="CT552">
        <v>31.85</v>
      </c>
      <c r="CY552">
        <v>31.85</v>
      </c>
      <c r="DD552">
        <v>31.85</v>
      </c>
      <c r="DI552">
        <v>31.85</v>
      </c>
      <c r="DN552">
        <v>31.85</v>
      </c>
      <c r="DS552">
        <v>31.85</v>
      </c>
      <c r="DX552">
        <v>31.85</v>
      </c>
      <c r="EC552">
        <v>31.85</v>
      </c>
      <c r="EH552">
        <v>31.85</v>
      </c>
      <c r="EM552">
        <v>34.85</v>
      </c>
      <c r="ER552">
        <v>34.85</v>
      </c>
      <c r="EW552">
        <v>34.85</v>
      </c>
      <c r="FB552">
        <v>34.85</v>
      </c>
      <c r="FG552">
        <v>34.85</v>
      </c>
      <c r="FL552">
        <v>36.19</v>
      </c>
      <c r="FQ552">
        <v>36.86</v>
      </c>
      <c r="FV552">
        <v>38.869999999999997</v>
      </c>
      <c r="GA552">
        <v>38.200000000000003</v>
      </c>
      <c r="GF552">
        <v>37.53</v>
      </c>
      <c r="GK552">
        <v>40.21</v>
      </c>
      <c r="GP552">
        <v>37.53</v>
      </c>
      <c r="GU552">
        <v>37.53</v>
      </c>
      <c r="GZ552">
        <v>42.89</v>
      </c>
      <c r="HE552">
        <v>41.55</v>
      </c>
      <c r="HJ552">
        <v>38.200000000000003</v>
      </c>
      <c r="HO552">
        <v>41.55</v>
      </c>
      <c r="HT552">
        <v>41.55</v>
      </c>
      <c r="HY552">
        <v>40.21</v>
      </c>
      <c r="ID552">
        <v>38.200000000000003</v>
      </c>
      <c r="II552">
        <v>38.200000000000003</v>
      </c>
      <c r="IN552">
        <v>47.58</v>
      </c>
      <c r="IS552">
        <v>46.91</v>
      </c>
      <c r="IX552">
        <v>52.27</v>
      </c>
      <c r="JC552">
        <v>50.26</v>
      </c>
      <c r="JH552">
        <v>60.31</v>
      </c>
      <c r="JM552">
        <v>60.31</v>
      </c>
      <c r="JR552">
        <v>34.85</v>
      </c>
    </row>
    <row r="553" spans="1:278" x14ac:dyDescent="0.3">
      <c r="A553" s="2">
        <f>IFERROR(AVERAGEIF(Customer_Revenue[[#This Row],[1/3/2022]:[3/31/2022]], "&gt;0"), 0)</f>
        <v>41.06</v>
      </c>
      <c r="B553" s="1">
        <f>IFERROR(AVEDEV(Customer_Revenue[[#This Row],[1/3/2022]:[3/31/2022]]),0)</f>
        <v>0</v>
      </c>
      <c r="C553" s="1">
        <f>IFERROR(MAX(0,#REF!-#REF!),0)</f>
        <v>0</v>
      </c>
      <c r="D553" s="1">
        <f>IFERROR(#REF!+#REF!,0)</f>
        <v>0</v>
      </c>
      <c r="E553" s="2">
        <f>IFERROR(AVERAGEIF(Customer_Revenue[[#This Row],[4/1/2022]:[6/30/2022]], "&gt;0"), 0)</f>
        <v>45.957692307692312</v>
      </c>
      <c r="F553" s="1">
        <f>IFERROR(AVEDEV(Customer_Revenue[[#This Row],[4/1/2022]:[6/30/2022]]),0)</f>
        <v>4.3786982248520721</v>
      </c>
      <c r="G553" s="1">
        <f>IFERROR(MAX(0,#REF!-#REF!),0)</f>
        <v>0</v>
      </c>
      <c r="H553" s="1">
        <f>IFERROR(#REF!+#REF!,0)</f>
        <v>0</v>
      </c>
      <c r="I553" s="2">
        <f>IFERROR(AVERAGEIF(Customer_Revenue[[#This Row],[4/1/2022]:[9/30/2022]], "&gt;0"),0)</f>
        <v>54.345185185185194</v>
      </c>
      <c r="J553" s="1">
        <f>IFERROR(AVEDEV(Customer_Revenue[[#This Row],[4/1/2022]:[9/30/2022]]),0)</f>
        <v>11.488779149519893</v>
      </c>
      <c r="K553" s="1">
        <f>IFERROR(MAX(0,Customer_Revenue[[#This Row],[Q3 Mean]]-Customer_Revenue[[#This Row],[Q3 Mean Absolute Deviation]]),0)</f>
        <v>42.856406035665302</v>
      </c>
      <c r="L553" s="1">
        <f>IFERROR(MAX(0,Customer_Revenue[[#This Row],[Q3 Mean]]+Customer_Revenue[[#This Row],[Q3 Mean Absolute Deviation]]),0)</f>
        <v>65.833964334705087</v>
      </c>
      <c r="M553" s="2">
        <f>IFERROR(AVERAGEIF(Customer_Revenue[[#This Row],[10/1/2021]:[3/31/2022]], "&gt;0"),0)</f>
        <v>40.559999999999974</v>
      </c>
      <c r="N553" s="1">
        <f>IFERROR(AVEDEV(Customer_Revenue[[#This Row],[10/1/2021]:[3/31/2022]]),0)</f>
        <v>0.61538461538462363</v>
      </c>
      <c r="O553" s="1">
        <f>IFERROR(MAX(0,#REF!-#REF!),0)</f>
        <v>0</v>
      </c>
      <c r="P553" s="1">
        <f>IFERROR(#REF!+#REF!,0)</f>
        <v>0</v>
      </c>
      <c r="Q553">
        <v>10971</v>
      </c>
      <c r="R553">
        <v>39.76</v>
      </c>
      <c r="W553">
        <v>39.76</v>
      </c>
      <c r="AB553">
        <v>39.76</v>
      </c>
      <c r="AG553">
        <v>39.76</v>
      </c>
      <c r="AL553">
        <v>39.76</v>
      </c>
      <c r="AQ553">
        <v>39.76</v>
      </c>
      <c r="AV553">
        <v>39.76</v>
      </c>
      <c r="BA553">
        <v>39.76</v>
      </c>
      <c r="BF553">
        <v>39.76</v>
      </c>
      <c r="BK553">
        <v>39.76</v>
      </c>
      <c r="BP553">
        <v>41.06</v>
      </c>
      <c r="BU553">
        <v>41.06</v>
      </c>
      <c r="BZ553">
        <v>41.06</v>
      </c>
      <c r="CE553">
        <v>41.06</v>
      </c>
      <c r="CJ553">
        <v>41.06</v>
      </c>
      <c r="CK553" s="17"/>
      <c r="CO553">
        <v>41.06</v>
      </c>
      <c r="CT553">
        <v>41.06</v>
      </c>
      <c r="CY553">
        <v>41.06</v>
      </c>
      <c r="DD553">
        <v>41.06</v>
      </c>
      <c r="DI553">
        <v>41.06</v>
      </c>
      <c r="DN553">
        <v>41.06</v>
      </c>
      <c r="DS553">
        <v>41.06</v>
      </c>
      <c r="DX553">
        <v>41.06</v>
      </c>
      <c r="EC553">
        <v>41.06</v>
      </c>
      <c r="EH553">
        <v>41.06</v>
      </c>
      <c r="EM553">
        <v>41.06</v>
      </c>
      <c r="ER553">
        <v>41.06</v>
      </c>
      <c r="EW553">
        <v>41.06</v>
      </c>
      <c r="FB553">
        <v>41.06</v>
      </c>
      <c r="FG553">
        <v>41.06</v>
      </c>
      <c r="FL553">
        <v>45.08</v>
      </c>
      <c r="FQ553">
        <v>41.06</v>
      </c>
      <c r="FV553">
        <v>44.41</v>
      </c>
      <c r="GA553">
        <v>46.42</v>
      </c>
      <c r="GF553">
        <v>44.41</v>
      </c>
      <c r="GK553">
        <v>53.81</v>
      </c>
      <c r="GP553">
        <v>53.79</v>
      </c>
      <c r="GU553">
        <v>50.44</v>
      </c>
      <c r="GZ553">
        <v>53.79</v>
      </c>
      <c r="HE553">
        <v>41.06</v>
      </c>
      <c r="HJ553">
        <v>47.76</v>
      </c>
      <c r="HO553">
        <v>49.1</v>
      </c>
      <c r="HT553">
        <v>47.76</v>
      </c>
      <c r="HY553">
        <v>47.09</v>
      </c>
      <c r="ID553">
        <v>57.14</v>
      </c>
      <c r="II553">
        <v>59.97</v>
      </c>
      <c r="IN553">
        <v>63.99</v>
      </c>
      <c r="IS553">
        <v>67.34</v>
      </c>
      <c r="IX553">
        <v>73.37</v>
      </c>
      <c r="JC553">
        <v>95.18</v>
      </c>
      <c r="JH553">
        <v>86.1</v>
      </c>
      <c r="JM553">
        <v>86.77</v>
      </c>
      <c r="JR553">
        <v>47.24</v>
      </c>
    </row>
    <row r="554" spans="1:278" x14ac:dyDescent="0.3">
      <c r="A554" s="2">
        <f>IFERROR(AVERAGEIF(Customer_Revenue[[#This Row],[1/3/2022]:[3/31/2022]], "&gt;0"), 0)</f>
        <v>15.25</v>
      </c>
      <c r="B554" s="1">
        <f>IFERROR(AVEDEV(Customer_Revenue[[#This Row],[1/3/2022]:[3/31/2022]]),0)</f>
        <v>0</v>
      </c>
      <c r="C554" s="1">
        <f>IFERROR(MAX(0,#REF!-#REF!),0)</f>
        <v>0</v>
      </c>
      <c r="D554" s="1">
        <f>IFERROR(#REF!+#REF!,0)</f>
        <v>0</v>
      </c>
      <c r="E554" s="2">
        <f>IFERROR(AVERAGEIF(Customer_Revenue[[#This Row],[4/1/2022]:[6/30/2022]], "&gt;0"), 0)</f>
        <v>17.86</v>
      </c>
      <c r="F554" s="1">
        <f>IFERROR(AVEDEV(Customer_Revenue[[#This Row],[4/1/2022]:[6/30/2022]]),0)</f>
        <v>2.7892307692307692</v>
      </c>
      <c r="G554" s="1">
        <f>IFERROR(MAX(0,#REF!-#REF!),0)</f>
        <v>0</v>
      </c>
      <c r="H554" s="1">
        <f>IFERROR(#REF!+#REF!,0)</f>
        <v>0</v>
      </c>
      <c r="I554" s="2">
        <f>IFERROR(AVERAGEIF(Customer_Revenue[[#This Row],[4/1/2022]:[9/30/2022]], "&gt;0"),0)</f>
        <v>24.107777777777777</v>
      </c>
      <c r="J554" s="1">
        <f>IFERROR(AVEDEV(Customer_Revenue[[#This Row],[4/1/2022]:[9/30/2022]]),0)</f>
        <v>7.4522633744855984</v>
      </c>
      <c r="K554" s="1">
        <f>IFERROR(MAX(0,Customer_Revenue[[#This Row],[Q3 Mean]]-Customer_Revenue[[#This Row],[Q3 Mean Absolute Deviation]]),0)</f>
        <v>16.65551440329218</v>
      </c>
      <c r="L554" s="1">
        <f>IFERROR(MAX(0,Customer_Revenue[[#This Row],[Q3 Mean]]+Customer_Revenue[[#This Row],[Q3 Mean Absolute Deviation]]),0)</f>
        <v>31.560041152263373</v>
      </c>
      <c r="M554" s="2">
        <f>IFERROR(AVERAGEIF(Customer_Revenue[[#This Row],[10/1/2021]:[3/31/2022]], "&gt;0"),0)</f>
        <v>15.069230769230767</v>
      </c>
      <c r="N554" s="1">
        <f>IFERROR(AVEDEV(Customer_Revenue[[#This Row],[10/1/2021]:[3/31/2022]]),0)</f>
        <v>0.22248520710059244</v>
      </c>
      <c r="O554" s="1">
        <f>IFERROR(MAX(0,#REF!-#REF!),0)</f>
        <v>0</v>
      </c>
      <c r="P554" s="1">
        <f>IFERROR(#REF!+#REF!,0)</f>
        <v>0</v>
      </c>
      <c r="Q554">
        <v>10972</v>
      </c>
      <c r="R554">
        <v>14.78</v>
      </c>
      <c r="W554">
        <v>14.78</v>
      </c>
      <c r="AB554">
        <v>14.78</v>
      </c>
      <c r="AG554">
        <v>14.78</v>
      </c>
      <c r="AL554">
        <v>14.78</v>
      </c>
      <c r="AQ554">
        <v>14.78</v>
      </c>
      <c r="AV554">
        <v>14.78</v>
      </c>
      <c r="BA554">
        <v>14.78</v>
      </c>
      <c r="BF554">
        <v>14.78</v>
      </c>
      <c r="BK554">
        <v>14.78</v>
      </c>
      <c r="BP554">
        <v>15.25</v>
      </c>
      <c r="BU554">
        <v>15.25</v>
      </c>
      <c r="BZ554">
        <v>15.25</v>
      </c>
      <c r="CE554">
        <v>15.25</v>
      </c>
      <c r="CJ554">
        <v>15.25</v>
      </c>
      <c r="CK554" s="17"/>
      <c r="CO554">
        <v>15.25</v>
      </c>
      <c r="CT554">
        <v>15.25</v>
      </c>
      <c r="CY554">
        <v>15.25</v>
      </c>
      <c r="DD554">
        <v>15.25</v>
      </c>
      <c r="DI554">
        <v>15.25</v>
      </c>
      <c r="DN554">
        <v>15.25</v>
      </c>
      <c r="DS554">
        <v>15.25</v>
      </c>
      <c r="DX554">
        <v>15.25</v>
      </c>
      <c r="EC554">
        <v>15.25</v>
      </c>
      <c r="EH554">
        <v>15.25</v>
      </c>
      <c r="EM554">
        <v>15.25</v>
      </c>
      <c r="ER554">
        <v>15.25</v>
      </c>
      <c r="EW554">
        <v>15.25</v>
      </c>
      <c r="FB554">
        <v>15.25</v>
      </c>
      <c r="FG554">
        <v>15.25</v>
      </c>
      <c r="FL554">
        <v>15.92</v>
      </c>
      <c r="FQ554">
        <v>15.25</v>
      </c>
      <c r="FV554">
        <v>16.59</v>
      </c>
      <c r="GA554">
        <v>17.260000000000002</v>
      </c>
      <c r="GF554">
        <v>16.59</v>
      </c>
      <c r="GK554">
        <v>20.96</v>
      </c>
      <c r="GP554">
        <v>22.2</v>
      </c>
      <c r="GU554">
        <v>21.53</v>
      </c>
      <c r="GZ554">
        <v>24.88</v>
      </c>
      <c r="HE554">
        <v>22.2</v>
      </c>
      <c r="HJ554">
        <v>22.2</v>
      </c>
      <c r="HO554">
        <v>22.2</v>
      </c>
      <c r="HT554">
        <v>22.2</v>
      </c>
      <c r="HY554">
        <v>22.2</v>
      </c>
      <c r="ID554">
        <v>22.2</v>
      </c>
      <c r="II554">
        <v>22.2</v>
      </c>
      <c r="IN554">
        <v>99.98</v>
      </c>
      <c r="IS554">
        <v>24.88</v>
      </c>
      <c r="IX554">
        <v>26.89</v>
      </c>
      <c r="JC554">
        <v>28.9</v>
      </c>
      <c r="JH554">
        <v>31.58</v>
      </c>
      <c r="JM554">
        <v>32.25</v>
      </c>
      <c r="JR554">
        <v>18.850000000000001</v>
      </c>
    </row>
    <row r="555" spans="1:278" x14ac:dyDescent="0.3">
      <c r="A555" s="2">
        <f>IFERROR(AVERAGEIF(Customer_Revenue[[#This Row],[1/3/2022]:[3/31/2022]], "&gt;0"), 0)</f>
        <v>14.03</v>
      </c>
      <c r="B555" s="1">
        <f>IFERROR(AVEDEV(Customer_Revenue[[#This Row],[1/3/2022]:[3/31/2022]]),0)</f>
        <v>0</v>
      </c>
      <c r="C555" s="1">
        <f>IFERROR(MAX(0,#REF!-#REF!),0)</f>
        <v>0</v>
      </c>
      <c r="D555" s="1">
        <f>IFERROR(#REF!+#REF!,0)</f>
        <v>0</v>
      </c>
      <c r="E555" s="2">
        <f>IFERROR(AVERAGEIF(Customer_Revenue[[#This Row],[4/1/2022]:[6/30/2022]], "&gt;0"), 0)</f>
        <v>14.133076923076922</v>
      </c>
      <c r="F555" s="1">
        <f>IFERROR(AVEDEV(Customer_Revenue[[#This Row],[4/1/2022]:[6/30/2022]]),0)</f>
        <v>0.19029585798816567</v>
      </c>
      <c r="G555" s="1">
        <f>IFERROR(MAX(0,#REF!-#REF!),0)</f>
        <v>0</v>
      </c>
      <c r="H555" s="1">
        <f>IFERROR(#REF!+#REF!,0)</f>
        <v>0</v>
      </c>
      <c r="I555" s="2">
        <f>IFERROR(AVERAGEIF(Customer_Revenue[[#This Row],[4/1/2022]:[9/30/2022]], "&gt;0"),0)</f>
        <v>22.371851851851847</v>
      </c>
      <c r="J555" s="1">
        <f>IFERROR(AVEDEV(Customer_Revenue[[#This Row],[4/1/2022]:[9/30/2022]]),0)</f>
        <v>12.921673525377228</v>
      </c>
      <c r="K555" s="1">
        <f>IFERROR(MAX(0,Customer_Revenue[[#This Row],[Q3 Mean]]-Customer_Revenue[[#This Row],[Q3 Mean Absolute Deviation]]),0)</f>
        <v>9.4501783264746191</v>
      </c>
      <c r="L555" s="1">
        <f>IFERROR(MAX(0,Customer_Revenue[[#This Row],[Q3 Mean]]+Customer_Revenue[[#This Row],[Q3 Mean Absolute Deviation]]),0)</f>
        <v>35.293525377229074</v>
      </c>
      <c r="M555" s="2">
        <f>IFERROR(AVERAGEIF(Customer_Revenue[[#This Row],[10/1/2021]:[3/31/2022]], "&gt;0"),0)</f>
        <v>12.868461538461533</v>
      </c>
      <c r="N555" s="1">
        <f>IFERROR(AVEDEV(Customer_Revenue[[#This Row],[10/1/2021]:[3/31/2022]]),0)</f>
        <v>1.3402366863905333</v>
      </c>
      <c r="O555" s="1">
        <f>IFERROR(MAX(0,#REF!-#REF!),0)</f>
        <v>0</v>
      </c>
      <c r="P555" s="1">
        <f>IFERROR(#REF!+#REF!,0)</f>
        <v>0</v>
      </c>
      <c r="Q555">
        <v>10973</v>
      </c>
      <c r="R555">
        <v>11.25</v>
      </c>
      <c r="W555">
        <v>11.25</v>
      </c>
      <c r="AB555">
        <v>11.25</v>
      </c>
      <c r="AG555">
        <v>11.25</v>
      </c>
      <c r="AL555">
        <v>11.25</v>
      </c>
      <c r="AQ555">
        <v>11.25</v>
      </c>
      <c r="AV555">
        <v>11.25</v>
      </c>
      <c r="BA555">
        <v>11.25</v>
      </c>
      <c r="BF555">
        <v>11.25</v>
      </c>
      <c r="BK555">
        <v>11.25</v>
      </c>
      <c r="BP555">
        <v>11.63</v>
      </c>
      <c r="BU555">
        <v>14.03</v>
      </c>
      <c r="BZ555">
        <v>14.03</v>
      </c>
      <c r="CE555">
        <v>14.03</v>
      </c>
      <c r="CJ555">
        <v>14.03</v>
      </c>
      <c r="CK555" s="17"/>
      <c r="CO555">
        <v>14.03</v>
      </c>
      <c r="CT555">
        <v>14.03</v>
      </c>
      <c r="CY555">
        <v>14.03</v>
      </c>
      <c r="DD555">
        <v>14.03</v>
      </c>
      <c r="DI555">
        <v>14.03</v>
      </c>
      <c r="DN555">
        <v>14.03</v>
      </c>
      <c r="DS555">
        <v>14.03</v>
      </c>
      <c r="DX555">
        <v>14.03</v>
      </c>
      <c r="EC555">
        <v>14.03</v>
      </c>
      <c r="EH555">
        <v>14.03</v>
      </c>
      <c r="EM555">
        <v>14.03</v>
      </c>
      <c r="ER555">
        <v>14.03</v>
      </c>
      <c r="EW555">
        <v>14.03</v>
      </c>
      <c r="FB555">
        <v>14.03</v>
      </c>
      <c r="FG555">
        <v>14.03</v>
      </c>
      <c r="FL555">
        <v>14.03</v>
      </c>
      <c r="FQ555">
        <v>14.03</v>
      </c>
      <c r="FV555">
        <v>14.03</v>
      </c>
      <c r="GA555">
        <v>14.03</v>
      </c>
      <c r="GF555">
        <v>14.03</v>
      </c>
      <c r="GK555">
        <v>15.37</v>
      </c>
      <c r="GP555">
        <v>14.03</v>
      </c>
      <c r="GU555">
        <v>14.03</v>
      </c>
      <c r="GZ555">
        <v>14.03</v>
      </c>
      <c r="HE555">
        <v>14.03</v>
      </c>
      <c r="HJ555">
        <v>14.03</v>
      </c>
      <c r="HO555">
        <v>15.37</v>
      </c>
      <c r="HT555">
        <v>14.03</v>
      </c>
      <c r="HY555">
        <v>16.71</v>
      </c>
      <c r="ID555">
        <v>14.03</v>
      </c>
      <c r="II555">
        <v>14.03</v>
      </c>
      <c r="IN555">
        <v>20.059999999999999</v>
      </c>
      <c r="IS555">
        <v>20.059999999999999</v>
      </c>
      <c r="IX555">
        <v>182.31</v>
      </c>
      <c r="JC555">
        <v>27.43</v>
      </c>
      <c r="JH555">
        <v>27.43</v>
      </c>
      <c r="JM555">
        <v>26.76</v>
      </c>
      <c r="JR555">
        <v>14.03</v>
      </c>
    </row>
    <row r="556" spans="1:278" x14ac:dyDescent="0.3">
      <c r="A556" s="2">
        <f>IFERROR(AVERAGEIF(Customer_Revenue[[#This Row],[1/3/2022]:[3/31/2022]], "&gt;0"), 0)</f>
        <v>121.70142857142854</v>
      </c>
      <c r="B556" s="1">
        <f>IFERROR(AVEDEV(Customer_Revenue[[#This Row],[1/3/2022]:[3/31/2022]]),0)</f>
        <v>41.164489795918364</v>
      </c>
      <c r="C556" s="1">
        <f>IFERROR(MAX(0,#REF!-#REF!),0)</f>
        <v>0</v>
      </c>
      <c r="D556" s="1">
        <f>IFERROR(#REF!+#REF!,0)</f>
        <v>0</v>
      </c>
      <c r="E556" s="2">
        <f>IFERROR(AVERAGEIF(Customer_Revenue[[#This Row],[4/1/2022]:[6/30/2022]], "&gt;0"), 0)</f>
        <v>132.42461538461538</v>
      </c>
      <c r="F556" s="1">
        <f>IFERROR(AVEDEV(Customer_Revenue[[#This Row],[4/1/2022]:[6/30/2022]]),0)</f>
        <v>42.053372781065086</v>
      </c>
      <c r="G556" s="1">
        <f>IFERROR(MAX(0,#REF!-#REF!),0)</f>
        <v>0</v>
      </c>
      <c r="H556" s="1">
        <f>IFERROR(#REF!+#REF!,0)</f>
        <v>0</v>
      </c>
      <c r="I556" s="2">
        <f>IFERROR(AVERAGEIF(Customer_Revenue[[#This Row],[4/1/2022]:[9/30/2022]], "&gt;0"),0)</f>
        <v>127.30038461538463</v>
      </c>
      <c r="J556" s="1">
        <f>IFERROR(AVEDEV(Customer_Revenue[[#This Row],[4/1/2022]:[9/30/2022]]),0)</f>
        <v>49.568165680473378</v>
      </c>
      <c r="K556" s="1">
        <f>IFERROR(MAX(0,Customer_Revenue[[#This Row],[Q3 Mean]]-Customer_Revenue[[#This Row],[Q3 Mean Absolute Deviation]]),0)</f>
        <v>77.732218934911259</v>
      </c>
      <c r="L556" s="1">
        <f>IFERROR(MAX(0,Customer_Revenue[[#This Row],[Q3 Mean]]+Customer_Revenue[[#This Row],[Q3 Mean Absolute Deviation]]),0)</f>
        <v>176.868550295858</v>
      </c>
      <c r="M556" s="2">
        <f>IFERROR(AVERAGEIF(Customer_Revenue[[#This Row],[10/1/2021]:[3/31/2022]], "&gt;0"),0)</f>
        <v>123.29518518518519</v>
      </c>
      <c r="N556" s="1">
        <f>IFERROR(AVEDEV(Customer_Revenue[[#This Row],[10/1/2021]:[3/31/2022]]),0)</f>
        <v>54.027626886145399</v>
      </c>
      <c r="O556" s="1">
        <f>IFERROR(MAX(0,#REF!-#REF!),0)</f>
        <v>0</v>
      </c>
      <c r="P556" s="1">
        <f>IFERROR(#REF!+#REF!,0)</f>
        <v>0</v>
      </c>
      <c r="Q556">
        <v>10978</v>
      </c>
      <c r="T556">
        <v>48.2</v>
      </c>
      <c r="Y556">
        <v>49.17</v>
      </c>
      <c r="AD556">
        <v>129.36000000000001</v>
      </c>
      <c r="AI556">
        <v>50.92</v>
      </c>
      <c r="AN556">
        <v>256.89999999999998</v>
      </c>
      <c r="AS556">
        <v>54.68</v>
      </c>
      <c r="AX556">
        <v>134.09</v>
      </c>
      <c r="BC556">
        <v>55.65</v>
      </c>
      <c r="BH556">
        <v>244.77</v>
      </c>
      <c r="BM556">
        <v>135.44999999999999</v>
      </c>
      <c r="BR556">
        <v>234.28</v>
      </c>
      <c r="BW556">
        <v>54.68</v>
      </c>
      <c r="CB556">
        <v>177</v>
      </c>
      <c r="CG556">
        <v>56.79</v>
      </c>
      <c r="CK556" s="17"/>
      <c r="CL556">
        <v>183.04999999999998</v>
      </c>
      <c r="CQ556">
        <v>120.3</v>
      </c>
      <c r="CV556">
        <v>158.79</v>
      </c>
      <c r="DA556">
        <v>120.3</v>
      </c>
      <c r="DF556">
        <v>122.79</v>
      </c>
      <c r="DK556">
        <v>107.17</v>
      </c>
      <c r="DP556">
        <v>80.349999999999994</v>
      </c>
      <c r="DU556">
        <v>80.349999999999994</v>
      </c>
      <c r="DZ556">
        <v>80.349999999999994</v>
      </c>
      <c r="EB556">
        <v>39.85</v>
      </c>
      <c r="EE556">
        <v>121.8</v>
      </c>
      <c r="EJ556">
        <v>227.84</v>
      </c>
      <c r="EO556">
        <v>204.09</v>
      </c>
      <c r="ET556">
        <v>124.68</v>
      </c>
      <c r="EY556">
        <v>120.44</v>
      </c>
      <c r="FD556">
        <v>121.8</v>
      </c>
      <c r="FI556">
        <v>200.14</v>
      </c>
      <c r="FN556">
        <v>161.65</v>
      </c>
      <c r="FS556">
        <v>121.8</v>
      </c>
      <c r="FX556">
        <v>82.33</v>
      </c>
      <c r="GC556">
        <v>83.59</v>
      </c>
      <c r="GH556">
        <v>162.13</v>
      </c>
      <c r="GM556">
        <v>211.01</v>
      </c>
      <c r="GR556">
        <v>45.73</v>
      </c>
      <c r="GW556">
        <v>200.54</v>
      </c>
      <c r="HB556">
        <v>85.68</v>
      </c>
      <c r="HG556">
        <v>124.17</v>
      </c>
      <c r="HL556">
        <v>124.17</v>
      </c>
      <c r="HQ556">
        <v>85.68</v>
      </c>
      <c r="HV556">
        <v>90.36</v>
      </c>
      <c r="IA556">
        <v>173.53</v>
      </c>
      <c r="IF556">
        <v>186.12</v>
      </c>
      <c r="IK556">
        <v>45.73</v>
      </c>
      <c r="IP556">
        <v>45.42</v>
      </c>
      <c r="IU556">
        <v>219.89</v>
      </c>
      <c r="IZ556">
        <v>45.42</v>
      </c>
      <c r="JE556">
        <v>188.19</v>
      </c>
      <c r="JJ556">
        <v>45.42</v>
      </c>
      <c r="JO556">
        <v>214.19</v>
      </c>
    </row>
    <row r="557" spans="1:278" x14ac:dyDescent="0.3">
      <c r="A557" s="2">
        <f>IFERROR(AVERAGEIF(Customer_Revenue[[#This Row],[1/3/2022]:[3/31/2022]], "&gt;0"), 0)</f>
        <v>195.85384615384618</v>
      </c>
      <c r="B557" s="1">
        <f>IFERROR(AVEDEV(Customer_Revenue[[#This Row],[1/3/2022]:[3/31/2022]]),0)</f>
        <v>3.2081656804733689</v>
      </c>
      <c r="C557" s="1">
        <f>IFERROR(MAX(0,#REF!-#REF!),0)</f>
        <v>0</v>
      </c>
      <c r="D557" s="1">
        <f>IFERROR(#REF!+#REF!,0)</f>
        <v>0</v>
      </c>
      <c r="E557" s="2">
        <f>IFERROR(AVERAGEIF(Customer_Revenue[[#This Row],[4/1/2022]:[6/30/2022]], "&gt;0"), 0)</f>
        <v>214.85000000000005</v>
      </c>
      <c r="F557" s="1">
        <f>IFERROR(AVEDEV(Customer_Revenue[[#This Row],[4/1/2022]:[6/30/2022]]),0)</f>
        <v>8.867692307692284</v>
      </c>
      <c r="G557" s="1">
        <f>IFERROR(MAX(0,#REF!-#REF!),0)</f>
        <v>0</v>
      </c>
      <c r="H557" s="1">
        <f>IFERROR(#REF!+#REF!,0)</f>
        <v>0</v>
      </c>
      <c r="I557" s="2">
        <f>IFERROR(AVERAGEIF(Customer_Revenue[[#This Row],[4/1/2022]:[9/30/2022]], "&gt;0"),0)</f>
        <v>227.81999999999991</v>
      </c>
      <c r="J557" s="1">
        <f>IFERROR(AVEDEV(Customer_Revenue[[#This Row],[4/1/2022]:[9/30/2022]]),0)</f>
        <v>14.635384615384579</v>
      </c>
      <c r="K557" s="1">
        <f>IFERROR(MAX(0,Customer_Revenue[[#This Row],[Q3 Mean]]-Customer_Revenue[[#This Row],[Q3 Mean Absolute Deviation]]),0)</f>
        <v>213.18461538461534</v>
      </c>
      <c r="L557" s="1">
        <f>IFERROR(MAX(0,Customer_Revenue[[#This Row],[Q3 Mean]]+Customer_Revenue[[#This Row],[Q3 Mean Absolute Deviation]]),0)</f>
        <v>242.45538461538447</v>
      </c>
      <c r="M557" s="2">
        <f>IFERROR(AVERAGEIF(Customer_Revenue[[#This Row],[10/1/2021]:[3/31/2022]], "&gt;0"),0)</f>
        <v>194.03692307692302</v>
      </c>
      <c r="N557" s="1">
        <f>IFERROR(AVEDEV(Customer_Revenue[[#This Row],[10/1/2021]:[3/31/2022]]),0)</f>
        <v>2.5824260355029307</v>
      </c>
      <c r="O557" s="1">
        <f>IFERROR(MAX(0,#REF!-#REF!),0)</f>
        <v>0</v>
      </c>
      <c r="P557" s="1">
        <f>IFERROR(#REF!+#REF!,0)</f>
        <v>0</v>
      </c>
      <c r="Q557">
        <v>10991</v>
      </c>
      <c r="U557">
        <v>192.22</v>
      </c>
      <c r="Z557">
        <v>192.22</v>
      </c>
      <c r="AE557">
        <v>192.22</v>
      </c>
      <c r="AJ557">
        <v>192.22</v>
      </c>
      <c r="AO557">
        <v>192.22</v>
      </c>
      <c r="AT557">
        <v>192.22</v>
      </c>
      <c r="AY557">
        <v>192.22</v>
      </c>
      <c r="BD557">
        <v>192.22</v>
      </c>
      <c r="BI557">
        <v>192.22</v>
      </c>
      <c r="BN557">
        <v>192.22</v>
      </c>
      <c r="BS557">
        <v>192.22</v>
      </c>
      <c r="BX557">
        <v>192.22</v>
      </c>
      <c r="CC557">
        <v>192.22</v>
      </c>
      <c r="CH557">
        <v>192.22</v>
      </c>
      <c r="CK557" s="17"/>
      <c r="CM557">
        <v>192.22</v>
      </c>
      <c r="CR557">
        <v>192.22</v>
      </c>
      <c r="CW557">
        <v>192.22</v>
      </c>
      <c r="DB557">
        <v>198.19</v>
      </c>
      <c r="DG557">
        <v>198.19</v>
      </c>
      <c r="DL557">
        <v>198.19</v>
      </c>
      <c r="DQ557">
        <v>193.34</v>
      </c>
      <c r="DV557">
        <v>198.19</v>
      </c>
      <c r="EA557">
        <v>198.19</v>
      </c>
      <c r="EF557">
        <v>200.44</v>
      </c>
      <c r="EK557">
        <v>192.05</v>
      </c>
      <c r="EP557">
        <v>200.44</v>
      </c>
      <c r="EU557">
        <v>200.44</v>
      </c>
      <c r="EZ557">
        <v>200.44</v>
      </c>
      <c r="FE557">
        <v>200.44</v>
      </c>
      <c r="FJ557">
        <v>200.44</v>
      </c>
      <c r="FO557">
        <v>218.7</v>
      </c>
      <c r="FT557">
        <v>218.7</v>
      </c>
      <c r="FY557">
        <v>218.7</v>
      </c>
      <c r="GD557">
        <v>218.7</v>
      </c>
      <c r="GI557">
        <v>222.07</v>
      </c>
      <c r="GN557">
        <v>222.07</v>
      </c>
      <c r="GS557">
        <v>222.07</v>
      </c>
      <c r="GX557">
        <v>222.07</v>
      </c>
      <c r="HC557">
        <v>228.21</v>
      </c>
      <c r="HH557">
        <v>228.21</v>
      </c>
      <c r="HM557">
        <v>224.45</v>
      </c>
      <c r="HR557">
        <v>224.45</v>
      </c>
      <c r="HW557">
        <v>224.45</v>
      </c>
      <c r="IB557">
        <v>224.45</v>
      </c>
      <c r="IG557">
        <v>224.45</v>
      </c>
      <c r="IL557">
        <v>223.41</v>
      </c>
      <c r="IQ557">
        <v>259.39999999999998</v>
      </c>
      <c r="IV557">
        <v>259.39999999999998</v>
      </c>
      <c r="JA557">
        <v>259.39999999999998</v>
      </c>
      <c r="JF557">
        <v>259.39999999999998</v>
      </c>
      <c r="JK557">
        <v>259.39999999999998</v>
      </c>
      <c r="JP557">
        <v>259.39999999999998</v>
      </c>
    </row>
    <row r="558" spans="1:278" x14ac:dyDescent="0.3">
      <c r="A558" s="2">
        <f>IFERROR(AVERAGEIF(Customer_Revenue[[#This Row],[1/3/2022]:[3/31/2022]], "&gt;0"), 0)</f>
        <v>53.55615384615384</v>
      </c>
      <c r="B558" s="1">
        <f>IFERROR(AVEDEV(Customer_Revenue[[#This Row],[1/3/2022]:[3/31/2022]]),0)</f>
        <v>0.54023668639052858</v>
      </c>
      <c r="C558" s="1">
        <f>IFERROR(MAX(0,#REF!-#REF!),0)</f>
        <v>0</v>
      </c>
      <c r="D558" s="1">
        <f>IFERROR(#REF!+#REF!,0)</f>
        <v>0</v>
      </c>
      <c r="E558" s="2">
        <f>IFERROR(AVERAGEIF(Customer_Revenue[[#This Row],[4/1/2022]:[6/30/2022]], "&gt;0"), 0)</f>
        <v>55.188461538461539</v>
      </c>
      <c r="F558" s="1">
        <f>IFERROR(AVEDEV(Customer_Revenue[[#This Row],[4/1/2022]:[6/30/2022]]),0)</f>
        <v>1.0473372781065098</v>
      </c>
      <c r="G558" s="1">
        <f>IFERROR(MAX(0,#REF!-#REF!),0)</f>
        <v>0</v>
      </c>
      <c r="H558" s="1">
        <f>IFERROR(#REF!+#REF!,0)</f>
        <v>0</v>
      </c>
      <c r="I558" s="2">
        <f>IFERROR(AVERAGEIF(Customer_Revenue[[#This Row],[4/1/2022]:[9/30/2022]], "&gt;0"),0)</f>
        <v>56.141538461538481</v>
      </c>
      <c r="J558" s="1">
        <f>IFERROR(AVEDEV(Customer_Revenue[[#This Row],[4/1/2022]:[9/30/2022]]),0)</f>
        <v>1.1220710059171568</v>
      </c>
      <c r="K558" s="1">
        <f>IFERROR(MAX(0,Customer_Revenue[[#This Row],[Q3 Mean]]-Customer_Revenue[[#This Row],[Q3 Mean Absolute Deviation]]),0)</f>
        <v>55.019467455621324</v>
      </c>
      <c r="L558" s="1">
        <f>IFERROR(MAX(0,Customer_Revenue[[#This Row],[Q3 Mean]]+Customer_Revenue[[#This Row],[Q3 Mean Absolute Deviation]]),0)</f>
        <v>57.263609467455638</v>
      </c>
      <c r="M558" s="2">
        <f>IFERROR(AVERAGEIF(Customer_Revenue[[#This Row],[10/1/2021]:[3/31/2022]], "&gt;0"),0)</f>
        <v>53.156538461538467</v>
      </c>
      <c r="N558" s="1">
        <f>IFERROR(AVEDEV(Customer_Revenue[[#This Row],[10/1/2021]:[3/31/2022]]),0)</f>
        <v>0.45834319526627326</v>
      </c>
      <c r="O558" s="1">
        <f>IFERROR(MAX(0,#REF!-#REF!),0)</f>
        <v>0</v>
      </c>
      <c r="P558" s="1">
        <f>IFERROR(#REF!+#REF!,0)</f>
        <v>0</v>
      </c>
      <c r="Q558">
        <v>11000</v>
      </c>
      <c r="U558">
        <v>50.26</v>
      </c>
      <c r="Z558">
        <v>50.26</v>
      </c>
      <c r="AE558">
        <v>53.27</v>
      </c>
      <c r="AJ558">
        <v>53.27</v>
      </c>
      <c r="AO558">
        <v>53.14</v>
      </c>
      <c r="AT558">
        <v>53.14</v>
      </c>
      <c r="AY558">
        <v>53.14</v>
      </c>
      <c r="BD558">
        <v>53.14</v>
      </c>
      <c r="BI558">
        <v>53.27</v>
      </c>
      <c r="BN558">
        <v>53.14</v>
      </c>
      <c r="BS558">
        <v>53.27</v>
      </c>
      <c r="BX558">
        <v>53.27</v>
      </c>
      <c r="CC558">
        <v>53.27</v>
      </c>
      <c r="CH558">
        <v>53.27</v>
      </c>
      <c r="CK558" s="17"/>
      <c r="CM558">
        <v>53.27</v>
      </c>
      <c r="CR558">
        <v>53.27</v>
      </c>
      <c r="CW558">
        <v>53.27</v>
      </c>
      <c r="DB558">
        <v>53.14</v>
      </c>
      <c r="DG558">
        <v>53.14</v>
      </c>
      <c r="DL558">
        <v>53.14</v>
      </c>
      <c r="DQ558">
        <v>53.14</v>
      </c>
      <c r="DV558">
        <v>53.14</v>
      </c>
      <c r="EA558">
        <v>53.27</v>
      </c>
      <c r="EF558">
        <v>54.77</v>
      </c>
      <c r="EK558">
        <v>54.77</v>
      </c>
      <c r="EP558">
        <v>54.64</v>
      </c>
      <c r="EU558">
        <v>53.3</v>
      </c>
      <c r="EZ558">
        <v>54.77</v>
      </c>
      <c r="FE558">
        <v>54.64</v>
      </c>
      <c r="FJ558">
        <v>53.3</v>
      </c>
      <c r="FO558">
        <v>54.77</v>
      </c>
      <c r="FT558">
        <v>54.64</v>
      </c>
      <c r="FY558">
        <v>54.64</v>
      </c>
      <c r="GD558">
        <v>54.64</v>
      </c>
      <c r="GI558">
        <v>56.09</v>
      </c>
      <c r="GN558">
        <v>56.09</v>
      </c>
      <c r="GS558">
        <v>56.09</v>
      </c>
      <c r="GX558">
        <v>57.24</v>
      </c>
      <c r="HC558">
        <v>57.24</v>
      </c>
      <c r="HH558">
        <v>57.38</v>
      </c>
      <c r="HM558">
        <v>57.38</v>
      </c>
      <c r="HR558">
        <v>57.24</v>
      </c>
      <c r="HW558">
        <v>57.24</v>
      </c>
      <c r="IB558">
        <v>57.24</v>
      </c>
      <c r="IG558">
        <v>57.24</v>
      </c>
      <c r="IL558">
        <v>56.93</v>
      </c>
      <c r="IQ558">
        <v>56.93</v>
      </c>
      <c r="IV558">
        <v>56.93</v>
      </c>
      <c r="JA558">
        <v>56.93</v>
      </c>
      <c r="JF558">
        <v>56.93</v>
      </c>
      <c r="JK558">
        <v>56.93</v>
      </c>
      <c r="JP558">
        <v>56.93</v>
      </c>
    </row>
    <row r="559" spans="1:278" x14ac:dyDescent="0.3">
      <c r="A559" s="2">
        <f>IFERROR(AVERAGEIF(Customer_Revenue[[#This Row],[1/3/2022]:[3/31/2022]], "&gt;0"), 0)</f>
        <v>110.49076923076925</v>
      </c>
      <c r="B559" s="1">
        <f>IFERROR(AVEDEV(Customer_Revenue[[#This Row],[1/3/2022]:[3/31/2022]]),0)</f>
        <v>27.379289940828411</v>
      </c>
      <c r="C559" s="1">
        <f>IFERROR(MAX(0,#REF!-#REF!),0)</f>
        <v>0</v>
      </c>
      <c r="D559" s="1">
        <f>IFERROR(#REF!+#REF!,0)</f>
        <v>0</v>
      </c>
      <c r="E559" s="2">
        <f>IFERROR(AVERAGEIF(Customer_Revenue[[#This Row],[4/1/2022]:[6/30/2022]], "&gt;0"), 0)</f>
        <v>122.3453846153846</v>
      </c>
      <c r="F559" s="1">
        <f>IFERROR(AVEDEV(Customer_Revenue[[#This Row],[4/1/2022]:[6/30/2022]]),0)</f>
        <v>23.14662721893491</v>
      </c>
      <c r="G559" s="1">
        <f>IFERROR(MAX(0,#REF!-#REF!),0)</f>
        <v>0</v>
      </c>
      <c r="H559" s="1">
        <f>IFERROR(#REF!+#REF!,0)</f>
        <v>0</v>
      </c>
      <c r="I559" s="2">
        <f>IFERROR(AVERAGEIF(Customer_Revenue[[#This Row],[4/1/2022]:[9/30/2022]], "&gt;0"),0)</f>
        <v>127.24538461538461</v>
      </c>
      <c r="J559" s="1">
        <f>IFERROR(AVEDEV(Customer_Revenue[[#This Row],[4/1/2022]:[9/30/2022]]),0)</f>
        <v>22.44627218934912</v>
      </c>
      <c r="K559" s="1">
        <f>IFERROR(MAX(0,Customer_Revenue[[#This Row],[Q3 Mean]]-Customer_Revenue[[#This Row],[Q3 Mean Absolute Deviation]]),0)</f>
        <v>104.79911242603549</v>
      </c>
      <c r="L559" s="1">
        <f>IFERROR(MAX(0,Customer_Revenue[[#This Row],[Q3 Mean]]+Customer_Revenue[[#This Row],[Q3 Mean Absolute Deviation]]),0)</f>
        <v>149.69165680473373</v>
      </c>
      <c r="M559" s="2">
        <f>IFERROR(AVERAGEIF(Customer_Revenue[[#This Row],[10/1/2021]:[3/31/2022]], "&gt;0"),0)</f>
        <v>107.29692307692306</v>
      </c>
      <c r="N559" s="1">
        <f>IFERROR(AVEDEV(Customer_Revenue[[#This Row],[10/1/2021]:[3/31/2022]]),0)</f>
        <v>24.492603550295851</v>
      </c>
      <c r="O559" s="1">
        <f>IFERROR(MAX(0,#REF!-#REF!),0)</f>
        <v>0</v>
      </c>
      <c r="P559" s="1">
        <f>IFERROR(#REF!+#REF!,0)</f>
        <v>0</v>
      </c>
      <c r="Q559">
        <v>11019</v>
      </c>
      <c r="V559">
        <v>139.1</v>
      </c>
      <c r="AA559">
        <v>89.56</v>
      </c>
      <c r="AF559">
        <v>89.56</v>
      </c>
      <c r="AK559">
        <v>89.56</v>
      </c>
      <c r="AP559">
        <v>139.1</v>
      </c>
      <c r="AU559">
        <v>89.56</v>
      </c>
      <c r="AZ559">
        <v>89.56</v>
      </c>
      <c r="BE559">
        <v>89.56</v>
      </c>
      <c r="BJ559">
        <v>139.1</v>
      </c>
      <c r="BO559">
        <v>89.56</v>
      </c>
      <c r="BT559">
        <v>89.56</v>
      </c>
      <c r="BY559">
        <v>89.56</v>
      </c>
      <c r="CD559">
        <v>130</v>
      </c>
      <c r="CI559">
        <v>80.459999999999994</v>
      </c>
      <c r="CK559" s="17"/>
      <c r="CN559">
        <v>80.459999999999994</v>
      </c>
      <c r="CS559">
        <v>80.459999999999994</v>
      </c>
      <c r="CX559">
        <v>130</v>
      </c>
      <c r="DC559">
        <v>80.459999999999994</v>
      </c>
      <c r="DH559">
        <v>123.02</v>
      </c>
      <c r="DM559">
        <v>80.459999999999994</v>
      </c>
      <c r="DR559">
        <v>130</v>
      </c>
      <c r="DW559">
        <v>110.46</v>
      </c>
      <c r="EB559">
        <v>136.45999999999998</v>
      </c>
      <c r="EG559">
        <v>82.71</v>
      </c>
      <c r="EL559">
        <v>132.25</v>
      </c>
      <c r="EQ559">
        <v>189.18</v>
      </c>
      <c r="EV559">
        <v>92.93</v>
      </c>
      <c r="FA559">
        <v>92.93</v>
      </c>
      <c r="FF559">
        <v>142.46</v>
      </c>
      <c r="FK559">
        <v>92.93</v>
      </c>
      <c r="FP559">
        <v>100.3</v>
      </c>
      <c r="FU559">
        <v>101.94</v>
      </c>
      <c r="FZ559">
        <v>164.05</v>
      </c>
      <c r="GE559">
        <v>110.54</v>
      </c>
      <c r="GJ559">
        <v>146.18</v>
      </c>
      <c r="GO559">
        <v>137.62</v>
      </c>
      <c r="GT559">
        <v>171.87</v>
      </c>
      <c r="GY559">
        <v>118.37</v>
      </c>
      <c r="HD559">
        <v>118.37</v>
      </c>
      <c r="HI559">
        <v>118.37</v>
      </c>
      <c r="HN559">
        <v>171.87</v>
      </c>
      <c r="HS559">
        <v>118.37</v>
      </c>
      <c r="HX559">
        <v>118.37</v>
      </c>
      <c r="IC559">
        <v>118.37</v>
      </c>
      <c r="IH559">
        <v>171.87</v>
      </c>
      <c r="IM559">
        <v>117.36</v>
      </c>
      <c r="IR559">
        <v>117.36</v>
      </c>
      <c r="IW559">
        <v>117.36</v>
      </c>
      <c r="JB559">
        <v>170.86</v>
      </c>
      <c r="JG559">
        <v>108.75</v>
      </c>
      <c r="JL559">
        <v>160.22999999999999</v>
      </c>
      <c r="JQ559">
        <v>108.75</v>
      </c>
    </row>
    <row r="560" spans="1:278" x14ac:dyDescent="0.3">
      <c r="A560" s="2">
        <f>IFERROR(AVERAGEIF(Customer_Revenue[[#This Row],[1/3/2022]:[3/31/2022]], "&gt;0"), 0)</f>
        <v>272.28923076923076</v>
      </c>
      <c r="B560" s="1">
        <f>IFERROR(AVEDEV(Customer_Revenue[[#This Row],[1/3/2022]:[3/31/2022]]),0)</f>
        <v>36.120000000000005</v>
      </c>
      <c r="C560" s="1">
        <f>IFERROR(MAX(0,#REF!-#REF!),0)</f>
        <v>0</v>
      </c>
      <c r="D560" s="1">
        <f>IFERROR(#REF!+#REF!,0)</f>
        <v>0</v>
      </c>
      <c r="E560" s="2">
        <f>IFERROR(AVERAGEIF(Customer_Revenue[[#This Row],[4/1/2022]:[6/30/2022]], "&gt;0"), 0)</f>
        <v>299.42</v>
      </c>
      <c r="F560" s="1">
        <f>IFERROR(AVEDEV(Customer_Revenue[[#This Row],[4/1/2022]:[6/30/2022]]),0)</f>
        <v>12.563076923076936</v>
      </c>
      <c r="G560" s="1">
        <f>IFERROR(MAX(0,#REF!-#REF!),0)</f>
        <v>0</v>
      </c>
      <c r="H560" s="1">
        <f>IFERROR(#REF!+#REF!,0)</f>
        <v>0</v>
      </c>
      <c r="I560" s="2">
        <f>IFERROR(AVERAGEIF(Customer_Revenue[[#This Row],[4/1/2022]:[9/30/2022]], "&gt;0"),0)</f>
        <v>290.76428571428568</v>
      </c>
      <c r="J560" s="1">
        <f>IFERROR(AVEDEV(Customer_Revenue[[#This Row],[4/1/2022]:[9/30/2022]]),0)</f>
        <v>35.60938775510207</v>
      </c>
      <c r="K560" s="1">
        <f>IFERROR(MAX(0,Customer_Revenue[[#This Row],[Q3 Mean]]-Customer_Revenue[[#This Row],[Q3 Mean Absolute Deviation]]),0)</f>
        <v>255.15489795918361</v>
      </c>
      <c r="L560" s="1">
        <f>IFERROR(MAX(0,Customer_Revenue[[#This Row],[Q3 Mean]]+Customer_Revenue[[#This Row],[Q3 Mean Absolute Deviation]]),0)</f>
        <v>326.37367346938777</v>
      </c>
      <c r="M560" s="2">
        <f>IFERROR(AVERAGEIF(Customer_Revenue[[#This Row],[10/1/2021]:[3/31/2022]], "&gt;0"),0)</f>
        <v>287.38884615384632</v>
      </c>
      <c r="N560" s="1">
        <f>IFERROR(AVEDEV(Customer_Revenue[[#This Row],[10/1/2021]:[3/31/2022]]),0)</f>
        <v>27.738216735253875</v>
      </c>
      <c r="O560" s="1">
        <f>IFERROR(MAX(0,#REF!-#REF!),0)</f>
        <v>0</v>
      </c>
      <c r="P560" s="1">
        <f>IFERROR(#REF!+#REF!,0)</f>
        <v>0</v>
      </c>
      <c r="Q560">
        <v>11025</v>
      </c>
      <c r="T560">
        <v>380.19</v>
      </c>
      <c r="Y560">
        <v>339.03999999999996</v>
      </c>
      <c r="AD560">
        <v>300.14</v>
      </c>
      <c r="AI560">
        <v>271.77</v>
      </c>
      <c r="AN560">
        <v>271.77</v>
      </c>
      <c r="AS560">
        <v>271.77</v>
      </c>
      <c r="AX560">
        <v>271.77</v>
      </c>
      <c r="BC560">
        <v>271.77</v>
      </c>
      <c r="BH560">
        <v>382.65</v>
      </c>
      <c r="BM560">
        <v>271.77</v>
      </c>
      <c r="BR560">
        <v>271.77</v>
      </c>
      <c r="BW560">
        <v>356.16999999999996</v>
      </c>
      <c r="CB560">
        <v>271.77</v>
      </c>
      <c r="CG560">
        <v>271.77</v>
      </c>
      <c r="CK560" s="17"/>
      <c r="CL560">
        <v>271.77</v>
      </c>
      <c r="CQ560">
        <v>271.77</v>
      </c>
      <c r="CV560">
        <v>271.77</v>
      </c>
      <c r="DA560">
        <v>271.77</v>
      </c>
      <c r="DF560">
        <v>271.77</v>
      </c>
      <c r="DK560">
        <v>271.77</v>
      </c>
      <c r="DL560">
        <v>0</v>
      </c>
      <c r="DP560">
        <v>271.77</v>
      </c>
      <c r="DU560">
        <v>271.77</v>
      </c>
      <c r="DZ560">
        <v>271.77</v>
      </c>
      <c r="EE560">
        <v>274.02</v>
      </c>
      <c r="EJ560">
        <v>274.02</v>
      </c>
      <c r="EO560">
        <v>274.02</v>
      </c>
      <c r="ET560">
        <v>274.02</v>
      </c>
      <c r="EY560">
        <v>295.12</v>
      </c>
      <c r="FD560">
        <v>274.02</v>
      </c>
      <c r="FI560">
        <v>274.02</v>
      </c>
      <c r="FN560">
        <v>299.13</v>
      </c>
      <c r="FS560">
        <v>299.13</v>
      </c>
      <c r="FX560">
        <v>299.13</v>
      </c>
      <c r="GC560">
        <v>299.13</v>
      </c>
      <c r="GH560">
        <v>371.84</v>
      </c>
      <c r="GM560">
        <v>301.73</v>
      </c>
      <c r="GR560">
        <v>301.73</v>
      </c>
      <c r="GW560">
        <v>301.73</v>
      </c>
      <c r="HB560">
        <v>301.73</v>
      </c>
      <c r="HG560">
        <v>301.70999999999998</v>
      </c>
      <c r="HL560">
        <v>301.70999999999998</v>
      </c>
      <c r="HQ560">
        <v>301.70999999999998</v>
      </c>
      <c r="HV560">
        <v>374.41</v>
      </c>
      <c r="IA560">
        <v>301.70999999999998</v>
      </c>
      <c r="IF560">
        <v>333.07000000000005</v>
      </c>
      <c r="IK560">
        <v>301.69</v>
      </c>
      <c r="IP560">
        <v>304.5</v>
      </c>
      <c r="IU560">
        <v>304.5</v>
      </c>
      <c r="IZ560">
        <v>304.5</v>
      </c>
      <c r="JE560">
        <v>304.5</v>
      </c>
      <c r="JG560">
        <v>36.35</v>
      </c>
      <c r="JJ560">
        <v>377.2</v>
      </c>
      <c r="JO560">
        <v>304.5</v>
      </c>
      <c r="JQ560">
        <v>96.88</v>
      </c>
    </row>
    <row r="561" spans="1:278" x14ac:dyDescent="0.3">
      <c r="A561" s="2">
        <f>IFERROR(AVERAGEIF(Customer_Revenue[[#This Row],[1/3/2022]:[3/31/2022]], "&gt;0"), 0)</f>
        <v>65.023333333333326</v>
      </c>
      <c r="B561" s="1">
        <f>IFERROR(AVEDEV(Customer_Revenue[[#This Row],[1/3/2022]:[3/31/2022]]),0)</f>
        <v>1.9911111111111097</v>
      </c>
      <c r="C561" s="1">
        <f>IFERROR(MAX(0,#REF!-#REF!),0)</f>
        <v>0</v>
      </c>
      <c r="D561" s="1">
        <f>IFERROR(#REF!+#REF!,0)</f>
        <v>0</v>
      </c>
      <c r="E561" s="2">
        <f>IFERROR(AVERAGEIF(Customer_Revenue[[#This Row],[4/1/2022]:[6/30/2022]], "&gt;0"), 0)</f>
        <v>68.8</v>
      </c>
      <c r="F561" s="1">
        <f>IFERROR(AVEDEV(Customer_Revenue[[#This Row],[4/1/2022]:[6/30/2022]]),0)</f>
        <v>1.0533333333333275</v>
      </c>
      <c r="G561" s="1">
        <f>IFERROR(MAX(0,#REF!-#REF!),0)</f>
        <v>0</v>
      </c>
      <c r="H561" s="1">
        <f>IFERROR(#REF!+#REF!,0)</f>
        <v>0</v>
      </c>
      <c r="I561" s="2">
        <f>IFERROR(AVERAGEIF(Customer_Revenue[[#This Row],[4/1/2022]:[9/30/2022]], "&gt;0"),0)</f>
        <v>69.491428571428557</v>
      </c>
      <c r="J561" s="1">
        <f>IFERROR(AVEDEV(Customer_Revenue[[#This Row],[4/1/2022]:[9/30/2022]]),0)</f>
        <v>0.84653061224490089</v>
      </c>
      <c r="K561" s="1">
        <f>IFERROR(MAX(0,Customer_Revenue[[#This Row],[Q3 Mean]]-Customer_Revenue[[#This Row],[Q3 Mean Absolute Deviation]]),0)</f>
        <v>68.644897959183652</v>
      </c>
      <c r="L561" s="1">
        <f>IFERROR(MAX(0,Customer_Revenue[[#This Row],[Q3 Mean]]+Customer_Revenue[[#This Row],[Q3 Mean Absolute Deviation]]),0)</f>
        <v>70.337959183673462</v>
      </c>
      <c r="M561" s="2">
        <f>IFERROR(AVERAGEIF(Customer_Revenue[[#This Row],[10/1/2021]:[3/31/2022]], "&gt;0"),0)</f>
        <v>64.426000000000002</v>
      </c>
      <c r="N561" s="1">
        <f>IFERROR(AVEDEV(Customer_Revenue[[#This Row],[10/1/2021]:[3/31/2022]]),0)</f>
        <v>17.896111111111114</v>
      </c>
      <c r="O561" s="1">
        <f>IFERROR(MAX(0,#REF!-#REF!),0)</f>
        <v>0</v>
      </c>
      <c r="P561" s="1">
        <f>IFERROR(#REF!+#REF!,0)</f>
        <v>0</v>
      </c>
      <c r="Q561">
        <v>11028</v>
      </c>
      <c r="AJ561">
        <v>0</v>
      </c>
      <c r="BD561">
        <v>63.53</v>
      </c>
      <c r="BX561">
        <v>63.53</v>
      </c>
      <c r="CK561" s="17"/>
      <c r="CR561">
        <v>63.53</v>
      </c>
      <c r="DL561">
        <v>63.53</v>
      </c>
      <c r="EF561">
        <v>68.010000000000005</v>
      </c>
      <c r="EZ561">
        <v>68.010000000000005</v>
      </c>
      <c r="FY561">
        <v>68.010000000000005</v>
      </c>
      <c r="GN561">
        <v>70.38</v>
      </c>
      <c r="HH561">
        <v>70.38</v>
      </c>
      <c r="IG561">
        <v>70.38</v>
      </c>
      <c r="IV561">
        <v>69.64</v>
      </c>
      <c r="JP561">
        <v>69.64</v>
      </c>
    </row>
    <row r="562" spans="1:278" x14ac:dyDescent="0.3">
      <c r="A562" s="2">
        <f>IFERROR(AVERAGEIF(Customer_Revenue[[#This Row],[1/3/2022]:[3/31/2022]], "&gt;0"), 0)</f>
        <v>136.63076923076926</v>
      </c>
      <c r="B562" s="1">
        <f>IFERROR(AVEDEV(Customer_Revenue[[#This Row],[1/3/2022]:[3/31/2022]]),0)</f>
        <v>27.345562130177523</v>
      </c>
      <c r="C562" s="1">
        <f>IFERROR(MAX(0,#REF!-#REF!),0)</f>
        <v>0</v>
      </c>
      <c r="D562" s="1">
        <f>IFERROR(#REF!+#REF!,0)</f>
        <v>0</v>
      </c>
      <c r="E562" s="2">
        <f>IFERROR(AVERAGEIF(Customer_Revenue[[#This Row],[4/1/2022]:[6/30/2022]], "&gt;0"), 0)</f>
        <v>136.27076923076922</v>
      </c>
      <c r="F562" s="1">
        <f>IFERROR(AVEDEV(Customer_Revenue[[#This Row],[4/1/2022]:[6/30/2022]]),0)</f>
        <v>28.570059171597634</v>
      </c>
      <c r="G562" s="1">
        <f>IFERROR(MAX(0,#REF!-#REF!),0)</f>
        <v>0</v>
      </c>
      <c r="H562" s="1">
        <f>IFERROR(#REF!+#REF!,0)</f>
        <v>0</v>
      </c>
      <c r="I562" s="2">
        <f>IFERROR(AVERAGEIF(Customer_Revenue[[#This Row],[4/1/2022]:[9/30/2022]], "&gt;0"),0)</f>
        <v>141.22076923076929</v>
      </c>
      <c r="J562" s="1">
        <f>IFERROR(AVEDEV(Customer_Revenue[[#This Row],[4/1/2022]:[9/30/2022]]),0)</f>
        <v>30.404615384615379</v>
      </c>
      <c r="K562" s="1">
        <f>IFERROR(MAX(0,Customer_Revenue[[#This Row],[Q3 Mean]]-Customer_Revenue[[#This Row],[Q3 Mean Absolute Deviation]]),0)</f>
        <v>110.81615384615391</v>
      </c>
      <c r="L562" s="1">
        <f>IFERROR(MAX(0,Customer_Revenue[[#This Row],[Q3 Mean]]+Customer_Revenue[[#This Row],[Q3 Mean Absolute Deviation]]),0)</f>
        <v>171.62538461538466</v>
      </c>
      <c r="M562" s="2">
        <f>IFERROR(AVERAGEIF(Customer_Revenue[[#This Row],[10/1/2021]:[3/31/2022]], "&gt;0"),0)</f>
        <v>135.70423076923078</v>
      </c>
      <c r="N562" s="1">
        <f>IFERROR(AVEDEV(Customer_Revenue[[#This Row],[10/1/2021]:[3/31/2022]]),0)</f>
        <v>27.984112426035498</v>
      </c>
      <c r="O562" s="1">
        <f>IFERROR(MAX(0,#REF!-#REF!),0)</f>
        <v>0</v>
      </c>
      <c r="P562" s="1">
        <f>IFERROR(#REF!+#REF!,0)</f>
        <v>0</v>
      </c>
      <c r="Q562">
        <v>11042</v>
      </c>
      <c r="T562">
        <v>101.97</v>
      </c>
      <c r="Y562">
        <v>160.6</v>
      </c>
      <c r="AD562">
        <v>101.97</v>
      </c>
      <c r="AI562">
        <v>160.6</v>
      </c>
      <c r="AN562">
        <v>101.97</v>
      </c>
      <c r="AS562">
        <v>160.6</v>
      </c>
      <c r="AX562">
        <v>112.64</v>
      </c>
      <c r="BC562">
        <v>171.28</v>
      </c>
      <c r="BH562">
        <v>112.64</v>
      </c>
      <c r="BM562">
        <v>171.28</v>
      </c>
      <c r="BR562">
        <v>112.64</v>
      </c>
      <c r="BW562">
        <v>171.28</v>
      </c>
      <c r="CB562">
        <v>112.64</v>
      </c>
      <c r="CG562">
        <v>171.28</v>
      </c>
      <c r="CK562" s="17"/>
      <c r="CL562">
        <v>112.64</v>
      </c>
      <c r="CQ562">
        <v>171.28</v>
      </c>
      <c r="CV562">
        <v>112.64</v>
      </c>
      <c r="DA562">
        <v>124.57</v>
      </c>
      <c r="DF562">
        <v>112.64</v>
      </c>
      <c r="DK562">
        <v>171.28</v>
      </c>
      <c r="DP562">
        <v>112.64</v>
      </c>
      <c r="DU562">
        <v>112.64</v>
      </c>
      <c r="DZ562">
        <v>112.64</v>
      </c>
      <c r="EE562">
        <v>173.53</v>
      </c>
      <c r="EJ562">
        <v>114.89</v>
      </c>
      <c r="EO562">
        <v>173.53</v>
      </c>
      <c r="ET562">
        <v>114.89</v>
      </c>
      <c r="EY562">
        <v>173.53</v>
      </c>
      <c r="FD562">
        <v>114.89</v>
      </c>
      <c r="FI562">
        <v>144.32</v>
      </c>
      <c r="FN562">
        <v>92.71</v>
      </c>
      <c r="FS562">
        <v>156.03</v>
      </c>
      <c r="FX562">
        <v>109.49</v>
      </c>
      <c r="GC562">
        <v>175.4</v>
      </c>
      <c r="GH562">
        <v>112.07</v>
      </c>
      <c r="GM562">
        <v>178.65</v>
      </c>
      <c r="GR562">
        <v>112.07</v>
      </c>
      <c r="GW562">
        <v>175.4</v>
      </c>
      <c r="HB562">
        <v>112.07</v>
      </c>
      <c r="HG562">
        <v>175.4</v>
      </c>
      <c r="HL562">
        <v>112.07</v>
      </c>
      <c r="HQ562">
        <v>175.4</v>
      </c>
      <c r="HV562">
        <v>112.07</v>
      </c>
      <c r="IA562">
        <v>175.4</v>
      </c>
      <c r="IF562">
        <v>112.07</v>
      </c>
      <c r="IK562">
        <v>175.4</v>
      </c>
      <c r="IP562">
        <v>112.07</v>
      </c>
      <c r="IU562">
        <v>175.4</v>
      </c>
      <c r="IZ562">
        <v>112.07</v>
      </c>
      <c r="JE562">
        <v>175.4</v>
      </c>
      <c r="JJ562">
        <v>112.07</v>
      </c>
      <c r="JO562">
        <v>175.4</v>
      </c>
    </row>
    <row r="563" spans="1:278" x14ac:dyDescent="0.3">
      <c r="A563" s="2">
        <f>IFERROR(AVERAGEIF(Customer_Revenue[[#This Row],[1/3/2022]:[3/31/2022]], "&gt;0"), 0)</f>
        <v>82.189999999999984</v>
      </c>
      <c r="B563" s="1">
        <f>IFERROR(AVEDEV(Customer_Revenue[[#This Row],[1/3/2022]:[3/31/2022]]),0)</f>
        <v>4.3916666666666719</v>
      </c>
      <c r="C563" s="1">
        <f>IFERROR(MAX(0,#REF!-#REF!),0)</f>
        <v>0</v>
      </c>
      <c r="D563" s="1">
        <f>IFERROR(#REF!+#REF!,0)</f>
        <v>0</v>
      </c>
      <c r="E563" s="2">
        <f>IFERROR(AVERAGEIF(Customer_Revenue[[#This Row],[4/1/2022]:[6/30/2022]], "&gt;0"), 0)</f>
        <v>90.926153846153881</v>
      </c>
      <c r="F563" s="1">
        <f>IFERROR(AVEDEV(Customer_Revenue[[#This Row],[4/1/2022]:[6/30/2022]]),0)</f>
        <v>12.061632653061201</v>
      </c>
      <c r="G563" s="1">
        <f>IFERROR(MAX(0,#REF!-#REF!),0)</f>
        <v>0</v>
      </c>
      <c r="H563" s="1">
        <f>IFERROR(#REF!+#REF!,0)</f>
        <v>0</v>
      </c>
      <c r="I563" s="2">
        <f>IFERROR(AVERAGEIF(Customer_Revenue[[#This Row],[4/1/2022]:[9/30/2022]], "&gt;0"),0)</f>
        <v>89.685555555555567</v>
      </c>
      <c r="J563" s="1">
        <f>IFERROR(AVEDEV(Customer_Revenue[[#This Row],[4/1/2022]:[9/30/2022]]),0)</f>
        <v>16.143399999999982</v>
      </c>
      <c r="K563" s="1">
        <f>IFERROR(MAX(0,Customer_Revenue[[#This Row],[Q3 Mean]]-Customer_Revenue[[#This Row],[Q3 Mean Absolute Deviation]]),0)</f>
        <v>73.542155555555581</v>
      </c>
      <c r="L563" s="1">
        <f>IFERROR(MAX(0,Customer_Revenue[[#This Row],[Q3 Mean]]+Customer_Revenue[[#This Row],[Q3 Mean Absolute Deviation]]),0)</f>
        <v>105.82895555555555</v>
      </c>
      <c r="M563" s="2">
        <f>IFERROR(AVERAGEIF(Customer_Revenue[[#This Row],[10/1/2021]:[3/31/2022]], "&gt;0"),0)</f>
        <v>86.17538461538463</v>
      </c>
      <c r="N563" s="1">
        <f>IFERROR(AVEDEV(Customer_Revenue[[#This Row],[10/1/2021]:[3/31/2022]]),0)</f>
        <v>5.37278106508876</v>
      </c>
      <c r="O563" s="1">
        <f>IFERROR(MAX(0,#REF!-#REF!),0)</f>
        <v>0</v>
      </c>
      <c r="P563" s="1">
        <f>IFERROR(#REF!+#REF!,0)</f>
        <v>0</v>
      </c>
      <c r="Q563">
        <v>11054</v>
      </c>
      <c r="R563">
        <v>81.64</v>
      </c>
      <c r="W563">
        <v>83.55</v>
      </c>
      <c r="AB563">
        <v>83.55</v>
      </c>
      <c r="AG563">
        <v>83.55</v>
      </c>
      <c r="AL563">
        <v>83.55</v>
      </c>
      <c r="AQ563">
        <v>93.16</v>
      </c>
      <c r="AV563">
        <v>93.16</v>
      </c>
      <c r="BA563">
        <v>93.16</v>
      </c>
      <c r="BF563">
        <v>93.16</v>
      </c>
      <c r="BK563">
        <v>93.16</v>
      </c>
      <c r="BP563">
        <v>93.16</v>
      </c>
      <c r="BU563">
        <v>93.16</v>
      </c>
      <c r="BZ563">
        <v>93.16</v>
      </c>
      <c r="CE563">
        <v>93.16</v>
      </c>
      <c r="CJ563">
        <v>93.16</v>
      </c>
      <c r="CK563" s="17"/>
      <c r="CO563">
        <v>83.55</v>
      </c>
      <c r="CT563">
        <v>69.790000000000006</v>
      </c>
      <c r="CY563">
        <v>69.790000000000006</v>
      </c>
      <c r="DD563">
        <v>80.64</v>
      </c>
      <c r="DI563">
        <v>83.55</v>
      </c>
      <c r="DN563">
        <v>83.55</v>
      </c>
      <c r="DS563">
        <v>83.55</v>
      </c>
      <c r="DX563">
        <v>83.55</v>
      </c>
      <c r="EC563">
        <v>83.55</v>
      </c>
      <c r="EH563">
        <v>85.8</v>
      </c>
      <c r="EM563">
        <v>85.8</v>
      </c>
      <c r="ER563">
        <v>85.8</v>
      </c>
      <c r="EW563">
        <v>85.8</v>
      </c>
      <c r="FB563">
        <v>85.8</v>
      </c>
      <c r="FG563">
        <v>85.8</v>
      </c>
      <c r="FL563">
        <v>85.8</v>
      </c>
      <c r="FQ563">
        <v>92.58</v>
      </c>
      <c r="FV563">
        <v>92.58</v>
      </c>
      <c r="GA563">
        <v>92.58</v>
      </c>
      <c r="GF563">
        <v>92.58</v>
      </c>
      <c r="GJ563">
        <v>95.68</v>
      </c>
      <c r="GK563">
        <v>0</v>
      </c>
      <c r="GP563">
        <v>95.68</v>
      </c>
      <c r="GU563">
        <v>95.68</v>
      </c>
      <c r="GZ563">
        <v>95.68</v>
      </c>
      <c r="HE563">
        <v>95.68</v>
      </c>
      <c r="HI563">
        <v>95.68</v>
      </c>
      <c r="HJ563">
        <v>0</v>
      </c>
      <c r="HO563">
        <v>95.68</v>
      </c>
      <c r="HT563">
        <v>95.68</v>
      </c>
      <c r="HY563">
        <v>95.68</v>
      </c>
      <c r="ID563">
        <v>85.31</v>
      </c>
      <c r="II563">
        <v>85.31</v>
      </c>
      <c r="IN563">
        <v>84.35</v>
      </c>
      <c r="IS563">
        <v>84.35</v>
      </c>
      <c r="IX563">
        <v>84.35</v>
      </c>
      <c r="JB563">
        <v>84.35</v>
      </c>
      <c r="JC563">
        <v>0</v>
      </c>
      <c r="JH563">
        <v>84.35</v>
      </c>
      <c r="JM563">
        <v>84.35</v>
      </c>
      <c r="JR563">
        <v>84.35</v>
      </c>
    </row>
    <row r="564" spans="1:278" x14ac:dyDescent="0.3">
      <c r="A564" s="2">
        <f>IFERROR(AVERAGEIF(Customer_Revenue[[#This Row],[1/3/2022]:[3/31/2022]], "&gt;0"), 0)</f>
        <v>128.12583333333333</v>
      </c>
      <c r="B564" s="1">
        <f>IFERROR(AVEDEV(Customer_Revenue[[#This Row],[1/3/2022]:[3/31/2022]]),0)</f>
        <v>0.73472222222221484</v>
      </c>
      <c r="C564" s="1">
        <f>IFERROR(MAX(0,#REF!-#REF!),0)</f>
        <v>0</v>
      </c>
      <c r="D564" s="1">
        <f>IFERROR(#REF!+#REF!,0)</f>
        <v>0</v>
      </c>
      <c r="E564" s="2">
        <f>IFERROR(AVERAGEIF(Customer_Revenue[[#This Row],[4/1/2022]:[6/30/2022]], "&gt;0"), 0)</f>
        <v>138.13615384615383</v>
      </c>
      <c r="F564" s="1">
        <f>IFERROR(AVEDEV(Customer_Revenue[[#This Row],[4/1/2022]:[6/30/2022]]),0)</f>
        <v>11.810650887573965</v>
      </c>
      <c r="G564" s="1">
        <f>IFERROR(MAX(0,#REF!-#REF!),0)</f>
        <v>0</v>
      </c>
      <c r="H564" s="1">
        <f>IFERROR(#REF!+#REF!,0)</f>
        <v>0</v>
      </c>
      <c r="I564" s="2">
        <f>IFERROR(AVERAGEIF(Customer_Revenue[[#This Row],[4/1/2022]:[9/30/2022]], "&gt;0"),0)</f>
        <v>140.59074074074073</v>
      </c>
      <c r="J564" s="1">
        <f>IFERROR(AVEDEV(Customer_Revenue[[#This Row],[4/1/2022]:[9/30/2022]]),0)</f>
        <v>7.1708641975308671</v>
      </c>
      <c r="K564" s="1">
        <f>IFERROR(MAX(0,Customer_Revenue[[#This Row],[Q3 Mean]]-Customer_Revenue[[#This Row],[Q3 Mean Absolute Deviation]]),0)</f>
        <v>133.41987654320985</v>
      </c>
      <c r="L564" s="1">
        <f>IFERROR(MAX(0,Customer_Revenue[[#This Row],[Q3 Mean]]+Customer_Revenue[[#This Row],[Q3 Mean Absolute Deviation]]),0)</f>
        <v>147.7616049382716</v>
      </c>
      <c r="M564" s="2">
        <f>IFERROR(AVERAGEIF(Customer_Revenue[[#This Row],[10/1/2021]:[3/31/2022]], "&gt;0"),0)</f>
        <v>125.06999999999998</v>
      </c>
      <c r="N564" s="1">
        <f>IFERROR(AVEDEV(Customer_Revenue[[#This Row],[10/1/2021]:[3/31/2022]]),0)</f>
        <v>3.0088000000000035</v>
      </c>
      <c r="O564" s="1">
        <f>IFERROR(MAX(0,#REF!-#REF!),0)</f>
        <v>0</v>
      </c>
      <c r="P564" s="1">
        <f>IFERROR(#REF!+#REF!,0)</f>
        <v>0</v>
      </c>
      <c r="Q564">
        <v>11063</v>
      </c>
      <c r="V564">
        <v>122.34</v>
      </c>
      <c r="AA564">
        <v>122.34</v>
      </c>
      <c r="AF564">
        <v>122.34</v>
      </c>
      <c r="AK564">
        <v>122.34</v>
      </c>
      <c r="AQ564">
        <v>122.34</v>
      </c>
      <c r="AV564">
        <v>122.34</v>
      </c>
      <c r="BA564">
        <v>110.42</v>
      </c>
      <c r="BF564">
        <v>124.13</v>
      </c>
      <c r="BK564">
        <v>124.13</v>
      </c>
      <c r="BP564">
        <v>124.13</v>
      </c>
      <c r="BU564">
        <v>124.13</v>
      </c>
      <c r="BZ564">
        <v>124.13</v>
      </c>
      <c r="CE564">
        <v>124.13</v>
      </c>
      <c r="CJ564">
        <v>124.13</v>
      </c>
      <c r="CK564" s="17"/>
      <c r="CO564">
        <v>128.08000000000001</v>
      </c>
      <c r="CT564">
        <v>128.08000000000001</v>
      </c>
      <c r="CY564">
        <v>128.08000000000001</v>
      </c>
      <c r="DD564">
        <v>128.08000000000001</v>
      </c>
      <c r="DI564">
        <v>128.08000000000001</v>
      </c>
      <c r="DN564">
        <v>128.08000000000001</v>
      </c>
      <c r="DS564">
        <v>128.08000000000001</v>
      </c>
      <c r="DX564">
        <v>128.08000000000001</v>
      </c>
      <c r="EC564">
        <v>128.08000000000001</v>
      </c>
      <c r="EH564">
        <v>130.33000000000001</v>
      </c>
      <c r="EM564">
        <v>130.33000000000001</v>
      </c>
      <c r="ER564">
        <v>128.54</v>
      </c>
      <c r="EW564">
        <v>128.54</v>
      </c>
      <c r="FB564">
        <v>128.54</v>
      </c>
      <c r="FG564">
        <v>128.54</v>
      </c>
      <c r="FL564">
        <v>128.54</v>
      </c>
      <c r="FQ564">
        <v>128.54</v>
      </c>
      <c r="FV564">
        <v>128.54</v>
      </c>
      <c r="GA564">
        <v>199.94</v>
      </c>
      <c r="GF564">
        <v>128.54</v>
      </c>
      <c r="GK564">
        <v>142.44</v>
      </c>
      <c r="GP564">
        <v>142.44</v>
      </c>
      <c r="GU564">
        <v>142.44</v>
      </c>
      <c r="GZ564">
        <v>140.19</v>
      </c>
      <c r="HE564">
        <v>142.44</v>
      </c>
      <c r="HJ564">
        <v>142.44</v>
      </c>
      <c r="HO564">
        <v>142.44</v>
      </c>
      <c r="HT564">
        <v>142.44</v>
      </c>
      <c r="HY564">
        <v>142.44</v>
      </c>
      <c r="ID564">
        <v>142.44</v>
      </c>
      <c r="II564">
        <v>142.44</v>
      </c>
      <c r="IN564">
        <v>153.26</v>
      </c>
      <c r="IS564">
        <v>141.63999999999999</v>
      </c>
      <c r="IX564">
        <v>141.63999999999999</v>
      </c>
      <c r="JC564">
        <v>141.63999999999999</v>
      </c>
      <c r="JH564">
        <v>141.63999999999999</v>
      </c>
      <c r="JM564">
        <v>141.63999999999999</v>
      </c>
      <c r="JR564">
        <v>141.63999999999999</v>
      </c>
    </row>
    <row r="565" spans="1:278" x14ac:dyDescent="0.3">
      <c r="A565" s="2">
        <f>IFERROR(AVERAGEIF(Customer_Revenue[[#This Row],[1/3/2022]:[3/31/2022]], "&gt;0"), 0)</f>
        <v>16.158333333333335</v>
      </c>
      <c r="B565" s="1">
        <f>IFERROR(AVEDEV(Customer_Revenue[[#This Row],[1/3/2022]:[3/31/2022]]),0)</f>
        <v>0.26388888888888989</v>
      </c>
      <c r="C565" s="1">
        <f>IFERROR(MAX(0,#REF!-#REF!),0)</f>
        <v>0</v>
      </c>
      <c r="D565" s="1">
        <f>IFERROR(#REF!+#REF!,0)</f>
        <v>0</v>
      </c>
      <c r="E565" s="2">
        <f>IFERROR(AVERAGEIF(Customer_Revenue[[#This Row],[4/1/2022]:[6/30/2022]], "&gt;0"), 0)</f>
        <v>16.95</v>
      </c>
      <c r="F565" s="1">
        <f>IFERROR(AVEDEV(Customer_Revenue[[#This Row],[4/1/2022]:[6/30/2022]]),0)</f>
        <v>5.4240000000000004</v>
      </c>
      <c r="G565" s="1">
        <f>IFERROR(MAX(0,#REF!-#REF!),0)</f>
        <v>0</v>
      </c>
      <c r="H565" s="1">
        <f>IFERROR(#REF!+#REF!,0)</f>
        <v>0</v>
      </c>
      <c r="I565" s="2">
        <f>IFERROR(AVERAGEIF(Customer_Revenue[[#This Row],[4/1/2022]:[9/30/2022]], "&gt;0"),0)</f>
        <v>20.400000000000002</v>
      </c>
      <c r="J565" s="1">
        <f>IFERROR(AVEDEV(Customer_Revenue[[#This Row],[4/1/2022]:[9/30/2022]]),0)</f>
        <v>7.0518518518518514</v>
      </c>
      <c r="K565" s="1">
        <f>IFERROR(MAX(0,Customer_Revenue[[#This Row],[Q3 Mean]]-Customer_Revenue[[#This Row],[Q3 Mean Absolute Deviation]]),0)</f>
        <v>13.348148148148152</v>
      </c>
      <c r="L565" s="1">
        <f>IFERROR(MAX(0,Customer_Revenue[[#This Row],[Q3 Mean]]+Customer_Revenue[[#This Row],[Q3 Mean Absolute Deviation]]),0)</f>
        <v>27.451851851851853</v>
      </c>
      <c r="M565" s="2">
        <f>IFERROR(AVERAGEIF(Customer_Revenue[[#This Row],[10/1/2021]:[3/31/2022]], "&gt;0"),0)</f>
        <v>16.079166666666666</v>
      </c>
      <c r="N565" s="1">
        <f>IFERROR(AVEDEV(Customer_Revenue[[#This Row],[10/1/2021]:[3/31/2022]]),0)</f>
        <v>2.2834319526627223</v>
      </c>
      <c r="O565" s="1">
        <f>IFERROR(MAX(0,#REF!-#REF!),0)</f>
        <v>0</v>
      </c>
      <c r="P565" s="1">
        <f>IFERROR(#REF!+#REF!,0)</f>
        <v>0</v>
      </c>
      <c r="Q565">
        <v>11076</v>
      </c>
      <c r="V565">
        <v>16</v>
      </c>
      <c r="AF565">
        <v>16</v>
      </c>
      <c r="AP565">
        <v>16</v>
      </c>
      <c r="AZ565">
        <v>16</v>
      </c>
      <c r="BJ565">
        <v>16</v>
      </c>
      <c r="BT565">
        <v>16</v>
      </c>
      <c r="CD565">
        <v>0</v>
      </c>
      <c r="CK565" s="17"/>
      <c r="CN565">
        <v>16</v>
      </c>
      <c r="CX565">
        <v>16</v>
      </c>
      <c r="DH565">
        <v>16</v>
      </c>
      <c r="DR565">
        <v>16</v>
      </c>
      <c r="EB565">
        <v>16</v>
      </c>
      <c r="EL565">
        <v>16.95</v>
      </c>
      <c r="EV565">
        <v>16.95</v>
      </c>
      <c r="FF565">
        <v>16.95</v>
      </c>
      <c r="FP565">
        <v>16.95</v>
      </c>
      <c r="FZ565">
        <v>16.95</v>
      </c>
      <c r="GE565">
        <v>0</v>
      </c>
      <c r="IH565">
        <v>0</v>
      </c>
      <c r="IR565">
        <v>25</v>
      </c>
      <c r="JB565">
        <v>25</v>
      </c>
      <c r="JL565">
        <v>25</v>
      </c>
    </row>
    <row r="566" spans="1:278" x14ac:dyDescent="0.3">
      <c r="A566" s="2">
        <f>IFERROR(AVERAGEIF(Customer_Revenue[[#This Row],[1/3/2022]:[3/31/2022]], "&gt;0"), 0)</f>
        <v>16.158333333333335</v>
      </c>
      <c r="B566" s="1">
        <f>IFERROR(AVEDEV(Customer_Revenue[[#This Row],[1/3/2022]:[3/31/2022]]),0)</f>
        <v>0.26388888888888989</v>
      </c>
      <c r="C566" s="1">
        <f>IFERROR(MAX(0,#REF!-#REF!),0)</f>
        <v>0</v>
      </c>
      <c r="D566" s="1">
        <f>IFERROR(#REF!+#REF!,0)</f>
        <v>0</v>
      </c>
      <c r="E566" s="2">
        <f>IFERROR(AVERAGEIF(Customer_Revenue[[#This Row],[4/1/2022]:[6/30/2022]], "&gt;0"), 0)</f>
        <v>16.95</v>
      </c>
      <c r="F566" s="1">
        <f>IFERROR(AVEDEV(Customer_Revenue[[#This Row],[4/1/2022]:[6/30/2022]]),0)</f>
        <v>6.3562500000000002</v>
      </c>
      <c r="G566" s="1">
        <f>IFERROR(MAX(0,#REF!-#REF!),0)</f>
        <v>0</v>
      </c>
      <c r="H566" s="1">
        <f>IFERROR(#REF!+#REF!,0)</f>
        <v>0</v>
      </c>
      <c r="I566" s="2">
        <f>IFERROR(AVERAGEIF(Customer_Revenue[[#This Row],[4/1/2022]:[9/30/2022]], "&gt;0"),0)</f>
        <v>20.974999999999998</v>
      </c>
      <c r="J566" s="1">
        <f>IFERROR(AVEDEV(Customer_Revenue[[#This Row],[4/1/2022]:[9/30/2022]]),0)</f>
        <v>7.8656249999999996</v>
      </c>
      <c r="K566" s="1">
        <f>IFERROR(MAX(0,Customer_Revenue[[#This Row],[Q3 Mean]]-Customer_Revenue[[#This Row],[Q3 Mean Absolute Deviation]]),0)</f>
        <v>13.109374999999998</v>
      </c>
      <c r="L566" s="1">
        <f>IFERROR(MAX(0,Customer_Revenue[[#This Row],[Q3 Mean]]+Customer_Revenue[[#This Row],[Q3 Mean Absolute Deviation]]),0)</f>
        <v>28.840624999999996</v>
      </c>
      <c r="M566" s="2">
        <f>IFERROR(AVERAGEIF(Customer_Revenue[[#This Row],[10/1/2021]:[3/31/2022]], "&gt;0"),0)</f>
        <v>16.073076923076922</v>
      </c>
      <c r="N566" s="1">
        <f>IFERROR(AVEDEV(Customer_Revenue[[#This Row],[10/1/2021]:[3/31/2022]]),0)</f>
        <v>0.13491124260354928</v>
      </c>
      <c r="O566" s="1">
        <f>IFERROR(MAX(0,#REF!-#REF!),0)</f>
        <v>0</v>
      </c>
      <c r="P566" s="1">
        <f>IFERROR(#REF!+#REF!,0)</f>
        <v>0</v>
      </c>
      <c r="Q566">
        <v>11077</v>
      </c>
      <c r="S566">
        <v>16</v>
      </c>
      <c r="AC566">
        <v>16</v>
      </c>
      <c r="AM566">
        <v>16</v>
      </c>
      <c r="AW566">
        <v>16</v>
      </c>
      <c r="BG566">
        <v>16</v>
      </c>
      <c r="BQ566">
        <v>16</v>
      </c>
      <c r="CA566">
        <v>16</v>
      </c>
      <c r="CK566" s="17">
        <v>16</v>
      </c>
      <c r="CU566">
        <v>16</v>
      </c>
      <c r="DE566">
        <v>16</v>
      </c>
      <c r="DO566">
        <v>16</v>
      </c>
      <c r="DY566">
        <v>16</v>
      </c>
      <c r="EI566">
        <v>16.95</v>
      </c>
      <c r="ES566">
        <v>0</v>
      </c>
      <c r="FC566">
        <v>16.95</v>
      </c>
      <c r="FM566">
        <v>16.95</v>
      </c>
      <c r="FW566">
        <v>16.95</v>
      </c>
      <c r="IE566">
        <v>0</v>
      </c>
      <c r="IO566">
        <v>25</v>
      </c>
      <c r="IY566">
        <v>25</v>
      </c>
      <c r="JI566">
        <v>25</v>
      </c>
    </row>
    <row r="567" spans="1:278" x14ac:dyDescent="0.3">
      <c r="A567" s="2">
        <f>IFERROR(AVERAGEIF(Customer_Revenue[[#This Row],[1/3/2022]:[3/31/2022]], "&gt;0"), 0)</f>
        <v>23.297142857142855</v>
      </c>
      <c r="B567" s="1">
        <f>IFERROR(AVEDEV(Customer_Revenue[[#This Row],[1/3/2022]:[3/31/2022]]),0)</f>
        <v>0.42448979591836633</v>
      </c>
      <c r="C567" s="1">
        <f>IFERROR(MAX(0,#REF!-#REF!),0)</f>
        <v>0</v>
      </c>
      <c r="D567" s="1">
        <f>IFERROR(#REF!+#REF!,0)</f>
        <v>0</v>
      </c>
      <c r="E567" s="2">
        <f>IFERROR(AVERAGEIF(Customer_Revenue[[#This Row],[4/1/2022]:[6/30/2022]], "&gt;0"), 0)</f>
        <v>24.04</v>
      </c>
      <c r="F567" s="1">
        <f>IFERROR(AVEDEV(Customer_Revenue[[#This Row],[4/1/2022]:[6/30/2022]]),0)</f>
        <v>10.684444444444445</v>
      </c>
      <c r="G567" s="1">
        <f>IFERROR(MAX(0,#REF!-#REF!),0)</f>
        <v>0</v>
      </c>
      <c r="H567" s="1">
        <f>IFERROR(#REF!+#REF!,0)</f>
        <v>0</v>
      </c>
      <c r="I567" s="2">
        <f>IFERROR(AVERAGEIF(Customer_Revenue[[#This Row],[4/1/2022]:[9/30/2022]], "&gt;0"),0)</f>
        <v>28.737142857142857</v>
      </c>
      <c r="J567" s="1">
        <f>IFERROR(AVEDEV(Customer_Revenue[[#This Row],[4/1/2022]:[9/30/2022]]),0)</f>
        <v>12.069599999999999</v>
      </c>
      <c r="K567" s="1">
        <f>IFERROR(MAX(0,Customer_Revenue[[#This Row],[Q3 Mean]]-Customer_Revenue[[#This Row],[Q3 Mean Absolute Deviation]]),0)</f>
        <v>16.667542857142855</v>
      </c>
      <c r="L567" s="1">
        <f>IFERROR(MAX(0,Customer_Revenue[[#This Row],[Q3 Mean]]+Customer_Revenue[[#This Row],[Q3 Mean Absolute Deviation]]),0)</f>
        <v>40.806742857142858</v>
      </c>
      <c r="M567" s="2">
        <f>IFERROR(AVERAGEIF(Customer_Revenue[[#This Row],[10/1/2021]:[3/31/2022]], "&gt;0"),0)</f>
        <v>23.173333333333332</v>
      </c>
      <c r="N567" s="1">
        <f>IFERROR(AVEDEV(Customer_Revenue[[#This Row],[10/1/2021]:[3/31/2022]]),0)</f>
        <v>3.2908875739644974</v>
      </c>
      <c r="O567" s="1">
        <f>IFERROR(MAX(0,#REF!-#REF!),0)</f>
        <v>0</v>
      </c>
      <c r="P567" s="1">
        <f>IFERROR(#REF!+#REF!,0)</f>
        <v>0</v>
      </c>
      <c r="Q567">
        <v>11078</v>
      </c>
      <c r="Y567">
        <v>23</v>
      </c>
      <c r="AI567">
        <v>23</v>
      </c>
      <c r="AS567">
        <v>23</v>
      </c>
      <c r="BC567">
        <v>23</v>
      </c>
      <c r="BM567">
        <v>23</v>
      </c>
      <c r="BW567">
        <v>0</v>
      </c>
      <c r="CG567">
        <v>23</v>
      </c>
      <c r="CK567" s="17"/>
      <c r="CQ567">
        <v>23</v>
      </c>
      <c r="DA567">
        <v>23</v>
      </c>
      <c r="DK567">
        <v>23</v>
      </c>
      <c r="DU567">
        <v>23</v>
      </c>
      <c r="EE567">
        <v>24.04</v>
      </c>
      <c r="EO567">
        <v>24.04</v>
      </c>
      <c r="EY567">
        <v>24.04</v>
      </c>
      <c r="FI567">
        <v>24.04</v>
      </c>
      <c r="FS567">
        <v>24.04</v>
      </c>
      <c r="GC567">
        <v>24.04</v>
      </c>
      <c r="GM567">
        <v>0</v>
      </c>
      <c r="GW567">
        <v>0</v>
      </c>
      <c r="IK567">
        <v>0</v>
      </c>
      <c r="IP567">
        <v>35</v>
      </c>
      <c r="IZ567">
        <v>35</v>
      </c>
      <c r="JJ567">
        <v>35</v>
      </c>
    </row>
    <row r="568" spans="1:278" x14ac:dyDescent="0.3">
      <c r="A568" s="2">
        <f>IFERROR(AVERAGEIF(Customer_Revenue[[#This Row],[1/3/2022]:[3/31/2022]], "&gt;0"), 0)</f>
        <v>0</v>
      </c>
      <c r="B568" s="1">
        <f>IFERROR(AVEDEV(Customer_Revenue[[#This Row],[1/3/2022]:[3/31/2022]]),0)</f>
        <v>0</v>
      </c>
      <c r="C568" s="1">
        <f>IFERROR(MAX(0,#REF!-#REF!),0)</f>
        <v>0</v>
      </c>
      <c r="D568" s="1">
        <f>IFERROR(#REF!+#REF!,0)</f>
        <v>0</v>
      </c>
      <c r="E568" s="2">
        <f>IFERROR(AVERAGEIF(Customer_Revenue[[#This Row],[4/1/2022]:[6/30/2022]], "&gt;0"), 0)</f>
        <v>0</v>
      </c>
      <c r="F568" s="1">
        <f>IFERROR(AVEDEV(Customer_Revenue[[#This Row],[4/1/2022]:[6/30/2022]]),0)</f>
        <v>0</v>
      </c>
      <c r="G568" s="1">
        <f>IFERROR(MAX(0,#REF!-#REF!),0)</f>
        <v>0</v>
      </c>
      <c r="H568" s="1">
        <f>IFERROR(#REF!+#REF!,0)</f>
        <v>0</v>
      </c>
      <c r="I568" s="2">
        <f>IFERROR(AVERAGEIF(Customer_Revenue[[#This Row],[4/1/2022]:[9/30/2022]], "&gt;0"),0)</f>
        <v>0</v>
      </c>
      <c r="J568" s="1">
        <f>IFERROR(AVEDEV(Customer_Revenue[[#This Row],[4/1/2022]:[9/30/2022]]),0)</f>
        <v>0</v>
      </c>
      <c r="K568" s="1">
        <f>IFERROR(MAX(0,Customer_Revenue[[#This Row],[Q3 Mean]]-Customer_Revenue[[#This Row],[Q3 Mean Absolute Deviation]]),0)</f>
        <v>0</v>
      </c>
      <c r="L568" s="1">
        <f>IFERROR(MAX(0,Customer_Revenue[[#This Row],[Q3 Mean]]+Customer_Revenue[[#This Row],[Q3 Mean Absolute Deviation]]),0)</f>
        <v>0</v>
      </c>
      <c r="M568" s="2">
        <f>IFERROR(AVERAGEIF(Customer_Revenue[[#This Row],[10/1/2021]:[3/31/2022]], "&gt;0"),0)</f>
        <v>0</v>
      </c>
      <c r="N568" s="1">
        <f>IFERROR(AVEDEV(Customer_Revenue[[#This Row],[10/1/2021]:[3/31/2022]]),0)</f>
        <v>0</v>
      </c>
      <c r="O568" s="1">
        <f>IFERROR(MAX(0,#REF!-#REF!),0)</f>
        <v>0</v>
      </c>
      <c r="P568" s="1">
        <f>IFERROR(#REF!+#REF!,0)</f>
        <v>0</v>
      </c>
      <c r="Q568">
        <v>11093</v>
      </c>
      <c r="U568">
        <v>0</v>
      </c>
      <c r="AO568">
        <v>0</v>
      </c>
      <c r="BI568">
        <v>0</v>
      </c>
      <c r="CC568">
        <v>0</v>
      </c>
      <c r="CK568" s="17"/>
      <c r="CW568">
        <v>0</v>
      </c>
      <c r="DQ568">
        <v>0</v>
      </c>
      <c r="EK568">
        <v>0</v>
      </c>
      <c r="FE568">
        <v>0</v>
      </c>
      <c r="FY568">
        <v>0</v>
      </c>
      <c r="GS568">
        <v>0</v>
      </c>
      <c r="HM568">
        <v>0</v>
      </c>
      <c r="IG568">
        <v>0</v>
      </c>
      <c r="JA568">
        <v>0</v>
      </c>
    </row>
    <row r="569" spans="1:278" x14ac:dyDescent="0.3">
      <c r="A569" s="2">
        <f>IFERROR(AVERAGEIF(Customer_Revenue[[#This Row],[1/3/2022]:[3/31/2022]], "&gt;0"), 0)</f>
        <v>118.21692307692309</v>
      </c>
      <c r="B569" s="1">
        <f>IFERROR(AVEDEV(Customer_Revenue[[#This Row],[1/3/2022]:[3/31/2022]]),0)</f>
        <v>23.606390532544385</v>
      </c>
      <c r="C569" s="1">
        <f>IFERROR(MAX(0,#REF!-#REF!),0)</f>
        <v>0</v>
      </c>
      <c r="D569" s="1">
        <f>IFERROR(#REF!+#REF!,0)</f>
        <v>0</v>
      </c>
      <c r="E569" s="2">
        <f>IFERROR(AVERAGEIF(Customer_Revenue[[#This Row],[4/1/2022]:[6/30/2022]], "&gt;0"), 0)</f>
        <v>115.55153846153846</v>
      </c>
      <c r="F569" s="1">
        <f>IFERROR(AVEDEV(Customer_Revenue[[#This Row],[4/1/2022]:[6/30/2022]]),0)</f>
        <v>13.956213017751473</v>
      </c>
      <c r="G569" s="1">
        <f>IFERROR(MAX(0,#REF!-#REF!),0)</f>
        <v>0</v>
      </c>
      <c r="H569" s="1">
        <f>IFERROR(#REF!+#REF!,0)</f>
        <v>0</v>
      </c>
      <c r="I569" s="2">
        <f>IFERROR(AVERAGEIF(Customer_Revenue[[#This Row],[4/1/2022]:[9/30/2022]], "&gt;0"),0)</f>
        <v>117.10346153846149</v>
      </c>
      <c r="J569" s="1">
        <f>IFERROR(AVEDEV(Customer_Revenue[[#This Row],[4/1/2022]:[9/30/2022]]),0)</f>
        <v>8.1718934911242673</v>
      </c>
      <c r="K569" s="1">
        <f>IFERROR(MAX(0,Customer_Revenue[[#This Row],[Q3 Mean]]-Customer_Revenue[[#This Row],[Q3 Mean Absolute Deviation]]),0)</f>
        <v>108.93156804733722</v>
      </c>
      <c r="L569" s="1">
        <f>IFERROR(MAX(0,Customer_Revenue[[#This Row],[Q3 Mean]]+Customer_Revenue[[#This Row],[Q3 Mean Absolute Deviation]]),0)</f>
        <v>125.27535502958575</v>
      </c>
      <c r="M569" s="2">
        <f>IFERROR(AVERAGEIF(Customer_Revenue[[#This Row],[10/1/2021]:[3/31/2022]], "&gt;0"),0)</f>
        <v>114.015</v>
      </c>
      <c r="N569" s="1">
        <f>IFERROR(AVEDEV(Customer_Revenue[[#This Row],[10/1/2021]:[3/31/2022]]),0)</f>
        <v>22.203076923076928</v>
      </c>
      <c r="O569" s="1">
        <f>IFERROR(MAX(0,#REF!-#REF!),0)</f>
        <v>0</v>
      </c>
      <c r="P569" s="1">
        <f>IFERROR(#REF!+#REF!,0)</f>
        <v>0</v>
      </c>
      <c r="Q569">
        <v>11120</v>
      </c>
      <c r="T569">
        <v>179.45</v>
      </c>
      <c r="Y569">
        <v>102.23</v>
      </c>
      <c r="AD569">
        <v>102.23</v>
      </c>
      <c r="AI569">
        <v>102.23</v>
      </c>
      <c r="AN569">
        <v>102.23</v>
      </c>
      <c r="AS569">
        <v>102.23</v>
      </c>
      <c r="AX569">
        <v>91.59</v>
      </c>
      <c r="BC569">
        <v>91.59</v>
      </c>
      <c r="BH569">
        <v>102.23</v>
      </c>
      <c r="BM569">
        <v>134.19</v>
      </c>
      <c r="BR569">
        <v>91.59</v>
      </c>
      <c r="BW569">
        <v>134.19</v>
      </c>
      <c r="CB569">
        <v>91.59</v>
      </c>
      <c r="CG569">
        <v>91.59</v>
      </c>
      <c r="CK569" s="17"/>
      <c r="CL569">
        <v>84.1</v>
      </c>
      <c r="CQ569">
        <v>91.59</v>
      </c>
      <c r="CV569">
        <v>112.89</v>
      </c>
      <c r="DA569">
        <v>84.1</v>
      </c>
      <c r="DF569">
        <v>91.59</v>
      </c>
      <c r="DK569">
        <v>134.19</v>
      </c>
      <c r="DP569">
        <v>134.19</v>
      </c>
      <c r="DU569">
        <v>134.19</v>
      </c>
      <c r="DZ569">
        <v>134.19</v>
      </c>
      <c r="EE569">
        <v>136.44</v>
      </c>
      <c r="EJ569">
        <v>171.32</v>
      </c>
      <c r="EO569">
        <v>136.44</v>
      </c>
      <c r="ET569">
        <v>145.79</v>
      </c>
      <c r="EY569">
        <v>145.79</v>
      </c>
      <c r="FD569">
        <v>145.79</v>
      </c>
      <c r="FI569">
        <v>103.19</v>
      </c>
      <c r="FN569">
        <v>103.19</v>
      </c>
      <c r="FS569">
        <v>103.19</v>
      </c>
      <c r="FX569">
        <v>106.33</v>
      </c>
      <c r="GC569">
        <v>106.33</v>
      </c>
      <c r="GH569">
        <v>106.33</v>
      </c>
      <c r="GM569">
        <v>109.06</v>
      </c>
      <c r="GR569">
        <v>109.06</v>
      </c>
      <c r="GW569">
        <v>109.06</v>
      </c>
      <c r="HB569">
        <v>109.06</v>
      </c>
      <c r="HG569">
        <v>119.08</v>
      </c>
      <c r="HL569">
        <v>119.08</v>
      </c>
      <c r="HQ569">
        <v>119.08</v>
      </c>
      <c r="HV569">
        <v>119.08</v>
      </c>
      <c r="IA569">
        <v>119.08</v>
      </c>
      <c r="IF569">
        <v>119.08</v>
      </c>
      <c r="IK569">
        <v>119.08</v>
      </c>
      <c r="IP569">
        <v>118.16</v>
      </c>
      <c r="IU569">
        <v>118.16</v>
      </c>
      <c r="IZ569">
        <v>118.16</v>
      </c>
      <c r="JE569">
        <v>118.16</v>
      </c>
      <c r="JJ569">
        <v>118.16</v>
      </c>
      <c r="JO569">
        <v>118.16</v>
      </c>
    </row>
    <row r="570" spans="1:278" x14ac:dyDescent="0.3">
      <c r="A570" s="2">
        <f>IFERROR(AVERAGEIF(Customer_Revenue[[#This Row],[1/3/2022]:[3/31/2022]], "&gt;0"), 0)</f>
        <v>52.819230769230757</v>
      </c>
      <c r="B570" s="1">
        <f>IFERROR(AVEDEV(Customer_Revenue[[#This Row],[1/3/2022]:[3/31/2022]]),0)</f>
        <v>7.5560946745562143</v>
      </c>
      <c r="C570" s="1">
        <f>IFERROR(MAX(0,#REF!-#REF!),0)</f>
        <v>0</v>
      </c>
      <c r="D570" s="1">
        <f>IFERROR(#REF!+#REF!,0)</f>
        <v>0</v>
      </c>
      <c r="E570" s="2">
        <f>IFERROR(AVERAGEIF(Customer_Revenue[[#This Row],[4/1/2022]:[6/30/2022]], "&gt;0"), 0)</f>
        <v>58.60692307692306</v>
      </c>
      <c r="F570" s="1">
        <f>IFERROR(AVEDEV(Customer_Revenue[[#This Row],[4/1/2022]:[6/30/2022]]),0)</f>
        <v>9.5633136094674551</v>
      </c>
      <c r="G570" s="1">
        <f>IFERROR(MAX(0,#REF!-#REF!),0)</f>
        <v>0</v>
      </c>
      <c r="H570" s="1">
        <f>IFERROR(#REF!+#REF!,0)</f>
        <v>0</v>
      </c>
      <c r="I570" s="2">
        <f>IFERROR(AVERAGEIF(Customer_Revenue[[#This Row],[4/1/2022]:[9/30/2022]], "&gt;0"),0)</f>
        <v>61.336923076923085</v>
      </c>
      <c r="J570" s="1">
        <f>IFERROR(AVEDEV(Customer_Revenue[[#This Row],[4/1/2022]:[9/30/2022]]),0)</f>
        <v>9.889999999999997</v>
      </c>
      <c r="K570" s="1">
        <f>IFERROR(MAX(0,Customer_Revenue[[#This Row],[Q3 Mean]]-Customer_Revenue[[#This Row],[Q3 Mean Absolute Deviation]]),0)</f>
        <v>51.446923076923085</v>
      </c>
      <c r="L570" s="1">
        <f>IFERROR(MAX(0,Customer_Revenue[[#This Row],[Q3 Mean]]+Customer_Revenue[[#This Row],[Q3 Mean Absolute Deviation]]),0)</f>
        <v>71.226923076923086</v>
      </c>
      <c r="M570" s="2">
        <f>IFERROR(AVERAGEIF(Customer_Revenue[[#This Row],[10/1/2021]:[3/31/2022]], "&gt;0"),0)</f>
        <v>53.154615384615404</v>
      </c>
      <c r="N570" s="1">
        <f>IFERROR(AVEDEV(Customer_Revenue[[#This Row],[10/1/2021]:[3/31/2022]]),0)</f>
        <v>7.6484615384615386</v>
      </c>
      <c r="O570" s="1">
        <f>IFERROR(MAX(0,#REF!-#REF!),0)</f>
        <v>0</v>
      </c>
      <c r="P570" s="1">
        <f>IFERROR(#REF!+#REF!,0)</f>
        <v>0</v>
      </c>
      <c r="Q570">
        <v>11122</v>
      </c>
      <c r="S570">
        <v>60.63</v>
      </c>
      <c r="X570">
        <v>45.16</v>
      </c>
      <c r="AC570">
        <v>60.63</v>
      </c>
      <c r="AH570">
        <v>45.16</v>
      </c>
      <c r="AM570">
        <v>60.63</v>
      </c>
      <c r="AR570">
        <v>45.16</v>
      </c>
      <c r="AW570">
        <v>60.63</v>
      </c>
      <c r="BB570">
        <v>45.16</v>
      </c>
      <c r="BG570">
        <v>60.63</v>
      </c>
      <c r="BL570">
        <v>45.16</v>
      </c>
      <c r="BQ570">
        <v>60.63</v>
      </c>
      <c r="BV570">
        <v>45.16</v>
      </c>
      <c r="CA570">
        <v>60.63</v>
      </c>
      <c r="CF570">
        <v>45.16</v>
      </c>
      <c r="CK570" s="17">
        <v>60.63</v>
      </c>
      <c r="CP570">
        <v>45.16</v>
      </c>
      <c r="CU570">
        <v>60.63</v>
      </c>
      <c r="CZ570">
        <v>45.16</v>
      </c>
      <c r="DE570">
        <v>60.63</v>
      </c>
      <c r="DJ570">
        <v>45.16</v>
      </c>
      <c r="DO570">
        <v>60.63</v>
      </c>
      <c r="DT570">
        <v>45.16</v>
      </c>
      <c r="DY570">
        <v>60.63</v>
      </c>
      <c r="ED570">
        <v>47.41</v>
      </c>
      <c r="EI570">
        <v>62.88</v>
      </c>
      <c r="EN570">
        <v>47.41</v>
      </c>
      <c r="ES570">
        <v>66.77</v>
      </c>
      <c r="EX570">
        <v>47.41</v>
      </c>
      <c r="FC570">
        <v>66.77</v>
      </c>
      <c r="FH570">
        <v>47.41</v>
      </c>
      <c r="FM570">
        <v>66.77</v>
      </c>
      <c r="FR570">
        <v>47.41</v>
      </c>
      <c r="FW570">
        <v>66.77</v>
      </c>
      <c r="GB570">
        <v>47.41</v>
      </c>
      <c r="GG570">
        <v>66.77</v>
      </c>
      <c r="GL570">
        <v>49.92</v>
      </c>
      <c r="GQ570">
        <v>69.28</v>
      </c>
      <c r="GV570">
        <v>49.92</v>
      </c>
      <c r="HA570">
        <v>69.28</v>
      </c>
      <c r="HF570">
        <v>54.55</v>
      </c>
      <c r="HM570">
        <v>68.989999999999995</v>
      </c>
      <c r="HR570">
        <v>54.55</v>
      </c>
      <c r="HU570">
        <v>75.709999999999994</v>
      </c>
      <c r="HZ570">
        <v>54.55</v>
      </c>
      <c r="IE570">
        <v>75.709999999999994</v>
      </c>
      <c r="IJ570">
        <v>54.55</v>
      </c>
      <c r="IO570">
        <v>74.87</v>
      </c>
      <c r="IT570">
        <v>53.71</v>
      </c>
      <c r="IY570">
        <v>79.13</v>
      </c>
      <c r="JD570">
        <v>53.71</v>
      </c>
      <c r="JI570">
        <v>79.13</v>
      </c>
      <c r="JN570">
        <v>53.71</v>
      </c>
    </row>
    <row r="571" spans="1:278" x14ac:dyDescent="0.3">
      <c r="A571" s="2">
        <f>IFERROR(AVERAGEIF(Customer_Revenue[[#This Row],[1/3/2022]:[3/31/2022]], "&gt;0"), 0)</f>
        <v>47.991666666666667</v>
      </c>
      <c r="B571" s="1">
        <f>IFERROR(AVEDEV(Customer_Revenue[[#This Row],[1/3/2022]:[3/31/2022]]),0)</f>
        <v>6.4958333333333345</v>
      </c>
      <c r="C571" s="1">
        <f>IFERROR(MAX(0,#REF!-#REF!),0)</f>
        <v>0</v>
      </c>
      <c r="D571" s="1">
        <f>IFERROR(#REF!+#REF!,0)</f>
        <v>0</v>
      </c>
      <c r="E571" s="2">
        <f>IFERROR(AVERAGEIF(Customer_Revenue[[#This Row],[4/1/2022]:[6/30/2022]], "&gt;0"), 0)</f>
        <v>55.345384615384596</v>
      </c>
      <c r="F571" s="1">
        <f>IFERROR(AVEDEV(Customer_Revenue[[#This Row],[4/1/2022]:[6/30/2022]]),0)</f>
        <v>7.3417346938775605</v>
      </c>
      <c r="G571" s="1">
        <f>IFERROR(MAX(0,#REF!-#REF!),0)</f>
        <v>0</v>
      </c>
      <c r="H571" s="1">
        <f>IFERROR(#REF!+#REF!,0)</f>
        <v>0</v>
      </c>
      <c r="I571" s="2">
        <f>IFERROR(AVERAGEIF(Customer_Revenue[[#This Row],[4/1/2022]:[9/30/2022]], "&gt;0"),0)</f>
        <v>60.268148148148128</v>
      </c>
      <c r="J571" s="1">
        <f>IFERROR(AVEDEV(Customer_Revenue[[#This Row],[4/1/2022]:[9/30/2022]]),0)</f>
        <v>10.848266666666676</v>
      </c>
      <c r="K571" s="1">
        <f>IFERROR(MAX(0,Customer_Revenue[[#This Row],[Q3 Mean]]-Customer_Revenue[[#This Row],[Q3 Mean Absolute Deviation]]),0)</f>
        <v>49.419881481481454</v>
      </c>
      <c r="L571" s="1">
        <f>IFERROR(MAX(0,Customer_Revenue[[#This Row],[Q3 Mean]]+Customer_Revenue[[#This Row],[Q3 Mean Absolute Deviation]]),0)</f>
        <v>71.116414814814803</v>
      </c>
      <c r="M571" s="2">
        <f>IFERROR(AVERAGEIF(Customer_Revenue[[#This Row],[10/1/2021]:[3/31/2022]], "&gt;0"),0)</f>
        <v>48.006923076923073</v>
      </c>
      <c r="N571" s="1">
        <f>IFERROR(AVEDEV(Customer_Revenue[[#This Row],[10/1/2021]:[3/31/2022]]),0)</f>
        <v>5.9196707818930125</v>
      </c>
      <c r="O571" s="1">
        <f>IFERROR(MAX(0,#REF!-#REF!),0)</f>
        <v>0</v>
      </c>
      <c r="P571" s="1">
        <f>IFERROR(#REF!+#REF!,0)</f>
        <v>0</v>
      </c>
      <c r="Q571">
        <v>11132</v>
      </c>
      <c r="R571">
        <v>48.02</v>
      </c>
      <c r="W571">
        <v>48.02</v>
      </c>
      <c r="AB571">
        <v>48.02</v>
      </c>
      <c r="AG571">
        <v>48.02</v>
      </c>
      <c r="AL571">
        <v>48.02</v>
      </c>
      <c r="AQ571">
        <v>48.02</v>
      </c>
      <c r="AV571">
        <v>48.02</v>
      </c>
      <c r="BA571">
        <v>48.02</v>
      </c>
      <c r="BF571">
        <v>48.02</v>
      </c>
      <c r="BK571">
        <v>48.02</v>
      </c>
      <c r="BP571">
        <v>48.02</v>
      </c>
      <c r="BU571">
        <v>48.02</v>
      </c>
      <c r="BV571">
        <v>0</v>
      </c>
      <c r="BZ571">
        <v>48.02</v>
      </c>
      <c r="CE571">
        <v>48.02</v>
      </c>
      <c r="CJ571">
        <v>48.02</v>
      </c>
      <c r="CK571" s="17"/>
      <c r="CO571">
        <v>48.02</v>
      </c>
      <c r="CT571">
        <v>35</v>
      </c>
      <c r="CY571">
        <v>35</v>
      </c>
      <c r="DD571">
        <v>35</v>
      </c>
      <c r="DI571">
        <v>48.02</v>
      </c>
      <c r="DN571">
        <v>48.02</v>
      </c>
      <c r="DS571">
        <v>48.02</v>
      </c>
      <c r="DX571">
        <v>48.02</v>
      </c>
      <c r="EC571">
        <v>48.02</v>
      </c>
      <c r="EH571">
        <v>86.74</v>
      </c>
      <c r="EM571">
        <v>48.02</v>
      </c>
      <c r="ER571">
        <v>54.65</v>
      </c>
      <c r="EW571">
        <v>54.65</v>
      </c>
      <c r="FB571">
        <v>54.65</v>
      </c>
      <c r="FG571">
        <v>54.65</v>
      </c>
      <c r="FL571">
        <v>54.65</v>
      </c>
      <c r="FQ571">
        <v>54.65</v>
      </c>
      <c r="FV571">
        <v>54.65</v>
      </c>
      <c r="GA571">
        <v>54.65</v>
      </c>
      <c r="GF571">
        <v>54.65</v>
      </c>
      <c r="GJ571">
        <v>56.91</v>
      </c>
      <c r="GK571">
        <v>0</v>
      </c>
      <c r="GP571">
        <v>56.91</v>
      </c>
      <c r="GU571">
        <v>56.91</v>
      </c>
      <c r="GZ571">
        <v>56.91</v>
      </c>
      <c r="HE571">
        <v>61.9</v>
      </c>
      <c r="HI571">
        <v>61.9</v>
      </c>
      <c r="HJ571">
        <v>0</v>
      </c>
      <c r="HO571">
        <v>61.9</v>
      </c>
      <c r="HT571">
        <v>61.9</v>
      </c>
      <c r="HY571">
        <v>129.69999999999999</v>
      </c>
      <c r="ID571">
        <v>56.26</v>
      </c>
      <c r="II571">
        <v>56.26</v>
      </c>
      <c r="IN571">
        <v>55.51</v>
      </c>
      <c r="IS571">
        <v>84.87</v>
      </c>
      <c r="IX571">
        <v>55.51</v>
      </c>
      <c r="JB571">
        <v>55.51</v>
      </c>
      <c r="JC571">
        <v>0</v>
      </c>
      <c r="JH571">
        <v>55.51</v>
      </c>
      <c r="JM571">
        <v>55.51</v>
      </c>
      <c r="JR571">
        <v>55.51</v>
      </c>
    </row>
    <row r="572" spans="1:278" x14ac:dyDescent="0.3">
      <c r="A572" s="2">
        <f>IFERROR(AVERAGEIF(Customer_Revenue[[#This Row],[1/3/2022]:[3/31/2022]], "&gt;0"), 0)</f>
        <v>234.58076923076928</v>
      </c>
      <c r="B572" s="1">
        <f>IFERROR(AVEDEV(Customer_Revenue[[#This Row],[1/3/2022]:[3/31/2022]]),0)</f>
        <v>33.738698224852037</v>
      </c>
      <c r="C572" s="1">
        <f>IFERROR(MAX(0,#REF!-#REF!),0)</f>
        <v>0</v>
      </c>
      <c r="D572" s="1">
        <f>IFERROR(#REF!+#REF!,0)</f>
        <v>0</v>
      </c>
      <c r="E572" s="2">
        <f>IFERROR(AVERAGEIF(Customer_Revenue[[#This Row],[4/1/2022]:[6/30/2022]], "&gt;0"), 0)</f>
        <v>230.03923076923081</v>
      </c>
      <c r="F572" s="1">
        <f>IFERROR(AVEDEV(Customer_Revenue[[#This Row],[4/1/2022]:[6/30/2022]]),0)</f>
        <v>21.089112426035477</v>
      </c>
      <c r="G572" s="1">
        <f>IFERROR(MAX(0,#REF!-#REF!),0)</f>
        <v>0</v>
      </c>
      <c r="H572" s="1">
        <f>IFERROR(#REF!+#REF!,0)</f>
        <v>0</v>
      </c>
      <c r="I572" s="2">
        <f>IFERROR(AVERAGEIF(Customer_Revenue[[#This Row],[4/1/2022]:[9/30/2022]], "&gt;0"),0)</f>
        <v>206.22500000000008</v>
      </c>
      <c r="J572" s="1">
        <f>IFERROR(AVEDEV(Customer_Revenue[[#This Row],[4/1/2022]:[9/30/2022]]),0)</f>
        <v>44.122307692307693</v>
      </c>
      <c r="K572" s="1">
        <f>IFERROR(MAX(0,Customer_Revenue[[#This Row],[Q3 Mean]]-Customer_Revenue[[#This Row],[Q3 Mean Absolute Deviation]]),0)</f>
        <v>162.10269230769239</v>
      </c>
      <c r="L572" s="1">
        <f>IFERROR(MAX(0,Customer_Revenue[[#This Row],[Q3 Mean]]+Customer_Revenue[[#This Row],[Q3 Mean Absolute Deviation]]),0)</f>
        <v>250.34730769230777</v>
      </c>
      <c r="M572" s="2">
        <f>IFERROR(AVERAGEIF(Customer_Revenue[[#This Row],[10/1/2021]:[3/31/2022]], "&gt;0"),0)</f>
        <v>247.78269230769232</v>
      </c>
      <c r="N572" s="1">
        <f>IFERROR(AVEDEV(Customer_Revenue[[#This Row],[10/1/2021]:[3/31/2022]]),0)</f>
        <v>60.189467455621326</v>
      </c>
      <c r="O572" s="1">
        <f>IFERROR(MAX(0,#REF!-#REF!),0)</f>
        <v>0</v>
      </c>
      <c r="P572" s="1">
        <f>IFERROR(#REF!+#REF!,0)</f>
        <v>0</v>
      </c>
      <c r="Q572">
        <v>11134</v>
      </c>
      <c r="T572">
        <v>283.14999999999998</v>
      </c>
      <c r="Y572">
        <v>283.14999999999998</v>
      </c>
      <c r="AD572">
        <v>283.14999999999998</v>
      </c>
      <c r="AI572">
        <v>283.14999999999998</v>
      </c>
      <c r="AN572">
        <v>287.63</v>
      </c>
      <c r="AS572">
        <v>287.63</v>
      </c>
      <c r="AX572">
        <v>482.48</v>
      </c>
      <c r="BC572">
        <v>92.78</v>
      </c>
      <c r="BH572">
        <v>287.63</v>
      </c>
      <c r="BM572">
        <v>243.09</v>
      </c>
      <c r="BR572">
        <v>92.78</v>
      </c>
      <c r="BW572">
        <v>393.4</v>
      </c>
      <c r="CB572">
        <v>92.78</v>
      </c>
      <c r="CG572">
        <v>243.09</v>
      </c>
      <c r="CK572" s="17"/>
      <c r="CL572">
        <v>243.09</v>
      </c>
      <c r="CQ572">
        <v>243.09</v>
      </c>
      <c r="CV572">
        <v>243.09</v>
      </c>
      <c r="DA572">
        <v>388.92</v>
      </c>
      <c r="DF572">
        <v>161.56</v>
      </c>
      <c r="DK572">
        <v>88.3</v>
      </c>
      <c r="DP572">
        <v>238.61</v>
      </c>
      <c r="DU572">
        <v>238.61</v>
      </c>
      <c r="DZ572">
        <v>238.61</v>
      </c>
      <c r="EE572">
        <v>240.86</v>
      </c>
      <c r="EJ572">
        <v>240.86</v>
      </c>
      <c r="EO572">
        <v>240.86</v>
      </c>
      <c r="ET572">
        <v>240.86</v>
      </c>
      <c r="EY572">
        <v>240.86</v>
      </c>
      <c r="FD572">
        <v>240.86</v>
      </c>
      <c r="FI572">
        <v>240.86</v>
      </c>
      <c r="FN572">
        <v>240.86</v>
      </c>
      <c r="FS572">
        <v>240.86</v>
      </c>
      <c r="FX572">
        <v>240.86</v>
      </c>
      <c r="GC572">
        <v>240.86</v>
      </c>
      <c r="GH572">
        <v>240.86</v>
      </c>
      <c r="GM572">
        <v>92.96</v>
      </c>
      <c r="GR572">
        <v>243.27</v>
      </c>
      <c r="GW572">
        <v>243.27</v>
      </c>
      <c r="HB572">
        <v>243.27</v>
      </c>
      <c r="HG572">
        <v>243.91</v>
      </c>
      <c r="HL572">
        <v>243.91</v>
      </c>
      <c r="HQ572">
        <v>243.91</v>
      </c>
      <c r="HV572">
        <v>243.91</v>
      </c>
      <c r="IA572">
        <v>163.6</v>
      </c>
      <c r="IF572">
        <v>163.6</v>
      </c>
      <c r="IK572">
        <v>163.6</v>
      </c>
      <c r="IP572">
        <v>162.85</v>
      </c>
      <c r="IU572">
        <v>162.85</v>
      </c>
      <c r="IZ572">
        <v>162.85</v>
      </c>
      <c r="JE572">
        <v>162.85</v>
      </c>
      <c r="JJ572">
        <v>92.85</v>
      </c>
      <c r="JO572">
        <v>160.65</v>
      </c>
    </row>
    <row r="573" spans="1:278" x14ac:dyDescent="0.3">
      <c r="A573" s="2">
        <f>IFERROR(AVERAGEIF(Customer_Revenue[[#This Row],[1/3/2022]:[3/31/2022]], "&gt;0"), 0)</f>
        <v>287.55384615384617</v>
      </c>
      <c r="B573" s="1">
        <f>IFERROR(AVEDEV(Customer_Revenue[[#This Row],[1/3/2022]:[3/31/2022]]),0)</f>
        <v>153.74934911242605</v>
      </c>
      <c r="C573" s="1">
        <f>IFERROR(MAX(0,#REF!-#REF!),0)</f>
        <v>0</v>
      </c>
      <c r="D573" s="1">
        <f>IFERROR(#REF!+#REF!,0)</f>
        <v>0</v>
      </c>
      <c r="E573" s="2">
        <f>IFERROR(AVERAGEIF(Customer_Revenue[[#This Row],[4/1/2022]:[6/30/2022]], "&gt;0"), 0)</f>
        <v>362.47</v>
      </c>
      <c r="F573" s="1">
        <f>IFERROR(AVEDEV(Customer_Revenue[[#This Row],[4/1/2022]:[6/30/2022]]),0)</f>
        <v>224.48204081632653</v>
      </c>
      <c r="G573" s="1">
        <f>IFERROR(MAX(0,#REF!-#REF!),0)</f>
        <v>0</v>
      </c>
      <c r="H573" s="1">
        <f>IFERROR(#REF!+#REF!,0)</f>
        <v>0</v>
      </c>
      <c r="I573" s="2">
        <f>IFERROR(AVERAGEIF(Customer_Revenue[[#This Row],[4/1/2022]:[9/30/2022]], "&gt;0"),0)</f>
        <v>298.44076923076926</v>
      </c>
      <c r="J573" s="1">
        <f>IFERROR(AVEDEV(Customer_Revenue[[#This Row],[4/1/2022]:[9/30/2022]]),0)</f>
        <v>163.34751486325806</v>
      </c>
      <c r="K573" s="1">
        <f>IFERROR(MAX(0,Customer_Revenue[[#This Row],[Q3 Mean]]-Customer_Revenue[[#This Row],[Q3 Mean Absolute Deviation]]),0)</f>
        <v>135.09325436751121</v>
      </c>
      <c r="L573" s="1">
        <f>IFERROR(MAX(0,Customer_Revenue[[#This Row],[Q3 Mean]]+Customer_Revenue[[#This Row],[Q3 Mean Absolute Deviation]]),0)</f>
        <v>461.78828409402729</v>
      </c>
      <c r="M573" s="2">
        <f>IFERROR(AVERAGEIF(Customer_Revenue[[#This Row],[10/1/2021]:[3/31/2022]], "&gt;0"),0)</f>
        <v>268.11384615384617</v>
      </c>
      <c r="N573" s="1">
        <f>IFERROR(AVEDEV(Customer_Revenue[[#This Row],[10/1/2021]:[3/31/2022]]),0)</f>
        <v>142.16875739644973</v>
      </c>
      <c r="O573" s="1">
        <f>IFERROR(MAX(0,#REF!-#REF!),0)</f>
        <v>0</v>
      </c>
      <c r="P573" s="1">
        <f>IFERROR(#REF!+#REF!,0)</f>
        <v>0</v>
      </c>
      <c r="Q573">
        <v>11138</v>
      </c>
      <c r="S573">
        <v>93.039999999999992</v>
      </c>
      <c r="X573">
        <v>217.35000000000002</v>
      </c>
      <c r="AC573">
        <v>39.85</v>
      </c>
      <c r="AH573">
        <v>348.89000000000004</v>
      </c>
      <c r="AM573">
        <v>89.07</v>
      </c>
      <c r="AR573">
        <v>246.35000000000002</v>
      </c>
      <c r="AW573">
        <v>317.61</v>
      </c>
      <c r="BB573">
        <v>278.73</v>
      </c>
      <c r="BG573">
        <v>659.74</v>
      </c>
      <c r="BL573">
        <v>467.28000000000003</v>
      </c>
      <c r="BQ573">
        <v>150.87</v>
      </c>
      <c r="BV573">
        <v>282.38</v>
      </c>
      <c r="CA573">
        <v>41.6</v>
      </c>
      <c r="CF573">
        <v>77.73</v>
      </c>
      <c r="CK573" s="17">
        <v>299.90000000000003</v>
      </c>
      <c r="CP573">
        <v>870.30000000000007</v>
      </c>
      <c r="CU573">
        <v>81.86</v>
      </c>
      <c r="CZ573">
        <v>130.92000000000002</v>
      </c>
      <c r="DE573">
        <v>326.08000000000004</v>
      </c>
      <c r="DJ573">
        <v>89.07</v>
      </c>
      <c r="DO573">
        <v>213.57999999999998</v>
      </c>
      <c r="DT573">
        <v>273.79000000000002</v>
      </c>
      <c r="DY573">
        <v>497.27000000000004</v>
      </c>
      <c r="ED573">
        <v>255.18</v>
      </c>
      <c r="EI573">
        <v>178.93</v>
      </c>
      <c r="EN573">
        <v>443.59000000000003</v>
      </c>
      <c r="ES573">
        <v>177.73000000000002</v>
      </c>
      <c r="EX573">
        <v>69.710000000000008</v>
      </c>
      <c r="FC573">
        <v>400.84000000000003</v>
      </c>
      <c r="FH573">
        <v>515.57000000000005</v>
      </c>
      <c r="FI573">
        <v>0</v>
      </c>
      <c r="FM573">
        <v>251.51999999999998</v>
      </c>
      <c r="FR573">
        <v>47.36</v>
      </c>
      <c r="FW573">
        <v>572</v>
      </c>
      <c r="GB573">
        <v>202.76</v>
      </c>
      <c r="GG573">
        <v>235.13</v>
      </c>
      <c r="GL573">
        <v>379.77</v>
      </c>
      <c r="GQ573">
        <v>936.99</v>
      </c>
      <c r="GV573">
        <v>785.68</v>
      </c>
      <c r="HA573">
        <v>137.05000000000001</v>
      </c>
      <c r="HF573">
        <v>239.48</v>
      </c>
      <c r="HK573">
        <v>346.25</v>
      </c>
      <c r="HP573">
        <v>154.97</v>
      </c>
      <c r="HQ573">
        <v>0</v>
      </c>
      <c r="HU573">
        <v>150.97999999999999</v>
      </c>
      <c r="HZ573">
        <v>165.18</v>
      </c>
      <c r="IE573">
        <v>312.63</v>
      </c>
      <c r="IJ573">
        <v>307.96000000000004</v>
      </c>
      <c r="IL573">
        <v>0</v>
      </c>
      <c r="IO573">
        <v>276.48</v>
      </c>
      <c r="IT573">
        <v>108.24000000000001</v>
      </c>
      <c r="IY573">
        <v>151.70000000000002</v>
      </c>
      <c r="JD573">
        <v>88.3</v>
      </c>
      <c r="JI573">
        <v>318.54999999999995</v>
      </c>
      <c r="JN573">
        <v>426.63</v>
      </c>
    </row>
    <row r="574" spans="1:278" x14ac:dyDescent="0.3">
      <c r="A574" s="2">
        <f>IFERROR(AVERAGEIF(Customer_Revenue[[#This Row],[1/3/2022]:[3/31/2022]], "&gt;0"), 0)</f>
        <v>43.532499999999999</v>
      </c>
      <c r="B574" s="1">
        <f>IFERROR(AVEDEV(Customer_Revenue[[#This Row],[1/3/2022]:[3/31/2022]]),0)</f>
        <v>0.84375</v>
      </c>
      <c r="C574" s="1">
        <f>IFERROR(MAX(0,#REF!-#REF!),0)</f>
        <v>0</v>
      </c>
      <c r="D574" s="1">
        <f>IFERROR(#REF!+#REF!,0)</f>
        <v>0</v>
      </c>
      <c r="E574" s="2">
        <f>IFERROR(AVERAGEIF(Customer_Revenue[[#This Row],[4/1/2022]:[6/30/2022]], "&gt;0"), 0)</f>
        <v>46.153333333333336</v>
      </c>
      <c r="F574" s="1">
        <f>IFERROR(AVEDEV(Customer_Revenue[[#This Row],[4/1/2022]:[6/30/2022]]),0)</f>
        <v>1.2444444444444471</v>
      </c>
      <c r="G574" s="1">
        <f>IFERROR(MAX(0,#REF!-#REF!),0)</f>
        <v>0</v>
      </c>
      <c r="H574" s="1">
        <f>IFERROR(#REF!+#REF!,0)</f>
        <v>0</v>
      </c>
      <c r="I574" s="2">
        <f>IFERROR(AVERAGEIF(Customer_Revenue[[#This Row],[4/1/2022]:[9/30/2022]], "&gt;0"),0)</f>
        <v>46.796666666666674</v>
      </c>
      <c r="J574" s="1">
        <f>IFERROR(AVEDEV(Customer_Revenue[[#This Row],[4/1/2022]:[9/30/2022]]),0)</f>
        <v>1.0511111111111096</v>
      </c>
      <c r="K574" s="1">
        <f>IFERROR(MAX(0,Customer_Revenue[[#This Row],[Q3 Mean]]-Customer_Revenue[[#This Row],[Q3 Mean Absolute Deviation]]),0)</f>
        <v>45.745555555555562</v>
      </c>
      <c r="L574" s="1">
        <f>IFERROR(MAX(0,Customer_Revenue[[#This Row],[Q3 Mean]]+Customer_Revenue[[#This Row],[Q3 Mean Absolute Deviation]]),0)</f>
        <v>47.847777777777786</v>
      </c>
      <c r="M574" s="2">
        <f>IFERROR(AVERAGEIF(Customer_Revenue[[#This Row],[10/1/2021]:[3/31/2022]], "&gt;0"),0)</f>
        <v>43.291428571428568</v>
      </c>
      <c r="N574" s="1">
        <f>IFERROR(AVEDEV(Customer_Revenue[[#This Row],[10/1/2021]:[3/31/2022]]),0)</f>
        <v>0.55102040816326381</v>
      </c>
      <c r="O574" s="1">
        <f>IFERROR(MAX(0,#REF!-#REF!),0)</f>
        <v>0</v>
      </c>
      <c r="P574" s="1">
        <f>IFERROR(#REF!+#REF!,0)</f>
        <v>0</v>
      </c>
      <c r="Q574">
        <v>11149</v>
      </c>
      <c r="AA574">
        <v>42.97</v>
      </c>
      <c r="AU574">
        <v>42.97</v>
      </c>
      <c r="BO574">
        <v>42.97</v>
      </c>
      <c r="CI574">
        <v>42.97</v>
      </c>
      <c r="CK574" s="17"/>
      <c r="DC574">
        <v>42.97</v>
      </c>
      <c r="DW574">
        <v>42.97</v>
      </c>
      <c r="EQ574">
        <v>45.22</v>
      </c>
      <c r="FK574">
        <v>45.22</v>
      </c>
      <c r="GE574">
        <v>45.22</v>
      </c>
      <c r="GY574">
        <v>48.02</v>
      </c>
      <c r="HS574">
        <v>48.02</v>
      </c>
      <c r="IM574">
        <v>47.15</v>
      </c>
      <c r="JG574">
        <v>47.15</v>
      </c>
    </row>
    <row r="575" spans="1:278" x14ac:dyDescent="0.3">
      <c r="A575" s="2">
        <f>IFERROR(AVERAGEIF(Customer_Revenue[[#This Row],[1/3/2022]:[3/31/2022]], "&gt;0"), 0)</f>
        <v>247.13285714285715</v>
      </c>
      <c r="B575" s="1">
        <f>IFERROR(AVEDEV(Customer_Revenue[[#This Row],[1/3/2022]:[3/31/2022]]),0)</f>
        <v>94.821249999999992</v>
      </c>
      <c r="C575" s="1">
        <f>IFERROR(MAX(0,#REF!-#REF!),0)</f>
        <v>0</v>
      </c>
      <c r="D575" s="1">
        <f>IFERROR(#REF!+#REF!,0)</f>
        <v>0</v>
      </c>
      <c r="E575" s="2">
        <f>IFERROR(AVERAGEIF(Customer_Revenue[[#This Row],[4/1/2022]:[6/30/2022]], "&gt;0"), 0)</f>
        <v>193.05666666666664</v>
      </c>
      <c r="F575" s="1">
        <f>IFERROR(AVEDEV(Customer_Revenue[[#This Row],[4/1/2022]:[6/30/2022]]),0)</f>
        <v>86.353877551020403</v>
      </c>
      <c r="G575" s="1">
        <f>IFERROR(MAX(0,#REF!-#REF!),0)</f>
        <v>0</v>
      </c>
      <c r="H575" s="1">
        <f>IFERROR(#REF!+#REF!,0)</f>
        <v>0</v>
      </c>
      <c r="I575" s="2">
        <f>IFERROR(AVERAGEIF(Customer_Revenue[[#This Row],[4/1/2022]:[9/30/2022]], "&gt;0"),0)</f>
        <v>206.3214285714285</v>
      </c>
      <c r="J575" s="1">
        <f>IFERROR(AVEDEV(Customer_Revenue[[#This Row],[4/1/2022]:[9/30/2022]]),0)</f>
        <v>99.65531249999998</v>
      </c>
      <c r="K575" s="1">
        <f>IFERROR(MAX(0,Customer_Revenue[[#This Row],[Q3 Mean]]-Customer_Revenue[[#This Row],[Q3 Mean Absolute Deviation]]),0)</f>
        <v>106.66611607142852</v>
      </c>
      <c r="L575" s="1">
        <f>IFERROR(MAX(0,Customer_Revenue[[#This Row],[Q3 Mean]]+Customer_Revenue[[#This Row],[Q3 Mean Absolute Deviation]]),0)</f>
        <v>305.97674107142848</v>
      </c>
      <c r="M575" s="2">
        <f>IFERROR(AVERAGEIF(Customer_Revenue[[#This Row],[10/1/2021]:[3/31/2022]], "&gt;0"),0)</f>
        <v>229.37692307692308</v>
      </c>
      <c r="N575" s="1">
        <f>IFERROR(AVEDEV(Customer_Revenue[[#This Row],[10/1/2021]:[3/31/2022]]),0)</f>
        <v>97.981777777777793</v>
      </c>
      <c r="O575" s="1">
        <f>IFERROR(MAX(0,#REF!-#REF!),0)</f>
        <v>0</v>
      </c>
      <c r="P575" s="1">
        <f>IFERROR(#REF!+#REF!,0)</f>
        <v>0</v>
      </c>
      <c r="Q575">
        <v>11159</v>
      </c>
      <c r="V575">
        <v>95.84</v>
      </c>
      <c r="AF575">
        <v>107.46</v>
      </c>
      <c r="AP575">
        <v>267.35000000000002</v>
      </c>
      <c r="AZ575">
        <v>267.35000000000002</v>
      </c>
      <c r="BJ575">
        <v>347.3</v>
      </c>
      <c r="BT575">
        <v>166.67</v>
      </c>
      <c r="CD575">
        <v>0</v>
      </c>
      <c r="CI575">
        <v>107.45</v>
      </c>
      <c r="CK575" s="17"/>
      <c r="CS575">
        <v>251.09</v>
      </c>
      <c r="DC575">
        <v>179.27</v>
      </c>
      <c r="DM575">
        <v>259.27</v>
      </c>
      <c r="DW575">
        <v>382.71</v>
      </c>
      <c r="DZ575">
        <v>0</v>
      </c>
      <c r="EG575">
        <v>198.96</v>
      </c>
      <c r="EQ575">
        <v>351.18</v>
      </c>
      <c r="FA575">
        <v>118.96</v>
      </c>
      <c r="FK575">
        <v>211.96</v>
      </c>
      <c r="FU575">
        <v>118.96</v>
      </c>
      <c r="GE575">
        <v>291.95999999999998</v>
      </c>
      <c r="GF575">
        <v>0</v>
      </c>
      <c r="GO575">
        <v>121.75</v>
      </c>
      <c r="GY575">
        <v>294.75</v>
      </c>
      <c r="HI575">
        <v>122.6</v>
      </c>
      <c r="HS575">
        <v>122.6</v>
      </c>
      <c r="IC575">
        <v>135.04</v>
      </c>
      <c r="IM575">
        <v>134.08000000000001</v>
      </c>
      <c r="IP575">
        <v>271.2</v>
      </c>
      <c r="IR575">
        <v>0</v>
      </c>
      <c r="IW575">
        <v>134.08000000000001</v>
      </c>
      <c r="JG575">
        <v>405.28</v>
      </c>
      <c r="JQ575">
        <v>405.28</v>
      </c>
    </row>
    <row r="576" spans="1:278" x14ac:dyDescent="0.3">
      <c r="A576" s="2">
        <f>IFERROR(AVERAGEIF(Customer_Revenue[[#This Row],[1/3/2022]:[3/31/2022]], "&gt;0"), 0)</f>
        <v>9.2999999999999989</v>
      </c>
      <c r="B576" s="1">
        <f>IFERROR(AVEDEV(Customer_Revenue[[#This Row],[1/3/2022]:[3/31/2022]]),0)</f>
        <v>1.7763568394002505E-15</v>
      </c>
      <c r="C576" s="1">
        <f>IFERROR(MAX(0,#REF!-#REF!),0)</f>
        <v>0</v>
      </c>
      <c r="D576" s="1">
        <f>IFERROR(#REF!+#REF!,0)</f>
        <v>0</v>
      </c>
      <c r="E576" s="2">
        <f>IFERROR(AVERAGEIF(Customer_Revenue[[#This Row],[4/1/2022]:[6/30/2022]], "&gt;0"), 0)</f>
        <v>11.206923076923077</v>
      </c>
      <c r="F576" s="1">
        <f>IFERROR(AVEDEV(Customer_Revenue[[#This Row],[4/1/2022]:[6/30/2022]]),0)</f>
        <v>1.4034319526627215</v>
      </c>
      <c r="G576" s="1">
        <f>IFERROR(MAX(0,#REF!-#REF!),0)</f>
        <v>0</v>
      </c>
      <c r="H576" s="1">
        <f>IFERROR(#REF!+#REF!,0)</f>
        <v>0</v>
      </c>
      <c r="I576" s="2">
        <f>IFERROR(AVERAGEIF(Customer_Revenue[[#This Row],[4/1/2022]:[9/30/2022]], "&gt;0"),0)</f>
        <v>10.768846153846154</v>
      </c>
      <c r="J576" s="1">
        <f>IFERROR(AVEDEV(Customer_Revenue[[#This Row],[4/1/2022]:[9/30/2022]]),0)</f>
        <v>0.87813609467455578</v>
      </c>
      <c r="K576" s="1">
        <f>IFERROR(MAX(0,Customer_Revenue[[#This Row],[Q3 Mean]]-Customer_Revenue[[#This Row],[Q3 Mean Absolute Deviation]]),0)</f>
        <v>9.8907100591715977</v>
      </c>
      <c r="L576" s="1">
        <f>IFERROR(MAX(0,Customer_Revenue[[#This Row],[Q3 Mean]]+Customer_Revenue[[#This Row],[Q3 Mean Absolute Deviation]]),0)</f>
        <v>11.646982248520709</v>
      </c>
      <c r="M576" s="2">
        <f>IFERROR(AVERAGEIF(Customer_Revenue[[#This Row],[10/1/2021]:[3/31/2022]], "&gt;0"),0)</f>
        <v>9.1846153846153893</v>
      </c>
      <c r="N576" s="1">
        <f>IFERROR(AVEDEV(Customer_Revenue[[#This Row],[10/1/2021]:[3/31/2022]]),0)</f>
        <v>0.14201183431952599</v>
      </c>
      <c r="O576" s="1">
        <f>IFERROR(MAX(0,#REF!-#REF!),0)</f>
        <v>0</v>
      </c>
      <c r="P576" s="1">
        <f>IFERROR(#REF!+#REF!,0)</f>
        <v>0</v>
      </c>
      <c r="Q576">
        <v>11162</v>
      </c>
      <c r="U576">
        <v>9</v>
      </c>
      <c r="Z576">
        <v>9</v>
      </c>
      <c r="AE576">
        <v>9</v>
      </c>
      <c r="AJ576">
        <v>9</v>
      </c>
      <c r="AO576">
        <v>9</v>
      </c>
      <c r="AT576">
        <v>9</v>
      </c>
      <c r="AY576">
        <v>9</v>
      </c>
      <c r="BD576">
        <v>9</v>
      </c>
      <c r="BI576">
        <v>9</v>
      </c>
      <c r="BN576">
        <v>9</v>
      </c>
      <c r="BS576">
        <v>9.3000000000000007</v>
      </c>
      <c r="BX576">
        <v>9.3000000000000007</v>
      </c>
      <c r="CC576">
        <v>9.3000000000000007</v>
      </c>
      <c r="CH576">
        <v>9.3000000000000007</v>
      </c>
      <c r="CK576" s="17"/>
      <c r="CM576">
        <v>9.3000000000000007</v>
      </c>
      <c r="CR576">
        <v>9.3000000000000007</v>
      </c>
      <c r="CW576">
        <v>9.3000000000000007</v>
      </c>
      <c r="DB576">
        <v>9.3000000000000007</v>
      </c>
      <c r="DG576">
        <v>9.3000000000000007</v>
      </c>
      <c r="DL576">
        <v>9.3000000000000007</v>
      </c>
      <c r="DQ576">
        <v>9.3000000000000007</v>
      </c>
      <c r="DV576">
        <v>9.3000000000000007</v>
      </c>
      <c r="EA576">
        <v>9.3000000000000007</v>
      </c>
      <c r="EF576">
        <v>9.3000000000000007</v>
      </c>
      <c r="EK576">
        <v>9.3000000000000007</v>
      </c>
      <c r="EP576">
        <v>9.3000000000000007</v>
      </c>
      <c r="EU576">
        <v>9.3000000000000007</v>
      </c>
      <c r="EZ576">
        <v>9.3000000000000007</v>
      </c>
      <c r="FE576">
        <v>9.3000000000000007</v>
      </c>
      <c r="FJ576">
        <v>13.32</v>
      </c>
      <c r="FO576">
        <v>13.32</v>
      </c>
      <c r="FT576">
        <v>13.32</v>
      </c>
      <c r="FY576">
        <v>10.64</v>
      </c>
      <c r="GD576">
        <v>10.64</v>
      </c>
      <c r="GI576">
        <v>10.64</v>
      </c>
      <c r="GN576">
        <v>10.64</v>
      </c>
      <c r="GS576">
        <v>10.64</v>
      </c>
      <c r="GX576">
        <v>13.99</v>
      </c>
      <c r="HC576">
        <v>10.64</v>
      </c>
      <c r="HH576">
        <v>10.64</v>
      </c>
      <c r="HM576">
        <v>10.64</v>
      </c>
      <c r="HR576">
        <v>10.64</v>
      </c>
      <c r="HW576">
        <v>11.31</v>
      </c>
      <c r="IB576">
        <v>10.64</v>
      </c>
      <c r="IG576">
        <v>9.9700000000000006</v>
      </c>
      <c r="IL576">
        <v>10.64</v>
      </c>
      <c r="IQ576">
        <v>9.9700000000000006</v>
      </c>
      <c r="IV576">
        <v>9.9700000000000006</v>
      </c>
      <c r="JA576">
        <v>9.9700000000000006</v>
      </c>
      <c r="JF576">
        <v>9.9700000000000006</v>
      </c>
      <c r="JK576">
        <v>9.9700000000000006</v>
      </c>
      <c r="JP576">
        <v>9.9700000000000006</v>
      </c>
    </row>
    <row r="577" spans="1:278" x14ac:dyDescent="0.3">
      <c r="A577" s="2">
        <f>IFERROR(AVERAGEIF(Customer_Revenue[[#This Row],[1/3/2022]:[3/31/2022]], "&gt;0"), 0)</f>
        <v>32.315000000000005</v>
      </c>
      <c r="B577" s="1">
        <f>IFERROR(AVEDEV(Customer_Revenue[[#This Row],[1/3/2022]:[3/31/2022]]),0)</f>
        <v>7.9138775510204074</v>
      </c>
      <c r="C577" s="1">
        <f>IFERROR(MAX(0,#REF!-#REF!),0)</f>
        <v>0</v>
      </c>
      <c r="D577" s="1">
        <f>IFERROR(#REF!+#REF!,0)</f>
        <v>0</v>
      </c>
      <c r="E577" s="2">
        <f>IFERROR(AVERAGEIF(Customer_Revenue[[#This Row],[4/1/2022]:[6/30/2022]], "&gt;0"), 0)</f>
        <v>34.6</v>
      </c>
      <c r="F577" s="1">
        <f>IFERROR(AVEDEV(Customer_Revenue[[#This Row],[4/1/2022]:[6/30/2022]]),0)</f>
        <v>9.6111111111111107</v>
      </c>
      <c r="G577" s="1">
        <f>IFERROR(MAX(0,#REF!-#REF!),0)</f>
        <v>0</v>
      </c>
      <c r="H577" s="1">
        <f>IFERROR(#REF!+#REF!,0)</f>
        <v>0</v>
      </c>
      <c r="I577" s="2">
        <f>IFERROR(AVERAGEIF(Customer_Revenue[[#This Row],[4/1/2022]:[9/30/2022]], "&gt;0"),0)</f>
        <v>35.231000000000009</v>
      </c>
      <c r="J577" s="1">
        <f>IFERROR(AVEDEV(Customer_Revenue[[#This Row],[4/1/2022]:[9/30/2022]]),0)</f>
        <v>9.7863888888888866</v>
      </c>
      <c r="K577" s="1">
        <f>IFERROR(MAX(0,Customer_Revenue[[#This Row],[Q3 Mean]]-Customer_Revenue[[#This Row],[Q3 Mean Absolute Deviation]]),0)</f>
        <v>25.444611111111122</v>
      </c>
      <c r="L577" s="1">
        <f>IFERROR(MAX(0,Customer_Revenue[[#This Row],[Q3 Mean]]+Customer_Revenue[[#This Row],[Q3 Mean Absolute Deviation]]),0)</f>
        <v>45.017388888888895</v>
      </c>
      <c r="M577" s="2">
        <f>IFERROR(AVERAGEIF(Customer_Revenue[[#This Row],[10/1/2021]:[3/31/2022]], "&gt;0"),0)</f>
        <v>31.485833333333332</v>
      </c>
      <c r="N577" s="1">
        <f>IFERROR(AVEDEV(Customer_Revenue[[#This Row],[10/1/2021]:[3/31/2022]]),0)</f>
        <v>7.7108163265306136</v>
      </c>
      <c r="O577" s="1">
        <f>IFERROR(MAX(0,#REF!-#REF!),0)</f>
        <v>0</v>
      </c>
      <c r="P577" s="1">
        <f>IFERROR(#REF!+#REF!,0)</f>
        <v>0</v>
      </c>
      <c r="Q577">
        <v>11165</v>
      </c>
      <c r="R577">
        <v>30.4</v>
      </c>
      <c r="AB577">
        <v>30.4</v>
      </c>
      <c r="AL577">
        <v>30.4</v>
      </c>
      <c r="AU577">
        <v>30.4</v>
      </c>
      <c r="BE577">
        <v>30.4</v>
      </c>
      <c r="BT577">
        <v>31.94</v>
      </c>
      <c r="CD577">
        <v>0</v>
      </c>
      <c r="CI577">
        <v>31.94</v>
      </c>
      <c r="CK577" s="17"/>
      <c r="CS577">
        <v>0</v>
      </c>
      <c r="CX577">
        <v>31.94</v>
      </c>
      <c r="DH577">
        <v>31.94</v>
      </c>
      <c r="DR577">
        <v>31.94</v>
      </c>
      <c r="EG577">
        <v>31.94</v>
      </c>
      <c r="EL577">
        <v>34.19</v>
      </c>
      <c r="EV577">
        <v>34.19</v>
      </c>
      <c r="FF577">
        <v>34.19</v>
      </c>
      <c r="FP577">
        <v>34.19</v>
      </c>
      <c r="GE577">
        <v>34.19</v>
      </c>
      <c r="GO577">
        <v>36.24</v>
      </c>
      <c r="GT577">
        <v>0</v>
      </c>
      <c r="HN577">
        <v>0</v>
      </c>
      <c r="HX577">
        <v>36.24</v>
      </c>
      <c r="IH577">
        <v>36.24</v>
      </c>
      <c r="IR577">
        <v>35.61</v>
      </c>
      <c r="JB577">
        <v>35.61</v>
      </c>
      <c r="JL577">
        <v>35.61</v>
      </c>
    </row>
    <row r="578" spans="1:278" x14ac:dyDescent="0.3">
      <c r="A578" s="2">
        <f>IFERROR(AVERAGEIF(Customer_Revenue[[#This Row],[1/3/2022]:[3/31/2022]], "&gt;0"), 0)</f>
        <v>121.79615384615386</v>
      </c>
      <c r="B578" s="1">
        <f>IFERROR(AVEDEV(Customer_Revenue[[#This Row],[1/3/2022]:[3/31/2022]]),0)</f>
        <v>15.748994082840236</v>
      </c>
      <c r="C578" s="1">
        <f>IFERROR(MAX(0,#REF!-#REF!),0)</f>
        <v>0</v>
      </c>
      <c r="D578" s="1">
        <f>IFERROR(#REF!+#REF!,0)</f>
        <v>0</v>
      </c>
      <c r="E578" s="2">
        <f>IFERROR(AVERAGEIF(Customer_Revenue[[#This Row],[4/1/2022]:[6/30/2022]], "&gt;0"), 0)</f>
        <v>127.7869230769231</v>
      </c>
      <c r="F578" s="1">
        <f>IFERROR(AVEDEV(Customer_Revenue[[#This Row],[4/1/2022]:[6/30/2022]]),0)</f>
        <v>10.96213017751478</v>
      </c>
      <c r="G578" s="1">
        <f>IFERROR(MAX(0,#REF!-#REF!),0)</f>
        <v>0</v>
      </c>
      <c r="H578" s="1">
        <f>IFERROR(#REF!+#REF!,0)</f>
        <v>0</v>
      </c>
      <c r="I578" s="2">
        <f>IFERROR(AVERAGEIF(Customer_Revenue[[#This Row],[4/1/2022]:[9/30/2022]], "&gt;0"),0)</f>
        <v>139.55499999999995</v>
      </c>
      <c r="J578" s="1">
        <f>IFERROR(AVEDEV(Customer_Revenue[[#This Row],[4/1/2022]:[9/30/2022]]),0)</f>
        <v>11.918076923076914</v>
      </c>
      <c r="K578" s="1">
        <f>IFERROR(MAX(0,Customer_Revenue[[#This Row],[Q3 Mean]]-Customer_Revenue[[#This Row],[Q3 Mean Absolute Deviation]]),0)</f>
        <v>127.63692307692304</v>
      </c>
      <c r="L578" s="1">
        <f>IFERROR(MAX(0,Customer_Revenue[[#This Row],[Q3 Mean]]+Customer_Revenue[[#This Row],[Q3 Mean Absolute Deviation]]),0)</f>
        <v>151.47307692307686</v>
      </c>
      <c r="M578" s="2">
        <f>IFERROR(AVERAGEIF(Customer_Revenue[[#This Row],[10/1/2021]:[3/31/2022]], "&gt;0"),0)</f>
        <v>123.58461538461535</v>
      </c>
      <c r="N578" s="1">
        <f>IFERROR(AVEDEV(Customer_Revenue[[#This Row],[10/1/2021]:[3/31/2022]]),0)</f>
        <v>11.886153846153849</v>
      </c>
      <c r="O578" s="1">
        <f>IFERROR(MAX(0,#REF!-#REF!),0)</f>
        <v>0</v>
      </c>
      <c r="P578" s="1">
        <f>IFERROR(#REF!+#REF!,0)</f>
        <v>0</v>
      </c>
      <c r="Q578">
        <v>11169</v>
      </c>
      <c r="V578">
        <v>123.06</v>
      </c>
      <c r="AA578">
        <v>123.06</v>
      </c>
      <c r="AF578">
        <v>123.06</v>
      </c>
      <c r="AK578">
        <v>123.06</v>
      </c>
      <c r="AP578">
        <v>123.06</v>
      </c>
      <c r="AU578">
        <v>123.06</v>
      </c>
      <c r="AZ578">
        <v>123.06</v>
      </c>
      <c r="BE578">
        <v>123.06</v>
      </c>
      <c r="BJ578">
        <v>81.52</v>
      </c>
      <c r="BO578">
        <v>123.06</v>
      </c>
      <c r="BT578">
        <v>129.07</v>
      </c>
      <c r="BY578">
        <v>176.63</v>
      </c>
      <c r="CD578">
        <v>135.09</v>
      </c>
      <c r="CI578">
        <v>135.09</v>
      </c>
      <c r="CK578" s="17"/>
      <c r="CN578">
        <v>135.09</v>
      </c>
      <c r="CS578">
        <v>93.55</v>
      </c>
      <c r="CX578">
        <v>81.52</v>
      </c>
      <c r="DC578">
        <v>135.09</v>
      </c>
      <c r="DH578">
        <v>135.09</v>
      </c>
      <c r="DM578">
        <v>139.27000000000001</v>
      </c>
      <c r="DR578">
        <v>127.24</v>
      </c>
      <c r="DW578">
        <v>127.24</v>
      </c>
      <c r="EB578">
        <v>127.24</v>
      </c>
      <c r="EG578">
        <v>87.95</v>
      </c>
      <c r="EL578">
        <v>129.49</v>
      </c>
      <c r="EQ578">
        <v>129.49</v>
      </c>
      <c r="EV578">
        <v>87.95</v>
      </c>
      <c r="FA578">
        <v>129.49</v>
      </c>
      <c r="FF578">
        <v>129.49</v>
      </c>
      <c r="FK578">
        <v>129.49</v>
      </c>
      <c r="FP578">
        <v>129.49</v>
      </c>
      <c r="FU578">
        <v>135.77000000000001</v>
      </c>
      <c r="FZ578">
        <v>135.77000000000001</v>
      </c>
      <c r="GE578">
        <v>135.77000000000001</v>
      </c>
      <c r="GJ578">
        <v>137.91</v>
      </c>
      <c r="GO578">
        <v>96.37</v>
      </c>
      <c r="GT578">
        <v>137.91</v>
      </c>
      <c r="GY578">
        <v>137.91</v>
      </c>
      <c r="HD578">
        <v>137.91</v>
      </c>
      <c r="HI578">
        <v>138.58000000000001</v>
      </c>
      <c r="HN578">
        <v>138.58000000000001</v>
      </c>
      <c r="HS578">
        <v>143.56</v>
      </c>
      <c r="HX578">
        <v>143.56</v>
      </c>
      <c r="IC578">
        <v>156.44</v>
      </c>
      <c r="IH578">
        <v>156.44</v>
      </c>
      <c r="IM578">
        <v>155.72</v>
      </c>
      <c r="IR578">
        <v>155.72</v>
      </c>
      <c r="IW578">
        <v>155.72</v>
      </c>
      <c r="JB578">
        <v>155.72</v>
      </c>
      <c r="JG578">
        <v>155.72</v>
      </c>
      <c r="JL578">
        <v>155.72</v>
      </c>
      <c r="JQ578">
        <v>155.72</v>
      </c>
    </row>
    <row r="579" spans="1:278" x14ac:dyDescent="0.3">
      <c r="A579" s="2">
        <f>IFERROR(AVERAGEIF(Customer_Revenue[[#This Row],[1/3/2022]:[3/31/2022]], "&gt;0"), 0)</f>
        <v>110.88961538461538</v>
      </c>
      <c r="B579" s="1">
        <f>IFERROR(AVEDEV(Customer_Revenue[[#This Row],[1/3/2022]:[3/31/2022]]),0)</f>
        <v>51.445596707818922</v>
      </c>
      <c r="C579" s="1">
        <f>IFERROR(MAX(0,#REF!-#REF!),0)</f>
        <v>0</v>
      </c>
      <c r="D579" s="1">
        <f>IFERROR(#REF!+#REF!,0)</f>
        <v>0</v>
      </c>
      <c r="E579" s="2">
        <f>IFERROR(AVERAGEIF(Customer_Revenue[[#This Row],[4/1/2022]:[6/30/2022]], "&gt;0"), 0)</f>
        <v>114.74296296296292</v>
      </c>
      <c r="F579" s="1">
        <f>IFERROR(AVEDEV(Customer_Revenue[[#This Row],[4/1/2022]:[6/30/2022]]),0)</f>
        <v>51.447499999999984</v>
      </c>
      <c r="G579" s="1">
        <f>IFERROR(MAX(0,#REF!-#REF!),0)</f>
        <v>0</v>
      </c>
      <c r="H579" s="1">
        <f>IFERROR(#REF!+#REF!,0)</f>
        <v>0</v>
      </c>
      <c r="I579" s="2">
        <f>IFERROR(AVERAGEIF(Customer_Revenue[[#This Row],[4/1/2022]:[9/30/2022]], "&gt;0"),0)</f>
        <v>127.15591836734691</v>
      </c>
      <c r="J579" s="1">
        <f>IFERROR(AVEDEV(Customer_Revenue[[#This Row],[4/1/2022]:[9/30/2022]]),0)</f>
        <v>57.544999999999995</v>
      </c>
      <c r="K579" s="1">
        <f>IFERROR(MAX(0,Customer_Revenue[[#This Row],[Q3 Mean]]-Customer_Revenue[[#This Row],[Q3 Mean Absolute Deviation]]),0)</f>
        <v>69.610918367346926</v>
      </c>
      <c r="L579" s="1">
        <f>IFERROR(MAX(0,Customer_Revenue[[#This Row],[Q3 Mean]]+Customer_Revenue[[#This Row],[Q3 Mean Absolute Deviation]]),0)</f>
        <v>184.7009183673469</v>
      </c>
      <c r="M579" s="2">
        <f>IFERROR(AVERAGEIF(Customer_Revenue[[#This Row],[10/1/2021]:[3/31/2022]], "&gt;0"),0)</f>
        <v>116.15125000000002</v>
      </c>
      <c r="N579" s="1">
        <f>IFERROR(AVEDEV(Customer_Revenue[[#This Row],[10/1/2021]:[3/31/2022]]),0)</f>
        <v>52.312692307692359</v>
      </c>
      <c r="O579" s="1">
        <f>IFERROR(MAX(0,#REF!-#REF!),0)</f>
        <v>0</v>
      </c>
      <c r="P579" s="1">
        <f>IFERROR(#REF!+#REF!,0)</f>
        <v>0</v>
      </c>
      <c r="Q579">
        <v>11175</v>
      </c>
      <c r="S579">
        <v>189.9</v>
      </c>
      <c r="X579">
        <v>88.68</v>
      </c>
      <c r="AB579">
        <v>87.35</v>
      </c>
      <c r="AC579">
        <v>158.24</v>
      </c>
      <c r="AG579">
        <v>64.599999999999994</v>
      </c>
      <c r="AH579">
        <v>138.62</v>
      </c>
      <c r="AL579">
        <v>64.17</v>
      </c>
      <c r="AM579">
        <v>158.24</v>
      </c>
      <c r="AQ579">
        <v>64.599999999999994</v>
      </c>
      <c r="AR579">
        <v>158.24</v>
      </c>
      <c r="AV579">
        <v>64.599999999999994</v>
      </c>
      <c r="AW579">
        <v>158.24</v>
      </c>
      <c r="BA579">
        <v>188.65</v>
      </c>
      <c r="BB579">
        <v>0</v>
      </c>
      <c r="BF579">
        <v>123.01</v>
      </c>
      <c r="BG579">
        <v>158.22999999999999</v>
      </c>
      <c r="BK579">
        <v>64.599999999999994</v>
      </c>
      <c r="BL579">
        <v>158.24</v>
      </c>
      <c r="BP579">
        <v>64.599999999999994</v>
      </c>
      <c r="BQ579">
        <v>158.24</v>
      </c>
      <c r="BU579">
        <v>64.599999999999994</v>
      </c>
      <c r="BV579">
        <v>158.24</v>
      </c>
      <c r="BZ579">
        <v>0</v>
      </c>
      <c r="CA579">
        <v>158.24</v>
      </c>
      <c r="CE579">
        <v>0</v>
      </c>
      <c r="CF579">
        <v>158.24</v>
      </c>
      <c r="CJ579">
        <v>64.599999999999994</v>
      </c>
      <c r="CK579" s="17">
        <v>158.24</v>
      </c>
      <c r="CO579">
        <v>64.599999999999994</v>
      </c>
      <c r="CP579">
        <v>157.80000000000001</v>
      </c>
      <c r="CT579">
        <v>64.599999999999994</v>
      </c>
      <c r="CU579">
        <v>158.24</v>
      </c>
      <c r="CY579">
        <v>64.599999999999994</v>
      </c>
      <c r="CZ579">
        <v>158.24</v>
      </c>
      <c r="DD579">
        <v>64.599999999999994</v>
      </c>
      <c r="DE579">
        <v>158.24</v>
      </c>
      <c r="DI579">
        <v>64.599999999999994</v>
      </c>
      <c r="DJ579">
        <v>40</v>
      </c>
      <c r="DK579">
        <v>158.24</v>
      </c>
      <c r="DL579">
        <v>-40</v>
      </c>
      <c r="DN579">
        <v>64.599999999999994</v>
      </c>
      <c r="DO579">
        <v>158.24</v>
      </c>
      <c r="DS579">
        <v>64.599999999999994</v>
      </c>
      <c r="DT579">
        <v>158.24</v>
      </c>
      <c r="DX579">
        <v>64.599999999999994</v>
      </c>
      <c r="DY579">
        <v>158.24</v>
      </c>
      <c r="EC579">
        <v>64.599999999999994</v>
      </c>
      <c r="ED579">
        <v>160.49</v>
      </c>
      <c r="EH579">
        <v>66.849999999999994</v>
      </c>
      <c r="EI579">
        <v>160.49</v>
      </c>
      <c r="EM579">
        <v>66.849999999999994</v>
      </c>
      <c r="EN579">
        <v>160.49</v>
      </c>
      <c r="ER579">
        <v>66.849999999999994</v>
      </c>
      <c r="ES579">
        <v>160.49</v>
      </c>
      <c r="EW579">
        <v>66.849999999999994</v>
      </c>
      <c r="EX579">
        <v>160.49</v>
      </c>
      <c r="FB579">
        <v>66.849999999999994</v>
      </c>
      <c r="FC579">
        <v>160.49</v>
      </c>
      <c r="FG579">
        <v>66.849999999999994</v>
      </c>
      <c r="FH579">
        <v>160.49</v>
      </c>
      <c r="FL579">
        <v>66.849999999999994</v>
      </c>
      <c r="FM579">
        <v>160.49</v>
      </c>
      <c r="FQ579">
        <v>66.849999999999994</v>
      </c>
      <c r="FR579">
        <v>160.49</v>
      </c>
      <c r="FV579">
        <v>66.849999999999994</v>
      </c>
      <c r="FW579">
        <v>160.49</v>
      </c>
      <c r="GA579">
        <v>66.849999999999994</v>
      </c>
      <c r="GB579">
        <v>160.49</v>
      </c>
      <c r="GF579">
        <v>66.849999999999994</v>
      </c>
      <c r="GG579">
        <v>160.49</v>
      </c>
      <c r="GJ579">
        <v>75.680000000000007</v>
      </c>
      <c r="GK579">
        <v>0</v>
      </c>
      <c r="GL579">
        <v>178.56</v>
      </c>
      <c r="GP579">
        <v>75.680000000000007</v>
      </c>
      <c r="GQ579">
        <v>178.56</v>
      </c>
      <c r="GU579">
        <v>75.680000000000007</v>
      </c>
      <c r="GV579">
        <v>178.56</v>
      </c>
      <c r="GZ579">
        <v>75.680000000000007</v>
      </c>
      <c r="HA579">
        <v>178.56</v>
      </c>
      <c r="HD579">
        <v>35.04</v>
      </c>
      <c r="HE579">
        <v>75.680000000000007</v>
      </c>
      <c r="HF579">
        <v>178.56</v>
      </c>
      <c r="HI579">
        <v>75.680000000000007</v>
      </c>
      <c r="HJ579">
        <v>0</v>
      </c>
      <c r="HK579">
        <v>178.56</v>
      </c>
      <c r="HO579">
        <v>75.680000000000007</v>
      </c>
      <c r="HP579">
        <v>178.56</v>
      </c>
      <c r="HT579">
        <v>75.680000000000007</v>
      </c>
      <c r="HU579">
        <v>178.56</v>
      </c>
      <c r="HY579">
        <v>75.680000000000007</v>
      </c>
      <c r="HZ579">
        <v>178.56</v>
      </c>
      <c r="ID579">
        <v>75.680000000000007</v>
      </c>
      <c r="IE579">
        <v>178.56</v>
      </c>
      <c r="II579">
        <v>75.680000000000007</v>
      </c>
      <c r="IJ579">
        <v>178.56</v>
      </c>
      <c r="IN579">
        <v>74.989999999999995</v>
      </c>
      <c r="IO579">
        <v>177.87</v>
      </c>
      <c r="IS579">
        <v>74.989999999999995</v>
      </c>
      <c r="IT579">
        <v>177.87</v>
      </c>
      <c r="IX579">
        <v>232.61</v>
      </c>
      <c r="IY579">
        <v>0</v>
      </c>
      <c r="JD579">
        <v>232.61</v>
      </c>
      <c r="JI579">
        <v>190.98</v>
      </c>
      <c r="JN579">
        <v>190.98</v>
      </c>
    </row>
    <row r="580" spans="1:278" x14ac:dyDescent="0.3">
      <c r="A580" s="2">
        <f>IFERROR(AVERAGEIF(Customer_Revenue[[#This Row],[1/3/2022]:[3/31/2022]], "&gt;0"), 0)</f>
        <v>558.93499999999995</v>
      </c>
      <c r="B580" s="1">
        <f>IFERROR(AVEDEV(Customer_Revenue[[#This Row],[1/3/2022]:[3/31/2022]]),0)</f>
        <v>224.43416666666664</v>
      </c>
      <c r="C580" s="1">
        <f>IFERROR(MAX(0,#REF!-#REF!),0)</f>
        <v>0</v>
      </c>
      <c r="D580" s="1">
        <f>IFERROR(#REF!+#REF!,0)</f>
        <v>0</v>
      </c>
      <c r="E580" s="2">
        <f>IFERROR(AVERAGEIF(Customer_Revenue[[#This Row],[4/1/2022]:[6/30/2022]], "&gt;0"), 0)</f>
        <v>480.09615384615375</v>
      </c>
      <c r="F580" s="1">
        <f>IFERROR(AVEDEV(Customer_Revenue[[#This Row],[4/1/2022]:[6/30/2022]]),0)</f>
        <v>35.171597633136066</v>
      </c>
      <c r="G580" s="1">
        <f>IFERROR(MAX(0,#REF!-#REF!),0)</f>
        <v>0</v>
      </c>
      <c r="H580" s="1">
        <f>IFERROR(#REF!+#REF!,0)</f>
        <v>0</v>
      </c>
      <c r="I580" s="2">
        <f>IFERROR(AVERAGEIF(Customer_Revenue[[#This Row],[4/1/2022]:[9/30/2022]], "&gt;0"),0)</f>
        <v>477.67851851851856</v>
      </c>
      <c r="J580" s="1">
        <f>IFERROR(AVEDEV(Customer_Revenue[[#This Row],[4/1/2022]:[9/30/2022]]),0)</f>
        <v>28.345322359396452</v>
      </c>
      <c r="K580" s="1">
        <f>IFERROR(MAX(0,Customer_Revenue[[#This Row],[Q3 Mean]]-Customer_Revenue[[#This Row],[Q3 Mean Absolute Deviation]]),0)</f>
        <v>449.33319615912211</v>
      </c>
      <c r="L580" s="1">
        <f>IFERROR(MAX(0,Customer_Revenue[[#This Row],[Q3 Mean]]+Customer_Revenue[[#This Row],[Q3 Mean Absolute Deviation]]),0)</f>
        <v>506.02384087791501</v>
      </c>
      <c r="M580" s="2">
        <f>IFERROR(AVERAGEIF(Customer_Revenue[[#This Row],[10/1/2021]:[3/31/2022]], "&gt;0"),0)</f>
        <v>540.2284615384616</v>
      </c>
      <c r="N580" s="1">
        <f>IFERROR(AVEDEV(Customer_Revenue[[#This Row],[10/1/2021]:[3/31/2022]]),0)</f>
        <v>182.98562130177527</v>
      </c>
      <c r="O580" s="1">
        <f>IFERROR(MAX(0,#REF!-#REF!),0)</f>
        <v>0</v>
      </c>
      <c r="P580" s="1">
        <f>IFERROR(#REF!+#REF!,0)</f>
        <v>0</v>
      </c>
      <c r="Q580">
        <v>11178</v>
      </c>
      <c r="R580">
        <v>434.58</v>
      </c>
      <c r="W580">
        <v>434.58</v>
      </c>
      <c r="AB580">
        <v>1553.73</v>
      </c>
      <c r="AG580">
        <v>437.43</v>
      </c>
      <c r="AL580">
        <v>437.43</v>
      </c>
      <c r="AQ580">
        <v>437.43</v>
      </c>
      <c r="AV580">
        <v>437.43</v>
      </c>
      <c r="BA580">
        <v>437.43</v>
      </c>
      <c r="BF580">
        <v>437.43</v>
      </c>
      <c r="BK580">
        <v>437.43</v>
      </c>
      <c r="BP580">
        <v>460.53</v>
      </c>
      <c r="BU580">
        <v>464.43</v>
      </c>
      <c r="BZ580">
        <v>464.43</v>
      </c>
      <c r="CE580">
        <v>464.43</v>
      </c>
      <c r="CJ580">
        <v>464.43</v>
      </c>
      <c r="CK580" s="17"/>
      <c r="CO580">
        <v>458.43</v>
      </c>
      <c r="CT580">
        <v>458.43</v>
      </c>
      <c r="CY580">
        <v>420.88</v>
      </c>
      <c r="DD580">
        <v>420.88</v>
      </c>
      <c r="DI580">
        <v>1905.54</v>
      </c>
      <c r="DN580">
        <v>451.78</v>
      </c>
      <c r="DS580">
        <v>423.73</v>
      </c>
      <c r="DX580">
        <v>423.73</v>
      </c>
      <c r="EC580">
        <v>423.73</v>
      </c>
      <c r="EH580">
        <v>425.98</v>
      </c>
      <c r="EM580">
        <v>429.68</v>
      </c>
      <c r="ER580">
        <v>519.58000000000004</v>
      </c>
      <c r="EW580">
        <v>436.58</v>
      </c>
      <c r="FB580">
        <v>494.17</v>
      </c>
      <c r="FG580">
        <v>442.82</v>
      </c>
      <c r="FL580">
        <v>450.23</v>
      </c>
      <c r="FQ580">
        <v>468.88</v>
      </c>
      <c r="FV580">
        <v>453.08</v>
      </c>
      <c r="GA580">
        <v>498.68</v>
      </c>
      <c r="GF580">
        <v>477.94</v>
      </c>
      <c r="GK580">
        <v>636.57000000000005</v>
      </c>
      <c r="GP580">
        <v>454.24</v>
      </c>
      <c r="GU580">
        <v>454.24</v>
      </c>
      <c r="GZ580">
        <v>454.24</v>
      </c>
      <c r="HE580">
        <v>478.59</v>
      </c>
      <c r="HJ580">
        <v>458.84</v>
      </c>
      <c r="HO580">
        <v>458.84</v>
      </c>
      <c r="HT580">
        <v>456.5</v>
      </c>
      <c r="HY580">
        <v>460.45</v>
      </c>
      <c r="ID580">
        <v>457.76</v>
      </c>
      <c r="II580">
        <v>477.43</v>
      </c>
      <c r="IN580">
        <v>457.68</v>
      </c>
      <c r="IS580">
        <v>620.17999999999995</v>
      </c>
      <c r="IX580">
        <v>475.53</v>
      </c>
      <c r="JC580">
        <v>457.68</v>
      </c>
      <c r="JH580">
        <v>457.68</v>
      </c>
      <c r="JM580">
        <v>478.38</v>
      </c>
      <c r="JR580">
        <v>460.53</v>
      </c>
    </row>
    <row r="581" spans="1:278" x14ac:dyDescent="0.3">
      <c r="A581" s="2">
        <f>IFERROR(AVERAGEIF(Customer_Revenue[[#This Row],[1/3/2022]:[3/31/2022]], "&gt;0"), 0)</f>
        <v>124.66923076923078</v>
      </c>
      <c r="B581" s="1">
        <f>IFERROR(AVEDEV(Customer_Revenue[[#This Row],[1/3/2022]:[3/31/2022]]),0)</f>
        <v>8.826982248520709</v>
      </c>
      <c r="C581" s="1">
        <f>IFERROR(MAX(0,#REF!-#REF!),0)</f>
        <v>0</v>
      </c>
      <c r="D581" s="1">
        <f>IFERROR(#REF!+#REF!,0)</f>
        <v>0</v>
      </c>
      <c r="E581" s="2">
        <f>IFERROR(AVERAGEIF(Customer_Revenue[[#This Row],[4/1/2022]:[6/30/2022]], "&gt;0"), 0)</f>
        <v>146.43384615384616</v>
      </c>
      <c r="F581" s="1">
        <f>IFERROR(AVEDEV(Customer_Revenue[[#This Row],[4/1/2022]:[6/30/2022]]),0)</f>
        <v>14.424970414201191</v>
      </c>
      <c r="G581" s="1">
        <f>IFERROR(MAX(0,#REF!-#REF!),0)</f>
        <v>0</v>
      </c>
      <c r="H581" s="1">
        <f>IFERROR(#REF!+#REF!,0)</f>
        <v>0</v>
      </c>
      <c r="I581" s="2">
        <f>IFERROR(AVERAGEIF(Customer_Revenue[[#This Row],[4/1/2022]:[9/30/2022]], "&gt;0"),0)</f>
        <v>161.41307692307691</v>
      </c>
      <c r="J581" s="1">
        <f>IFERROR(AVEDEV(Customer_Revenue[[#This Row],[4/1/2022]:[9/30/2022]]),0)</f>
        <v>19.887218934911253</v>
      </c>
      <c r="K581" s="1">
        <f>IFERROR(MAX(0,Customer_Revenue[[#This Row],[Q3 Mean]]-Customer_Revenue[[#This Row],[Q3 Mean Absolute Deviation]]),0)</f>
        <v>141.52585798816565</v>
      </c>
      <c r="L581" s="1">
        <f>IFERROR(MAX(0,Customer_Revenue[[#This Row],[Q3 Mean]]+Customer_Revenue[[#This Row],[Q3 Mean Absolute Deviation]]),0)</f>
        <v>181.30029585798817</v>
      </c>
      <c r="M581" s="2">
        <f>IFERROR(AVERAGEIF(Customer_Revenue[[#This Row],[10/1/2021]:[3/31/2022]], "&gt;0"),0)</f>
        <v>126.38999999999994</v>
      </c>
      <c r="N581" s="1">
        <f>IFERROR(AVEDEV(Customer_Revenue[[#This Row],[10/1/2021]:[3/31/2022]]),0)</f>
        <v>17.013076923076898</v>
      </c>
      <c r="O581" s="1">
        <f>IFERROR(MAX(0,#REF!-#REF!),0)</f>
        <v>0</v>
      </c>
      <c r="P581" s="1">
        <f>IFERROR(#REF!+#REF!,0)</f>
        <v>0</v>
      </c>
      <c r="Q581">
        <v>11186</v>
      </c>
      <c r="V581">
        <v>117.19</v>
      </c>
      <c r="AA581">
        <v>214.55</v>
      </c>
      <c r="AF581">
        <v>123.81</v>
      </c>
      <c r="AK581">
        <v>113.15</v>
      </c>
      <c r="AP581">
        <v>113.15</v>
      </c>
      <c r="AU581">
        <v>106.38</v>
      </c>
      <c r="AZ581">
        <v>106.38</v>
      </c>
      <c r="BE581">
        <v>106.38</v>
      </c>
      <c r="BJ581">
        <v>106.38</v>
      </c>
      <c r="BO581">
        <v>106.38</v>
      </c>
      <c r="BT581">
        <v>211.23</v>
      </c>
      <c r="BY581">
        <v>125.48</v>
      </c>
      <c r="CD581">
        <v>114.98</v>
      </c>
      <c r="CI581">
        <v>114.98</v>
      </c>
      <c r="CK581" s="17"/>
      <c r="CN581">
        <v>114.98</v>
      </c>
      <c r="CS581">
        <v>114.98</v>
      </c>
      <c r="CX581">
        <v>114.98</v>
      </c>
      <c r="DC581">
        <v>114.98</v>
      </c>
      <c r="DH581">
        <v>134.99</v>
      </c>
      <c r="DM581">
        <v>115.74</v>
      </c>
      <c r="DR581">
        <v>163.47</v>
      </c>
      <c r="DW581">
        <v>124.97</v>
      </c>
      <c r="EB581">
        <v>124.97</v>
      </c>
      <c r="EG581">
        <v>127.22</v>
      </c>
      <c r="EL581">
        <v>127.22</v>
      </c>
      <c r="EQ581">
        <v>127.22</v>
      </c>
      <c r="EV581">
        <v>136.38</v>
      </c>
      <c r="FA581">
        <v>136.38</v>
      </c>
      <c r="FF581">
        <v>136.38</v>
      </c>
      <c r="FK581">
        <v>136.38</v>
      </c>
      <c r="FP581">
        <v>136.38</v>
      </c>
      <c r="FU581">
        <v>136.38</v>
      </c>
      <c r="FZ581">
        <v>136.38</v>
      </c>
      <c r="GE581">
        <v>136.38</v>
      </c>
      <c r="GJ581">
        <v>144.34</v>
      </c>
      <c r="GO581">
        <v>171.23</v>
      </c>
      <c r="GT581">
        <v>143.22999999999999</v>
      </c>
      <c r="GY581">
        <v>215.4</v>
      </c>
      <c r="HD581">
        <v>138.4</v>
      </c>
      <c r="HI581">
        <v>234.9</v>
      </c>
      <c r="HN581">
        <v>174.5</v>
      </c>
      <c r="HS581">
        <v>176.12</v>
      </c>
      <c r="HX581">
        <v>170.87</v>
      </c>
      <c r="IC581">
        <v>170.87</v>
      </c>
      <c r="IH581">
        <v>170.87</v>
      </c>
      <c r="IM581">
        <v>169.96</v>
      </c>
      <c r="IR581">
        <v>169.96</v>
      </c>
      <c r="IW581">
        <v>169.96</v>
      </c>
      <c r="JB581">
        <v>175.21</v>
      </c>
      <c r="JG581">
        <v>169.96</v>
      </c>
      <c r="JL581">
        <v>169.96</v>
      </c>
      <c r="JQ581">
        <v>169.96</v>
      </c>
    </row>
    <row r="582" spans="1:278" x14ac:dyDescent="0.3">
      <c r="A582" s="2">
        <f>IFERROR(AVERAGEIF(Customer_Revenue[[#This Row],[1/3/2022]:[3/31/2022]], "&gt;0"), 0)</f>
        <v>135.15749999999997</v>
      </c>
      <c r="B582" s="1">
        <f>IFERROR(AVEDEV(Customer_Revenue[[#This Row],[1/3/2022]:[3/31/2022]]),0)</f>
        <v>62.791874999999997</v>
      </c>
      <c r="C582" s="1">
        <f>IFERROR(MAX(0,#REF!-#REF!),0)</f>
        <v>0</v>
      </c>
      <c r="D582" s="1">
        <f>IFERROR(#REF!+#REF!,0)</f>
        <v>0</v>
      </c>
      <c r="E582" s="2">
        <f>IFERROR(AVERAGEIF(Customer_Revenue[[#This Row],[4/1/2022]:[6/30/2022]], "&gt;0"), 0)</f>
        <v>177.21571428571428</v>
      </c>
      <c r="F582" s="1">
        <f>IFERROR(AVEDEV(Customer_Revenue[[#This Row],[4/1/2022]:[6/30/2022]]),0)</f>
        <v>60.786530612244903</v>
      </c>
      <c r="G582" s="1">
        <f>IFERROR(MAX(0,#REF!-#REF!),0)</f>
        <v>0</v>
      </c>
      <c r="H582" s="1">
        <f>IFERROR(#REF!+#REF!,0)</f>
        <v>0</v>
      </c>
      <c r="I582" s="2">
        <f>IFERROR(AVERAGEIF(Customer_Revenue[[#This Row],[4/1/2022]:[9/30/2022]], "&gt;0"),0)</f>
        <v>176.87533333333332</v>
      </c>
      <c r="J582" s="1">
        <f>IFERROR(AVEDEV(Customer_Revenue[[#This Row],[4/1/2022]:[9/30/2022]]),0)</f>
        <v>83.147022222222219</v>
      </c>
      <c r="K582" s="1">
        <f>IFERROR(MAX(0,Customer_Revenue[[#This Row],[Q3 Mean]]-Customer_Revenue[[#This Row],[Q3 Mean Absolute Deviation]]),0)</f>
        <v>93.728311111111097</v>
      </c>
      <c r="L582" s="1">
        <f>IFERROR(MAX(0,Customer_Revenue[[#This Row],[Q3 Mean]]+Customer_Revenue[[#This Row],[Q3 Mean Absolute Deviation]]),0)</f>
        <v>260.02235555555552</v>
      </c>
      <c r="M582" s="2">
        <f>IFERROR(AVERAGEIF(Customer_Revenue[[#This Row],[10/1/2021]:[3/31/2022]], "&gt;0"),0)</f>
        <v>173.18583333333333</v>
      </c>
      <c r="N582" s="1">
        <f>IFERROR(AVEDEV(Customer_Revenue[[#This Row],[10/1/2021]:[3/31/2022]]),0)</f>
        <v>80.036111111111097</v>
      </c>
      <c r="O582" s="1">
        <f>IFERROR(MAX(0,#REF!-#REF!),0)</f>
        <v>0</v>
      </c>
      <c r="P582" s="1">
        <f>IFERROR(#REF!+#REF!,0)</f>
        <v>0</v>
      </c>
      <c r="Q582">
        <v>11196</v>
      </c>
      <c r="U582">
        <v>167.47</v>
      </c>
      <c r="AH582">
        <v>347.02</v>
      </c>
      <c r="BB582">
        <v>243.02</v>
      </c>
      <c r="BV582">
        <v>239.46</v>
      </c>
      <c r="CK582" s="17"/>
      <c r="CN582">
        <v>50.22</v>
      </c>
      <c r="CP582">
        <v>343.46</v>
      </c>
      <c r="CZ582">
        <v>148.32</v>
      </c>
      <c r="DJ582">
        <v>123.32</v>
      </c>
      <c r="DM582">
        <v>47</v>
      </c>
      <c r="DT582">
        <v>124.26</v>
      </c>
      <c r="ED582">
        <v>79.819999999999993</v>
      </c>
      <c r="EN582">
        <v>164.86</v>
      </c>
      <c r="ER582">
        <v>39.1</v>
      </c>
      <c r="EX582">
        <v>164.86</v>
      </c>
      <c r="FH582">
        <v>118.92</v>
      </c>
      <c r="FR582">
        <v>243.06</v>
      </c>
      <c r="GB582">
        <v>249.91</v>
      </c>
      <c r="GL582">
        <v>173.23</v>
      </c>
      <c r="GV582">
        <v>251.43</v>
      </c>
      <c r="HF582">
        <v>252.01</v>
      </c>
      <c r="HP582">
        <v>81.92</v>
      </c>
      <c r="HZ582">
        <v>272.42</v>
      </c>
      <c r="II582">
        <v>25</v>
      </c>
      <c r="IJ582">
        <v>106.92</v>
      </c>
      <c r="IT582">
        <v>81.45</v>
      </c>
      <c r="JD582">
        <v>296.45</v>
      </c>
      <c r="JN582">
        <v>296.45</v>
      </c>
    </row>
    <row r="583" spans="1:278" x14ac:dyDescent="0.3">
      <c r="A583" s="2">
        <f>IFERROR(AVERAGEIF(Customer_Revenue[[#This Row],[1/3/2022]:[3/31/2022]], "&gt;0"), 0)</f>
        <v>175.73000000000002</v>
      </c>
      <c r="B583" s="1">
        <f>IFERROR(AVEDEV(Customer_Revenue[[#This Row],[1/3/2022]:[3/31/2022]]),0)</f>
        <v>160.44248520710056</v>
      </c>
      <c r="C583" s="1">
        <f>IFERROR(MAX(0,#REF!-#REF!),0)</f>
        <v>0</v>
      </c>
      <c r="D583" s="1">
        <f>IFERROR(#REF!+#REF!,0)</f>
        <v>0</v>
      </c>
      <c r="E583" s="2">
        <f>IFERROR(AVERAGEIF(Customer_Revenue[[#This Row],[4/1/2022]:[6/30/2022]], "&gt;0"), 0)</f>
        <v>122.06307692307692</v>
      </c>
      <c r="F583" s="1">
        <f>IFERROR(AVEDEV(Customer_Revenue[[#This Row],[4/1/2022]:[6/30/2022]]),0)</f>
        <v>31.276094674556223</v>
      </c>
      <c r="G583" s="1">
        <f>IFERROR(MAX(0,#REF!-#REF!),0)</f>
        <v>0</v>
      </c>
      <c r="H583" s="1">
        <f>IFERROR(#REF!+#REF!,0)</f>
        <v>0</v>
      </c>
      <c r="I583" s="2">
        <f>IFERROR(AVERAGEIF(Customer_Revenue[[#This Row],[4/1/2022]:[9/30/2022]], "&gt;0"),0)</f>
        <v>117.71407407407402</v>
      </c>
      <c r="J583" s="1">
        <f>IFERROR(AVEDEV(Customer_Revenue[[#This Row],[4/1/2022]:[9/30/2022]]),0)</f>
        <v>25.546474622770912</v>
      </c>
      <c r="K583" s="1">
        <f>IFERROR(MAX(0,Customer_Revenue[[#This Row],[Q3 Mean]]-Customer_Revenue[[#This Row],[Q3 Mean Absolute Deviation]]),0)</f>
        <v>92.167599451303104</v>
      </c>
      <c r="L583" s="1">
        <f>IFERROR(MAX(0,Customer_Revenue[[#This Row],[Q3 Mean]]+Customer_Revenue[[#This Row],[Q3 Mean Absolute Deviation]]),0)</f>
        <v>143.26054869684492</v>
      </c>
      <c r="M583" s="2">
        <f>IFERROR(AVERAGEIF(Customer_Revenue[[#This Row],[10/1/2021]:[3/31/2022]], "&gt;0"),0)</f>
        <v>159.6073076923077</v>
      </c>
      <c r="N583" s="1">
        <f>IFERROR(AVEDEV(Customer_Revenue[[#This Row],[10/1/2021]:[3/31/2022]]),0)</f>
        <v>117.37890260631008</v>
      </c>
      <c r="O583" s="1">
        <f>IFERROR(MAX(0,#REF!-#REF!),0)</f>
        <v>0</v>
      </c>
      <c r="P583" s="1">
        <f>IFERROR(#REF!+#REF!,0)</f>
        <v>0</v>
      </c>
      <c r="Q583">
        <v>11197</v>
      </c>
      <c r="R583">
        <v>112.13</v>
      </c>
      <c r="W583">
        <v>112.13</v>
      </c>
      <c r="AB583">
        <v>147.21</v>
      </c>
      <c r="AG583">
        <v>90.04</v>
      </c>
      <c r="AL583">
        <v>181.1</v>
      </c>
      <c r="AQ583">
        <v>90.04</v>
      </c>
      <c r="AV583">
        <v>601.27</v>
      </c>
      <c r="BA583">
        <v>90.04</v>
      </c>
      <c r="BF583">
        <v>90.04</v>
      </c>
      <c r="BK583">
        <v>90.04</v>
      </c>
      <c r="BP583">
        <v>84.4</v>
      </c>
      <c r="BU583">
        <v>93.34</v>
      </c>
      <c r="BZ583">
        <v>174.85</v>
      </c>
      <c r="CE583">
        <v>84.4</v>
      </c>
      <c r="CJ583">
        <v>123.08</v>
      </c>
      <c r="CK583" s="17"/>
      <c r="CO583">
        <v>1019.67</v>
      </c>
      <c r="CR583">
        <v>-931.68</v>
      </c>
      <c r="CT583">
        <v>88</v>
      </c>
      <c r="CY583">
        <v>88</v>
      </c>
      <c r="DD583">
        <v>88</v>
      </c>
      <c r="DI583">
        <v>88</v>
      </c>
      <c r="DN583">
        <v>88</v>
      </c>
      <c r="DS583">
        <v>88</v>
      </c>
      <c r="DX583">
        <v>88</v>
      </c>
      <c r="EC583">
        <v>88</v>
      </c>
      <c r="EH583">
        <v>171.76</v>
      </c>
      <c r="EM583">
        <v>90.25</v>
      </c>
      <c r="ER583">
        <v>90.25</v>
      </c>
      <c r="EW583">
        <v>96.88</v>
      </c>
      <c r="FB583">
        <v>96.88</v>
      </c>
      <c r="FG583">
        <v>96.88</v>
      </c>
      <c r="FL583">
        <v>131.96</v>
      </c>
      <c r="FQ583">
        <v>159.58000000000001</v>
      </c>
      <c r="FV583">
        <v>96.88</v>
      </c>
      <c r="GA583">
        <v>96.88</v>
      </c>
      <c r="GF583">
        <v>248.55</v>
      </c>
      <c r="GK583">
        <v>96.88</v>
      </c>
      <c r="GP583">
        <v>136.76</v>
      </c>
      <c r="GU583">
        <v>136.76</v>
      </c>
      <c r="GZ583">
        <v>101.68</v>
      </c>
      <c r="HE583">
        <v>136.76</v>
      </c>
      <c r="HJ583">
        <v>101.68</v>
      </c>
      <c r="HO583">
        <v>199.46</v>
      </c>
      <c r="HT583">
        <v>101.68</v>
      </c>
      <c r="HY583">
        <v>101.68</v>
      </c>
      <c r="ID583">
        <v>101.68</v>
      </c>
      <c r="II583">
        <v>136.76</v>
      </c>
      <c r="IN583">
        <v>101.68</v>
      </c>
      <c r="IS583">
        <v>101.68</v>
      </c>
      <c r="IX583">
        <v>101.68</v>
      </c>
      <c r="JC583">
        <v>101.68</v>
      </c>
      <c r="JH583">
        <v>101.68</v>
      </c>
      <c r="JM583">
        <v>101.68</v>
      </c>
      <c r="JR583">
        <v>101.68</v>
      </c>
    </row>
    <row r="584" spans="1:278" x14ac:dyDescent="0.3">
      <c r="A584" s="2">
        <f>IFERROR(AVERAGEIF(Customer_Revenue[[#This Row],[1/3/2022]:[3/31/2022]], "&gt;0"), 0)</f>
        <v>68.598333333333343</v>
      </c>
      <c r="B584" s="1">
        <f>IFERROR(AVEDEV(Customer_Revenue[[#This Row],[1/3/2022]:[3/31/2022]]),0)</f>
        <v>4.4861111111111072</v>
      </c>
      <c r="C584" s="1">
        <f>IFERROR(MAX(0,#REF!-#REF!),0)</f>
        <v>0</v>
      </c>
      <c r="D584" s="1">
        <f>IFERROR(#REF!+#REF!,0)</f>
        <v>0</v>
      </c>
      <c r="E584" s="2">
        <f>IFERROR(AVERAGEIF(Customer_Revenue[[#This Row],[4/1/2022]:[6/30/2022]], "&gt;0"), 0)</f>
        <v>65.801428571428559</v>
      </c>
      <c r="F584" s="1">
        <f>IFERROR(AVEDEV(Customer_Revenue[[#This Row],[4/1/2022]:[6/30/2022]]),0)</f>
        <v>19.128750000000004</v>
      </c>
      <c r="G584" s="1">
        <f>IFERROR(MAX(0,#REF!-#REF!),0)</f>
        <v>0</v>
      </c>
      <c r="H584" s="1">
        <f>IFERROR(#REF!+#REF!,0)</f>
        <v>0</v>
      </c>
      <c r="I584" s="2">
        <f>IFERROR(AVERAGEIF(Customer_Revenue[[#This Row],[4/1/2022]:[9/30/2022]], "&gt;0"),0)</f>
        <v>63.999999999999986</v>
      </c>
      <c r="J584" s="1">
        <f>IFERROR(AVEDEV(Customer_Revenue[[#This Row],[4/1/2022]:[9/30/2022]]),0)</f>
        <v>11.352444444444446</v>
      </c>
      <c r="K584" s="1">
        <f>IFERROR(MAX(0,Customer_Revenue[[#This Row],[Q3 Mean]]-Customer_Revenue[[#This Row],[Q3 Mean Absolute Deviation]]),0)</f>
        <v>52.647555555555542</v>
      </c>
      <c r="L584" s="1">
        <f>IFERROR(MAX(0,Customer_Revenue[[#This Row],[Q3 Mean]]+Customer_Revenue[[#This Row],[Q3 Mean Absolute Deviation]]),0)</f>
        <v>75.35244444444443</v>
      </c>
      <c r="M584" s="2">
        <f>IFERROR(AVERAGEIF(Customer_Revenue[[#This Row],[10/1/2021]:[3/31/2022]], "&gt;0"),0)</f>
        <v>63.176923076923082</v>
      </c>
      <c r="N584" s="1">
        <f>IFERROR(AVEDEV(Customer_Revenue[[#This Row],[10/1/2021]:[3/31/2022]]),0)</f>
        <v>6.2408284023668665</v>
      </c>
      <c r="O584" s="1">
        <f>IFERROR(MAX(0,#REF!-#REF!),0)</f>
        <v>0</v>
      </c>
      <c r="P584" s="1">
        <f>IFERROR(#REF!+#REF!,0)</f>
        <v>0</v>
      </c>
      <c r="Q584">
        <v>11213</v>
      </c>
      <c r="R584">
        <v>58.53</v>
      </c>
      <c r="AB584">
        <v>58.53</v>
      </c>
      <c r="AL584">
        <v>58.53</v>
      </c>
      <c r="AV584">
        <v>58.53</v>
      </c>
      <c r="BF584">
        <v>58.53</v>
      </c>
      <c r="BP584">
        <v>58.53</v>
      </c>
      <c r="CE584">
        <v>58.53</v>
      </c>
      <c r="CJ584">
        <v>55.14</v>
      </c>
      <c r="CK584" s="17"/>
      <c r="CT584">
        <v>70.84</v>
      </c>
      <c r="DD584">
        <v>70.84</v>
      </c>
      <c r="DN584">
        <v>70.84</v>
      </c>
      <c r="DX584">
        <v>70.84</v>
      </c>
      <c r="EH584">
        <v>73.09</v>
      </c>
      <c r="ER584">
        <v>73.09</v>
      </c>
      <c r="FB584">
        <v>0</v>
      </c>
      <c r="FG584">
        <v>39.01</v>
      </c>
      <c r="FL584">
        <v>113.11</v>
      </c>
      <c r="FV584">
        <v>57.39</v>
      </c>
      <c r="GK584">
        <v>57.39</v>
      </c>
      <c r="GP584">
        <v>60.31</v>
      </c>
      <c r="GZ584">
        <v>60.31</v>
      </c>
      <c r="HJ584">
        <v>60.67</v>
      </c>
      <c r="HT584">
        <v>60.67</v>
      </c>
      <c r="ID584">
        <v>60.67</v>
      </c>
      <c r="IN584">
        <v>59.76</v>
      </c>
      <c r="IX584">
        <v>64.540000000000006</v>
      </c>
      <c r="JH584">
        <v>64.540000000000006</v>
      </c>
      <c r="JR584">
        <v>64.540000000000006</v>
      </c>
    </row>
    <row r="585" spans="1:278" x14ac:dyDescent="0.3">
      <c r="A585" s="2">
        <f>IFERROR(AVERAGEIF(Customer_Revenue[[#This Row],[1/3/2022]:[3/31/2022]], "&gt;0"), 0)</f>
        <v>70.592500000000001</v>
      </c>
      <c r="B585" s="1">
        <f>IFERROR(AVEDEV(Customer_Revenue[[#This Row],[1/3/2022]:[3/31/2022]]),0)</f>
        <v>31.374444444444446</v>
      </c>
      <c r="C585" s="1">
        <f>IFERROR(MAX(0,#REF!-#REF!),0)</f>
        <v>0</v>
      </c>
      <c r="D585" s="1">
        <f>IFERROR(#REF!+#REF!,0)</f>
        <v>0</v>
      </c>
      <c r="E585" s="2">
        <f>IFERROR(AVERAGEIF(Customer_Revenue[[#This Row],[4/1/2022]:[6/30/2022]], "&gt;0"), 0)</f>
        <v>70.460000000000008</v>
      </c>
      <c r="F585" s="1">
        <f>IFERROR(AVEDEV(Customer_Revenue[[#This Row],[4/1/2022]:[6/30/2022]]),0)</f>
        <v>22.091428571428576</v>
      </c>
      <c r="G585" s="1">
        <f>IFERROR(MAX(0,#REF!-#REF!),0)</f>
        <v>0</v>
      </c>
      <c r="H585" s="1">
        <f>IFERROR(#REF!+#REF!,0)</f>
        <v>0</v>
      </c>
      <c r="I585" s="2">
        <f>IFERROR(AVERAGEIF(Customer_Revenue[[#This Row],[4/1/2022]:[9/30/2022]], "&gt;0"),0)</f>
        <v>73.31538461538463</v>
      </c>
      <c r="J585" s="1">
        <f>IFERROR(AVEDEV(Customer_Revenue[[#This Row],[4/1/2022]:[9/30/2022]]),0)</f>
        <v>21.885088757396453</v>
      </c>
      <c r="K585" s="1">
        <f>IFERROR(MAX(0,Customer_Revenue[[#This Row],[Q3 Mean]]-Customer_Revenue[[#This Row],[Q3 Mean Absolute Deviation]]),0)</f>
        <v>51.430295857988177</v>
      </c>
      <c r="L585" s="1">
        <f>IFERROR(MAX(0,Customer_Revenue[[#This Row],[Q3 Mean]]+Customer_Revenue[[#This Row],[Q3 Mean Absolute Deviation]]),0)</f>
        <v>95.20047337278109</v>
      </c>
      <c r="M585" s="2">
        <f>IFERROR(AVERAGEIF(Customer_Revenue[[#This Row],[10/1/2021]:[3/31/2022]], "&gt;0"),0)</f>
        <v>66.518000000000001</v>
      </c>
      <c r="N585" s="1">
        <f>IFERROR(AVEDEV(Customer_Revenue[[#This Row],[10/1/2021]:[3/31/2022]]),0)</f>
        <v>23.615857988165676</v>
      </c>
      <c r="O585" s="1">
        <f>IFERROR(MAX(0,#REF!-#REF!),0)</f>
        <v>0</v>
      </c>
      <c r="P585" s="1">
        <f>IFERROR(#REF!+#REF!,0)</f>
        <v>0</v>
      </c>
      <c r="Q585">
        <v>11244</v>
      </c>
      <c r="U585">
        <v>51.59</v>
      </c>
      <c r="AE585">
        <v>51.59</v>
      </c>
      <c r="AO585">
        <v>124.86</v>
      </c>
      <c r="AY585">
        <v>51.59</v>
      </c>
      <c r="BI585">
        <v>51.59</v>
      </c>
      <c r="BS585">
        <v>51.59</v>
      </c>
      <c r="CC585">
        <v>0</v>
      </c>
      <c r="CK585" s="17"/>
      <c r="CM585">
        <v>0</v>
      </c>
      <c r="CW585">
        <v>0</v>
      </c>
      <c r="DG585">
        <v>85.5</v>
      </c>
      <c r="DQ585">
        <v>51.59</v>
      </c>
      <c r="EA585">
        <v>51.59</v>
      </c>
      <c r="EK585">
        <v>93.69</v>
      </c>
      <c r="EU585">
        <v>53.84</v>
      </c>
      <c r="FE585">
        <v>53.84</v>
      </c>
      <c r="FO585">
        <v>53.84</v>
      </c>
      <c r="FY585">
        <v>127.60000000000001</v>
      </c>
      <c r="GI585">
        <v>56.73</v>
      </c>
      <c r="GS585">
        <v>90.64</v>
      </c>
      <c r="HC585">
        <v>56.73</v>
      </c>
      <c r="HM585">
        <v>56.73</v>
      </c>
      <c r="HW585">
        <v>94.71</v>
      </c>
      <c r="IG585">
        <v>56.73</v>
      </c>
      <c r="IQ585">
        <v>101.48</v>
      </c>
      <c r="JA585">
        <v>55.83</v>
      </c>
      <c r="JK585">
        <v>94.4</v>
      </c>
    </row>
    <row r="586" spans="1:278" x14ac:dyDescent="0.3">
      <c r="A586" s="2">
        <f>IFERROR(AVERAGEIF(Customer_Revenue[[#This Row],[1/3/2022]:[3/31/2022]], "&gt;0"), 0)</f>
        <v>167.43769230769229</v>
      </c>
      <c r="B586" s="1">
        <f>IFERROR(AVEDEV(Customer_Revenue[[#This Row],[1/3/2022]:[3/31/2022]]),0)</f>
        <v>21.535147928994089</v>
      </c>
      <c r="C586" s="1">
        <f>IFERROR(MAX(0,#REF!-#REF!),0)</f>
        <v>0</v>
      </c>
      <c r="D586" s="1">
        <f>IFERROR(#REF!+#REF!,0)</f>
        <v>0</v>
      </c>
      <c r="E586" s="2">
        <f>IFERROR(AVERAGEIF(Customer_Revenue[[#This Row],[4/1/2022]:[6/30/2022]], "&gt;0"), 0)</f>
        <v>164.76714285714283</v>
      </c>
      <c r="F586" s="1">
        <f>IFERROR(AVEDEV(Customer_Revenue[[#This Row],[4/1/2022]:[6/30/2022]]),0)</f>
        <v>29.381836734693884</v>
      </c>
      <c r="G586" s="1">
        <f>IFERROR(MAX(0,#REF!-#REF!),0)</f>
        <v>0</v>
      </c>
      <c r="H586" s="1">
        <f>IFERROR(#REF!+#REF!,0)</f>
        <v>0</v>
      </c>
      <c r="I586" s="2">
        <f>IFERROR(AVERAGEIF(Customer_Revenue[[#This Row],[4/1/2022]:[9/30/2022]], "&gt;0"),0)</f>
        <v>187.17407407407407</v>
      </c>
      <c r="J586" s="1">
        <f>IFERROR(AVEDEV(Customer_Revenue[[#This Row],[4/1/2022]:[9/30/2022]]),0)</f>
        <v>30.421673525377223</v>
      </c>
      <c r="K586" s="1">
        <f>IFERROR(MAX(0,Customer_Revenue[[#This Row],[Q3 Mean]]-Customer_Revenue[[#This Row],[Q3 Mean Absolute Deviation]]),0)</f>
        <v>156.75240054869684</v>
      </c>
      <c r="L586" s="1">
        <f>IFERROR(MAX(0,Customer_Revenue[[#This Row],[Q3 Mean]]+Customer_Revenue[[#This Row],[Q3 Mean Absolute Deviation]]),0)</f>
        <v>217.5957475994513</v>
      </c>
      <c r="M586" s="2">
        <f>IFERROR(AVERAGEIF(Customer_Revenue[[#This Row],[10/1/2021]:[3/31/2022]], "&gt;0"),0)</f>
        <v>188.1884615384615</v>
      </c>
      <c r="N586" s="1">
        <f>IFERROR(AVEDEV(Customer_Revenue[[#This Row],[10/1/2021]:[3/31/2022]]),0)</f>
        <v>25.736804733727809</v>
      </c>
      <c r="O586" s="1">
        <f>IFERROR(MAX(0,#REF!-#REF!),0)</f>
        <v>0</v>
      </c>
      <c r="P586" s="1">
        <f>IFERROR(#REF!+#REF!,0)</f>
        <v>0</v>
      </c>
      <c r="Q586">
        <v>11269</v>
      </c>
      <c r="V586">
        <v>189.16</v>
      </c>
      <c r="AA586">
        <v>234.09</v>
      </c>
      <c r="AF586">
        <v>234.09</v>
      </c>
      <c r="AK586">
        <v>189.16</v>
      </c>
      <c r="AP586">
        <v>189.16</v>
      </c>
      <c r="AU586">
        <v>227.15</v>
      </c>
      <c r="AZ586">
        <v>217.16</v>
      </c>
      <c r="BE586">
        <v>227.15</v>
      </c>
      <c r="BJ586">
        <v>227.15</v>
      </c>
      <c r="BO586">
        <v>137.29</v>
      </c>
      <c r="BT586">
        <v>237.88</v>
      </c>
      <c r="BY586">
        <v>182.22</v>
      </c>
      <c r="CD586">
        <v>224.55</v>
      </c>
      <c r="CI586">
        <v>182.22</v>
      </c>
      <c r="CK586" s="17"/>
      <c r="CN586">
        <v>182.22</v>
      </c>
      <c r="CS586">
        <v>182.22</v>
      </c>
      <c r="CX586">
        <v>182.22</v>
      </c>
      <c r="DC586">
        <v>137.29</v>
      </c>
      <c r="DH586">
        <v>182.22</v>
      </c>
      <c r="DM586">
        <v>186.12</v>
      </c>
      <c r="DR586">
        <v>186.12</v>
      </c>
      <c r="DW586">
        <v>120.58</v>
      </c>
      <c r="EB586">
        <v>145.38</v>
      </c>
      <c r="EG586">
        <v>196.14</v>
      </c>
      <c r="EL586">
        <v>146.97999999999999</v>
      </c>
      <c r="EQ586">
        <v>146.97999999999999</v>
      </c>
      <c r="EV586">
        <v>146.97999999999999</v>
      </c>
      <c r="FA586">
        <v>104.53</v>
      </c>
      <c r="FB586">
        <v>84.9</v>
      </c>
      <c r="FF586">
        <v>189.43</v>
      </c>
      <c r="FK586">
        <v>189.43</v>
      </c>
      <c r="FP586">
        <v>189.43</v>
      </c>
      <c r="FU586">
        <v>189.43</v>
      </c>
      <c r="FZ586">
        <v>189.43</v>
      </c>
      <c r="GE586">
        <v>146.97999999999999</v>
      </c>
      <c r="GJ586">
        <v>149.77000000000001</v>
      </c>
      <c r="GO586">
        <v>149.77000000000001</v>
      </c>
      <c r="GT586">
        <v>192.22</v>
      </c>
      <c r="GY586">
        <v>192.22</v>
      </c>
      <c r="HD586">
        <v>192.22</v>
      </c>
      <c r="HI586">
        <v>192.22</v>
      </c>
      <c r="HN586">
        <v>149.77000000000001</v>
      </c>
      <c r="HS586">
        <v>249.94</v>
      </c>
      <c r="HX586">
        <v>202.4</v>
      </c>
      <c r="IC586">
        <v>244.37</v>
      </c>
      <c r="IH586">
        <v>249.94</v>
      </c>
      <c r="IM586">
        <v>201.54</v>
      </c>
      <c r="IR586">
        <v>201.54</v>
      </c>
      <c r="IW586">
        <v>249.08</v>
      </c>
      <c r="JB586">
        <v>201.54</v>
      </c>
      <c r="JG586">
        <v>201.54</v>
      </c>
      <c r="JL586">
        <v>154</v>
      </c>
      <c r="JQ586">
        <v>249.08</v>
      </c>
    </row>
    <row r="587" spans="1:278" x14ac:dyDescent="0.3">
      <c r="A587" s="2">
        <f>IFERROR(AVERAGEIF(Customer_Revenue[[#This Row],[1/3/2022]:[3/31/2022]], "&gt;0"), 0)</f>
        <v>129.15571428571428</v>
      </c>
      <c r="B587" s="1">
        <f>IFERROR(AVEDEV(Customer_Revenue[[#This Row],[1/3/2022]:[3/31/2022]]),0)</f>
        <v>3.0122448979591803</v>
      </c>
      <c r="C587" s="1">
        <f>IFERROR(MAX(0,#REF!-#REF!),0)</f>
        <v>0</v>
      </c>
      <c r="D587" s="1">
        <f>IFERROR(#REF!+#REF!,0)</f>
        <v>0</v>
      </c>
      <c r="E587" s="2">
        <f>IFERROR(AVERAGEIF(Customer_Revenue[[#This Row],[4/1/2022]:[6/30/2022]], "&gt;0"), 0)</f>
        <v>117.02833333333331</v>
      </c>
      <c r="F587" s="1">
        <f>IFERROR(AVEDEV(Customer_Revenue[[#This Row],[4/1/2022]:[6/30/2022]]),0)</f>
        <v>17.902222222222225</v>
      </c>
      <c r="G587" s="1">
        <f>IFERROR(MAX(0,#REF!-#REF!),0)</f>
        <v>0</v>
      </c>
      <c r="H587" s="1">
        <f>IFERROR(#REF!+#REF!,0)</f>
        <v>0</v>
      </c>
      <c r="I587" s="2">
        <f>IFERROR(AVERAGEIF(Customer_Revenue[[#This Row],[4/1/2022]:[9/30/2022]], "&gt;0"),0)</f>
        <v>100.4253846153846</v>
      </c>
      <c r="J587" s="1">
        <f>IFERROR(AVEDEV(Customer_Revenue[[#This Row],[4/1/2022]:[9/30/2022]]),0)</f>
        <v>18.479763313609457</v>
      </c>
      <c r="K587" s="1">
        <f>IFERROR(MAX(0,Customer_Revenue[[#This Row],[Q3 Mean]]-Customer_Revenue[[#This Row],[Q3 Mean Absolute Deviation]]),0)</f>
        <v>81.945621301775148</v>
      </c>
      <c r="L587" s="1">
        <f>IFERROR(MAX(0,Customer_Revenue[[#This Row],[Q3 Mean]]+Customer_Revenue[[#This Row],[Q3 Mean Absolute Deviation]]),0)</f>
        <v>118.90514792899405</v>
      </c>
      <c r="M587" s="2">
        <f>IFERROR(AVERAGEIF(Customer_Revenue[[#This Row],[10/1/2021]:[3/31/2022]], "&gt;0"),0)</f>
        <v>115.51692307692309</v>
      </c>
      <c r="N587" s="1">
        <f>IFERROR(AVEDEV(Customer_Revenue[[#This Row],[10/1/2021]:[3/31/2022]]),0)</f>
        <v>35.691111111111105</v>
      </c>
      <c r="O587" s="1">
        <f>IFERROR(MAX(0,#REF!-#REF!),0)</f>
        <v>0</v>
      </c>
      <c r="P587" s="1">
        <f>IFERROR(#REF!+#REF!,0)</f>
        <v>0</v>
      </c>
      <c r="Q587">
        <v>11270</v>
      </c>
      <c r="X587">
        <v>77.63</v>
      </c>
      <c r="AH587">
        <v>77.63</v>
      </c>
      <c r="AR587">
        <v>77.63</v>
      </c>
      <c r="BB587">
        <v>0</v>
      </c>
      <c r="BC587">
        <v>109.71</v>
      </c>
      <c r="BD587">
        <v>0</v>
      </c>
      <c r="BL587">
        <v>128.51</v>
      </c>
      <c r="BV587">
        <v>126.52</v>
      </c>
      <c r="CF587">
        <v>126.52</v>
      </c>
      <c r="CK587" s="17"/>
      <c r="CP587">
        <v>126.52</v>
      </c>
      <c r="CZ587">
        <v>126.52</v>
      </c>
      <c r="DJ587">
        <v>126.52</v>
      </c>
      <c r="DT587">
        <v>131.16999999999999</v>
      </c>
      <c r="ED587">
        <v>133.41999999999999</v>
      </c>
      <c r="EN587">
        <v>133.41999999999999</v>
      </c>
      <c r="EX587">
        <v>133.41999999999999</v>
      </c>
      <c r="FH587">
        <v>133.41999999999999</v>
      </c>
      <c r="FR587">
        <v>133.41999999999999</v>
      </c>
      <c r="GB587">
        <v>89.28</v>
      </c>
      <c r="GL587">
        <v>91.07</v>
      </c>
      <c r="GW587">
        <v>121.56</v>
      </c>
      <c r="HF587">
        <v>87.56</v>
      </c>
      <c r="HP587">
        <v>87.56</v>
      </c>
      <c r="HZ587">
        <v>87.56</v>
      </c>
      <c r="IJ587">
        <v>87.56</v>
      </c>
      <c r="IT587">
        <v>79.14</v>
      </c>
      <c r="JD587">
        <v>86.99</v>
      </c>
      <c r="JN587">
        <v>86.99</v>
      </c>
    </row>
    <row r="588" spans="1:278" x14ac:dyDescent="0.3">
      <c r="A588" s="2">
        <f>IFERROR(AVERAGEIF(Customer_Revenue[[#This Row],[1/3/2022]:[3/31/2022]], "&gt;0"), 0)</f>
        <v>39.484999999999999</v>
      </c>
      <c r="B588" s="1">
        <f>IFERROR(AVEDEV(Customer_Revenue[[#This Row],[1/3/2022]:[3/31/2022]]),0)</f>
        <v>19.7425</v>
      </c>
      <c r="C588" s="1">
        <f>IFERROR(MAX(0,#REF!-#REF!),0)</f>
        <v>0</v>
      </c>
      <c r="D588" s="1">
        <f>IFERROR(#REF!+#REF!,0)</f>
        <v>0</v>
      </c>
      <c r="E588" s="2">
        <f>IFERROR(AVERAGEIF(Customer_Revenue[[#This Row],[4/1/2022]:[6/30/2022]], "&gt;0"), 0)</f>
        <v>54.454999999999998</v>
      </c>
      <c r="F588" s="1">
        <f>IFERROR(AVEDEV(Customer_Revenue[[#This Row],[4/1/2022]:[6/30/2022]]),0)</f>
        <v>41.251111111111108</v>
      </c>
      <c r="G588" s="1">
        <f>IFERROR(MAX(0,#REF!-#REF!),0)</f>
        <v>0</v>
      </c>
      <c r="H588" s="1">
        <f>IFERROR(#REF!+#REF!,0)</f>
        <v>0</v>
      </c>
      <c r="I588" s="2">
        <f>IFERROR(AVERAGEIF(Customer_Revenue[[#This Row],[4/1/2022]:[9/30/2022]], "&gt;0"),0)</f>
        <v>51.634</v>
      </c>
      <c r="J588" s="1">
        <f>IFERROR(AVEDEV(Customer_Revenue[[#This Row],[4/1/2022]:[9/30/2022]]),0)</f>
        <v>24.998333333333335</v>
      </c>
      <c r="K588" s="1">
        <f>IFERROR(MAX(0,Customer_Revenue[[#This Row],[Q3 Mean]]-Customer_Revenue[[#This Row],[Q3 Mean Absolute Deviation]]),0)</f>
        <v>26.635666666666665</v>
      </c>
      <c r="L588" s="1">
        <f>IFERROR(MAX(0,Customer_Revenue[[#This Row],[Q3 Mean]]+Customer_Revenue[[#This Row],[Q3 Mean Absolute Deviation]]),0)</f>
        <v>76.632333333333335</v>
      </c>
      <c r="M588" s="2">
        <f>IFERROR(AVERAGEIF(Customer_Revenue[[#This Row],[10/1/2021]:[3/31/2022]], "&gt;0"),0)</f>
        <v>38.81</v>
      </c>
      <c r="N588" s="1">
        <f>IFERROR(AVEDEV(Customer_Revenue[[#This Row],[10/1/2021]:[3/31/2022]]),0)</f>
        <v>15.840816326530613</v>
      </c>
      <c r="O588" s="1">
        <f>IFERROR(MAX(0,#REF!-#REF!),0)</f>
        <v>0</v>
      </c>
      <c r="P588" s="1">
        <f>IFERROR(#REF!+#REF!,0)</f>
        <v>0</v>
      </c>
      <c r="Q588">
        <v>11278</v>
      </c>
      <c r="Z588">
        <v>38.36</v>
      </c>
      <c r="AT588">
        <v>38.36</v>
      </c>
      <c r="BN588">
        <v>38.36</v>
      </c>
      <c r="CH588">
        <v>38.36</v>
      </c>
      <c r="CK588" s="17"/>
      <c r="DB588">
        <v>0</v>
      </c>
      <c r="DV588">
        <v>0</v>
      </c>
      <c r="EK588">
        <v>40.61</v>
      </c>
      <c r="FS588">
        <v>-38.36</v>
      </c>
      <c r="GD588">
        <v>53.17</v>
      </c>
      <c r="GS588">
        <v>55.74</v>
      </c>
      <c r="HM588">
        <v>55.74</v>
      </c>
      <c r="IG588">
        <v>38.58</v>
      </c>
      <c r="JF588">
        <v>54.94</v>
      </c>
    </row>
    <row r="589" spans="1:278" x14ac:dyDescent="0.3">
      <c r="A589" s="2">
        <f>IFERROR(AVERAGEIF(Customer_Revenue[[#This Row],[1/3/2022]:[3/31/2022]], "&gt;0"), 0)</f>
        <v>75.201666666666668</v>
      </c>
      <c r="B589" s="1">
        <f>IFERROR(AVEDEV(Customer_Revenue[[#This Row],[1/3/2022]:[3/31/2022]]),0)</f>
        <v>3.3672222222222223</v>
      </c>
      <c r="C589" s="1">
        <f>IFERROR(MAX(0,#REF!-#REF!),0)</f>
        <v>0</v>
      </c>
      <c r="D589" s="1">
        <f>IFERROR(#REF!+#REF!,0)</f>
        <v>0</v>
      </c>
      <c r="E589" s="2">
        <f>IFERROR(AVERAGEIF(Customer_Revenue[[#This Row],[4/1/2022]:[6/30/2022]], "&gt;0"), 0)</f>
        <v>76.342857142857156</v>
      </c>
      <c r="F589" s="1">
        <f>IFERROR(AVEDEV(Customer_Revenue[[#This Row],[4/1/2022]:[6/30/2022]]),0)</f>
        <v>2.3636734693877508</v>
      </c>
      <c r="G589" s="1">
        <f>IFERROR(MAX(0,#REF!-#REF!),0)</f>
        <v>0</v>
      </c>
      <c r="H589" s="1">
        <f>IFERROR(#REF!+#REF!,0)</f>
        <v>0</v>
      </c>
      <c r="I589" s="2">
        <f>IFERROR(AVERAGEIF(Customer_Revenue[[#This Row],[4/1/2022]:[9/30/2022]], "&gt;0"),0)</f>
        <v>76.75230769230771</v>
      </c>
      <c r="J589" s="1">
        <f>IFERROR(AVEDEV(Customer_Revenue[[#This Row],[4/1/2022]:[9/30/2022]]),0)</f>
        <v>1.3357396449704038</v>
      </c>
      <c r="K589" s="1">
        <f>IFERROR(MAX(0,Customer_Revenue[[#This Row],[Q3 Mean]]-Customer_Revenue[[#This Row],[Q3 Mean Absolute Deviation]]),0)</f>
        <v>75.416568047337307</v>
      </c>
      <c r="L589" s="1">
        <f>IFERROR(MAX(0,Customer_Revenue[[#This Row],[Q3 Mean]]+Customer_Revenue[[#This Row],[Q3 Mean Absolute Deviation]]),0)</f>
        <v>78.088047337278113</v>
      </c>
      <c r="M589" s="2">
        <f>IFERROR(AVERAGEIF(Customer_Revenue[[#This Row],[10/1/2021]:[3/31/2022]], "&gt;0"),0)</f>
        <v>75.253076923076932</v>
      </c>
      <c r="N589" s="1">
        <f>IFERROR(AVEDEV(Customer_Revenue[[#This Row],[10/1/2021]:[3/31/2022]]),0)</f>
        <v>2.7249704142011808</v>
      </c>
      <c r="O589" s="1">
        <f>IFERROR(MAX(0,#REF!-#REF!),0)</f>
        <v>0</v>
      </c>
      <c r="P589" s="1">
        <f>IFERROR(#REF!+#REF!,0)</f>
        <v>0</v>
      </c>
      <c r="Q589">
        <v>11294</v>
      </c>
      <c r="S589">
        <v>73.52</v>
      </c>
      <c r="AC589">
        <v>73.52</v>
      </c>
      <c r="AM589">
        <v>77.22</v>
      </c>
      <c r="AW589">
        <v>71.16</v>
      </c>
      <c r="BG589">
        <v>77.22</v>
      </c>
      <c r="BQ589">
        <v>77.22</v>
      </c>
      <c r="CA589">
        <v>77.22</v>
      </c>
      <c r="CK589" s="17">
        <v>77.22</v>
      </c>
      <c r="CU589">
        <v>77.22</v>
      </c>
      <c r="DE589">
        <v>77.22</v>
      </c>
      <c r="DO589">
        <v>77.22</v>
      </c>
      <c r="DY589">
        <v>65.099999999999994</v>
      </c>
      <c r="EI589">
        <v>77.23</v>
      </c>
      <c r="ES589">
        <v>77.23</v>
      </c>
      <c r="FC589">
        <v>77.23</v>
      </c>
      <c r="FM589">
        <v>77.23</v>
      </c>
      <c r="FW589">
        <v>77.23</v>
      </c>
      <c r="GG589">
        <v>77.23</v>
      </c>
      <c r="GQ589">
        <v>68.069999999999993</v>
      </c>
      <c r="HA589">
        <v>80.180000000000007</v>
      </c>
      <c r="HK589">
        <v>77.23</v>
      </c>
      <c r="HU589">
        <v>77.23</v>
      </c>
      <c r="IE589">
        <v>77.23</v>
      </c>
      <c r="IO589">
        <v>77.23</v>
      </c>
      <c r="IY589">
        <v>77.23</v>
      </c>
      <c r="JI589">
        <v>77.23</v>
      </c>
    </row>
    <row r="590" spans="1:278" x14ac:dyDescent="0.3">
      <c r="A590" s="2">
        <f>IFERROR(AVERAGEIF(Customer_Revenue[[#This Row],[1/3/2022]:[3/31/2022]], "&gt;0"), 0)</f>
        <v>74.725000000000009</v>
      </c>
      <c r="B590" s="1">
        <f>IFERROR(AVEDEV(Customer_Revenue[[#This Row],[1/3/2022]:[3/31/2022]]),0)</f>
        <v>0.62500000000000944</v>
      </c>
      <c r="C590" s="1">
        <f>IFERROR(MAX(0,#REF!-#REF!),0)</f>
        <v>0</v>
      </c>
      <c r="D590" s="1">
        <f>IFERROR(#REF!+#REF!,0)</f>
        <v>0</v>
      </c>
      <c r="E590" s="2">
        <f>IFERROR(AVERAGEIF(Customer_Revenue[[#This Row],[4/1/2022]:[6/30/2022]], "&gt;0"), 0)</f>
        <v>70.36</v>
      </c>
      <c r="F590" s="1">
        <f>IFERROR(AVEDEV(Customer_Revenue[[#This Row],[4/1/2022]:[6/30/2022]]),0)</f>
        <v>7.131428571428569</v>
      </c>
      <c r="G590" s="1">
        <f>IFERROR(MAX(0,#REF!-#REF!),0)</f>
        <v>0</v>
      </c>
      <c r="H590" s="1">
        <f>IFERROR(#REF!+#REF!,0)</f>
        <v>0</v>
      </c>
      <c r="I590" s="2">
        <f>IFERROR(AVERAGEIF(Customer_Revenue[[#This Row],[4/1/2022]:[9/30/2022]], "&gt;0"),0)</f>
        <v>65.404615384615397</v>
      </c>
      <c r="J590" s="1">
        <f>IFERROR(AVEDEV(Customer_Revenue[[#This Row],[4/1/2022]:[9/30/2022]]),0)</f>
        <v>6.8894674556213049</v>
      </c>
      <c r="K590" s="1">
        <f>IFERROR(MAX(0,Customer_Revenue[[#This Row],[Q3 Mean]]-Customer_Revenue[[#This Row],[Q3 Mean Absolute Deviation]]),0)</f>
        <v>58.515147928994089</v>
      </c>
      <c r="L590" s="1">
        <f>IFERROR(MAX(0,Customer_Revenue[[#This Row],[Q3 Mean]]+Customer_Revenue[[#This Row],[Q3 Mean Absolute Deviation]]),0)</f>
        <v>72.294082840236698</v>
      </c>
      <c r="M590" s="2">
        <f>IFERROR(AVERAGEIF(Customer_Revenue[[#This Row],[10/1/2021]:[3/31/2022]], "&gt;0"),0)</f>
        <v>71.536153846153852</v>
      </c>
      <c r="N590" s="1">
        <f>IFERROR(AVEDEV(Customer_Revenue[[#This Row],[10/1/2021]:[3/31/2022]]),0)</f>
        <v>4.0391715976331293</v>
      </c>
      <c r="O590" s="1">
        <f>IFERROR(MAX(0,#REF!-#REF!),0)</f>
        <v>0</v>
      </c>
      <c r="P590" s="1">
        <f>IFERROR(#REF!+#REF!,0)</f>
        <v>0</v>
      </c>
      <c r="Q590">
        <v>11295</v>
      </c>
      <c r="U590">
        <v>69.540000000000006</v>
      </c>
      <c r="AE590">
        <v>69.540000000000006</v>
      </c>
      <c r="AO590">
        <v>73.03</v>
      </c>
      <c r="AY590">
        <v>74.349999999999994</v>
      </c>
      <c r="BI590">
        <v>74.349999999999994</v>
      </c>
      <c r="BS590">
        <v>66.260000000000005</v>
      </c>
      <c r="CC590">
        <v>54.55</v>
      </c>
      <c r="CK590" s="17"/>
      <c r="CM590">
        <v>74.349999999999994</v>
      </c>
      <c r="CW590">
        <v>74.349999999999994</v>
      </c>
      <c r="DG590">
        <v>74.349999999999994</v>
      </c>
      <c r="DQ590">
        <v>74.349999999999994</v>
      </c>
      <c r="EA590">
        <v>74.349999999999994</v>
      </c>
      <c r="EK590">
        <v>76.599999999999994</v>
      </c>
      <c r="EU590">
        <v>76.599999999999994</v>
      </c>
      <c r="FE590">
        <v>76.599999999999994</v>
      </c>
      <c r="FO590">
        <v>76.599999999999994</v>
      </c>
      <c r="FY590">
        <v>76.599999999999994</v>
      </c>
      <c r="GI590">
        <v>62.04</v>
      </c>
      <c r="GS590">
        <v>62.04</v>
      </c>
      <c r="HC590">
        <v>62.04</v>
      </c>
      <c r="HM590">
        <v>62.04</v>
      </c>
      <c r="HW590">
        <v>62.04</v>
      </c>
      <c r="IG590">
        <v>50.33</v>
      </c>
      <c r="IQ590">
        <v>61.11</v>
      </c>
      <c r="JA590">
        <v>61.11</v>
      </c>
      <c r="JK590">
        <v>61.11</v>
      </c>
    </row>
    <row r="591" spans="1:278" x14ac:dyDescent="0.3">
      <c r="A591" s="2">
        <f>IFERROR(AVERAGEIF(Customer_Revenue[[#This Row],[1/3/2022]:[3/31/2022]], "&gt;0"), 0)</f>
        <v>47.593333333333334</v>
      </c>
      <c r="B591" s="1">
        <f>IFERROR(AVEDEV(Customer_Revenue[[#This Row],[1/3/2022]:[3/31/2022]]),0)</f>
        <v>2.0444444444444421</v>
      </c>
      <c r="C591" s="1">
        <f>IFERROR(MAX(0,#REF!-#REF!),0)</f>
        <v>0</v>
      </c>
      <c r="D591" s="1">
        <f>IFERROR(#REF!+#REF!,0)</f>
        <v>0</v>
      </c>
      <c r="E591" s="2">
        <f>IFERROR(AVERAGEIF(Customer_Revenue[[#This Row],[4/1/2022]:[6/30/2022]], "&gt;0"), 0)</f>
        <v>57.964999999999996</v>
      </c>
      <c r="F591" s="1">
        <f>IFERROR(AVEDEV(Customer_Revenue[[#This Row],[4/1/2022]:[6/30/2022]]),0)</f>
        <v>22.141666666666666</v>
      </c>
      <c r="G591" s="1">
        <f>IFERROR(MAX(0,#REF!-#REF!),0)</f>
        <v>0</v>
      </c>
      <c r="H591" s="1">
        <f>IFERROR(#REF!+#REF!,0)</f>
        <v>0</v>
      </c>
      <c r="I591" s="2">
        <f>IFERROR(AVERAGEIF(Customer_Revenue[[#This Row],[4/1/2022]:[9/30/2022]], "&gt;0"),0)</f>
        <v>47.010833333333331</v>
      </c>
      <c r="J591" s="1">
        <f>IFERROR(AVEDEV(Customer_Revenue[[#This Row],[4/1/2022]:[9/30/2022]]),0)</f>
        <v>14.701111111111105</v>
      </c>
      <c r="K591" s="1">
        <f>IFERROR(MAX(0,Customer_Revenue[[#This Row],[Q3 Mean]]-Customer_Revenue[[#This Row],[Q3 Mean Absolute Deviation]]),0)</f>
        <v>32.309722222222227</v>
      </c>
      <c r="L591" s="1">
        <f>IFERROR(MAX(0,Customer_Revenue[[#This Row],[Q3 Mean]]+Customer_Revenue[[#This Row],[Q3 Mean Absolute Deviation]]),0)</f>
        <v>61.711944444444434</v>
      </c>
      <c r="M591" s="2">
        <f>IFERROR(AVERAGEIF(Customer_Revenue[[#This Row],[10/1/2021]:[3/31/2022]], "&gt;0"),0)</f>
        <v>47.763636363636358</v>
      </c>
      <c r="N591" s="1">
        <f>IFERROR(AVEDEV(Customer_Revenue[[#This Row],[10/1/2021]:[3/31/2022]]),0)</f>
        <v>16.859285714285708</v>
      </c>
      <c r="O591" s="1">
        <f>IFERROR(MAX(0,#REF!-#REF!),0)</f>
        <v>0</v>
      </c>
      <c r="P591" s="1">
        <f>IFERROR(#REF!+#REF!,0)</f>
        <v>0</v>
      </c>
      <c r="Q591">
        <v>11300</v>
      </c>
      <c r="T591">
        <v>0</v>
      </c>
      <c r="AD591">
        <v>46.36</v>
      </c>
      <c r="AE591">
        <v>-6.91</v>
      </c>
      <c r="AN591">
        <v>48.37</v>
      </c>
      <c r="AX591">
        <v>48.37</v>
      </c>
      <c r="BH591">
        <v>48.37</v>
      </c>
      <c r="BR591">
        <v>48.37</v>
      </c>
      <c r="CB591">
        <v>0</v>
      </c>
      <c r="CK591" s="17"/>
      <c r="CL591">
        <v>48.37</v>
      </c>
      <c r="CV591">
        <v>48.37</v>
      </c>
      <c r="DF591">
        <v>48.37</v>
      </c>
      <c r="DU591">
        <v>48.37</v>
      </c>
      <c r="DZ591">
        <v>41.46</v>
      </c>
      <c r="EJ591">
        <v>50.62</v>
      </c>
      <c r="ET591">
        <v>50.62</v>
      </c>
      <c r="FN591">
        <v>50.62</v>
      </c>
      <c r="FX591">
        <v>50.62</v>
      </c>
      <c r="GH591">
        <v>124.39</v>
      </c>
      <c r="GR591">
        <v>35.770000000000003</v>
      </c>
      <c r="HB591">
        <v>35.770000000000003</v>
      </c>
      <c r="HL591">
        <v>35.770000000000003</v>
      </c>
      <c r="HV591">
        <v>35.770000000000003</v>
      </c>
      <c r="IF591">
        <v>35.770000000000003</v>
      </c>
      <c r="IP591">
        <v>38.85</v>
      </c>
      <c r="IZ591">
        <v>35.090000000000003</v>
      </c>
      <c r="JJ591">
        <v>35.090000000000003</v>
      </c>
    </row>
    <row r="592" spans="1:278" x14ac:dyDescent="0.3">
      <c r="A592" s="2">
        <f>IFERROR(AVERAGEIF(Customer_Revenue[[#This Row],[1/3/2022]:[3/31/2022]], "&gt;0"), 0)</f>
        <v>40.215000000000003</v>
      </c>
      <c r="B592" s="1">
        <f>IFERROR(AVEDEV(Customer_Revenue[[#This Row],[1/3/2022]:[3/31/2022]]),0)</f>
        <v>0.625</v>
      </c>
      <c r="C592" s="1">
        <f>IFERROR(MAX(0,#REF!-#REF!),0)</f>
        <v>0</v>
      </c>
      <c r="D592" s="1">
        <f>IFERROR(#REF!+#REF!,0)</f>
        <v>0</v>
      </c>
      <c r="E592" s="2">
        <f>IFERROR(AVERAGEIF(Customer_Revenue[[#This Row],[4/1/2022]:[6/30/2022]], "&gt;0"), 0)</f>
        <v>42.775714285714287</v>
      </c>
      <c r="F592" s="1">
        <f>IFERROR(AVEDEV(Customer_Revenue[[#This Row],[4/1/2022]:[6/30/2022]]),0)</f>
        <v>0.97959183673469241</v>
      </c>
      <c r="G592" s="1">
        <f>IFERROR(MAX(0,#REF!-#REF!),0)</f>
        <v>0</v>
      </c>
      <c r="H592" s="1">
        <f>IFERROR(#REF!+#REF!,0)</f>
        <v>0</v>
      </c>
      <c r="I592" s="2">
        <f>IFERROR(AVERAGEIF(Customer_Revenue[[#This Row],[4/1/2022]:[9/30/2022]], "&gt;0"),0)</f>
        <v>43.396153846153851</v>
      </c>
      <c r="J592" s="1">
        <f>IFERROR(AVEDEV(Customer_Revenue[[#This Row],[4/1/2022]:[9/30/2022]]),0)</f>
        <v>1.0047337278106492</v>
      </c>
      <c r="K592" s="1">
        <f>IFERROR(MAX(0,Customer_Revenue[[#This Row],[Q3 Mean]]-Customer_Revenue[[#This Row],[Q3 Mean Absolute Deviation]]),0)</f>
        <v>42.391420118343198</v>
      </c>
      <c r="L592" s="1">
        <f>IFERROR(MAX(0,Customer_Revenue[[#This Row],[Q3 Mean]]+Customer_Revenue[[#This Row],[Q3 Mean Absolute Deviation]]),0)</f>
        <v>44.400887573964503</v>
      </c>
      <c r="M592" s="2">
        <f>IFERROR(AVERAGEIF(Customer_Revenue[[#This Row],[10/1/2021]:[3/31/2022]], "&gt;0"),0)</f>
        <v>39.66076923076924</v>
      </c>
      <c r="N592" s="1">
        <f>IFERROR(AVEDEV(Customer_Revenue[[#This Row],[10/1/2021]:[3/31/2022]]),0)</f>
        <v>0.64946745562129848</v>
      </c>
      <c r="O592" s="1">
        <f>IFERROR(MAX(0,#REF!-#REF!),0)</f>
        <v>0</v>
      </c>
      <c r="P592" s="1">
        <f>IFERROR(#REF!+#REF!,0)</f>
        <v>0</v>
      </c>
      <c r="Q592">
        <v>11301</v>
      </c>
      <c r="T592">
        <v>37.549999999999997</v>
      </c>
      <c r="AD592">
        <v>37.549999999999997</v>
      </c>
      <c r="AN592">
        <v>39.840000000000003</v>
      </c>
      <c r="AX592">
        <v>39.840000000000003</v>
      </c>
      <c r="BH592">
        <v>39.840000000000003</v>
      </c>
      <c r="BR592">
        <v>39.840000000000003</v>
      </c>
      <c r="CB592">
        <v>39.840000000000003</v>
      </c>
      <c r="CK592" s="17"/>
      <c r="CL592">
        <v>39.840000000000003</v>
      </c>
      <c r="CV592">
        <v>39.840000000000003</v>
      </c>
      <c r="DF592">
        <v>39.840000000000003</v>
      </c>
      <c r="DP592">
        <v>39.840000000000003</v>
      </c>
      <c r="DZ592">
        <v>39.840000000000003</v>
      </c>
      <c r="EJ592">
        <v>42.09</v>
      </c>
      <c r="ET592">
        <v>42.09</v>
      </c>
      <c r="FD592">
        <v>42.09</v>
      </c>
      <c r="FN592">
        <v>42.09</v>
      </c>
      <c r="FX592">
        <v>42.09</v>
      </c>
      <c r="GH592">
        <v>42.09</v>
      </c>
      <c r="GR592">
        <v>44.49</v>
      </c>
      <c r="HB592">
        <v>44.49</v>
      </c>
      <c r="HL592">
        <v>44.49</v>
      </c>
      <c r="HV592">
        <v>44.49</v>
      </c>
      <c r="IF592">
        <v>44.49</v>
      </c>
      <c r="IP592">
        <v>43.75</v>
      </c>
      <c r="IZ592">
        <v>43.75</v>
      </c>
      <c r="JJ592">
        <v>43.75</v>
      </c>
    </row>
    <row r="593" spans="1:278" x14ac:dyDescent="0.3">
      <c r="A593" s="2">
        <f>IFERROR(AVERAGEIF(Customer_Revenue[[#This Row],[1/3/2022]:[3/31/2022]], "&gt;0"), 0)</f>
        <v>257.35692307692312</v>
      </c>
      <c r="B593" s="1">
        <f>IFERROR(AVEDEV(Customer_Revenue[[#This Row],[1/3/2022]:[3/31/2022]]),0)</f>
        <v>64.470650887573981</v>
      </c>
      <c r="C593" s="1">
        <f>IFERROR(MAX(0,#REF!-#REF!),0)</f>
        <v>0</v>
      </c>
      <c r="D593" s="1">
        <f>IFERROR(#REF!+#REF!,0)</f>
        <v>0</v>
      </c>
      <c r="E593" s="2">
        <f>IFERROR(AVERAGEIF(Customer_Revenue[[#This Row],[4/1/2022]:[6/30/2022]], "&gt;0"), 0)</f>
        <v>100.15923076923075</v>
      </c>
      <c r="F593" s="1">
        <f>IFERROR(AVEDEV(Customer_Revenue[[#This Row],[4/1/2022]:[6/30/2022]]),0)</f>
        <v>49.877514792899404</v>
      </c>
      <c r="G593" s="1">
        <f>IFERROR(MAX(0,#REF!-#REF!),0)</f>
        <v>0</v>
      </c>
      <c r="H593" s="1">
        <f>IFERROR(#REF!+#REF!,0)</f>
        <v>0</v>
      </c>
      <c r="I593" s="2">
        <f>IFERROR(AVERAGEIF(Customer_Revenue[[#This Row],[4/1/2022]:[9/30/2022]], "&gt;0"),0)</f>
        <v>95.864615384615362</v>
      </c>
      <c r="J593" s="1">
        <f>IFERROR(AVEDEV(Customer_Revenue[[#This Row],[4/1/2022]:[9/30/2022]]),0)</f>
        <v>48.207159763313591</v>
      </c>
      <c r="K593" s="1">
        <f>IFERROR(MAX(0,Customer_Revenue[[#This Row],[Q3 Mean]]-Customer_Revenue[[#This Row],[Q3 Mean Absolute Deviation]]),0)</f>
        <v>47.657455621301771</v>
      </c>
      <c r="L593" s="1">
        <f>IFERROR(MAX(0,Customer_Revenue[[#This Row],[Q3 Mean]]+Customer_Revenue[[#This Row],[Q3 Mean Absolute Deviation]]),0)</f>
        <v>144.07177514792895</v>
      </c>
      <c r="M593" s="2">
        <f>IFERROR(AVERAGEIF(Customer_Revenue[[#This Row],[10/1/2021]:[3/31/2022]], "&gt;0"),0)</f>
        <v>240.55153846153854</v>
      </c>
      <c r="N593" s="1">
        <f>IFERROR(AVEDEV(Customer_Revenue[[#This Row],[10/1/2021]:[3/31/2022]]),0)</f>
        <v>56.793136094674587</v>
      </c>
      <c r="O593" s="1">
        <f>IFERROR(MAX(0,#REF!-#REF!),0)</f>
        <v>0</v>
      </c>
      <c r="P593" s="1">
        <f>IFERROR(#REF!+#REF!,0)</f>
        <v>0</v>
      </c>
      <c r="Q593">
        <v>11307</v>
      </c>
      <c r="U593">
        <v>175.46</v>
      </c>
      <c r="Z593">
        <v>175.46</v>
      </c>
      <c r="AE593">
        <v>347.45000000000005</v>
      </c>
      <c r="AJ593">
        <v>175.46</v>
      </c>
      <c r="AO593">
        <v>192.5</v>
      </c>
      <c r="AT593">
        <v>192.5</v>
      </c>
      <c r="AY593">
        <v>192.5</v>
      </c>
      <c r="BD593">
        <v>192.5</v>
      </c>
      <c r="BI593">
        <v>332.2</v>
      </c>
      <c r="BN593">
        <v>192.5</v>
      </c>
      <c r="BS593">
        <v>310.83999999999997</v>
      </c>
      <c r="BX593">
        <v>236.83</v>
      </c>
      <c r="CC593">
        <v>192.5</v>
      </c>
      <c r="CH593">
        <v>192.5</v>
      </c>
      <c r="CK593" s="17"/>
      <c r="CM593">
        <v>201.35</v>
      </c>
      <c r="CR593">
        <v>274.45999999999998</v>
      </c>
      <c r="CW593">
        <v>312.41000000000003</v>
      </c>
      <c r="DB593">
        <v>236.51</v>
      </c>
      <c r="DG593">
        <v>236.51</v>
      </c>
      <c r="DL593">
        <v>236.51</v>
      </c>
      <c r="DQ593">
        <v>236.51</v>
      </c>
      <c r="DV593">
        <v>236.51</v>
      </c>
      <c r="EA593">
        <v>604.26</v>
      </c>
      <c r="EF593">
        <v>238.76</v>
      </c>
      <c r="EK593">
        <v>238.76</v>
      </c>
      <c r="EP593">
        <v>100.59</v>
      </c>
      <c r="EU593">
        <v>100.59</v>
      </c>
      <c r="EZ593">
        <v>100.59</v>
      </c>
      <c r="FE593">
        <v>349.58</v>
      </c>
      <c r="FJ593">
        <v>47.17</v>
      </c>
      <c r="FO593">
        <v>47.17</v>
      </c>
      <c r="FT593">
        <v>47.17</v>
      </c>
      <c r="FY593">
        <v>85.12</v>
      </c>
      <c r="GD593">
        <v>135.72999999999999</v>
      </c>
      <c r="GI593">
        <v>62.61</v>
      </c>
      <c r="GN593">
        <v>62.61</v>
      </c>
      <c r="GS593">
        <v>62.61</v>
      </c>
      <c r="GX593">
        <v>138.51</v>
      </c>
      <c r="HC593">
        <v>62.61</v>
      </c>
      <c r="HH593">
        <v>62.61</v>
      </c>
      <c r="HM593">
        <v>62.61</v>
      </c>
      <c r="HR593">
        <v>190.11</v>
      </c>
      <c r="HW593">
        <v>62.61</v>
      </c>
      <c r="IB593">
        <v>62.61</v>
      </c>
      <c r="IG593">
        <v>62.61</v>
      </c>
      <c r="IL593">
        <v>61.75</v>
      </c>
      <c r="IQ593">
        <v>189.25</v>
      </c>
      <c r="IV593">
        <v>61.75</v>
      </c>
      <c r="JA593">
        <v>61.75</v>
      </c>
      <c r="JF593">
        <v>61.75</v>
      </c>
      <c r="JK593">
        <v>61.75</v>
      </c>
      <c r="JP593">
        <v>189.25</v>
      </c>
    </row>
    <row r="594" spans="1:278" x14ac:dyDescent="0.3">
      <c r="A594" s="2">
        <f>IFERROR(AVERAGEIF(Customer_Revenue[[#This Row],[1/3/2022]:[3/31/2022]], "&gt;0"), 0)</f>
        <v>69.162499999999994</v>
      </c>
      <c r="B594" s="1">
        <f>IFERROR(AVEDEV(Customer_Revenue[[#This Row],[1/3/2022]:[3/31/2022]]),0)</f>
        <v>0.84375</v>
      </c>
      <c r="C594" s="1">
        <f>IFERROR(MAX(0,#REF!-#REF!),0)</f>
        <v>0</v>
      </c>
      <c r="D594" s="1">
        <f>IFERROR(#REF!+#REF!,0)</f>
        <v>0</v>
      </c>
      <c r="E594" s="2">
        <f>IFERROR(AVERAGEIF(Customer_Revenue[[#This Row],[4/1/2022]:[6/30/2022]], "&gt;0"), 0)</f>
        <v>72.50333333333333</v>
      </c>
      <c r="F594" s="1">
        <f>IFERROR(AVEDEV(Customer_Revenue[[#This Row],[4/1/2022]:[6/30/2022]]),0)</f>
        <v>2.204444444444448</v>
      </c>
      <c r="G594" s="1">
        <f>IFERROR(MAX(0,#REF!-#REF!),0)</f>
        <v>0</v>
      </c>
      <c r="H594" s="1">
        <f>IFERROR(#REF!+#REF!,0)</f>
        <v>0</v>
      </c>
      <c r="I594" s="2">
        <f>IFERROR(AVERAGEIF(Customer_Revenue[[#This Row],[4/1/2022]:[9/30/2022]], "&gt;0"),0)</f>
        <v>74.021666666666661</v>
      </c>
      <c r="J594" s="1">
        <f>IFERROR(AVEDEV(Customer_Revenue[[#This Row],[4/1/2022]:[9/30/2022]]),0)</f>
        <v>2.1144444444444495</v>
      </c>
      <c r="K594" s="1">
        <f>IFERROR(MAX(0,Customer_Revenue[[#This Row],[Q3 Mean]]-Customer_Revenue[[#This Row],[Q3 Mean Absolute Deviation]]),0)</f>
        <v>71.907222222222217</v>
      </c>
      <c r="L594" s="1">
        <f>IFERROR(MAX(0,Customer_Revenue[[#This Row],[Q3 Mean]]+Customer_Revenue[[#This Row],[Q3 Mean Absolute Deviation]]),0)</f>
        <v>76.136111111111106</v>
      </c>
      <c r="M594" s="2">
        <f>IFERROR(AVERAGEIF(Customer_Revenue[[#This Row],[10/1/2021]:[3/31/2022]], "&gt;0"),0)</f>
        <v>68.458571428571432</v>
      </c>
      <c r="N594" s="1">
        <f>IFERROR(AVEDEV(Customer_Revenue[[#This Row],[10/1/2021]:[3/31/2022]]),0)</f>
        <v>0.88530612244897255</v>
      </c>
      <c r="O594" s="1">
        <f>IFERROR(MAX(0,#REF!-#REF!),0)</f>
        <v>0</v>
      </c>
      <c r="P594" s="1">
        <f>IFERROR(#REF!+#REF!,0)</f>
        <v>0</v>
      </c>
      <c r="Q594">
        <v>11313</v>
      </c>
      <c r="Y594">
        <v>65.36</v>
      </c>
      <c r="AS594">
        <v>68.599999999999994</v>
      </c>
      <c r="BM594">
        <v>68.599999999999994</v>
      </c>
      <c r="CG594">
        <v>68.599999999999994</v>
      </c>
      <c r="CK594" s="17"/>
      <c r="DA594">
        <v>68.599999999999994</v>
      </c>
      <c r="DU594">
        <v>68.599999999999994</v>
      </c>
      <c r="EO594">
        <v>70.849999999999994</v>
      </c>
      <c r="FI594">
        <v>70.849999999999994</v>
      </c>
      <c r="GC594">
        <v>70.849999999999994</v>
      </c>
      <c r="GW594">
        <v>75.81</v>
      </c>
      <c r="HQ594">
        <v>75.81</v>
      </c>
      <c r="IK594">
        <v>75.81</v>
      </c>
      <c r="JE594">
        <v>75</v>
      </c>
    </row>
    <row r="595" spans="1:278" x14ac:dyDescent="0.3">
      <c r="A595" s="2">
        <f>IFERROR(AVERAGEIF(Customer_Revenue[[#This Row],[1/3/2022]:[3/31/2022]], "&gt;0"), 0)</f>
        <v>88.399230769230797</v>
      </c>
      <c r="B595" s="1">
        <f>IFERROR(AVEDEV(Customer_Revenue[[#This Row],[1/3/2022]:[3/31/2022]]),0)</f>
        <v>13.392662721893505</v>
      </c>
      <c r="C595" s="1">
        <f>IFERROR(MAX(0,#REF!-#REF!),0)</f>
        <v>0</v>
      </c>
      <c r="D595" s="1">
        <f>IFERROR(#REF!+#REF!,0)</f>
        <v>0</v>
      </c>
      <c r="E595" s="2">
        <f>IFERROR(AVERAGEIF(Customer_Revenue[[#This Row],[4/1/2022]:[6/30/2022]], "&gt;0"), 0)</f>
        <v>103.34230769230771</v>
      </c>
      <c r="F595" s="1">
        <f>IFERROR(AVEDEV(Customer_Revenue[[#This Row],[4/1/2022]:[6/30/2022]]),0)</f>
        <v>32.720473372781072</v>
      </c>
      <c r="G595" s="1">
        <f>IFERROR(MAX(0,#REF!-#REF!),0)</f>
        <v>0</v>
      </c>
      <c r="H595" s="1">
        <f>IFERROR(#REF!+#REF!,0)</f>
        <v>0</v>
      </c>
      <c r="I595" s="2">
        <f>IFERROR(AVERAGEIF(Customer_Revenue[[#This Row],[4/1/2022]:[9/30/2022]], "&gt;0"),0)</f>
        <v>97.385769230769242</v>
      </c>
      <c r="J595" s="1">
        <f>IFERROR(AVEDEV(Customer_Revenue[[#This Row],[4/1/2022]:[9/30/2022]]),0)</f>
        <v>25.911627218934917</v>
      </c>
      <c r="K595" s="1">
        <f>IFERROR(MAX(0,Customer_Revenue[[#This Row],[Q3 Mean]]-Customer_Revenue[[#This Row],[Q3 Mean Absolute Deviation]]),0)</f>
        <v>71.474142011834317</v>
      </c>
      <c r="L595" s="1">
        <f>IFERROR(MAX(0,Customer_Revenue[[#This Row],[Q3 Mean]]+Customer_Revenue[[#This Row],[Q3 Mean Absolute Deviation]]),0)</f>
        <v>123.29739644970417</v>
      </c>
      <c r="M595" s="2">
        <f>IFERROR(AVERAGEIF(Customer_Revenue[[#This Row],[10/1/2021]:[3/31/2022]], "&gt;0"),0)</f>
        <v>84.830769230769207</v>
      </c>
      <c r="N595" s="1">
        <f>IFERROR(AVEDEV(Customer_Revenue[[#This Row],[10/1/2021]:[3/31/2022]]),0)</f>
        <v>11.198165680473359</v>
      </c>
      <c r="O595" s="1">
        <f>IFERROR(MAX(0,#REF!-#REF!),0)</f>
        <v>0</v>
      </c>
      <c r="P595" s="1">
        <f>IFERROR(#REF!+#REF!,0)</f>
        <v>0</v>
      </c>
      <c r="Q595">
        <v>11316</v>
      </c>
      <c r="U595">
        <v>103.03</v>
      </c>
      <c r="Z595">
        <v>69.430000000000007</v>
      </c>
      <c r="AE595">
        <v>69.430000000000007</v>
      </c>
      <c r="AJ595">
        <v>69.430000000000007</v>
      </c>
      <c r="AO595">
        <v>78.83</v>
      </c>
      <c r="AT595">
        <v>78.83</v>
      </c>
      <c r="AY595">
        <v>114.45</v>
      </c>
      <c r="BD595">
        <v>78.83</v>
      </c>
      <c r="BI595">
        <v>78.83</v>
      </c>
      <c r="BN595">
        <v>78.83</v>
      </c>
      <c r="BS595">
        <v>78.83</v>
      </c>
      <c r="BX595">
        <v>78.83</v>
      </c>
      <c r="CC595">
        <v>78.83</v>
      </c>
      <c r="CH595">
        <v>78.83</v>
      </c>
      <c r="CK595" s="17"/>
      <c r="CM595">
        <v>78.83</v>
      </c>
      <c r="CR595">
        <v>114.45</v>
      </c>
      <c r="CW595">
        <v>78.83</v>
      </c>
      <c r="DB595">
        <v>78.83</v>
      </c>
      <c r="DG595">
        <v>123.35</v>
      </c>
      <c r="DL595">
        <v>78.83</v>
      </c>
      <c r="DQ595">
        <v>114.45</v>
      </c>
      <c r="DV595">
        <v>78.83</v>
      </c>
      <c r="EA595">
        <v>78.83</v>
      </c>
      <c r="EF595">
        <v>81.08</v>
      </c>
      <c r="EK595">
        <v>81.08</v>
      </c>
      <c r="EP595">
        <v>82.97</v>
      </c>
      <c r="EU595">
        <v>82.97</v>
      </c>
      <c r="EZ595">
        <v>82.97</v>
      </c>
      <c r="FE595">
        <v>82.97</v>
      </c>
      <c r="FJ595">
        <v>118.59</v>
      </c>
      <c r="FO595">
        <v>243.25</v>
      </c>
      <c r="FT595">
        <v>82.97</v>
      </c>
      <c r="FY595">
        <v>82.97</v>
      </c>
      <c r="GD595">
        <v>82.97</v>
      </c>
      <c r="GI595">
        <v>80.73</v>
      </c>
      <c r="GN595">
        <v>80.73</v>
      </c>
      <c r="GS595">
        <v>80.73</v>
      </c>
      <c r="GX595">
        <v>80.73</v>
      </c>
      <c r="HC595">
        <v>160.87</v>
      </c>
      <c r="HH595">
        <v>80.73</v>
      </c>
      <c r="HM595">
        <v>80.73</v>
      </c>
      <c r="HR595">
        <v>130.59</v>
      </c>
      <c r="HW595">
        <v>80.73</v>
      </c>
      <c r="IB595">
        <v>170.48</v>
      </c>
      <c r="IG595">
        <v>80.73</v>
      </c>
      <c r="IL595">
        <v>79.790000000000006</v>
      </c>
      <c r="IQ595">
        <v>85.85</v>
      </c>
      <c r="IV595">
        <v>79.790000000000006</v>
      </c>
      <c r="JA595">
        <v>79.790000000000006</v>
      </c>
      <c r="JF595">
        <v>79.790000000000006</v>
      </c>
      <c r="JK595">
        <v>79.790000000000006</v>
      </c>
      <c r="JP595">
        <v>79.790000000000006</v>
      </c>
    </row>
    <row r="596" spans="1:278" x14ac:dyDescent="0.3">
      <c r="A596" s="2">
        <f>IFERROR(AVERAGEIF(Customer_Revenue[[#This Row],[1/3/2022]:[3/31/2022]], "&gt;0"), 0)</f>
        <v>35</v>
      </c>
      <c r="B596" s="1">
        <f>IFERROR(AVEDEV(Customer_Revenue[[#This Row],[1/3/2022]:[3/31/2022]]),0)</f>
        <v>0</v>
      </c>
      <c r="C596" s="1">
        <f>IFERROR(MAX(0,#REF!-#REF!),0)</f>
        <v>0</v>
      </c>
      <c r="D596" s="1">
        <f>IFERROR(#REF!+#REF!,0)</f>
        <v>0</v>
      </c>
      <c r="E596" s="2">
        <f>IFERROR(AVERAGEIF(Customer_Revenue[[#This Row],[4/1/2022]:[6/30/2022]], "&gt;0"), 0)</f>
        <v>35.223076923076917</v>
      </c>
      <c r="F596" s="1">
        <f>IFERROR(AVEDEV(Customer_Revenue[[#This Row],[4/1/2022]:[6/30/2022]]),0)</f>
        <v>0.27455621301774941</v>
      </c>
      <c r="G596" s="1">
        <f>IFERROR(MAX(0,#REF!-#REF!),0)</f>
        <v>0</v>
      </c>
      <c r="H596" s="1">
        <f>IFERROR(#REF!+#REF!,0)</f>
        <v>0</v>
      </c>
      <c r="I596" s="2">
        <f>IFERROR(AVERAGEIF(Customer_Revenue[[#This Row],[4/1/2022]:[9/30/2022]], "&gt;0"),0)</f>
        <v>35.231999999999999</v>
      </c>
      <c r="J596" s="1">
        <f>IFERROR(AVEDEV(Customer_Revenue[[#This Row],[4/1/2022]:[9/30/2022]]),0)</f>
        <v>2.6059171597633126</v>
      </c>
      <c r="K596" s="1">
        <f>IFERROR(MAX(0,Customer_Revenue[[#This Row],[Q3 Mean]]-Customer_Revenue[[#This Row],[Q3 Mean Absolute Deviation]]),0)</f>
        <v>32.626082840236684</v>
      </c>
      <c r="L596" s="1">
        <f>IFERROR(MAX(0,Customer_Revenue[[#This Row],[Q3 Mean]]+Customer_Revenue[[#This Row],[Q3 Mean Absolute Deviation]]),0)</f>
        <v>37.837917159763315</v>
      </c>
      <c r="M596" s="2">
        <f>IFERROR(AVERAGEIF(Customer_Revenue[[#This Row],[10/1/2021]:[3/31/2022]], "&gt;0"),0)</f>
        <v>35</v>
      </c>
      <c r="N596" s="1">
        <f>IFERROR(AVEDEV(Customer_Revenue[[#This Row],[10/1/2021]:[3/31/2022]]),0)</f>
        <v>2.5887573964497048</v>
      </c>
      <c r="O596" s="1">
        <f>IFERROR(MAX(0,#REF!-#REF!),0)</f>
        <v>0</v>
      </c>
      <c r="P596" s="1">
        <f>IFERROR(#REF!+#REF!,0)</f>
        <v>0</v>
      </c>
      <c r="Q596">
        <v>11338</v>
      </c>
      <c r="V596">
        <v>35</v>
      </c>
      <c r="AA596">
        <v>35</v>
      </c>
      <c r="AF596">
        <v>35</v>
      </c>
      <c r="AK596">
        <v>35</v>
      </c>
      <c r="AP596">
        <v>35</v>
      </c>
      <c r="AU596">
        <v>35</v>
      </c>
      <c r="AZ596">
        <v>35</v>
      </c>
      <c r="BE596">
        <v>35</v>
      </c>
      <c r="BJ596">
        <v>35</v>
      </c>
      <c r="BO596">
        <v>35</v>
      </c>
      <c r="BT596">
        <v>0</v>
      </c>
      <c r="BY596">
        <v>35</v>
      </c>
      <c r="CD596">
        <v>35</v>
      </c>
      <c r="CI596">
        <v>35</v>
      </c>
      <c r="CK596" s="17"/>
      <c r="CN596">
        <v>35</v>
      </c>
      <c r="CS596">
        <v>35</v>
      </c>
      <c r="CX596">
        <v>35</v>
      </c>
      <c r="DC596">
        <v>35</v>
      </c>
      <c r="DH596">
        <v>35</v>
      </c>
      <c r="DM596">
        <v>35</v>
      </c>
      <c r="DR596">
        <v>35</v>
      </c>
      <c r="DW596">
        <v>35</v>
      </c>
      <c r="EB596">
        <v>35</v>
      </c>
      <c r="EG596">
        <v>35</v>
      </c>
      <c r="EL596">
        <v>35</v>
      </c>
      <c r="EQ596">
        <v>35</v>
      </c>
      <c r="EV596">
        <v>35</v>
      </c>
      <c r="FA596">
        <v>35</v>
      </c>
      <c r="FF596">
        <v>35</v>
      </c>
      <c r="FK596">
        <v>35</v>
      </c>
      <c r="FP596">
        <v>35</v>
      </c>
      <c r="FU596">
        <v>35</v>
      </c>
      <c r="FZ596">
        <v>35</v>
      </c>
      <c r="GE596">
        <v>35</v>
      </c>
      <c r="GJ596">
        <v>35.58</v>
      </c>
      <c r="GO596">
        <v>35.58</v>
      </c>
      <c r="GT596">
        <v>35.58</v>
      </c>
      <c r="GY596">
        <v>35.58</v>
      </c>
      <c r="HD596">
        <v>35.58</v>
      </c>
      <c r="HI596">
        <v>0</v>
      </c>
      <c r="HN596">
        <v>35.58</v>
      </c>
      <c r="HS596">
        <v>35.58</v>
      </c>
      <c r="HX596">
        <v>35.58</v>
      </c>
      <c r="IC596">
        <v>35.58</v>
      </c>
      <c r="IH596">
        <v>35.58</v>
      </c>
      <c r="IM596">
        <v>35</v>
      </c>
      <c r="IR596">
        <v>35</v>
      </c>
      <c r="IW596">
        <v>35</v>
      </c>
      <c r="JB596">
        <v>35</v>
      </c>
      <c r="JG596">
        <v>35</v>
      </c>
      <c r="JL596">
        <v>35</v>
      </c>
      <c r="JQ596">
        <v>35</v>
      </c>
    </row>
    <row r="597" spans="1:278" x14ac:dyDescent="0.3">
      <c r="A597" s="2">
        <f>IFERROR(AVERAGEIF(Customer_Revenue[[#This Row],[1/3/2022]:[3/31/2022]], "&gt;0"), 0)</f>
        <v>339.80076923076922</v>
      </c>
      <c r="B597" s="1">
        <f>IFERROR(AVEDEV(Customer_Revenue[[#This Row],[1/3/2022]:[3/31/2022]]),0)</f>
        <v>8.9304142011834138</v>
      </c>
      <c r="C597" s="1">
        <f>IFERROR(MAX(0,#REF!-#REF!),0)</f>
        <v>0</v>
      </c>
      <c r="D597" s="1">
        <f>IFERROR(#REF!+#REF!,0)</f>
        <v>0</v>
      </c>
      <c r="E597" s="2">
        <f>IFERROR(AVERAGEIF(Customer_Revenue[[#This Row],[4/1/2022]:[6/30/2022]], "&gt;0"), 0)</f>
        <v>344.88</v>
      </c>
      <c r="F597" s="1">
        <f>IFERROR(AVEDEV(Customer_Revenue[[#This Row],[4/1/2022]:[6/30/2022]]),0)</f>
        <v>5.5046153846153763</v>
      </c>
      <c r="G597" s="1">
        <f>IFERROR(MAX(0,#REF!-#REF!),0)</f>
        <v>0</v>
      </c>
      <c r="H597" s="1">
        <f>IFERROR(#REF!+#REF!,0)</f>
        <v>0</v>
      </c>
      <c r="I597" s="2">
        <f>IFERROR(AVERAGEIF(Customer_Revenue[[#This Row],[4/1/2022]:[9/30/2022]], "&gt;0"),0)</f>
        <v>350.86461538461532</v>
      </c>
      <c r="J597" s="1">
        <f>IFERROR(AVEDEV(Customer_Revenue[[#This Row],[4/1/2022]:[9/30/2022]]),0)</f>
        <v>8.9002958579881479</v>
      </c>
      <c r="K597" s="1">
        <f>IFERROR(MAX(0,Customer_Revenue[[#This Row],[Q3 Mean]]-Customer_Revenue[[#This Row],[Q3 Mean Absolute Deviation]]),0)</f>
        <v>341.96431952662715</v>
      </c>
      <c r="L597" s="1">
        <f>IFERROR(MAX(0,Customer_Revenue[[#This Row],[Q3 Mean]]+Customer_Revenue[[#This Row],[Q3 Mean Absolute Deviation]]),0)</f>
        <v>359.76491124260349</v>
      </c>
      <c r="M597" s="2">
        <f>IFERROR(AVERAGEIF(Customer_Revenue[[#This Row],[10/1/2021]:[3/31/2022]], "&gt;0"),0)</f>
        <v>333.26307692307705</v>
      </c>
      <c r="N597" s="1">
        <f>IFERROR(AVEDEV(Customer_Revenue[[#This Row],[10/1/2021]:[3/31/2022]]),0)</f>
        <v>6.937692307692318</v>
      </c>
      <c r="O597" s="1">
        <f>IFERROR(MAX(0,#REF!-#REF!),0)</f>
        <v>0</v>
      </c>
      <c r="P597" s="1">
        <f>IFERROR(#REF!+#REF!,0)</f>
        <v>0</v>
      </c>
      <c r="Q597">
        <v>11347</v>
      </c>
      <c r="V597">
        <v>328.57</v>
      </c>
      <c r="AA597">
        <v>324.45</v>
      </c>
      <c r="AF597">
        <v>324.45</v>
      </c>
      <c r="AK597">
        <v>324.45</v>
      </c>
      <c r="AP597">
        <v>324.45</v>
      </c>
      <c r="AU597">
        <v>320.33</v>
      </c>
      <c r="AZ597">
        <v>328.57</v>
      </c>
      <c r="BE597">
        <v>325.79000000000002</v>
      </c>
      <c r="BJ597">
        <v>329.27</v>
      </c>
      <c r="BO597">
        <v>320.63</v>
      </c>
      <c r="BT597">
        <v>333.6</v>
      </c>
      <c r="BY597">
        <v>329.27</v>
      </c>
      <c r="CD597">
        <v>333.6</v>
      </c>
      <c r="CI597">
        <v>333.6</v>
      </c>
      <c r="CK597" s="17"/>
      <c r="CN597">
        <v>333.6</v>
      </c>
      <c r="CS597">
        <v>333.6</v>
      </c>
      <c r="CX597">
        <v>329.27</v>
      </c>
      <c r="DC597">
        <v>337.92</v>
      </c>
      <c r="DH597">
        <v>333.6</v>
      </c>
      <c r="DM597">
        <v>333.6</v>
      </c>
      <c r="DR597">
        <v>337.06</v>
      </c>
      <c r="DW597">
        <v>341.38</v>
      </c>
      <c r="EB597">
        <v>332.73</v>
      </c>
      <c r="EG597">
        <v>343.63</v>
      </c>
      <c r="EL597">
        <v>334.98</v>
      </c>
      <c r="EQ597">
        <v>392.44</v>
      </c>
      <c r="EV597">
        <v>339.31</v>
      </c>
      <c r="FA597">
        <v>339.31</v>
      </c>
      <c r="FF597">
        <v>347.07</v>
      </c>
      <c r="FK597">
        <v>351.39</v>
      </c>
      <c r="FP597">
        <v>347.07</v>
      </c>
      <c r="FU597">
        <v>337.47</v>
      </c>
      <c r="FZ597">
        <v>351.39</v>
      </c>
      <c r="GE597">
        <v>337.47</v>
      </c>
      <c r="GJ597">
        <v>335.65</v>
      </c>
      <c r="GO597">
        <v>344.29</v>
      </c>
      <c r="GT597">
        <v>345.24</v>
      </c>
      <c r="GY597">
        <v>358.21</v>
      </c>
      <c r="HD597">
        <v>349.57</v>
      </c>
      <c r="HI597">
        <v>349.57</v>
      </c>
      <c r="HN597">
        <v>362.53</v>
      </c>
      <c r="HS597">
        <v>350.15</v>
      </c>
      <c r="HX597">
        <v>350.15</v>
      </c>
      <c r="IC597">
        <v>336.6</v>
      </c>
      <c r="IH597">
        <v>349.57</v>
      </c>
      <c r="IM597">
        <v>353.12</v>
      </c>
      <c r="IR597">
        <v>357.44</v>
      </c>
      <c r="IW597">
        <v>357.89</v>
      </c>
      <c r="JB597">
        <v>362.21</v>
      </c>
      <c r="JG597">
        <v>375.17</v>
      </c>
      <c r="JL597">
        <v>339.64</v>
      </c>
      <c r="JQ597">
        <v>395</v>
      </c>
    </row>
    <row r="598" spans="1:278" x14ac:dyDescent="0.3">
      <c r="A598" s="2">
        <f>IFERROR(AVERAGEIF(Customer_Revenue[[#This Row],[1/3/2022]:[3/31/2022]], "&gt;0"), 0)</f>
        <v>138.2638461538462</v>
      </c>
      <c r="B598" s="1">
        <f>IFERROR(AVEDEV(Customer_Revenue[[#This Row],[1/3/2022]:[3/31/2022]]),0)</f>
        <v>0.90532544378699575</v>
      </c>
      <c r="C598" s="1">
        <f>IFERROR(MAX(0,#REF!-#REF!),0)</f>
        <v>0</v>
      </c>
      <c r="D598" s="1">
        <f>IFERROR(#REF!+#REF!,0)</f>
        <v>0</v>
      </c>
      <c r="E598" s="2">
        <f>IFERROR(AVERAGEIF(Customer_Revenue[[#This Row],[4/1/2022]:[6/30/2022]], "&gt;0"), 0)</f>
        <v>145.57153846153844</v>
      </c>
      <c r="F598" s="1">
        <f>IFERROR(AVEDEV(Customer_Revenue[[#This Row],[4/1/2022]:[6/30/2022]]),0)</f>
        <v>8.2672189349112202</v>
      </c>
      <c r="G598" s="1">
        <f>IFERROR(MAX(0,#REF!-#REF!),0)</f>
        <v>0</v>
      </c>
      <c r="H598" s="1">
        <f>IFERROR(#REF!+#REF!,0)</f>
        <v>0</v>
      </c>
      <c r="I598" s="2">
        <f>IFERROR(AVERAGEIF(Customer_Revenue[[#This Row],[4/1/2022]:[9/30/2022]], "&gt;0"),0)</f>
        <v>146.49319999999997</v>
      </c>
      <c r="J598" s="1">
        <f>IFERROR(AVEDEV(Customer_Revenue[[#This Row],[4/1/2022]:[9/30/2022]]),0)</f>
        <v>11.449970414201186</v>
      </c>
      <c r="K598" s="1">
        <f>IFERROR(MAX(0,Customer_Revenue[[#This Row],[Q3 Mean]]-Customer_Revenue[[#This Row],[Q3 Mean Absolute Deviation]]),0)</f>
        <v>135.0432295857988</v>
      </c>
      <c r="L598" s="1">
        <f>IFERROR(MAX(0,Customer_Revenue[[#This Row],[Q3 Mean]]+Customer_Revenue[[#This Row],[Q3 Mean Absolute Deviation]]),0)</f>
        <v>157.94317041420115</v>
      </c>
      <c r="M598" s="2">
        <f>IFERROR(AVERAGEIF(Customer_Revenue[[#This Row],[10/1/2021]:[3/31/2022]], "&gt;0"),0)</f>
        <v>142.31400000000008</v>
      </c>
      <c r="N598" s="1">
        <f>IFERROR(AVEDEV(Customer_Revenue[[#This Row],[10/1/2021]:[3/31/2022]]),0)</f>
        <v>10.52618343195261</v>
      </c>
      <c r="O598" s="1">
        <f>IFERROR(MAX(0,#REF!-#REF!),0)</f>
        <v>0</v>
      </c>
      <c r="P598" s="1">
        <f>IFERROR(#REF!+#REF!,0)</f>
        <v>0</v>
      </c>
      <c r="Q598">
        <v>11358</v>
      </c>
      <c r="U598">
        <v>146.72</v>
      </c>
      <c r="Z598">
        <v>146.72</v>
      </c>
      <c r="AE598">
        <v>146.72</v>
      </c>
      <c r="AJ598">
        <v>146.72</v>
      </c>
      <c r="AO598">
        <v>146.72</v>
      </c>
      <c r="AT598">
        <v>146.72</v>
      </c>
      <c r="AY598">
        <v>140.38999999999999</v>
      </c>
      <c r="BD598">
        <v>159.63999999999999</v>
      </c>
      <c r="BI598">
        <v>149.11000000000001</v>
      </c>
      <c r="BN598">
        <v>141.74</v>
      </c>
      <c r="BS598">
        <v>137.61000000000001</v>
      </c>
      <c r="BX598">
        <v>151.61000000000001</v>
      </c>
      <c r="CC598">
        <v>0</v>
      </c>
      <c r="CH598">
        <v>137.61000000000001</v>
      </c>
      <c r="CK598" s="17"/>
      <c r="CM598">
        <v>139.36000000000001</v>
      </c>
      <c r="CR598">
        <v>137.61000000000001</v>
      </c>
      <c r="CW598">
        <v>137.61000000000001</v>
      </c>
      <c r="DB598">
        <v>137.61000000000001</v>
      </c>
      <c r="DG598">
        <v>137.61000000000001</v>
      </c>
      <c r="DL598">
        <v>137.61000000000001</v>
      </c>
      <c r="DQ598">
        <v>137.61000000000001</v>
      </c>
      <c r="DV598">
        <v>137.61000000000001</v>
      </c>
      <c r="EA598">
        <v>137.61000000000001</v>
      </c>
      <c r="EF598">
        <v>139.86000000000001</v>
      </c>
      <c r="EK598">
        <v>139.86000000000001</v>
      </c>
      <c r="EP598">
        <v>139.86000000000001</v>
      </c>
      <c r="EU598">
        <v>139.86000000000001</v>
      </c>
      <c r="EZ598">
        <v>139.86000000000001</v>
      </c>
      <c r="FE598">
        <v>139.86000000000001</v>
      </c>
      <c r="FJ598">
        <v>139.86000000000001</v>
      </c>
      <c r="FO598">
        <v>139.86000000000001</v>
      </c>
      <c r="FT598">
        <v>139.86000000000001</v>
      </c>
      <c r="FY598">
        <v>139.86000000000001</v>
      </c>
      <c r="GD598">
        <v>139.86000000000001</v>
      </c>
      <c r="GI598">
        <v>142.88999999999999</v>
      </c>
      <c r="GN598">
        <v>142.88999999999999</v>
      </c>
      <c r="GS598">
        <v>142.88999999999999</v>
      </c>
      <c r="GX598">
        <v>191.69</v>
      </c>
      <c r="HC598">
        <v>153.19</v>
      </c>
      <c r="HI598">
        <v>0</v>
      </c>
      <c r="HM598">
        <v>153.19</v>
      </c>
      <c r="HR598">
        <v>153.19</v>
      </c>
      <c r="HW598">
        <v>153.19</v>
      </c>
      <c r="IB598">
        <v>153.19</v>
      </c>
      <c r="IG598">
        <v>153.19</v>
      </c>
      <c r="IL598">
        <v>152.25</v>
      </c>
      <c r="IQ598">
        <v>141.94999999999999</v>
      </c>
      <c r="IV598">
        <v>141.94999999999999</v>
      </c>
      <c r="JA598">
        <v>141.94999999999999</v>
      </c>
      <c r="JF598">
        <v>141.94999999999999</v>
      </c>
      <c r="JK598">
        <v>141.94999999999999</v>
      </c>
      <c r="JP598">
        <v>141.94999999999999</v>
      </c>
    </row>
    <row r="599" spans="1:278" x14ac:dyDescent="0.3">
      <c r="A599" s="2">
        <f>IFERROR(AVERAGEIF(Customer_Revenue[[#This Row],[1/3/2022]:[3/31/2022]], "&gt;0"), 0)</f>
        <v>136.37428571428569</v>
      </c>
      <c r="B599" s="1">
        <f>IFERROR(AVEDEV(Customer_Revenue[[#This Row],[1/3/2022]:[3/31/2022]]),0)</f>
        <v>6.9089795918367258</v>
      </c>
      <c r="C599" s="1">
        <f>IFERROR(MAX(0,#REF!-#REF!),0)</f>
        <v>0</v>
      </c>
      <c r="D599" s="1">
        <f>IFERROR(#REF!+#REF!,0)</f>
        <v>0</v>
      </c>
      <c r="E599" s="2">
        <f>IFERROR(AVERAGEIF(Customer_Revenue[[#This Row],[4/1/2022]:[6/30/2022]], "&gt;0"), 0)</f>
        <v>138.90166666666664</v>
      </c>
      <c r="F599" s="1">
        <f>IFERROR(AVEDEV(Customer_Revenue[[#This Row],[4/1/2022]:[6/30/2022]]),0)</f>
        <v>3.4255555555555475</v>
      </c>
      <c r="G599" s="1">
        <f>IFERROR(MAX(0,#REF!-#REF!),0)</f>
        <v>0</v>
      </c>
      <c r="H599" s="1">
        <f>IFERROR(#REF!+#REF!,0)</f>
        <v>0</v>
      </c>
      <c r="I599" s="2">
        <f>IFERROR(AVERAGEIF(Customer_Revenue[[#This Row],[4/1/2022]:[9/30/2022]], "&gt;0"),0)</f>
        <v>136.23461538461535</v>
      </c>
      <c r="J599" s="1">
        <f>IFERROR(AVEDEV(Customer_Revenue[[#This Row],[4/1/2022]:[9/30/2022]]),0)</f>
        <v>3.6834319526627155</v>
      </c>
      <c r="K599" s="1">
        <f>IFERROR(MAX(0,Customer_Revenue[[#This Row],[Q3 Mean]]-Customer_Revenue[[#This Row],[Q3 Mean Absolute Deviation]]),0)</f>
        <v>132.55118343195264</v>
      </c>
      <c r="L599" s="1">
        <f>IFERROR(MAX(0,Customer_Revenue[[#This Row],[Q3 Mean]]+Customer_Revenue[[#This Row],[Q3 Mean Absolute Deviation]]),0)</f>
        <v>139.91804733727807</v>
      </c>
      <c r="M599" s="2">
        <f>IFERROR(AVERAGEIF(Customer_Revenue[[#This Row],[10/1/2021]:[3/31/2022]], "&gt;0"),0)</f>
        <v>135.03615384615384</v>
      </c>
      <c r="N599" s="1">
        <f>IFERROR(AVEDEV(Customer_Revenue[[#This Row],[10/1/2021]:[3/31/2022]]),0)</f>
        <v>6.3931360946745492</v>
      </c>
      <c r="O599" s="1">
        <f>IFERROR(MAX(0,#REF!-#REF!),0)</f>
        <v>0</v>
      </c>
      <c r="P599" s="1">
        <f>IFERROR(#REF!+#REF!,0)</f>
        <v>0</v>
      </c>
      <c r="Q599">
        <v>11362</v>
      </c>
      <c r="Z599">
        <v>129.02000000000001</v>
      </c>
      <c r="AJ599">
        <v>129.02000000000001</v>
      </c>
      <c r="AT599">
        <v>129.02000000000001</v>
      </c>
      <c r="BD599">
        <v>129.02000000000001</v>
      </c>
      <c r="BN599">
        <v>136.72999999999999</v>
      </c>
      <c r="BX599">
        <v>148.04</v>
      </c>
      <c r="CH599">
        <v>148.04</v>
      </c>
      <c r="CK599" s="17"/>
      <c r="CR599">
        <v>148.88999999999999</v>
      </c>
      <c r="DB599">
        <v>129.57</v>
      </c>
      <c r="DL599">
        <v>134.91</v>
      </c>
      <c r="DV599">
        <v>129.57</v>
      </c>
      <c r="EF599">
        <v>131.82</v>
      </c>
      <c r="EP599">
        <v>131.82</v>
      </c>
      <c r="EZ599">
        <v>136.1</v>
      </c>
      <c r="FJ599">
        <v>136.41</v>
      </c>
      <c r="FT599">
        <v>136.41</v>
      </c>
      <c r="GD599">
        <v>136.41</v>
      </c>
      <c r="GN599">
        <v>144.04</v>
      </c>
      <c r="GX599">
        <v>144.04</v>
      </c>
      <c r="HH599">
        <v>132.74</v>
      </c>
      <c r="HR599">
        <v>144.04</v>
      </c>
      <c r="IB599">
        <v>132.74</v>
      </c>
      <c r="IL599">
        <v>132.03</v>
      </c>
      <c r="IV599">
        <v>132.03</v>
      </c>
      <c r="JF599">
        <v>132.03</v>
      </c>
      <c r="JP599">
        <v>132.03</v>
      </c>
    </row>
    <row r="600" spans="1:278" x14ac:dyDescent="0.3">
      <c r="A600" s="2">
        <f>IFERROR(AVERAGEIF(Customer_Revenue[[#This Row],[1/3/2022]:[3/31/2022]], "&gt;0"), 0)</f>
        <v>141.47999999999999</v>
      </c>
      <c r="B600" s="1">
        <f>IFERROR(AVEDEV(Customer_Revenue[[#This Row],[1/3/2022]:[3/31/2022]]),0)</f>
        <v>30.948750000000008</v>
      </c>
      <c r="C600" s="1">
        <f>IFERROR(MAX(0,#REF!-#REF!),0)</f>
        <v>0</v>
      </c>
      <c r="D600" s="1">
        <f>IFERROR(#REF!+#REF!,0)</f>
        <v>0</v>
      </c>
      <c r="E600" s="2">
        <f>IFERROR(AVERAGEIF(Customer_Revenue[[#This Row],[4/1/2022]:[6/30/2022]], "&gt;0"), 0)</f>
        <v>145.98666666666665</v>
      </c>
      <c r="F600" s="1">
        <f>IFERROR(AVEDEV(Customer_Revenue[[#This Row],[4/1/2022]:[6/30/2022]]),0)</f>
        <v>1.2755555555555513</v>
      </c>
      <c r="G600" s="1">
        <f>IFERROR(MAX(0,#REF!-#REF!),0)</f>
        <v>0</v>
      </c>
      <c r="H600" s="1">
        <f>IFERROR(#REF!+#REF!,0)</f>
        <v>0</v>
      </c>
      <c r="I600" s="2">
        <f>IFERROR(AVERAGEIF(Customer_Revenue[[#This Row],[4/1/2022]:[9/30/2022]], "&gt;0"),0)</f>
        <v>136.71285714285713</v>
      </c>
      <c r="J600" s="1">
        <f>IFERROR(AVEDEV(Customer_Revenue[[#This Row],[4/1/2022]:[9/30/2022]]),0)</f>
        <v>15.812653061224497</v>
      </c>
      <c r="K600" s="1">
        <f>IFERROR(MAX(0,Customer_Revenue[[#This Row],[Q3 Mean]]-Customer_Revenue[[#This Row],[Q3 Mean Absolute Deviation]]),0)</f>
        <v>120.90020408163264</v>
      </c>
      <c r="L600" s="1">
        <f>IFERROR(MAX(0,Customer_Revenue[[#This Row],[Q3 Mean]]+Customer_Revenue[[#This Row],[Q3 Mean Absolute Deviation]]),0)</f>
        <v>152.52551020408163</v>
      </c>
      <c r="M600" s="2">
        <f>IFERROR(AVERAGEIF(Customer_Revenue[[#This Row],[10/1/2021]:[3/31/2022]], "&gt;0"),0)</f>
        <v>138.94153846153844</v>
      </c>
      <c r="N600" s="1">
        <f>IFERROR(AVEDEV(Customer_Revenue[[#This Row],[10/1/2021]:[3/31/2022]]),0)</f>
        <v>18.431020408163281</v>
      </c>
      <c r="O600" s="1">
        <f>IFERROR(MAX(0,#REF!-#REF!),0)</f>
        <v>0</v>
      </c>
      <c r="P600" s="1">
        <f>IFERROR(#REF!+#REF!,0)</f>
        <v>0</v>
      </c>
      <c r="Q600">
        <v>11428</v>
      </c>
      <c r="Y600">
        <v>135.97999999999999</v>
      </c>
      <c r="AI600">
        <v>135.97999999999999</v>
      </c>
      <c r="AS600">
        <v>135.97999999999999</v>
      </c>
      <c r="BC600">
        <v>135.97999999999999</v>
      </c>
      <c r="BM600">
        <v>135.97999999999999</v>
      </c>
      <c r="BW600">
        <v>135.97999999999999</v>
      </c>
      <c r="CG600">
        <v>135.97999999999999</v>
      </c>
      <c r="CK600" s="17"/>
      <c r="CQ600">
        <v>135.97999999999999</v>
      </c>
      <c r="DA600">
        <v>142.78</v>
      </c>
      <c r="DK600">
        <v>142.78</v>
      </c>
      <c r="DU600">
        <v>142.78</v>
      </c>
      <c r="EE600">
        <v>145.03</v>
      </c>
      <c r="EL600">
        <v>0</v>
      </c>
      <c r="EO600">
        <v>145.03</v>
      </c>
      <c r="EY600">
        <v>145.03</v>
      </c>
      <c r="FI600">
        <v>145.03</v>
      </c>
      <c r="FS600">
        <v>145.03</v>
      </c>
      <c r="GC600">
        <v>145.03</v>
      </c>
      <c r="GM600">
        <v>147.9</v>
      </c>
      <c r="GW600">
        <v>147.9</v>
      </c>
      <c r="HG600">
        <v>147.9</v>
      </c>
      <c r="HQ600">
        <v>147.9</v>
      </c>
      <c r="IA600">
        <v>147.9</v>
      </c>
      <c r="IK600">
        <v>147.9</v>
      </c>
      <c r="IU600">
        <v>147.01</v>
      </c>
      <c r="IZ600">
        <v>37.79</v>
      </c>
      <c r="JE600">
        <v>130.83000000000001</v>
      </c>
      <c r="JO600">
        <v>130.83000000000001</v>
      </c>
    </row>
    <row r="601" spans="1:278" x14ac:dyDescent="0.3">
      <c r="A601" s="2">
        <f>IFERROR(AVERAGEIF(Customer_Revenue[[#This Row],[1/3/2022]:[3/31/2022]], "&gt;0"), 0)</f>
        <v>79.204615384615352</v>
      </c>
      <c r="B601" s="1">
        <f>IFERROR(AVEDEV(Customer_Revenue[[#This Row],[1/3/2022]:[3/31/2022]]),0)</f>
        <v>2.5689940828402507</v>
      </c>
      <c r="C601" s="1">
        <f>IFERROR(MAX(0,#REF!-#REF!),0)</f>
        <v>0</v>
      </c>
      <c r="D601" s="1">
        <f>IFERROR(#REF!+#REF!,0)</f>
        <v>0</v>
      </c>
      <c r="E601" s="2">
        <f>IFERROR(AVERAGEIF(Customer_Revenue[[#This Row],[4/1/2022]:[6/30/2022]], "&gt;0"), 0)</f>
        <v>89.441538461538457</v>
      </c>
      <c r="F601" s="1">
        <f>IFERROR(AVEDEV(Customer_Revenue[[#This Row],[4/1/2022]:[6/30/2022]]),0)</f>
        <v>6.3521893491124235</v>
      </c>
      <c r="G601" s="1">
        <f>IFERROR(MAX(0,#REF!-#REF!),0)</f>
        <v>0</v>
      </c>
      <c r="H601" s="1">
        <f>IFERROR(#REF!+#REF!,0)</f>
        <v>0</v>
      </c>
      <c r="I601" s="2">
        <f>IFERROR(AVERAGEIF(Customer_Revenue[[#This Row],[4/1/2022]:[9/30/2022]], "&gt;0"),0)</f>
        <v>95.509615384615387</v>
      </c>
      <c r="J601" s="1">
        <f>IFERROR(AVEDEV(Customer_Revenue[[#This Row],[4/1/2022]:[9/30/2022]]),0)</f>
        <v>6.3697337278106501</v>
      </c>
      <c r="K601" s="1">
        <f>IFERROR(MAX(0,Customer_Revenue[[#This Row],[Q3 Mean]]-Customer_Revenue[[#This Row],[Q3 Mean Absolute Deviation]]),0)</f>
        <v>89.139881656804732</v>
      </c>
      <c r="L601" s="1">
        <f>IFERROR(MAX(0,Customer_Revenue[[#This Row],[Q3 Mean]]+Customer_Revenue[[#This Row],[Q3 Mean Absolute Deviation]]),0)</f>
        <v>101.87934911242604</v>
      </c>
      <c r="M601" s="2">
        <f>IFERROR(AVERAGEIF(Customer_Revenue[[#This Row],[10/1/2021]:[3/31/2022]], "&gt;0"),0)</f>
        <v>76.12807692307689</v>
      </c>
      <c r="N601" s="1">
        <f>IFERROR(AVEDEV(Customer_Revenue[[#This Row],[10/1/2021]:[3/31/2022]]),0)</f>
        <v>3.4144082840236596</v>
      </c>
      <c r="O601" s="1">
        <f>IFERROR(MAX(0,#REF!-#REF!),0)</f>
        <v>0</v>
      </c>
      <c r="P601" s="1">
        <f>IFERROR(#REF!+#REF!,0)</f>
        <v>0</v>
      </c>
      <c r="Q601">
        <v>11429</v>
      </c>
      <c r="T601">
        <v>68.599999999999994</v>
      </c>
      <c r="Y601">
        <v>68.599999999999994</v>
      </c>
      <c r="AD601">
        <v>68.599999999999994</v>
      </c>
      <c r="AI601">
        <v>68.599999999999994</v>
      </c>
      <c r="AN601">
        <v>75.03</v>
      </c>
      <c r="AS601">
        <v>75.03</v>
      </c>
      <c r="AX601">
        <v>75.03</v>
      </c>
      <c r="BC601">
        <v>75.03</v>
      </c>
      <c r="BH601">
        <v>75.03</v>
      </c>
      <c r="BM601">
        <v>75.03</v>
      </c>
      <c r="BR601">
        <v>75.03</v>
      </c>
      <c r="BW601">
        <v>75.03</v>
      </c>
      <c r="CB601">
        <v>75.03</v>
      </c>
      <c r="CG601">
        <v>75.03</v>
      </c>
      <c r="CK601" s="17"/>
      <c r="CL601">
        <v>75.03</v>
      </c>
      <c r="CQ601">
        <v>75.03</v>
      </c>
      <c r="CV601">
        <v>75.03</v>
      </c>
      <c r="DA601">
        <v>80.31</v>
      </c>
      <c r="DF601">
        <v>80.31</v>
      </c>
      <c r="DK601">
        <v>80.31</v>
      </c>
      <c r="DP601">
        <v>80.31</v>
      </c>
      <c r="DU601">
        <v>80.31</v>
      </c>
      <c r="DZ601">
        <v>80.31</v>
      </c>
      <c r="EE601">
        <v>82.56</v>
      </c>
      <c r="EJ601">
        <v>82.56</v>
      </c>
      <c r="EO601">
        <v>82.56</v>
      </c>
      <c r="ET601">
        <v>82.56</v>
      </c>
      <c r="EY601">
        <v>82.56</v>
      </c>
      <c r="FD601">
        <v>82.56</v>
      </c>
      <c r="FI601">
        <v>82.56</v>
      </c>
      <c r="FN601">
        <v>82.56</v>
      </c>
      <c r="FS601">
        <v>82.56</v>
      </c>
      <c r="FX601">
        <v>93.8</v>
      </c>
      <c r="GC601">
        <v>93.81</v>
      </c>
      <c r="GH601">
        <v>93.81</v>
      </c>
      <c r="GM601">
        <v>96.49</v>
      </c>
      <c r="GR601">
        <v>96.49</v>
      </c>
      <c r="GW601">
        <v>96.49</v>
      </c>
      <c r="HB601">
        <v>96.49</v>
      </c>
      <c r="HG601">
        <v>96.49</v>
      </c>
      <c r="HL601">
        <v>96.49</v>
      </c>
      <c r="HQ601">
        <v>96.49</v>
      </c>
      <c r="HV601">
        <v>107.72999999999999</v>
      </c>
      <c r="IA601">
        <v>107.73</v>
      </c>
      <c r="IF601">
        <v>107.73</v>
      </c>
      <c r="IK601">
        <v>107.73</v>
      </c>
      <c r="IP601">
        <v>100.02</v>
      </c>
      <c r="IU601">
        <v>100.02</v>
      </c>
      <c r="IZ601">
        <v>100.02</v>
      </c>
      <c r="JE601">
        <v>100.02</v>
      </c>
      <c r="JJ601">
        <v>100.02</v>
      </c>
      <c r="JO601">
        <v>100.02</v>
      </c>
    </row>
    <row r="602" spans="1:278" x14ac:dyDescent="0.3">
      <c r="A602" s="2">
        <f>IFERROR(AVERAGEIF(Customer_Revenue[[#This Row],[1/3/2022]:[3/31/2022]], "&gt;0"), 0)</f>
        <v>121.68846153846154</v>
      </c>
      <c r="B602" s="1">
        <f>IFERROR(AVEDEV(Customer_Revenue[[#This Row],[1/3/2022]:[3/31/2022]]),0)</f>
        <v>18.642485207100584</v>
      </c>
      <c r="C602" s="1">
        <f>IFERROR(MAX(0,#REF!-#REF!),0)</f>
        <v>0</v>
      </c>
      <c r="D602" s="1">
        <f>IFERROR(#REF!+#REF!,0)</f>
        <v>0</v>
      </c>
      <c r="E602" s="2">
        <f>IFERROR(AVERAGEIF(Customer_Revenue[[#This Row],[4/1/2022]:[6/30/2022]], "&gt;0"), 0)</f>
        <v>130.48538461538459</v>
      </c>
      <c r="F602" s="1">
        <f>IFERROR(AVEDEV(Customer_Revenue[[#This Row],[4/1/2022]:[6/30/2022]]),0)</f>
        <v>25.558934911242599</v>
      </c>
      <c r="G602" s="1">
        <f>IFERROR(MAX(0,#REF!-#REF!),0)</f>
        <v>0</v>
      </c>
      <c r="H602" s="1">
        <f>IFERROR(#REF!+#REF!,0)</f>
        <v>0</v>
      </c>
      <c r="I602" s="2">
        <f>IFERROR(AVERAGEIF(Customer_Revenue[[#This Row],[4/1/2022]:[9/30/2022]], "&gt;0"),0)</f>
        <v>133.73692307692306</v>
      </c>
      <c r="J602" s="1">
        <f>IFERROR(AVEDEV(Customer_Revenue[[#This Row],[4/1/2022]:[9/30/2022]]),0)</f>
        <v>24.064142011834313</v>
      </c>
      <c r="K602" s="1">
        <f>IFERROR(MAX(0,Customer_Revenue[[#This Row],[Q3 Mean]]-Customer_Revenue[[#This Row],[Q3 Mean Absolute Deviation]]),0)</f>
        <v>109.67278106508874</v>
      </c>
      <c r="L602" s="1">
        <f>IFERROR(MAX(0,Customer_Revenue[[#This Row],[Q3 Mean]]+Customer_Revenue[[#This Row],[Q3 Mean Absolute Deviation]]),0)</f>
        <v>157.80106508875738</v>
      </c>
      <c r="M602" s="2">
        <f>IFERROR(AVERAGEIF(Customer_Revenue[[#This Row],[10/1/2021]:[3/31/2022]], "&gt;0"),0)</f>
        <v>122.45923076923077</v>
      </c>
      <c r="N602" s="1">
        <f>IFERROR(AVEDEV(Customer_Revenue[[#This Row],[10/1/2021]:[3/31/2022]]),0)</f>
        <v>25.206694101508905</v>
      </c>
      <c r="O602" s="1">
        <f>IFERROR(MAX(0,#REF!-#REF!),0)</f>
        <v>0</v>
      </c>
      <c r="P602" s="1">
        <f>IFERROR(#REF!+#REF!,0)</f>
        <v>0</v>
      </c>
      <c r="Q602">
        <v>11442</v>
      </c>
      <c r="U602">
        <v>100</v>
      </c>
      <c r="Z602">
        <v>105.9</v>
      </c>
      <c r="AE602">
        <v>151.66</v>
      </c>
      <c r="AJ602">
        <v>105.9</v>
      </c>
      <c r="AO602">
        <v>151.66</v>
      </c>
      <c r="AT602">
        <v>159.38</v>
      </c>
      <c r="AY602">
        <v>100</v>
      </c>
      <c r="BD602">
        <v>108.54</v>
      </c>
      <c r="BI602">
        <v>100</v>
      </c>
      <c r="BN602">
        <v>213.05</v>
      </c>
      <c r="BO602">
        <v>0</v>
      </c>
      <c r="BS602">
        <v>100</v>
      </c>
      <c r="BX602">
        <v>105.9</v>
      </c>
      <c r="CC602">
        <v>100</v>
      </c>
      <c r="CH602">
        <v>105.9</v>
      </c>
      <c r="CK602" s="17"/>
      <c r="CM602">
        <v>151.66</v>
      </c>
      <c r="CR602">
        <v>159.57</v>
      </c>
      <c r="CW602">
        <v>100</v>
      </c>
      <c r="DB602">
        <v>112.07</v>
      </c>
      <c r="DG602">
        <v>103.93</v>
      </c>
      <c r="DL602">
        <v>115.12</v>
      </c>
      <c r="DQ602">
        <v>103.93</v>
      </c>
      <c r="DV602">
        <v>112.32</v>
      </c>
      <c r="EA602">
        <v>143.03</v>
      </c>
      <c r="EF602">
        <v>153.66999999999999</v>
      </c>
      <c r="EK602">
        <v>106.18</v>
      </c>
      <c r="EP602">
        <v>114.57</v>
      </c>
      <c r="EU602">
        <v>106.18</v>
      </c>
      <c r="EZ602">
        <v>199.61</v>
      </c>
      <c r="FE602">
        <v>106.18</v>
      </c>
      <c r="FJ602">
        <v>114.57</v>
      </c>
      <c r="FO602">
        <v>106.18</v>
      </c>
      <c r="FT602">
        <v>117.37</v>
      </c>
      <c r="FY602">
        <v>145.28</v>
      </c>
      <c r="GD602">
        <v>153.66999999999999</v>
      </c>
      <c r="GI602">
        <v>109.09</v>
      </c>
      <c r="GN602">
        <v>163.41999999999999</v>
      </c>
      <c r="GS602">
        <v>109.09</v>
      </c>
      <c r="GX602">
        <v>156.58000000000001</v>
      </c>
      <c r="HC602">
        <v>109.09</v>
      </c>
      <c r="HH602">
        <v>117.48</v>
      </c>
      <c r="HM602">
        <v>109.09</v>
      </c>
      <c r="HR602">
        <v>117.48</v>
      </c>
      <c r="HW602">
        <v>152.88</v>
      </c>
      <c r="IB602">
        <v>120.28</v>
      </c>
      <c r="IG602">
        <v>160.55000000000001</v>
      </c>
      <c r="IL602">
        <v>160.37</v>
      </c>
      <c r="IQ602">
        <v>108.19</v>
      </c>
      <c r="IV602">
        <v>116.58</v>
      </c>
      <c r="JA602">
        <v>151.97999999999999</v>
      </c>
      <c r="JF602">
        <v>126.37</v>
      </c>
      <c r="JK602">
        <v>161.77000000000001</v>
      </c>
      <c r="JP602">
        <v>177.83</v>
      </c>
    </row>
    <row r="603" spans="1:278" x14ac:dyDescent="0.3">
      <c r="A603" s="2">
        <f>IFERROR(AVERAGEIF(Customer_Revenue[[#This Row],[1/3/2022]:[3/31/2022]], "&gt;0"), 0)</f>
        <v>101.87384615384615</v>
      </c>
      <c r="B603" s="1">
        <f>IFERROR(AVEDEV(Customer_Revenue[[#This Row],[1/3/2022]:[3/31/2022]]),0)</f>
        <v>5.8697041420118321</v>
      </c>
      <c r="C603" s="1">
        <f>IFERROR(MAX(0,#REF!-#REF!),0)</f>
        <v>0</v>
      </c>
      <c r="D603" s="1">
        <f>IFERROR(#REF!+#REF!,0)</f>
        <v>0</v>
      </c>
      <c r="E603" s="2">
        <f>IFERROR(AVERAGEIF(Customer_Revenue[[#This Row],[4/1/2022]:[6/30/2022]], "&gt;0"), 0)</f>
        <v>110.77153846153844</v>
      </c>
      <c r="F603" s="1">
        <f>IFERROR(AVEDEV(Customer_Revenue[[#This Row],[4/1/2022]:[6/30/2022]]),0)</f>
        <v>2.3278106508875718</v>
      </c>
      <c r="G603" s="1">
        <f>IFERROR(MAX(0,#REF!-#REF!),0)</f>
        <v>0</v>
      </c>
      <c r="H603" s="1">
        <f>IFERROR(#REF!+#REF!,0)</f>
        <v>0</v>
      </c>
      <c r="I603" s="2">
        <f>IFERROR(AVERAGEIF(Customer_Revenue[[#This Row],[4/1/2022]:[9/30/2022]], "&gt;0"),0)</f>
        <v>112.26269230769225</v>
      </c>
      <c r="J603" s="1">
        <f>IFERROR(AVEDEV(Customer_Revenue[[#This Row],[4/1/2022]:[9/30/2022]]),0)</f>
        <v>2.0564792899408428</v>
      </c>
      <c r="K603" s="1">
        <f>IFERROR(MAX(0,Customer_Revenue[[#This Row],[Q3 Mean]]-Customer_Revenue[[#This Row],[Q3 Mean Absolute Deviation]]),0)</f>
        <v>110.20621301775141</v>
      </c>
      <c r="L603" s="1">
        <f>IFERROR(MAX(0,Customer_Revenue[[#This Row],[Q3 Mean]]+Customer_Revenue[[#This Row],[Q3 Mean Absolute Deviation]]),0)</f>
        <v>114.31917159763309</v>
      </c>
      <c r="M603" s="2">
        <f>IFERROR(AVERAGEIF(Customer_Revenue[[#This Row],[10/1/2021]:[3/31/2022]], "&gt;0"),0)</f>
        <v>100.25846153846159</v>
      </c>
      <c r="N603" s="1">
        <f>IFERROR(AVEDEV(Customer_Revenue[[#This Row],[10/1/2021]:[3/31/2022]]),0)</f>
        <v>3.8046745562130369</v>
      </c>
      <c r="O603" s="1">
        <f>IFERROR(MAX(0,#REF!-#REF!),0)</f>
        <v>0</v>
      </c>
      <c r="P603" s="1">
        <f>IFERROR(#REF!+#REF!,0)</f>
        <v>0</v>
      </c>
      <c r="Q603">
        <v>11443</v>
      </c>
      <c r="S603">
        <v>99.4</v>
      </c>
      <c r="X603">
        <v>99.4</v>
      </c>
      <c r="AC603">
        <v>99.4</v>
      </c>
      <c r="AH603">
        <v>99.4</v>
      </c>
      <c r="AM603">
        <v>99.4</v>
      </c>
      <c r="AR603">
        <v>99.4</v>
      </c>
      <c r="AW603">
        <v>99.4</v>
      </c>
      <c r="BB603">
        <v>89.56</v>
      </c>
      <c r="BG603">
        <v>99.4</v>
      </c>
      <c r="BL603">
        <v>99.4</v>
      </c>
      <c r="BQ603">
        <v>99.4</v>
      </c>
      <c r="BV603">
        <v>99.4</v>
      </c>
      <c r="CA603">
        <v>99.4</v>
      </c>
      <c r="CF603">
        <v>99.4</v>
      </c>
      <c r="CK603" s="17">
        <v>99.4</v>
      </c>
      <c r="CP603">
        <v>99.4</v>
      </c>
      <c r="CU603">
        <v>99.4</v>
      </c>
      <c r="CZ603">
        <v>99.4</v>
      </c>
      <c r="DE603">
        <v>106.36</v>
      </c>
      <c r="DJ603">
        <v>106.36</v>
      </c>
      <c r="DO603">
        <v>106.36</v>
      </c>
      <c r="DT603">
        <v>106.36</v>
      </c>
      <c r="DY603">
        <v>76.09</v>
      </c>
      <c r="ED603">
        <v>108.61</v>
      </c>
      <c r="EI603">
        <v>108.61</v>
      </c>
      <c r="EN603">
        <v>108.61</v>
      </c>
      <c r="ES603">
        <v>108.61</v>
      </c>
      <c r="EX603">
        <v>108.61</v>
      </c>
      <c r="FC603">
        <v>108.61</v>
      </c>
      <c r="FH603">
        <v>108.61</v>
      </c>
      <c r="FM603">
        <v>108.61</v>
      </c>
      <c r="FR603">
        <v>108.61</v>
      </c>
      <c r="FW603">
        <v>108.61</v>
      </c>
      <c r="GB603">
        <v>111.68</v>
      </c>
      <c r="GG603">
        <v>111.68</v>
      </c>
      <c r="GL603">
        <v>114.1</v>
      </c>
      <c r="GQ603">
        <v>114.1</v>
      </c>
      <c r="GV603">
        <v>114.1</v>
      </c>
      <c r="HA603">
        <v>114.1</v>
      </c>
      <c r="HF603">
        <v>114.1</v>
      </c>
      <c r="HK603">
        <v>114.1</v>
      </c>
      <c r="HP603">
        <v>114.1</v>
      </c>
      <c r="HU603">
        <v>114.1</v>
      </c>
      <c r="HZ603">
        <v>114.1</v>
      </c>
      <c r="IE603">
        <v>114.1</v>
      </c>
      <c r="IJ603">
        <v>114.1</v>
      </c>
      <c r="IO603">
        <v>113.35</v>
      </c>
      <c r="IT603">
        <v>113.35</v>
      </c>
      <c r="IY603">
        <v>113.35</v>
      </c>
      <c r="JD603">
        <v>113.35</v>
      </c>
      <c r="JI603">
        <v>113.35</v>
      </c>
      <c r="JN603">
        <v>113.35</v>
      </c>
    </row>
    <row r="604" spans="1:278" x14ac:dyDescent="0.3">
      <c r="A604" s="2">
        <f>IFERROR(AVERAGEIF(Customer_Revenue[[#This Row],[1/3/2022]:[3/31/2022]], "&gt;0"), 0)</f>
        <v>100</v>
      </c>
      <c r="B604" s="1">
        <f>IFERROR(AVEDEV(Customer_Revenue[[#This Row],[1/3/2022]:[3/31/2022]]),0)</f>
        <v>0</v>
      </c>
      <c r="C604" s="1">
        <f>IFERROR(MAX(0,#REF!-#REF!),0)</f>
        <v>0</v>
      </c>
      <c r="D604" s="1">
        <f>IFERROR(#REF!+#REF!,0)</f>
        <v>0</v>
      </c>
      <c r="E604" s="2">
        <f>IFERROR(AVERAGEIF(Customer_Revenue[[#This Row],[4/1/2022]:[6/30/2022]], "&gt;0"), 0)</f>
        <v>176.3469230769231</v>
      </c>
      <c r="F604" s="1">
        <f>IFERROR(AVEDEV(Customer_Revenue[[#This Row],[4/1/2022]:[6/30/2022]]),0)</f>
        <v>36.485917159763318</v>
      </c>
      <c r="G604" s="1">
        <f>IFERROR(MAX(0,#REF!-#REF!),0)</f>
        <v>0</v>
      </c>
      <c r="H604" s="1">
        <f>IFERROR(#REF!+#REF!,0)</f>
        <v>0</v>
      </c>
      <c r="I604" s="2">
        <f>IFERROR(AVERAGEIF(Customer_Revenue[[#This Row],[4/1/2022]:[9/30/2022]], "&gt;0"),0)</f>
        <v>189.60038461538463</v>
      </c>
      <c r="J604" s="1">
        <f>IFERROR(AVEDEV(Customer_Revenue[[#This Row],[4/1/2022]:[9/30/2022]]),0)</f>
        <v>45.335029585798821</v>
      </c>
      <c r="K604" s="1">
        <f>IFERROR(MAX(0,Customer_Revenue[[#This Row],[Q3 Mean]]-Customer_Revenue[[#This Row],[Q3 Mean Absolute Deviation]]),0)</f>
        <v>144.26535502958581</v>
      </c>
      <c r="L604" s="1">
        <f>IFERROR(MAX(0,Customer_Revenue[[#This Row],[Q3 Mean]]+Customer_Revenue[[#This Row],[Q3 Mean Absolute Deviation]]),0)</f>
        <v>234.93541420118345</v>
      </c>
      <c r="M604" s="2">
        <f>IFERROR(AVERAGEIF(Customer_Revenue[[#This Row],[10/1/2021]:[3/31/2022]], "&gt;0"),0)</f>
        <v>89.724999999999994</v>
      </c>
      <c r="N604" s="1">
        <f>IFERROR(AVEDEV(Customer_Revenue[[#This Row],[10/1/2021]:[3/31/2022]]),0)</f>
        <v>52.444000000000003</v>
      </c>
      <c r="O604" s="1">
        <f>IFERROR(MAX(0,#REF!-#REF!),0)</f>
        <v>0</v>
      </c>
      <c r="P604" s="1">
        <f>IFERROR(#REF!+#REF!,0)</f>
        <v>0</v>
      </c>
      <c r="Q604">
        <v>11453</v>
      </c>
      <c r="U604">
        <v>146.44999999999999</v>
      </c>
      <c r="Z604">
        <v>0</v>
      </c>
      <c r="AE604">
        <v>100</v>
      </c>
      <c r="BN604">
        <v>12.45</v>
      </c>
      <c r="CK604" s="17"/>
      <c r="EP604">
        <v>100</v>
      </c>
      <c r="EU604">
        <v>115.6</v>
      </c>
      <c r="EZ604">
        <v>100.94</v>
      </c>
      <c r="FE604">
        <v>117.58</v>
      </c>
      <c r="FJ604">
        <v>209.07</v>
      </c>
      <c r="FO604">
        <v>139.80000000000001</v>
      </c>
      <c r="FT604">
        <v>174.28</v>
      </c>
      <c r="FY604">
        <v>174.28</v>
      </c>
      <c r="GD604">
        <v>174.79</v>
      </c>
      <c r="GI604">
        <v>186.22</v>
      </c>
      <c r="GN604">
        <v>186.92</v>
      </c>
      <c r="GS604">
        <v>216.47</v>
      </c>
      <c r="GX604">
        <v>253.47</v>
      </c>
      <c r="HC604">
        <v>243.09</v>
      </c>
      <c r="HH604">
        <v>341.48999999999995</v>
      </c>
      <c r="HM604">
        <v>283.02</v>
      </c>
      <c r="HR604">
        <v>292.7</v>
      </c>
      <c r="HW604">
        <v>256.39999999999998</v>
      </c>
      <c r="IB604">
        <v>187.48</v>
      </c>
      <c r="IG604">
        <v>191.36</v>
      </c>
      <c r="IL604">
        <v>190.82</v>
      </c>
      <c r="IQ604">
        <v>193.32999999999998</v>
      </c>
      <c r="IV604">
        <v>193.34</v>
      </c>
      <c r="JA604">
        <v>126.79</v>
      </c>
      <c r="JF604">
        <v>126.79</v>
      </c>
      <c r="JK604">
        <v>126.79</v>
      </c>
      <c r="JP604">
        <v>126.79</v>
      </c>
    </row>
    <row r="605" spans="1:278" x14ac:dyDescent="0.3">
      <c r="A605" s="2">
        <f>IFERROR(AVERAGEIF(Customer_Revenue[[#This Row],[1/3/2022]:[3/31/2022]], "&gt;0"), 0)</f>
        <v>86.90583333333332</v>
      </c>
      <c r="B605" s="1">
        <f>IFERROR(AVEDEV(Customer_Revenue[[#This Row],[1/3/2022]:[3/31/2022]]),0)</f>
        <v>5.5577777777777735</v>
      </c>
      <c r="C605" s="1">
        <f>IFERROR(MAX(0,#REF!-#REF!),0)</f>
        <v>0</v>
      </c>
      <c r="D605" s="1">
        <f>IFERROR(#REF!+#REF!,0)</f>
        <v>0</v>
      </c>
      <c r="E605" s="2">
        <f>IFERROR(AVERAGEIF(Customer_Revenue[[#This Row],[4/1/2022]:[6/30/2022]], "&gt;0"), 0)</f>
        <v>100.82923076923075</v>
      </c>
      <c r="F605" s="1">
        <f>IFERROR(AVEDEV(Customer_Revenue[[#This Row],[4/1/2022]:[6/30/2022]]),0)</f>
        <v>3.0532544378698279</v>
      </c>
      <c r="G605" s="1">
        <f>IFERROR(MAX(0,#REF!-#REF!),0)</f>
        <v>0</v>
      </c>
      <c r="H605" s="1">
        <f>IFERROR(#REF!+#REF!,0)</f>
        <v>0</v>
      </c>
      <c r="I605" s="2">
        <f>IFERROR(AVERAGEIF(Customer_Revenue[[#This Row],[4/1/2022]:[9/30/2022]], "&gt;0"),0)</f>
        <v>100.24111111111112</v>
      </c>
      <c r="J605" s="1">
        <f>IFERROR(AVEDEV(Customer_Revenue[[#This Row],[4/1/2022]:[9/30/2022]]),0)</f>
        <v>1.8186008230452728</v>
      </c>
      <c r="K605" s="1">
        <f>IFERROR(MAX(0,Customer_Revenue[[#This Row],[Q3 Mean]]-Customer_Revenue[[#This Row],[Q3 Mean Absolute Deviation]]),0)</f>
        <v>98.422510288065851</v>
      </c>
      <c r="L605" s="1">
        <f>IFERROR(MAX(0,Customer_Revenue[[#This Row],[Q3 Mean]]+Customer_Revenue[[#This Row],[Q3 Mean Absolute Deviation]]),0)</f>
        <v>102.0597119341564</v>
      </c>
      <c r="M605" s="2">
        <f>IFERROR(AVERAGEIF(Customer_Revenue[[#This Row],[10/1/2021]:[3/31/2022]], "&gt;0"),0)</f>
        <v>83.031153846153885</v>
      </c>
      <c r="N605" s="1">
        <f>IFERROR(AVEDEV(Customer_Revenue[[#This Row],[10/1/2021]:[3/31/2022]]),0)</f>
        <v>16.801973840665852</v>
      </c>
      <c r="O605" s="1">
        <f>IFERROR(MAX(0,#REF!-#REF!),0)</f>
        <v>0</v>
      </c>
      <c r="P605" s="1">
        <f>IFERROR(#REF!+#REF!,0)</f>
        <v>0</v>
      </c>
      <c r="Q605">
        <v>11455</v>
      </c>
      <c r="R605">
        <v>86.1</v>
      </c>
      <c r="W605">
        <v>86.1</v>
      </c>
      <c r="AB605">
        <v>86.1</v>
      </c>
      <c r="AG605">
        <v>86.1</v>
      </c>
      <c r="AH605">
        <v>-6.38</v>
      </c>
      <c r="AL605">
        <v>79.709999999999994</v>
      </c>
      <c r="AQ605">
        <v>79.709999999999994</v>
      </c>
      <c r="AV605">
        <v>79.709999999999994</v>
      </c>
      <c r="BA605">
        <v>79.709999999999994</v>
      </c>
      <c r="BF605">
        <v>79.709999999999994</v>
      </c>
      <c r="BK605">
        <v>79.709999999999994</v>
      </c>
      <c r="BP605">
        <v>79.709999999999994</v>
      </c>
      <c r="BU605">
        <v>79.709999999999994</v>
      </c>
      <c r="BY605">
        <v>66.930000000000007</v>
      </c>
      <c r="BZ605">
        <v>0</v>
      </c>
      <c r="CD605">
        <v>66.930000000000007</v>
      </c>
      <c r="CE605">
        <v>0</v>
      </c>
      <c r="CJ605">
        <v>79.709999999999994</v>
      </c>
      <c r="CK605" s="17"/>
      <c r="CO605">
        <v>83.17</v>
      </c>
      <c r="CT605">
        <v>83.17</v>
      </c>
      <c r="CY605">
        <v>83.17</v>
      </c>
      <c r="DD605">
        <v>83.17</v>
      </c>
      <c r="DI605">
        <v>83.17</v>
      </c>
      <c r="DN605">
        <v>83.17</v>
      </c>
      <c r="DS605">
        <v>83.17</v>
      </c>
      <c r="DX605">
        <v>88.92</v>
      </c>
      <c r="EC605">
        <v>88.92</v>
      </c>
      <c r="EH605">
        <v>101.57000000000001</v>
      </c>
      <c r="EM605">
        <v>101.56</v>
      </c>
      <c r="ER605">
        <v>103.31</v>
      </c>
      <c r="EW605">
        <v>103.31</v>
      </c>
      <c r="FB605">
        <v>103.31</v>
      </c>
      <c r="FG605">
        <v>103.31</v>
      </c>
      <c r="FL605">
        <v>103.31</v>
      </c>
      <c r="FQ605">
        <v>103.31</v>
      </c>
      <c r="FV605">
        <v>103.31</v>
      </c>
      <c r="GA605">
        <v>103.31</v>
      </c>
      <c r="GF605">
        <v>97.87</v>
      </c>
      <c r="GK605">
        <v>86.34</v>
      </c>
      <c r="GP605">
        <v>100.03</v>
      </c>
      <c r="GU605">
        <v>100.03</v>
      </c>
      <c r="GZ605">
        <v>100.03</v>
      </c>
      <c r="HE605">
        <v>100.03</v>
      </c>
      <c r="HJ605">
        <v>100.03</v>
      </c>
      <c r="HO605">
        <v>100.03</v>
      </c>
      <c r="HT605">
        <v>100.03</v>
      </c>
      <c r="HY605">
        <v>100.03</v>
      </c>
      <c r="ID605">
        <v>100.03</v>
      </c>
      <c r="II605">
        <v>100.03</v>
      </c>
      <c r="IN605">
        <v>99.36</v>
      </c>
      <c r="IS605">
        <v>99.36</v>
      </c>
      <c r="IX605">
        <v>99.36</v>
      </c>
      <c r="JC605">
        <v>99.36</v>
      </c>
      <c r="JH605">
        <v>99.36</v>
      </c>
      <c r="JM605">
        <v>99.36</v>
      </c>
      <c r="JR605">
        <v>99.36</v>
      </c>
    </row>
    <row r="606" spans="1:278" x14ac:dyDescent="0.3">
      <c r="A606" s="2">
        <f>IFERROR(AVERAGEIF(Customer_Revenue[[#This Row],[1/3/2022]:[3/31/2022]], "&gt;0"), 0)</f>
        <v>93.884615384615387</v>
      </c>
      <c r="B606" s="1">
        <f>IFERROR(AVEDEV(Customer_Revenue[[#This Row],[1/3/2022]:[3/31/2022]]),0)</f>
        <v>20.542721893491127</v>
      </c>
      <c r="C606" s="1">
        <f>IFERROR(MAX(0,#REF!-#REF!),0)</f>
        <v>0</v>
      </c>
      <c r="D606" s="1">
        <f>IFERROR(#REF!+#REF!,0)</f>
        <v>0</v>
      </c>
      <c r="E606" s="2">
        <f>IFERROR(AVERAGEIF(Customer_Revenue[[#This Row],[4/1/2022]:[6/30/2022]], "&gt;0"), 0)</f>
        <v>109.31076923076927</v>
      </c>
      <c r="F606" s="1">
        <f>IFERROR(AVEDEV(Customer_Revenue[[#This Row],[4/1/2022]:[6/30/2022]]),0)</f>
        <v>12.76213017751479</v>
      </c>
      <c r="G606" s="1">
        <f>IFERROR(MAX(0,#REF!-#REF!),0)</f>
        <v>0</v>
      </c>
      <c r="H606" s="1">
        <f>IFERROR(#REF!+#REF!,0)</f>
        <v>0</v>
      </c>
      <c r="I606" s="2">
        <f>IFERROR(AVERAGEIF(Customer_Revenue[[#This Row],[4/1/2022]:[9/30/2022]], "&gt;0"),0)</f>
        <v>103.03346153846154</v>
      </c>
      <c r="J606" s="1">
        <f>IFERROR(AVEDEV(Customer_Revenue[[#This Row],[4/1/2022]:[9/30/2022]]),0)</f>
        <v>10.244023668639048</v>
      </c>
      <c r="K606" s="1">
        <f>IFERROR(MAX(0,Customer_Revenue[[#This Row],[Q3 Mean]]-Customer_Revenue[[#This Row],[Q3 Mean Absolute Deviation]]),0)</f>
        <v>92.789437869822493</v>
      </c>
      <c r="L606" s="1">
        <f>IFERROR(MAX(0,Customer_Revenue[[#This Row],[Q3 Mean]]+Customer_Revenue[[#This Row],[Q3 Mean Absolute Deviation]]),0)</f>
        <v>113.27748520710058</v>
      </c>
      <c r="M606" s="2">
        <f>IFERROR(AVERAGEIF(Customer_Revenue[[#This Row],[10/1/2021]:[3/31/2022]], "&gt;0"),0)</f>
        <v>81.363999999999976</v>
      </c>
      <c r="N606" s="1">
        <f>IFERROR(AVEDEV(Customer_Revenue[[#This Row],[10/1/2021]:[3/31/2022]]),0)</f>
        <v>18.860650887573961</v>
      </c>
      <c r="O606" s="1">
        <f>IFERROR(MAX(0,#REF!-#REF!),0)</f>
        <v>0</v>
      </c>
      <c r="P606" s="1">
        <f>IFERROR(#REF!+#REF!,0)</f>
        <v>0</v>
      </c>
      <c r="Q606">
        <v>11469</v>
      </c>
      <c r="V606">
        <v>67.8</v>
      </c>
      <c r="AA606">
        <v>67.8</v>
      </c>
      <c r="AF606">
        <v>67.8</v>
      </c>
      <c r="AK606">
        <v>67.8</v>
      </c>
      <c r="AP606">
        <v>67.8</v>
      </c>
      <c r="AU606">
        <v>67.8</v>
      </c>
      <c r="AZ606">
        <v>67.8</v>
      </c>
      <c r="BE606">
        <v>67.8</v>
      </c>
      <c r="BJ606">
        <v>67.8</v>
      </c>
      <c r="BO606">
        <v>67.8</v>
      </c>
      <c r="BT606">
        <v>67.8</v>
      </c>
      <c r="BY606">
        <v>0</v>
      </c>
      <c r="CD606">
        <v>67.8</v>
      </c>
      <c r="CI606">
        <v>67.8</v>
      </c>
      <c r="CK606" s="17"/>
      <c r="CN606">
        <v>67.8</v>
      </c>
      <c r="CS606">
        <v>67.8</v>
      </c>
      <c r="CX606">
        <v>67.8</v>
      </c>
      <c r="DC606">
        <v>79.290000000000006</v>
      </c>
      <c r="DH606">
        <v>79.290000000000006</v>
      </c>
      <c r="DM606">
        <v>107.5</v>
      </c>
      <c r="DR606">
        <v>107.5</v>
      </c>
      <c r="DW606">
        <v>114.84</v>
      </c>
      <c r="EB606">
        <v>114.84</v>
      </c>
      <c r="EG606">
        <v>117.09</v>
      </c>
      <c r="EL606">
        <v>117.09</v>
      </c>
      <c r="EQ606">
        <v>111.86</v>
      </c>
      <c r="EV606">
        <v>119.68</v>
      </c>
      <c r="FA606">
        <v>119.68</v>
      </c>
      <c r="FF606">
        <v>119.68</v>
      </c>
      <c r="FK606">
        <v>119.68</v>
      </c>
      <c r="FP606">
        <v>119.68</v>
      </c>
      <c r="FU606">
        <v>119.68</v>
      </c>
      <c r="FZ606">
        <v>119.68</v>
      </c>
      <c r="GE606">
        <v>119.68</v>
      </c>
      <c r="GJ606">
        <v>92.72</v>
      </c>
      <c r="GO606">
        <v>92.72</v>
      </c>
      <c r="GT606">
        <v>92.72</v>
      </c>
      <c r="GY606">
        <v>92.72</v>
      </c>
      <c r="HD606">
        <v>92.72</v>
      </c>
      <c r="HI606">
        <v>92.72</v>
      </c>
      <c r="HN606">
        <v>92.72</v>
      </c>
      <c r="HS606">
        <v>92.72</v>
      </c>
      <c r="HX606">
        <v>92.72</v>
      </c>
      <c r="IC606">
        <v>99.32</v>
      </c>
      <c r="IH606">
        <v>99.32</v>
      </c>
      <c r="IM606">
        <v>98.33</v>
      </c>
      <c r="IR606">
        <v>98.33</v>
      </c>
      <c r="IW606">
        <v>98.33</v>
      </c>
      <c r="JB606">
        <v>98.33</v>
      </c>
      <c r="JG606">
        <v>98.33</v>
      </c>
      <c r="JL606">
        <v>98.33</v>
      </c>
      <c r="JQ606">
        <v>98.33</v>
      </c>
    </row>
    <row r="607" spans="1:278" x14ac:dyDescent="0.3">
      <c r="A607" s="2">
        <f>IFERROR(AVERAGEIF(Customer_Revenue[[#This Row],[1/3/2022]:[3/31/2022]], "&gt;0"), 0)</f>
        <v>97.442499999999995</v>
      </c>
      <c r="B607" s="1">
        <f>IFERROR(AVEDEV(Customer_Revenue[[#This Row],[1/3/2022]:[3/31/2022]]),0)</f>
        <v>28.3825</v>
      </c>
      <c r="C607" s="1">
        <f>IFERROR(MAX(0,#REF!-#REF!),0)</f>
        <v>0</v>
      </c>
      <c r="D607" s="1">
        <f>IFERROR(#REF!+#REF!,0)</f>
        <v>0</v>
      </c>
      <c r="E607" s="2">
        <f>IFERROR(AVERAGEIF(Customer_Revenue[[#This Row],[4/1/2022]:[6/30/2022]], "&gt;0"), 0)</f>
        <v>107.72666666666667</v>
      </c>
      <c r="F607" s="1">
        <f>IFERROR(AVEDEV(Customer_Revenue[[#This Row],[4/1/2022]:[6/30/2022]]),0)</f>
        <v>41.288888888888884</v>
      </c>
      <c r="G607" s="1">
        <f>IFERROR(MAX(0,#REF!-#REF!),0)</f>
        <v>0</v>
      </c>
      <c r="H607" s="1">
        <f>IFERROR(#REF!+#REF!,0)</f>
        <v>0</v>
      </c>
      <c r="I607" s="2">
        <f>IFERROR(AVERAGEIF(Customer_Revenue[[#This Row],[4/1/2022]:[9/30/2022]], "&gt;0"),0)</f>
        <v>119.23428571428572</v>
      </c>
      <c r="J607" s="1">
        <f>IFERROR(AVEDEV(Customer_Revenue[[#This Row],[4/1/2022]:[9/30/2022]]),0)</f>
        <v>47.38204081632653</v>
      </c>
      <c r="K607" s="1">
        <f>IFERROR(MAX(0,Customer_Revenue[[#This Row],[Q3 Mean]]-Customer_Revenue[[#This Row],[Q3 Mean Absolute Deviation]]),0)</f>
        <v>71.852244897959196</v>
      </c>
      <c r="L607" s="1">
        <f>IFERROR(MAX(0,Customer_Revenue[[#This Row],[Q3 Mean]]+Customer_Revenue[[#This Row],[Q3 Mean Absolute Deviation]]),0)</f>
        <v>166.61632653061224</v>
      </c>
      <c r="M607" s="2">
        <f>IFERROR(AVERAGEIF(Customer_Revenue[[#This Row],[10/1/2021]:[3/31/2022]], "&gt;0"),0)</f>
        <v>91.304285714285712</v>
      </c>
      <c r="N607" s="1">
        <f>IFERROR(AVEDEV(Customer_Revenue[[#This Row],[10/1/2021]:[3/31/2022]]),0)</f>
        <v>19.726122448979588</v>
      </c>
      <c r="O607" s="1">
        <f>IFERROR(MAX(0,#REF!-#REF!),0)</f>
        <v>0</v>
      </c>
      <c r="P607" s="1">
        <f>IFERROR(#REF!+#REF!,0)</f>
        <v>0</v>
      </c>
      <c r="Q607">
        <v>11470</v>
      </c>
      <c r="AJ607">
        <v>83.12</v>
      </c>
      <c r="BD607">
        <v>83.12</v>
      </c>
      <c r="BX607">
        <v>83.12</v>
      </c>
      <c r="CK607" s="17"/>
      <c r="CR607">
        <v>83.12</v>
      </c>
      <c r="CT607">
        <v>55</v>
      </c>
      <c r="DL607">
        <v>128.87</v>
      </c>
      <c r="EF607">
        <v>122.78</v>
      </c>
      <c r="EZ607">
        <v>169.66</v>
      </c>
      <c r="FT607">
        <v>56.93</v>
      </c>
      <c r="GN607">
        <v>96.59</v>
      </c>
      <c r="HH607">
        <v>96.59</v>
      </c>
      <c r="IB607">
        <v>177.01</v>
      </c>
      <c r="IV607">
        <v>176.87</v>
      </c>
      <c r="JP607">
        <v>60.99</v>
      </c>
    </row>
    <row r="608" spans="1:278" x14ac:dyDescent="0.3">
      <c r="A608" s="2">
        <f>IFERROR(AVERAGEIF(Customer_Revenue[[#This Row],[1/3/2022]:[3/31/2022]], "&gt;0"), 0)</f>
        <v>236.61153846153846</v>
      </c>
      <c r="B608" s="1">
        <f>IFERROR(AVEDEV(Customer_Revenue[[#This Row],[1/3/2022]:[3/31/2022]]),0)</f>
        <v>88.788061224489795</v>
      </c>
      <c r="C608" s="1">
        <f>IFERROR(MAX(0,#REF!-#REF!),0)</f>
        <v>0</v>
      </c>
      <c r="D608" s="1">
        <f>IFERROR(#REF!+#REF!,0)</f>
        <v>0</v>
      </c>
      <c r="E608" s="2">
        <f>IFERROR(AVERAGEIF(Customer_Revenue[[#This Row],[4/1/2022]:[6/30/2022]], "&gt;0"), 0)</f>
        <v>271.93076923076922</v>
      </c>
      <c r="F608" s="1">
        <f>IFERROR(AVEDEV(Customer_Revenue[[#This Row],[4/1/2022]:[6/30/2022]]),0)</f>
        <v>109.12673469387755</v>
      </c>
      <c r="G608" s="1">
        <f>IFERROR(MAX(0,#REF!-#REF!),0)</f>
        <v>0</v>
      </c>
      <c r="H608" s="1">
        <f>IFERROR(#REF!+#REF!,0)</f>
        <v>0</v>
      </c>
      <c r="I608" s="2">
        <f>IFERROR(AVERAGEIF(Customer_Revenue[[#This Row],[4/1/2022]:[9/30/2022]], "&gt;0"),0)</f>
        <v>268.68692307692311</v>
      </c>
      <c r="J608" s="1">
        <f>IFERROR(AVEDEV(Customer_Revenue[[#This Row],[4/1/2022]:[9/30/2022]]),0)</f>
        <v>110.19144032921814</v>
      </c>
      <c r="K608" s="1">
        <f>IFERROR(MAX(0,Customer_Revenue[[#This Row],[Q3 Mean]]-Customer_Revenue[[#This Row],[Q3 Mean Absolute Deviation]]),0)</f>
        <v>158.49548274770495</v>
      </c>
      <c r="L608" s="1">
        <f>IFERROR(MAX(0,Customer_Revenue[[#This Row],[Q3 Mean]]+Customer_Revenue[[#This Row],[Q3 Mean Absolute Deviation]]),0)</f>
        <v>378.87836340614126</v>
      </c>
      <c r="M608" s="2">
        <f>IFERROR(AVERAGEIF(Customer_Revenue[[#This Row],[10/1/2021]:[3/31/2022]], "&gt;0"),0)</f>
        <v>209.10538461538454</v>
      </c>
      <c r="N608" s="1">
        <f>IFERROR(AVEDEV(Customer_Revenue[[#This Row],[10/1/2021]:[3/31/2022]]),0)</f>
        <v>84.08622448979591</v>
      </c>
      <c r="O608" s="1">
        <f>IFERROR(MAX(0,#REF!-#REF!),0)</f>
        <v>0</v>
      </c>
      <c r="P608" s="1">
        <f>IFERROR(#REF!+#REF!,0)</f>
        <v>0</v>
      </c>
      <c r="Q608">
        <v>11483</v>
      </c>
      <c r="T608">
        <v>161.02000000000001</v>
      </c>
      <c r="Y608">
        <v>156.29</v>
      </c>
      <c r="AD608">
        <v>283.95</v>
      </c>
      <c r="AI608">
        <v>127.94</v>
      </c>
      <c r="AN608">
        <v>127.94</v>
      </c>
      <c r="AS608">
        <v>270.97000000000003</v>
      </c>
      <c r="AX608">
        <v>114.96</v>
      </c>
      <c r="BA608">
        <v>114.96</v>
      </c>
      <c r="BC608">
        <v>0</v>
      </c>
      <c r="BH608">
        <v>114.96</v>
      </c>
      <c r="BM608">
        <v>297.74</v>
      </c>
      <c r="BR608">
        <v>121.54</v>
      </c>
      <c r="BW608">
        <v>331.51</v>
      </c>
      <c r="CB608">
        <v>137.01</v>
      </c>
      <c r="CG608">
        <v>161.85</v>
      </c>
      <c r="CK608" s="17"/>
      <c r="CL608">
        <v>226.13</v>
      </c>
      <c r="CQ608">
        <v>221.76</v>
      </c>
      <c r="CV608">
        <v>586.66</v>
      </c>
      <c r="DA608">
        <v>214.66</v>
      </c>
      <c r="DF608">
        <v>156.91</v>
      </c>
      <c r="DK608">
        <v>156.91</v>
      </c>
      <c r="DP608">
        <v>338.53</v>
      </c>
      <c r="DQ608">
        <v>0</v>
      </c>
      <c r="DU608">
        <v>190.32</v>
      </c>
      <c r="DZ608">
        <v>156.91</v>
      </c>
      <c r="EE608">
        <v>159.16</v>
      </c>
      <c r="EJ608">
        <v>346.99</v>
      </c>
      <c r="EO608">
        <v>159.16</v>
      </c>
      <c r="ET608">
        <v>479.61</v>
      </c>
      <c r="EY608">
        <v>173.51</v>
      </c>
      <c r="FD608">
        <v>311.5</v>
      </c>
      <c r="FI608">
        <v>378.24</v>
      </c>
      <c r="FN608">
        <v>209.93</v>
      </c>
      <c r="FS608">
        <v>173.51</v>
      </c>
      <c r="FX608">
        <v>173.51</v>
      </c>
      <c r="GC608">
        <v>173.51</v>
      </c>
      <c r="GH608">
        <v>378.24</v>
      </c>
      <c r="GI608">
        <v>0</v>
      </c>
      <c r="GM608">
        <v>176.1</v>
      </c>
      <c r="GR608">
        <v>277.47000000000003</v>
      </c>
      <c r="GW608">
        <v>176.1</v>
      </c>
      <c r="HB608">
        <v>453.87</v>
      </c>
      <c r="HG608">
        <v>176.1</v>
      </c>
      <c r="HL608">
        <v>380.83</v>
      </c>
      <c r="HQ608">
        <v>176.1</v>
      </c>
      <c r="HV608">
        <v>176.1</v>
      </c>
      <c r="IA608">
        <v>176.1</v>
      </c>
      <c r="IF608">
        <v>457.54</v>
      </c>
      <c r="IK608">
        <v>176.1</v>
      </c>
      <c r="IP608">
        <v>577.61</v>
      </c>
      <c r="IU608">
        <v>175.3</v>
      </c>
      <c r="IZ608">
        <v>180.55</v>
      </c>
      <c r="JE608">
        <v>380.03</v>
      </c>
      <c r="JJ608">
        <v>175.3</v>
      </c>
      <c r="JO608">
        <v>243.1</v>
      </c>
    </row>
    <row r="609" spans="1:278" x14ac:dyDescent="0.3">
      <c r="A609" s="2">
        <f>IFERROR(AVERAGEIF(Customer_Revenue[[#This Row],[1/3/2022]:[3/31/2022]], "&gt;0"), 0)</f>
        <v>194.90333333333334</v>
      </c>
      <c r="B609" s="1">
        <f>IFERROR(AVEDEV(Customer_Revenue[[#This Row],[1/3/2022]:[3/31/2022]]),0)</f>
        <v>97.65666666666668</v>
      </c>
      <c r="C609" s="1">
        <f>IFERROR(MAX(0,#REF!-#REF!),0)</f>
        <v>0</v>
      </c>
      <c r="D609" s="1">
        <f>IFERROR(#REF!+#REF!,0)</f>
        <v>0</v>
      </c>
      <c r="E609" s="2">
        <f>IFERROR(AVERAGEIF(Customer_Revenue[[#This Row],[4/1/2022]:[6/30/2022]], "&gt;0"), 0)</f>
        <v>335.2714285714286</v>
      </c>
      <c r="F609" s="1">
        <f>IFERROR(AVEDEV(Customer_Revenue[[#This Row],[4/1/2022]:[6/30/2022]]),0)</f>
        <v>154.99750000000003</v>
      </c>
      <c r="G609" s="1">
        <f>IFERROR(MAX(0,#REF!-#REF!),0)</f>
        <v>0</v>
      </c>
      <c r="H609" s="1">
        <f>IFERROR(#REF!+#REF!,0)</f>
        <v>0</v>
      </c>
      <c r="I609" s="2">
        <f>IFERROR(AVERAGEIF(Customer_Revenue[[#This Row],[4/1/2022]:[9/30/2022]], "&gt;0"),0)</f>
        <v>373.301875</v>
      </c>
      <c r="J609" s="1">
        <f>IFERROR(AVEDEV(Customer_Revenue[[#This Row],[4/1/2022]:[9/30/2022]]),0)</f>
        <v>144.35792387543253</v>
      </c>
      <c r="K609" s="1">
        <f>IFERROR(MAX(0,Customer_Revenue[[#This Row],[Q3 Mean]]-Customer_Revenue[[#This Row],[Q3 Mean Absolute Deviation]]),0)</f>
        <v>228.94395112456746</v>
      </c>
      <c r="L609" s="1">
        <f>IFERROR(MAX(0,Customer_Revenue[[#This Row],[Q3 Mean]]+Customer_Revenue[[#This Row],[Q3 Mean Absolute Deviation]]),0)</f>
        <v>517.65979887543256</v>
      </c>
      <c r="M609" s="2">
        <f>IFERROR(AVERAGEIF(Customer_Revenue[[#This Row],[10/1/2021]:[3/31/2022]], "&gt;0"),0)</f>
        <v>215.82076923076923</v>
      </c>
      <c r="N609" s="1">
        <f>IFERROR(AVEDEV(Customer_Revenue[[#This Row],[10/1/2021]:[3/31/2022]]),0)</f>
        <v>95.119289940828423</v>
      </c>
      <c r="O609" s="1">
        <f>IFERROR(MAX(0,#REF!-#REF!),0)</f>
        <v>0</v>
      </c>
      <c r="P609" s="1">
        <f>IFERROR(#REF!+#REF!,0)</f>
        <v>0</v>
      </c>
      <c r="Q609">
        <v>11496</v>
      </c>
      <c r="V609">
        <v>209.3</v>
      </c>
      <c r="AA609">
        <v>397.93</v>
      </c>
      <c r="AF609">
        <v>277.42</v>
      </c>
      <c r="AZ609">
        <v>140.58000000000001</v>
      </c>
      <c r="BJ609">
        <v>287.45</v>
      </c>
      <c r="BK609">
        <v>45.97</v>
      </c>
      <c r="BT609">
        <v>277.60000000000002</v>
      </c>
      <c r="CK609" s="17"/>
      <c r="CS609">
        <v>106.34</v>
      </c>
      <c r="CV609">
        <v>30.64</v>
      </c>
      <c r="CX609">
        <v>154.76</v>
      </c>
      <c r="DH609">
        <v>284.63</v>
      </c>
      <c r="EB609">
        <v>204.88</v>
      </c>
      <c r="EQ609">
        <v>388.17</v>
      </c>
      <c r="ER609">
        <v>0</v>
      </c>
      <c r="FA609">
        <v>141.69</v>
      </c>
      <c r="FK609">
        <v>872.44</v>
      </c>
      <c r="FZ609">
        <v>188.94</v>
      </c>
      <c r="GE609">
        <v>304.70999999999998</v>
      </c>
      <c r="GT609">
        <v>222.83</v>
      </c>
      <c r="GY609">
        <v>316.94</v>
      </c>
      <c r="HD609">
        <v>299.35000000000002</v>
      </c>
      <c r="HI609">
        <v>308.33</v>
      </c>
      <c r="HS609">
        <v>295.92</v>
      </c>
      <c r="HX609">
        <v>646.53</v>
      </c>
      <c r="IH609">
        <v>399.93</v>
      </c>
      <c r="IR609">
        <v>293.69</v>
      </c>
      <c r="IW609">
        <v>551.75</v>
      </c>
      <c r="JB609">
        <v>450.87</v>
      </c>
      <c r="JL609">
        <v>265.33</v>
      </c>
      <c r="JQ609">
        <v>413.58</v>
      </c>
    </row>
    <row r="610" spans="1:278" x14ac:dyDescent="0.3">
      <c r="A610" s="2">
        <f>IFERROR(AVERAGEIF(Customer_Revenue[[#This Row],[1/3/2022]:[3/31/2022]], "&gt;0"), 0)</f>
        <v>48.751538461538466</v>
      </c>
      <c r="B610" s="1">
        <f>IFERROR(AVEDEV(Customer_Revenue[[#This Row],[1/3/2022]:[3/31/2022]]),0)</f>
        <v>4.6478106508875756</v>
      </c>
      <c r="C610" s="1">
        <f>IFERROR(MAX(0,#REF!-#REF!),0)</f>
        <v>0</v>
      </c>
      <c r="D610" s="1">
        <f>IFERROR(#REF!+#REF!,0)</f>
        <v>0</v>
      </c>
      <c r="E610" s="2">
        <f>IFERROR(AVERAGEIF(Customer_Revenue[[#This Row],[4/1/2022]:[6/30/2022]], "&gt;0"), 0)</f>
        <v>54.463846153846163</v>
      </c>
      <c r="F610" s="1">
        <f>IFERROR(AVEDEV(Customer_Revenue[[#This Row],[4/1/2022]:[6/30/2022]]),0)</f>
        <v>1.0669822485207088</v>
      </c>
      <c r="G610" s="1">
        <f>IFERROR(MAX(0,#REF!-#REF!),0)</f>
        <v>0</v>
      </c>
      <c r="H610" s="1">
        <f>IFERROR(#REF!+#REF!,0)</f>
        <v>0</v>
      </c>
      <c r="I610" s="2">
        <f>IFERROR(AVERAGEIF(Customer_Revenue[[#This Row],[4/1/2022]:[9/30/2022]], "&gt;0"),0)</f>
        <v>54.856538461538449</v>
      </c>
      <c r="J610" s="1">
        <f>IFERROR(AVEDEV(Customer_Revenue[[#This Row],[4/1/2022]:[9/30/2022]]),0)</f>
        <v>0.75600591715976129</v>
      </c>
      <c r="K610" s="1">
        <f>IFERROR(MAX(0,Customer_Revenue[[#This Row],[Q3 Mean]]-Customer_Revenue[[#This Row],[Q3 Mean Absolute Deviation]]),0)</f>
        <v>54.100532544378687</v>
      </c>
      <c r="L610" s="1">
        <f>IFERROR(MAX(0,Customer_Revenue[[#This Row],[Q3 Mean]]+Customer_Revenue[[#This Row],[Q3 Mean Absolute Deviation]]),0)</f>
        <v>55.61254437869821</v>
      </c>
      <c r="M610" s="2">
        <f>IFERROR(AVERAGEIF(Customer_Revenue[[#This Row],[10/1/2021]:[3/31/2022]], "&gt;0"),0)</f>
        <v>45.727692307692308</v>
      </c>
      <c r="N610" s="1">
        <f>IFERROR(AVEDEV(Customer_Revenue[[#This Row],[10/1/2021]:[3/31/2022]]),0)</f>
        <v>3.9883431952662738</v>
      </c>
      <c r="O610" s="1">
        <f>IFERROR(MAX(0,#REF!-#REF!),0)</f>
        <v>0</v>
      </c>
      <c r="P610" s="1">
        <f>IFERROR(#REF!+#REF!,0)</f>
        <v>0</v>
      </c>
      <c r="Q610">
        <v>11511</v>
      </c>
      <c r="U610">
        <v>43.22</v>
      </c>
      <c r="Z610">
        <v>36.51</v>
      </c>
      <c r="AE610">
        <v>43.22</v>
      </c>
      <c r="AJ610">
        <v>43.22</v>
      </c>
      <c r="AO610">
        <v>43.22</v>
      </c>
      <c r="AT610">
        <v>43.22</v>
      </c>
      <c r="AY610">
        <v>43.22</v>
      </c>
      <c r="BD610">
        <v>43.22</v>
      </c>
      <c r="BI610">
        <v>43.22</v>
      </c>
      <c r="BN610">
        <v>43.22</v>
      </c>
      <c r="BS610">
        <v>43.22</v>
      </c>
      <c r="BX610">
        <v>43.22</v>
      </c>
      <c r="CC610">
        <v>43.22</v>
      </c>
      <c r="CH610">
        <v>43.22</v>
      </c>
      <c r="CK610" s="17"/>
      <c r="CM610">
        <v>43.22</v>
      </c>
      <c r="CR610">
        <v>43.22</v>
      </c>
      <c r="CW610">
        <v>43.22</v>
      </c>
      <c r="DB610">
        <v>43.22</v>
      </c>
      <c r="DG610">
        <v>54.269999999999996</v>
      </c>
      <c r="DL610">
        <v>52.34</v>
      </c>
      <c r="DQ610">
        <v>47</v>
      </c>
      <c r="DV610">
        <v>52.34</v>
      </c>
      <c r="EA610">
        <v>47.95</v>
      </c>
      <c r="EF610">
        <v>54.59</v>
      </c>
      <c r="EK610">
        <v>54.59</v>
      </c>
      <c r="EP610">
        <v>54.59</v>
      </c>
      <c r="EU610">
        <v>54.59</v>
      </c>
      <c r="EZ610">
        <v>54.59</v>
      </c>
      <c r="FE610">
        <v>54.59</v>
      </c>
      <c r="FJ610">
        <v>54.59</v>
      </c>
      <c r="FO610">
        <v>52.73</v>
      </c>
      <c r="FT610">
        <v>52.73</v>
      </c>
      <c r="FY610">
        <v>52.73</v>
      </c>
      <c r="GD610">
        <v>52.73</v>
      </c>
      <c r="GI610">
        <v>55.75</v>
      </c>
      <c r="GN610">
        <v>55.75</v>
      </c>
      <c r="GS610">
        <v>55.75</v>
      </c>
      <c r="GX610">
        <v>55.75</v>
      </c>
      <c r="HC610">
        <v>55.75</v>
      </c>
      <c r="HH610">
        <v>55.75</v>
      </c>
      <c r="HM610">
        <v>55.75</v>
      </c>
      <c r="HR610">
        <v>55.75</v>
      </c>
      <c r="HW610">
        <v>55.75</v>
      </c>
      <c r="IB610">
        <v>55.75</v>
      </c>
      <c r="IG610">
        <v>55.75</v>
      </c>
      <c r="IL610">
        <v>54.82</v>
      </c>
      <c r="IQ610">
        <v>54.82</v>
      </c>
      <c r="IV610">
        <v>54.82</v>
      </c>
      <c r="JA610">
        <v>54.82</v>
      </c>
      <c r="JF610">
        <v>54.82</v>
      </c>
      <c r="JK610">
        <v>54.82</v>
      </c>
      <c r="JP610">
        <v>54.82</v>
      </c>
    </row>
    <row r="611" spans="1:278" x14ac:dyDescent="0.3">
      <c r="A611" s="2">
        <f>IFERROR(AVERAGEIF(Customer_Revenue[[#This Row],[1/3/2022]:[3/31/2022]], "&gt;0"), 0)</f>
        <v>87.004615384615377</v>
      </c>
      <c r="B611" s="1">
        <f>IFERROR(AVEDEV(Customer_Revenue[[#This Row],[1/3/2022]:[3/31/2022]]),0)</f>
        <v>15.421775147928988</v>
      </c>
      <c r="C611" s="1">
        <f>IFERROR(MAX(0,#REF!-#REF!),0)</f>
        <v>0</v>
      </c>
      <c r="D611" s="1">
        <f>IFERROR(#REF!+#REF!,0)</f>
        <v>0</v>
      </c>
      <c r="E611" s="2">
        <f>IFERROR(AVERAGEIF(Customer_Revenue[[#This Row],[4/1/2022]:[6/30/2022]], "&gt;0"), 0)</f>
        <v>96.860769230769236</v>
      </c>
      <c r="F611" s="1">
        <f>IFERROR(AVEDEV(Customer_Revenue[[#This Row],[4/1/2022]:[6/30/2022]]),0)</f>
        <v>22.944023668639066</v>
      </c>
      <c r="G611" s="1">
        <f>IFERROR(MAX(0,#REF!-#REF!),0)</f>
        <v>0</v>
      </c>
      <c r="H611" s="1">
        <f>IFERROR(#REF!+#REF!,0)</f>
        <v>0</v>
      </c>
      <c r="I611" s="2">
        <f>IFERROR(AVERAGEIF(Customer_Revenue[[#This Row],[4/1/2022]:[9/30/2022]], "&gt;0"),0)</f>
        <v>100.17500000000001</v>
      </c>
      <c r="J611" s="1">
        <f>IFERROR(AVEDEV(Customer_Revenue[[#This Row],[4/1/2022]:[9/30/2022]]),0)</f>
        <v>27.223076923076931</v>
      </c>
      <c r="K611" s="1">
        <f>IFERROR(MAX(0,Customer_Revenue[[#This Row],[Q3 Mean]]-Customer_Revenue[[#This Row],[Q3 Mean Absolute Deviation]]),0)</f>
        <v>72.95192307692308</v>
      </c>
      <c r="L611" s="1">
        <f>IFERROR(MAX(0,Customer_Revenue[[#This Row],[Q3 Mean]]+Customer_Revenue[[#This Row],[Q3 Mean Absolute Deviation]]),0)</f>
        <v>127.39807692307694</v>
      </c>
      <c r="M611" s="2">
        <f>IFERROR(AVERAGEIF(Customer_Revenue[[#This Row],[10/1/2021]:[3/31/2022]], "&gt;0"),0)</f>
        <v>90.171153846153842</v>
      </c>
      <c r="N611" s="1">
        <f>IFERROR(AVEDEV(Customer_Revenue[[#This Row],[10/1/2021]:[3/31/2022]]),0)</f>
        <v>19.300828402366861</v>
      </c>
      <c r="O611" s="1">
        <f>IFERROR(MAX(0,#REF!-#REF!),0)</f>
        <v>0</v>
      </c>
      <c r="P611" s="1">
        <f>IFERROR(#REF!+#REF!,0)</f>
        <v>0</v>
      </c>
      <c r="Q611">
        <v>11512</v>
      </c>
      <c r="V611">
        <v>78.790000000000006</v>
      </c>
      <c r="AA611">
        <v>65.08</v>
      </c>
      <c r="AF611">
        <v>157.55000000000001</v>
      </c>
      <c r="AK611">
        <v>77.66</v>
      </c>
      <c r="AP611">
        <v>78.790000000000006</v>
      </c>
      <c r="AU611">
        <v>104.46</v>
      </c>
      <c r="AZ611">
        <v>78.790000000000006</v>
      </c>
      <c r="BE611">
        <v>77.66</v>
      </c>
      <c r="BJ611">
        <v>78.790000000000006</v>
      </c>
      <c r="BO611">
        <v>143.84</v>
      </c>
      <c r="BT611">
        <v>76.150000000000006</v>
      </c>
      <c r="BY611">
        <v>77.66</v>
      </c>
      <c r="CD611">
        <v>118.17</v>
      </c>
      <c r="CI611">
        <v>65.08</v>
      </c>
      <c r="CK611" s="17"/>
      <c r="CN611">
        <v>78.790000000000006</v>
      </c>
      <c r="CS611">
        <v>77.66</v>
      </c>
      <c r="CX611">
        <v>78.790000000000006</v>
      </c>
      <c r="DC611">
        <v>104.46</v>
      </c>
      <c r="DH611">
        <v>118.17</v>
      </c>
      <c r="DM611">
        <v>77.66</v>
      </c>
      <c r="DR611">
        <v>78.790000000000006</v>
      </c>
      <c r="DW611">
        <v>65.08</v>
      </c>
      <c r="EB611">
        <v>118.45</v>
      </c>
      <c r="EG611">
        <v>79.91</v>
      </c>
      <c r="EL611">
        <v>81.040000000000006</v>
      </c>
      <c r="EQ611">
        <v>107.18</v>
      </c>
      <c r="EV611">
        <v>120.7</v>
      </c>
      <c r="FA611">
        <v>79.91</v>
      </c>
      <c r="FF611">
        <v>81.040000000000006</v>
      </c>
      <c r="FK611">
        <v>67.33</v>
      </c>
      <c r="FP611">
        <v>160.55000000000001</v>
      </c>
      <c r="FU611">
        <v>79.91</v>
      </c>
      <c r="FZ611">
        <v>120.7</v>
      </c>
      <c r="GE611">
        <v>67.33</v>
      </c>
      <c r="GJ611">
        <v>83.41</v>
      </c>
      <c r="GO611">
        <v>122.13</v>
      </c>
      <c r="GT611">
        <v>83.41</v>
      </c>
      <c r="GY611">
        <v>109.36</v>
      </c>
      <c r="HD611">
        <v>83.41</v>
      </c>
      <c r="HI611">
        <v>162.33000000000001</v>
      </c>
      <c r="HN611">
        <v>83.96</v>
      </c>
      <c r="HS611">
        <v>70.14</v>
      </c>
      <c r="HX611">
        <v>128.38</v>
      </c>
      <c r="IC611">
        <v>82.82</v>
      </c>
      <c r="IH611">
        <v>128.59</v>
      </c>
      <c r="IM611">
        <v>69.41</v>
      </c>
      <c r="IR611">
        <v>128.63</v>
      </c>
      <c r="IW611">
        <v>82.09</v>
      </c>
      <c r="JB611">
        <v>83.23</v>
      </c>
      <c r="JG611">
        <v>69.41</v>
      </c>
      <c r="JL611">
        <v>174.28</v>
      </c>
      <c r="JQ611">
        <v>82.09</v>
      </c>
    </row>
    <row r="612" spans="1:278" x14ac:dyDescent="0.3">
      <c r="A612" s="2">
        <f>IFERROR(AVERAGEIF(Customer_Revenue[[#This Row],[1/3/2022]:[3/31/2022]], "&gt;0"), 0)</f>
        <v>155.49461538461534</v>
      </c>
      <c r="B612" s="1">
        <f>IFERROR(AVEDEV(Customer_Revenue[[#This Row],[1/3/2022]:[3/31/2022]]),0)</f>
        <v>1.3178698224851928</v>
      </c>
      <c r="C612" s="1">
        <f>IFERROR(MAX(0,#REF!-#REF!),0)</f>
        <v>0</v>
      </c>
      <c r="D612" s="1">
        <f>IFERROR(#REF!+#REF!,0)</f>
        <v>0</v>
      </c>
      <c r="E612" s="2">
        <f>IFERROR(AVERAGEIF(Customer_Revenue[[#This Row],[4/1/2022]:[6/30/2022]], "&gt;0"), 0)</f>
        <v>165.81230769230768</v>
      </c>
      <c r="F612" s="1">
        <f>IFERROR(AVEDEV(Customer_Revenue[[#This Row],[4/1/2022]:[6/30/2022]]),0)</f>
        <v>9.5881656804733773</v>
      </c>
      <c r="G612" s="1">
        <f>IFERROR(MAX(0,#REF!-#REF!),0)</f>
        <v>0</v>
      </c>
      <c r="H612" s="1">
        <f>IFERROR(#REF!+#REF!,0)</f>
        <v>0</v>
      </c>
      <c r="I612" s="2">
        <f>IFERROR(AVERAGEIF(Customer_Revenue[[#This Row],[4/1/2022]:[9/30/2022]], "&gt;0"),0)</f>
        <v>182.04500000000002</v>
      </c>
      <c r="J612" s="1">
        <f>IFERROR(AVEDEV(Customer_Revenue[[#This Row],[4/1/2022]:[9/30/2022]]),0)</f>
        <v>34.242692307692316</v>
      </c>
      <c r="K612" s="1">
        <f>IFERROR(MAX(0,Customer_Revenue[[#This Row],[Q3 Mean]]-Customer_Revenue[[#This Row],[Q3 Mean Absolute Deviation]]),0)</f>
        <v>147.80230769230769</v>
      </c>
      <c r="L612" s="1">
        <f>IFERROR(MAX(0,Customer_Revenue[[#This Row],[Q3 Mean]]+Customer_Revenue[[#This Row],[Q3 Mean Absolute Deviation]]),0)</f>
        <v>216.28769230769234</v>
      </c>
      <c r="M612" s="2">
        <f>IFERROR(AVERAGEIF(Customer_Revenue[[#This Row],[10/1/2021]:[3/31/2022]], "&gt;0"),0)</f>
        <v>159.17740740740734</v>
      </c>
      <c r="N612" s="1">
        <f>IFERROR(AVEDEV(Customer_Revenue[[#This Row],[10/1/2021]:[3/31/2022]]),0)</f>
        <v>7.3828257887516884</v>
      </c>
      <c r="O612" s="1">
        <f>IFERROR(MAX(0,#REF!-#REF!),0)</f>
        <v>0</v>
      </c>
      <c r="P612" s="1">
        <f>IFERROR(#REF!+#REF!,0)</f>
        <v>0</v>
      </c>
      <c r="Q612">
        <v>11525</v>
      </c>
      <c r="R612">
        <v>158.81</v>
      </c>
      <c r="W612">
        <v>158.81</v>
      </c>
      <c r="AB612">
        <v>158.81</v>
      </c>
      <c r="AG612">
        <v>158.81</v>
      </c>
      <c r="AL612">
        <v>158.81</v>
      </c>
      <c r="AP612">
        <v>209.01</v>
      </c>
      <c r="AU612">
        <v>171.21</v>
      </c>
      <c r="AZ612">
        <v>171.21</v>
      </c>
      <c r="BE612">
        <v>172.01</v>
      </c>
      <c r="BJ612">
        <v>172.01</v>
      </c>
      <c r="BO612">
        <v>141.41999999999999</v>
      </c>
      <c r="BT612">
        <v>148.76</v>
      </c>
      <c r="BY612">
        <v>148.76</v>
      </c>
      <c r="CD612">
        <v>147.91999999999999</v>
      </c>
      <c r="CI612">
        <v>154.63999999999999</v>
      </c>
      <c r="CK612" s="17"/>
      <c r="CN612">
        <v>154.63999999999999</v>
      </c>
      <c r="CS612">
        <v>154.63999999999999</v>
      </c>
      <c r="CX612">
        <v>154.62</v>
      </c>
      <c r="DC612">
        <v>154.63999999999999</v>
      </c>
      <c r="DH612">
        <v>154.63999999999999</v>
      </c>
      <c r="DM612">
        <v>154.63999999999999</v>
      </c>
      <c r="DR612">
        <v>154.63999999999999</v>
      </c>
      <c r="DW612">
        <v>154.63999999999999</v>
      </c>
      <c r="EB612">
        <v>154.63999999999999</v>
      </c>
      <c r="EG612">
        <v>156.59</v>
      </c>
      <c r="EL612">
        <v>159.22999999999999</v>
      </c>
      <c r="EQ612">
        <v>159.22999999999999</v>
      </c>
      <c r="EV612">
        <v>160.85</v>
      </c>
      <c r="FA612">
        <v>159.22999999999999</v>
      </c>
      <c r="FF612">
        <v>159.22999999999999</v>
      </c>
      <c r="FK612">
        <v>159.22999999999999</v>
      </c>
      <c r="FP612">
        <v>159.22999999999999</v>
      </c>
      <c r="FU612">
        <v>159.22999999999999</v>
      </c>
      <c r="FZ612">
        <v>191.87</v>
      </c>
      <c r="GE612">
        <v>191.87</v>
      </c>
      <c r="GJ612">
        <v>176.02</v>
      </c>
      <c r="GO612">
        <v>159.69999999999999</v>
      </c>
      <c r="GT612">
        <v>159.69999999999999</v>
      </c>
      <c r="GY612">
        <v>159.69999999999999</v>
      </c>
      <c r="HD612">
        <v>159.69999999999999</v>
      </c>
      <c r="HI612">
        <v>159.69999999999999</v>
      </c>
      <c r="HN612">
        <v>159.69999999999999</v>
      </c>
      <c r="HS612">
        <v>159.69999999999999</v>
      </c>
      <c r="HX612">
        <v>159.69999999999999</v>
      </c>
      <c r="IC612">
        <v>567.70000000000005</v>
      </c>
      <c r="IH612">
        <v>161.32</v>
      </c>
      <c r="IM612">
        <v>161.16999999999999</v>
      </c>
      <c r="IR612">
        <v>161.16999999999999</v>
      </c>
      <c r="IW612">
        <v>161.16999999999999</v>
      </c>
      <c r="JB612">
        <v>161.16999999999999</v>
      </c>
      <c r="JG612">
        <v>161.16999999999999</v>
      </c>
      <c r="JL612">
        <v>210.13</v>
      </c>
      <c r="JQ612">
        <v>193.81</v>
      </c>
    </row>
    <row r="613" spans="1:278" x14ac:dyDescent="0.3">
      <c r="A613" s="2">
        <f>IFERROR(AVERAGEIF(Customer_Revenue[[#This Row],[1/3/2022]:[3/31/2022]], "&gt;0"), 0)</f>
        <v>103.39769230769231</v>
      </c>
      <c r="B613" s="1">
        <f>IFERROR(AVEDEV(Customer_Revenue[[#This Row],[1/3/2022]:[3/31/2022]]),0)</f>
        <v>14.942130177514789</v>
      </c>
      <c r="C613" s="1">
        <f>IFERROR(MAX(0,#REF!-#REF!),0)</f>
        <v>0</v>
      </c>
      <c r="D613" s="1">
        <f>IFERROR(#REF!+#REF!,0)</f>
        <v>0</v>
      </c>
      <c r="E613" s="2">
        <f>IFERROR(AVERAGEIF(Customer_Revenue[[#This Row],[4/1/2022]:[6/30/2022]], "&gt;0"), 0)</f>
        <v>115.43384615384615</v>
      </c>
      <c r="F613" s="1">
        <f>IFERROR(AVEDEV(Customer_Revenue[[#This Row],[4/1/2022]:[6/30/2022]]),0)</f>
        <v>16.135857988165682</v>
      </c>
      <c r="G613" s="1">
        <f>IFERROR(MAX(0,#REF!-#REF!),0)</f>
        <v>0</v>
      </c>
      <c r="H613" s="1">
        <f>IFERROR(#REF!+#REF!,0)</f>
        <v>0</v>
      </c>
      <c r="I613" s="2">
        <f>IFERROR(AVERAGEIF(Customer_Revenue[[#This Row],[4/1/2022]:[9/30/2022]], "&gt;0"),0)</f>
        <v>115.48076923076921</v>
      </c>
      <c r="J613" s="1">
        <f>IFERROR(AVEDEV(Customer_Revenue[[#This Row],[4/1/2022]:[9/30/2022]]),0)</f>
        <v>16.216153846153848</v>
      </c>
      <c r="K613" s="1">
        <f>IFERROR(MAX(0,Customer_Revenue[[#This Row],[Q3 Mean]]-Customer_Revenue[[#This Row],[Q3 Mean Absolute Deviation]]),0)</f>
        <v>99.264615384615368</v>
      </c>
      <c r="L613" s="1">
        <f>IFERROR(MAX(0,Customer_Revenue[[#This Row],[Q3 Mean]]+Customer_Revenue[[#This Row],[Q3 Mean Absolute Deviation]]),0)</f>
        <v>131.69692307692307</v>
      </c>
      <c r="M613" s="2">
        <f>IFERROR(AVERAGEIF(Customer_Revenue[[#This Row],[10/1/2021]:[3/31/2022]], "&gt;0"),0)</f>
        <v>104.30500000000005</v>
      </c>
      <c r="N613" s="1">
        <f>IFERROR(AVEDEV(Customer_Revenue[[#This Row],[10/1/2021]:[3/31/2022]]),0)</f>
        <v>15.077307692307697</v>
      </c>
      <c r="O613" s="1">
        <f>IFERROR(MAX(0,#REF!-#REF!),0)</f>
        <v>0</v>
      </c>
      <c r="P613" s="1">
        <f>IFERROR(#REF!+#REF!,0)</f>
        <v>0</v>
      </c>
      <c r="Q613">
        <v>11537</v>
      </c>
      <c r="V613">
        <v>110.84</v>
      </c>
      <c r="AA613">
        <v>80.52</v>
      </c>
      <c r="AF613">
        <v>123.39</v>
      </c>
      <c r="AK613">
        <v>93.07</v>
      </c>
      <c r="AP613">
        <v>123.39</v>
      </c>
      <c r="AU613">
        <v>93.07</v>
      </c>
      <c r="AZ613">
        <v>119.21</v>
      </c>
      <c r="BE613">
        <v>88.88</v>
      </c>
      <c r="BJ613">
        <v>119.21</v>
      </c>
      <c r="BO613">
        <v>88.88</v>
      </c>
      <c r="BT613">
        <v>119.21</v>
      </c>
      <c r="BY613">
        <v>88.88</v>
      </c>
      <c r="CD613">
        <v>119.21</v>
      </c>
      <c r="CI613">
        <v>88.88</v>
      </c>
      <c r="CK613" s="17"/>
      <c r="CN613">
        <v>119.21</v>
      </c>
      <c r="CS613">
        <v>88.88</v>
      </c>
      <c r="CX613">
        <v>119.21</v>
      </c>
      <c r="DC613">
        <v>88.88</v>
      </c>
      <c r="DH613">
        <v>119.21</v>
      </c>
      <c r="DM613">
        <v>88.88</v>
      </c>
      <c r="DR613">
        <v>119.21</v>
      </c>
      <c r="DW613">
        <v>88.88</v>
      </c>
      <c r="EB613">
        <v>119.21</v>
      </c>
      <c r="EG613">
        <v>91.13</v>
      </c>
      <c r="EL613">
        <v>121.46</v>
      </c>
      <c r="EQ613">
        <v>91.13</v>
      </c>
      <c r="EV613">
        <v>121.46</v>
      </c>
      <c r="FA613">
        <v>91.13</v>
      </c>
      <c r="FF613">
        <v>121.46</v>
      </c>
      <c r="FK613">
        <v>91.13</v>
      </c>
      <c r="FP613">
        <v>131.22999999999999</v>
      </c>
      <c r="FU613">
        <v>98.48</v>
      </c>
      <c r="FZ613">
        <v>138.12</v>
      </c>
      <c r="GE613">
        <v>105.38</v>
      </c>
      <c r="GJ613">
        <v>133.55000000000001</v>
      </c>
      <c r="GO613">
        <v>100.8</v>
      </c>
      <c r="GT613">
        <v>133.55000000000001</v>
      </c>
      <c r="GY613">
        <v>100.8</v>
      </c>
      <c r="HD613">
        <v>133.55000000000001</v>
      </c>
      <c r="HI613">
        <v>100.8</v>
      </c>
      <c r="HN613">
        <v>133.55000000000001</v>
      </c>
      <c r="HS613">
        <v>100.8</v>
      </c>
      <c r="HX613">
        <v>133.55000000000001</v>
      </c>
      <c r="IC613">
        <v>100.8</v>
      </c>
      <c r="IH613">
        <v>133.55000000000001</v>
      </c>
      <c r="IM613">
        <v>100.08</v>
      </c>
      <c r="IR613">
        <v>132.83000000000001</v>
      </c>
      <c r="IW613">
        <v>100.08</v>
      </c>
      <c r="JB613">
        <v>132.83000000000001</v>
      </c>
      <c r="JG613">
        <v>100.08</v>
      </c>
      <c r="JL613">
        <v>132.83000000000001</v>
      </c>
      <c r="JQ613">
        <v>100.08</v>
      </c>
    </row>
    <row r="614" spans="1:278" x14ac:dyDescent="0.3">
      <c r="A614" s="2">
        <f>IFERROR(AVERAGEIF(Customer_Revenue[[#This Row],[1/3/2022]:[3/31/2022]], "&gt;0"), 0)</f>
        <v>156.53000000000003</v>
      </c>
      <c r="B614" s="1">
        <f>IFERROR(AVEDEV(Customer_Revenue[[#This Row],[1/3/2022]:[3/31/2022]]),0)</f>
        <v>34.872448979591823</v>
      </c>
      <c r="C614" s="1">
        <f>IFERROR(MAX(0,#REF!-#REF!),0)</f>
        <v>0</v>
      </c>
      <c r="D614" s="1">
        <f>IFERROR(#REF!+#REF!,0)</f>
        <v>0</v>
      </c>
      <c r="E614" s="2">
        <f>IFERROR(AVERAGEIF(Customer_Revenue[[#This Row],[4/1/2022]:[6/30/2022]], "&gt;0"), 0)</f>
        <v>180.77615384615385</v>
      </c>
      <c r="F614" s="1">
        <f>IFERROR(AVEDEV(Customer_Revenue[[#This Row],[4/1/2022]:[6/30/2022]]),0)</f>
        <v>39.099881656804726</v>
      </c>
      <c r="G614" s="1">
        <f>IFERROR(MAX(0,#REF!-#REF!),0)</f>
        <v>0</v>
      </c>
      <c r="H614" s="1">
        <f>IFERROR(#REF!+#REF!,0)</f>
        <v>0</v>
      </c>
      <c r="I614" s="2">
        <f>IFERROR(AVERAGEIF(Customer_Revenue[[#This Row],[4/1/2022]:[9/30/2022]], "&gt;0"),0)</f>
        <v>174.06384615384619</v>
      </c>
      <c r="J614" s="1">
        <f>IFERROR(AVEDEV(Customer_Revenue[[#This Row],[4/1/2022]:[9/30/2022]]),0)</f>
        <v>33.602721893491136</v>
      </c>
      <c r="K614" s="1">
        <f>IFERROR(MAX(0,Customer_Revenue[[#This Row],[Q3 Mean]]-Customer_Revenue[[#This Row],[Q3 Mean Absolute Deviation]]),0)</f>
        <v>140.46112426035506</v>
      </c>
      <c r="L614" s="1">
        <f>IFERROR(MAX(0,Customer_Revenue[[#This Row],[Q3 Mean]]+Customer_Revenue[[#This Row],[Q3 Mean Absolute Deviation]]),0)</f>
        <v>207.66656804733731</v>
      </c>
      <c r="M614" s="2">
        <f>IFERROR(AVERAGEIF(Customer_Revenue[[#This Row],[10/1/2021]:[3/31/2022]], "&gt;0"),0)</f>
        <v>156.90192307692308</v>
      </c>
      <c r="N614" s="1">
        <f>IFERROR(AVEDEV(Customer_Revenue[[#This Row],[10/1/2021]:[3/31/2022]]),0)</f>
        <v>27.753635116598069</v>
      </c>
      <c r="O614" s="1">
        <f>IFERROR(MAX(0,#REF!-#REF!),0)</f>
        <v>0</v>
      </c>
      <c r="P614" s="1">
        <f>IFERROR(#REF!+#REF!,0)</f>
        <v>0</v>
      </c>
      <c r="Q614">
        <v>11540</v>
      </c>
      <c r="V614">
        <v>144.86000000000001</v>
      </c>
      <c r="AA614">
        <v>144.19999999999999</v>
      </c>
      <c r="AF614">
        <v>200.11</v>
      </c>
      <c r="AK614">
        <v>110.93</v>
      </c>
      <c r="AP614">
        <v>150.30000000000001</v>
      </c>
      <c r="AU614">
        <v>110.93</v>
      </c>
      <c r="AZ614">
        <v>150.30000000000001</v>
      </c>
      <c r="BE614">
        <v>277.08999999999997</v>
      </c>
      <c r="BJ614">
        <v>150.30000000000001</v>
      </c>
      <c r="BO614">
        <v>144.19999999999999</v>
      </c>
      <c r="BT614">
        <v>150.30000000000001</v>
      </c>
      <c r="BY614">
        <v>160.74</v>
      </c>
      <c r="CD614">
        <v>150.30000000000001</v>
      </c>
      <c r="CI614">
        <v>194.01</v>
      </c>
      <c r="CK614" s="17"/>
      <c r="CN614">
        <v>150.30000000000001</v>
      </c>
      <c r="CS614">
        <v>160.74</v>
      </c>
      <c r="CX614">
        <v>150.30000000000001</v>
      </c>
      <c r="DC614">
        <v>194.01</v>
      </c>
      <c r="DH614">
        <v>150.30000000000001</v>
      </c>
      <c r="DM614">
        <v>110.93</v>
      </c>
      <c r="DR614">
        <v>150.94</v>
      </c>
      <c r="DW614">
        <v>160.74</v>
      </c>
      <c r="EB614">
        <v>150.30000000000001</v>
      </c>
      <c r="EG614">
        <v>113.18</v>
      </c>
      <c r="EL614">
        <v>235.96</v>
      </c>
      <c r="EN614">
        <v>0</v>
      </c>
      <c r="EQ614">
        <v>113.18</v>
      </c>
      <c r="EV614">
        <v>254.96</v>
      </c>
      <c r="FA614">
        <v>122.33</v>
      </c>
      <c r="FF614">
        <v>218.67</v>
      </c>
      <c r="FK614">
        <v>122.33</v>
      </c>
      <c r="FP614">
        <v>164.88</v>
      </c>
      <c r="FU614">
        <v>212.41</v>
      </c>
      <c r="FZ614">
        <v>164.88</v>
      </c>
      <c r="GE614">
        <v>122.33</v>
      </c>
      <c r="GJ614">
        <v>257.27</v>
      </c>
      <c r="GO614">
        <v>160.93</v>
      </c>
      <c r="GT614">
        <v>167.19</v>
      </c>
      <c r="GY614">
        <v>214.72</v>
      </c>
      <c r="HD614">
        <v>167.19</v>
      </c>
      <c r="HI614">
        <v>214.72</v>
      </c>
      <c r="HN614">
        <v>220.98</v>
      </c>
      <c r="HS614">
        <v>124.64</v>
      </c>
      <c r="HX614">
        <v>167.19</v>
      </c>
      <c r="IC614">
        <v>184.88</v>
      </c>
      <c r="IH614">
        <v>167.19</v>
      </c>
      <c r="IM614">
        <v>123.92</v>
      </c>
      <c r="IR614">
        <v>166.47</v>
      </c>
      <c r="IW614">
        <v>224.8</v>
      </c>
      <c r="JB614">
        <v>166.47</v>
      </c>
      <c r="JG614">
        <v>123.92</v>
      </c>
      <c r="JM614">
        <v>166.47</v>
      </c>
      <c r="JQ614">
        <v>123.92</v>
      </c>
    </row>
    <row r="615" spans="1:278" x14ac:dyDescent="0.3">
      <c r="A615" s="2">
        <f>IFERROR(AVERAGEIF(Customer_Revenue[[#This Row],[1/3/2022]:[3/31/2022]], "&gt;0"), 0)</f>
        <v>90.238571428571433</v>
      </c>
      <c r="B615" s="1">
        <f>IFERROR(AVEDEV(Customer_Revenue[[#This Row],[1/3/2022]:[3/31/2022]]),0)</f>
        <v>0.61224489795918458</v>
      </c>
      <c r="C615" s="1">
        <f>IFERROR(MAX(0,#REF!-#REF!),0)</f>
        <v>0</v>
      </c>
      <c r="D615" s="1">
        <f>IFERROR(#REF!+#REF!,0)</f>
        <v>0</v>
      </c>
      <c r="E615" s="2">
        <f>IFERROR(AVERAGEIF(Customer_Revenue[[#This Row],[4/1/2022]:[6/30/2022]], "&gt;0"), 0)</f>
        <v>91.174999999999997</v>
      </c>
      <c r="F615" s="1">
        <f>IFERROR(AVEDEV(Customer_Revenue[[#This Row],[4/1/2022]:[6/30/2022]]),0)</f>
        <v>3.0383333333333362</v>
      </c>
      <c r="G615" s="1">
        <f>IFERROR(MAX(0,#REF!-#REF!),0)</f>
        <v>0</v>
      </c>
      <c r="H615" s="1">
        <f>IFERROR(#REF!+#REF!,0)</f>
        <v>0</v>
      </c>
      <c r="I615" s="2">
        <f>IFERROR(AVERAGEIF(Customer_Revenue[[#This Row],[4/1/2022]:[9/30/2022]], "&gt;0"),0)</f>
        <v>91.603846153846149</v>
      </c>
      <c r="J615" s="1">
        <f>IFERROR(AVEDEV(Customer_Revenue[[#This Row],[4/1/2022]:[9/30/2022]]),0)</f>
        <v>2.0850887573964507</v>
      </c>
      <c r="K615" s="1">
        <f>IFERROR(MAX(0,Customer_Revenue[[#This Row],[Q3 Mean]]-Customer_Revenue[[#This Row],[Q3 Mean Absolute Deviation]]),0)</f>
        <v>89.518757396449701</v>
      </c>
      <c r="L615" s="1">
        <f>IFERROR(MAX(0,Customer_Revenue[[#This Row],[Q3 Mean]]+Customer_Revenue[[#This Row],[Q3 Mean Absolute Deviation]]),0)</f>
        <v>93.688934911242598</v>
      </c>
      <c r="M615" s="2">
        <f>IFERROR(AVERAGEIF(Customer_Revenue[[#This Row],[10/1/2021]:[3/31/2022]], "&gt;0"),0)</f>
        <v>92.750769230769194</v>
      </c>
      <c r="N615" s="1">
        <f>IFERROR(AVEDEV(Customer_Revenue[[#This Row],[10/1/2021]:[3/31/2022]]),0)</f>
        <v>7.9106508875739303</v>
      </c>
      <c r="O615" s="1">
        <f>IFERROR(MAX(0,#REF!-#REF!),0)</f>
        <v>0</v>
      </c>
      <c r="P615" s="1">
        <f>IFERROR(#REF!+#REF!,0)</f>
        <v>0</v>
      </c>
      <c r="Q615">
        <v>11571</v>
      </c>
      <c r="X615">
        <v>70.680000000000007</v>
      </c>
      <c r="AH615">
        <v>89.81</v>
      </c>
      <c r="AR615">
        <v>144.16999999999999</v>
      </c>
      <c r="BB615">
        <v>89.81</v>
      </c>
      <c r="BL615">
        <v>89.81</v>
      </c>
      <c r="BV615">
        <v>89.81</v>
      </c>
      <c r="CF615">
        <v>89.81</v>
      </c>
      <c r="CK615" s="17"/>
      <c r="CP615">
        <v>89.81</v>
      </c>
      <c r="CZ615">
        <v>89.81</v>
      </c>
      <c r="DJ615">
        <v>89.81</v>
      </c>
      <c r="DT615">
        <v>89.81</v>
      </c>
      <c r="ED615">
        <v>91.31</v>
      </c>
      <c r="EN615">
        <v>91.31</v>
      </c>
      <c r="EX615">
        <v>91.31</v>
      </c>
      <c r="FH615">
        <v>91.31</v>
      </c>
      <c r="FR615">
        <v>91.31</v>
      </c>
      <c r="GB615">
        <v>91.31</v>
      </c>
      <c r="GL615">
        <v>99.75</v>
      </c>
      <c r="GV615">
        <v>82.06</v>
      </c>
      <c r="HF615">
        <v>88.77</v>
      </c>
      <c r="HP615">
        <v>92.79</v>
      </c>
      <c r="HZ615">
        <v>92.79</v>
      </c>
      <c r="IJ615">
        <v>92.79</v>
      </c>
      <c r="IT615">
        <v>92.22</v>
      </c>
      <c r="JD615">
        <v>92.22</v>
      </c>
      <c r="JN615">
        <v>92.22</v>
      </c>
    </row>
    <row r="616" spans="1:278" x14ac:dyDescent="0.3">
      <c r="A616" s="2">
        <f>IFERROR(AVERAGEIF(Customer_Revenue[[#This Row],[1/3/2022]:[3/31/2022]], "&gt;0"), 0)</f>
        <v>41.012499999999996</v>
      </c>
      <c r="B616" s="1">
        <f>IFERROR(AVEDEV(Customer_Revenue[[#This Row],[1/3/2022]:[3/31/2022]]),0)</f>
        <v>1.6612500000000008</v>
      </c>
      <c r="C616" s="1">
        <f>IFERROR(MAX(0,#REF!-#REF!),0)</f>
        <v>0</v>
      </c>
      <c r="D616" s="1">
        <f>IFERROR(#REF!+#REF!,0)</f>
        <v>0</v>
      </c>
      <c r="E616" s="2">
        <f>IFERROR(AVERAGEIF(Customer_Revenue[[#This Row],[4/1/2022]:[6/30/2022]], "&gt;0"), 0)</f>
        <v>47.489166666666669</v>
      </c>
      <c r="F616" s="1">
        <f>IFERROR(AVEDEV(Customer_Revenue[[#This Row],[4/1/2022]:[6/30/2022]]),0)</f>
        <v>12.498571428571426</v>
      </c>
      <c r="G616" s="1">
        <f>IFERROR(MAX(0,#REF!-#REF!),0)</f>
        <v>0</v>
      </c>
      <c r="H616" s="1">
        <f>IFERROR(#REF!+#REF!,0)</f>
        <v>0</v>
      </c>
      <c r="I616" s="2">
        <f>IFERROR(AVERAGEIF(Customer_Revenue[[#This Row],[4/1/2022]:[9/30/2022]], "&gt;0"),0)</f>
        <v>49.772692307692289</v>
      </c>
      <c r="J616" s="1">
        <f>IFERROR(AVEDEV(Customer_Revenue[[#This Row],[4/1/2022]:[9/30/2022]]),0)</f>
        <v>8.6117857142857286</v>
      </c>
      <c r="K616" s="1">
        <f>IFERROR(MAX(0,Customer_Revenue[[#This Row],[Q3 Mean]]-Customer_Revenue[[#This Row],[Q3 Mean Absolute Deviation]]),0)</f>
        <v>41.160906593406558</v>
      </c>
      <c r="L616" s="1">
        <f>IFERROR(MAX(0,Customer_Revenue[[#This Row],[Q3 Mean]]+Customer_Revenue[[#This Row],[Q3 Mean Absolute Deviation]]),0)</f>
        <v>58.384478021978019</v>
      </c>
      <c r="M616" s="2">
        <f>IFERROR(AVERAGEIF(Customer_Revenue[[#This Row],[10/1/2021]:[3/31/2022]], "&gt;0"),0)</f>
        <v>42.906538461538467</v>
      </c>
      <c r="N616" s="1">
        <f>IFERROR(AVEDEV(Customer_Revenue[[#This Row],[10/1/2021]:[3/31/2022]]),0)</f>
        <v>6.1527806122448947</v>
      </c>
      <c r="O616" s="1">
        <f>IFERROR(MAX(0,#REF!-#REF!),0)</f>
        <v>0</v>
      </c>
      <c r="P616" s="1">
        <f>IFERROR(#REF!+#REF!,0)</f>
        <v>0</v>
      </c>
      <c r="Q616">
        <v>11584</v>
      </c>
      <c r="R616">
        <v>42.12</v>
      </c>
      <c r="W616">
        <v>42.12</v>
      </c>
      <c r="AB616">
        <v>42.12</v>
      </c>
      <c r="AG616">
        <v>42.12</v>
      </c>
      <c r="AL616">
        <v>42.12</v>
      </c>
      <c r="AQ616">
        <v>42.12</v>
      </c>
      <c r="AV616">
        <v>42.12</v>
      </c>
      <c r="BA616">
        <v>42.12</v>
      </c>
      <c r="BF616">
        <v>42.12</v>
      </c>
      <c r="BK616">
        <v>42.12</v>
      </c>
      <c r="BP616">
        <v>42.12</v>
      </c>
      <c r="BU616">
        <v>75.86</v>
      </c>
      <c r="BY616">
        <v>42.12</v>
      </c>
      <c r="BZ616">
        <v>0</v>
      </c>
      <c r="CD616">
        <v>42.12</v>
      </c>
      <c r="CE616">
        <v>0</v>
      </c>
      <c r="CJ616">
        <v>42.12</v>
      </c>
      <c r="CK616" s="17"/>
      <c r="CO616">
        <v>42.12</v>
      </c>
      <c r="CT616">
        <v>42.12</v>
      </c>
      <c r="CY616">
        <v>42.12</v>
      </c>
      <c r="DD616">
        <v>42.12</v>
      </c>
      <c r="DI616">
        <v>42.12</v>
      </c>
      <c r="DN616">
        <v>42.12</v>
      </c>
      <c r="DS616">
        <v>42.12</v>
      </c>
      <c r="DX616">
        <v>42.12</v>
      </c>
      <c r="EC616">
        <v>36.19</v>
      </c>
      <c r="EH616">
        <v>38.44</v>
      </c>
      <c r="EM616">
        <v>38.44</v>
      </c>
      <c r="ER616">
        <v>38.44</v>
      </c>
      <c r="EW616">
        <v>39.93</v>
      </c>
      <c r="FB616">
        <v>39.93</v>
      </c>
      <c r="FG616">
        <v>80.09</v>
      </c>
      <c r="FL616">
        <v>38.44</v>
      </c>
      <c r="FM616">
        <v>0</v>
      </c>
      <c r="FQ616">
        <v>46.3</v>
      </c>
      <c r="FV616">
        <v>46.3</v>
      </c>
      <c r="GA616">
        <v>46.3</v>
      </c>
      <c r="GF616">
        <v>46.3</v>
      </c>
      <c r="GK616">
        <v>0</v>
      </c>
      <c r="GP616">
        <v>49.28</v>
      </c>
      <c r="GU616">
        <v>49.28</v>
      </c>
      <c r="GZ616">
        <v>49.28</v>
      </c>
      <c r="HE616">
        <v>49.28</v>
      </c>
      <c r="HJ616">
        <v>49.28</v>
      </c>
      <c r="HO616">
        <v>49.28</v>
      </c>
      <c r="HT616">
        <v>49.28</v>
      </c>
      <c r="HY616">
        <v>49.28</v>
      </c>
      <c r="ID616">
        <v>49.28</v>
      </c>
      <c r="II616">
        <v>90.09</v>
      </c>
      <c r="IN616">
        <v>48.35</v>
      </c>
      <c r="IS616">
        <v>48.35</v>
      </c>
      <c r="IX616">
        <v>48.35</v>
      </c>
      <c r="JC616">
        <v>48.35</v>
      </c>
      <c r="JH616">
        <v>48.35</v>
      </c>
      <c r="JM616">
        <v>48.35</v>
      </c>
      <c r="JR616">
        <v>48.35</v>
      </c>
    </row>
    <row r="617" spans="1:278" x14ac:dyDescent="0.3">
      <c r="A617" s="2">
        <f>IFERROR(AVERAGEIF(Customer_Revenue[[#This Row],[1/3/2022]:[3/31/2022]], "&gt;0"), 0)</f>
        <v>34.83</v>
      </c>
      <c r="B617" s="1">
        <f>IFERROR(AVEDEV(Customer_Revenue[[#This Row],[1/3/2022]:[3/31/2022]]),0)</f>
        <v>10.948571428571428</v>
      </c>
      <c r="C617" s="1">
        <f>IFERROR(MAX(0,#REF!-#REF!),0)</f>
        <v>0</v>
      </c>
      <c r="D617" s="1">
        <f>IFERROR(#REF!+#REF!,0)</f>
        <v>0</v>
      </c>
      <c r="E617" s="2">
        <f>IFERROR(AVERAGEIF(Customer_Revenue[[#This Row],[4/1/2022]:[6/30/2022]], "&gt;0"), 0)</f>
        <v>26.290000000000006</v>
      </c>
      <c r="F617" s="1">
        <f>IFERROR(AVEDEV(Customer_Revenue[[#This Row],[4/1/2022]:[6/30/2022]]),0)</f>
        <v>2.140000000000001</v>
      </c>
      <c r="G617" s="1">
        <f>IFERROR(MAX(0,#REF!-#REF!),0)</f>
        <v>0</v>
      </c>
      <c r="H617" s="1">
        <f>IFERROR(#REF!+#REF!,0)</f>
        <v>0</v>
      </c>
      <c r="I617" s="2">
        <f>IFERROR(AVERAGEIF(Customer_Revenue[[#This Row],[4/1/2022]:[9/30/2022]], "&gt;0"),0)</f>
        <v>26.312307692307702</v>
      </c>
      <c r="J617" s="1">
        <f>IFERROR(AVEDEV(Customer_Revenue[[#This Row],[4/1/2022]:[9/30/2022]]),0)</f>
        <v>1.2024852071005929</v>
      </c>
      <c r="K617" s="1">
        <f>IFERROR(MAX(0,Customer_Revenue[[#This Row],[Q3 Mean]]-Customer_Revenue[[#This Row],[Q3 Mean Absolute Deviation]]),0)</f>
        <v>25.109822485207108</v>
      </c>
      <c r="L617" s="1">
        <f>IFERROR(MAX(0,Customer_Revenue[[#This Row],[Q3 Mean]]+Customer_Revenue[[#This Row],[Q3 Mean Absolute Deviation]]),0)</f>
        <v>27.514792899408295</v>
      </c>
      <c r="M617" s="2">
        <f>IFERROR(AVERAGEIF(Customer_Revenue[[#This Row],[10/1/2021]:[3/31/2022]], "&gt;0"),0)</f>
        <v>29.923846153846153</v>
      </c>
      <c r="N617" s="1">
        <f>IFERROR(AVEDEV(Customer_Revenue[[#This Row],[10/1/2021]:[3/31/2022]]),0)</f>
        <v>7.1936094674556221</v>
      </c>
      <c r="O617" s="1">
        <f>IFERROR(MAX(0,#REF!-#REF!),0)</f>
        <v>0</v>
      </c>
      <c r="P617" s="1">
        <f>IFERROR(#REF!+#REF!,0)</f>
        <v>0</v>
      </c>
      <c r="Q617">
        <v>11589</v>
      </c>
      <c r="Z617">
        <v>24.2</v>
      </c>
      <c r="AJ617">
        <v>24.2</v>
      </c>
      <c r="AT617">
        <v>24.2</v>
      </c>
      <c r="BD617">
        <v>24.2</v>
      </c>
      <c r="BN617">
        <v>24.2</v>
      </c>
      <c r="BX617">
        <v>24.2</v>
      </c>
      <c r="CH617">
        <v>73.150000000000006</v>
      </c>
      <c r="CK617" s="17"/>
      <c r="CR617">
        <v>24.2</v>
      </c>
      <c r="DB617">
        <v>24.2</v>
      </c>
      <c r="DL617">
        <v>29.44</v>
      </c>
      <c r="DV617">
        <v>29.44</v>
      </c>
      <c r="EF617">
        <v>31.69</v>
      </c>
      <c r="EP617">
        <v>31.69</v>
      </c>
      <c r="EZ617">
        <v>31.69</v>
      </c>
      <c r="FJ617">
        <v>24.15</v>
      </c>
      <c r="FT617">
        <v>24.15</v>
      </c>
      <c r="GD617">
        <v>24.15</v>
      </c>
      <c r="GN617">
        <v>26.8</v>
      </c>
      <c r="GX617">
        <v>26.8</v>
      </c>
      <c r="HH617">
        <v>26.8</v>
      </c>
      <c r="HR617">
        <v>26.8</v>
      </c>
      <c r="IB617">
        <v>26.8</v>
      </c>
      <c r="IL617">
        <v>25.98</v>
      </c>
      <c r="IV617">
        <v>25.98</v>
      </c>
      <c r="JF617">
        <v>25.98</v>
      </c>
      <c r="JP617">
        <v>25.98</v>
      </c>
    </row>
    <row r="618" spans="1:278" x14ac:dyDescent="0.3">
      <c r="A618" s="2">
        <f>IFERROR(AVERAGEIF(Customer_Revenue[[#This Row],[1/3/2022]:[3/31/2022]], "&gt;0"), 0)</f>
        <v>24.584285714285716</v>
      </c>
      <c r="B618" s="1">
        <f>IFERROR(AVEDEV(Customer_Revenue[[#This Row],[1/3/2022]:[3/31/2022]]),0)</f>
        <v>4.4277551020408161</v>
      </c>
      <c r="C618" s="1">
        <f>IFERROR(MAX(0,#REF!-#REF!),0)</f>
        <v>0</v>
      </c>
      <c r="D618" s="1">
        <f>IFERROR(#REF!+#REF!,0)</f>
        <v>0</v>
      </c>
      <c r="E618" s="2">
        <f>IFERROR(AVERAGEIF(Customer_Revenue[[#This Row],[4/1/2022]:[6/30/2022]], "&gt;0"), 0)</f>
        <v>21.75</v>
      </c>
      <c r="F618" s="1">
        <f>IFERROR(AVEDEV(Customer_Revenue[[#This Row],[4/1/2022]:[6/30/2022]]),0)</f>
        <v>2.9166666666666665</v>
      </c>
      <c r="G618" s="1">
        <f>IFERROR(MAX(0,#REF!-#REF!),0)</f>
        <v>0</v>
      </c>
      <c r="H618" s="1">
        <f>IFERROR(#REF!+#REF!,0)</f>
        <v>0</v>
      </c>
      <c r="I618" s="2">
        <f>IFERROR(AVERAGEIF(Customer_Revenue[[#This Row],[4/1/2022]:[9/30/2022]], "&gt;0"),0)</f>
        <v>41.776153846153846</v>
      </c>
      <c r="J618" s="1">
        <f>IFERROR(AVEDEV(Customer_Revenue[[#This Row],[4/1/2022]:[9/30/2022]]),0)</f>
        <v>35.236568047337286</v>
      </c>
      <c r="K618" s="1">
        <f>IFERROR(MAX(0,Customer_Revenue[[#This Row],[Q3 Mean]]-Customer_Revenue[[#This Row],[Q3 Mean Absolute Deviation]]),0)</f>
        <v>6.5395857988165602</v>
      </c>
      <c r="L618" s="1">
        <f>IFERROR(MAX(0,Customer_Revenue[[#This Row],[Q3 Mean]]+Customer_Revenue[[#This Row],[Q3 Mean Absolute Deviation]]),0)</f>
        <v>77.012721893491133</v>
      </c>
      <c r="M618" s="2">
        <f>IFERROR(AVERAGEIF(Customer_Revenue[[#This Row],[10/1/2021]:[3/31/2022]], "&gt;0"),0)</f>
        <v>22.79615384615385</v>
      </c>
      <c r="N618" s="1">
        <f>IFERROR(AVEDEV(Customer_Revenue[[#This Row],[10/1/2021]:[3/31/2022]]),0)</f>
        <v>3.209467455621303</v>
      </c>
      <c r="O618" s="1">
        <f>IFERROR(MAX(0,#REF!-#REF!),0)</f>
        <v>0</v>
      </c>
      <c r="P618" s="1">
        <f>IFERROR(#REF!+#REF!,0)</f>
        <v>0</v>
      </c>
      <c r="Q618">
        <v>11590</v>
      </c>
      <c r="Z618">
        <v>20.71</v>
      </c>
      <c r="AJ618">
        <v>20.71</v>
      </c>
      <c r="AS618">
        <v>20.71</v>
      </c>
      <c r="BC618">
        <v>20.71</v>
      </c>
      <c r="BM618">
        <v>20.71</v>
      </c>
      <c r="BW618">
        <v>20.71</v>
      </c>
      <c r="CG618">
        <v>20.71</v>
      </c>
      <c r="CK618" s="17"/>
      <c r="CQ618">
        <v>20.71</v>
      </c>
      <c r="DA618">
        <v>20.71</v>
      </c>
      <c r="DK618">
        <v>20.71</v>
      </c>
      <c r="DU618">
        <v>28.25</v>
      </c>
      <c r="EE618">
        <v>30.5</v>
      </c>
      <c r="EO618">
        <v>30.5</v>
      </c>
      <c r="EY618">
        <v>30.5</v>
      </c>
      <c r="FI618">
        <v>20</v>
      </c>
      <c r="FS618">
        <v>20</v>
      </c>
      <c r="GC618">
        <v>20</v>
      </c>
      <c r="GM618">
        <v>20</v>
      </c>
      <c r="GW618">
        <v>20</v>
      </c>
      <c r="HG618">
        <v>170.08</v>
      </c>
      <c r="HQ618">
        <v>20</v>
      </c>
      <c r="IA618">
        <v>20</v>
      </c>
      <c r="IK618">
        <v>20</v>
      </c>
      <c r="IU618">
        <v>142.51</v>
      </c>
      <c r="JE618">
        <v>20</v>
      </c>
      <c r="JP618">
        <v>20</v>
      </c>
    </row>
    <row r="619" spans="1:278" x14ac:dyDescent="0.3">
      <c r="A619" s="2">
        <f>IFERROR(AVERAGEIF(Customer_Revenue[[#This Row],[1/3/2022]:[3/31/2022]], "&gt;0"), 0)</f>
        <v>117.13272727272728</v>
      </c>
      <c r="B619" s="1">
        <f>IFERROR(AVEDEV(Customer_Revenue[[#This Row],[1/3/2022]:[3/31/2022]]),0)</f>
        <v>26.123333333333346</v>
      </c>
      <c r="C619" s="1">
        <f>IFERROR(MAX(0,#REF!-#REF!),0)</f>
        <v>0</v>
      </c>
      <c r="D619" s="1">
        <f>IFERROR(#REF!+#REF!,0)</f>
        <v>0</v>
      </c>
      <c r="E619" s="2">
        <f>IFERROR(AVERAGEIF(Customer_Revenue[[#This Row],[4/1/2022]:[6/30/2022]], "&gt;0"), 0)</f>
        <v>106.12076923076924</v>
      </c>
      <c r="F619" s="1">
        <f>IFERROR(AVEDEV(Customer_Revenue[[#This Row],[4/1/2022]:[6/30/2022]]),0)</f>
        <v>1.8101775147928976</v>
      </c>
      <c r="G619" s="1">
        <f>IFERROR(MAX(0,#REF!-#REF!),0)</f>
        <v>0</v>
      </c>
      <c r="H619" s="1">
        <f>IFERROR(#REF!+#REF!,0)</f>
        <v>0</v>
      </c>
      <c r="I619" s="2">
        <f>IFERROR(AVERAGEIF(Customer_Revenue[[#This Row],[4/1/2022]:[9/30/2022]], "&gt;0"),0)</f>
        <v>111.98740740740739</v>
      </c>
      <c r="J619" s="1">
        <f>IFERROR(AVEDEV(Customer_Revenue[[#This Row],[4/1/2022]:[9/30/2022]]),0)</f>
        <v>5.7043621399176958</v>
      </c>
      <c r="K619" s="1">
        <f>IFERROR(MAX(0,Customer_Revenue[[#This Row],[Q3 Mean]]-Customer_Revenue[[#This Row],[Q3 Mean Absolute Deviation]]),0)</f>
        <v>106.2830452674897</v>
      </c>
      <c r="L619" s="1">
        <f>IFERROR(MAX(0,Customer_Revenue[[#This Row],[Q3 Mean]]+Customer_Revenue[[#This Row],[Q3 Mean Absolute Deviation]]),0)</f>
        <v>117.69176954732508</v>
      </c>
      <c r="M619" s="2">
        <f>IFERROR(AVERAGEIF(Customer_Revenue[[#This Row],[10/1/2021]:[3/31/2022]], "&gt;0"),0)</f>
        <v>114.42291666666669</v>
      </c>
      <c r="N619" s="1">
        <f>IFERROR(AVEDEV(Customer_Revenue[[#This Row],[10/1/2021]:[3/31/2022]]),0)</f>
        <v>13.726879999999989</v>
      </c>
      <c r="O619" s="1">
        <f>IFERROR(MAX(0,#REF!-#REF!),0)</f>
        <v>0</v>
      </c>
      <c r="P619" s="1">
        <f>IFERROR(#REF!+#REF!,0)</f>
        <v>0</v>
      </c>
      <c r="Q619">
        <v>11603</v>
      </c>
      <c r="V619">
        <v>112.13</v>
      </c>
      <c r="AA619">
        <v>112.13</v>
      </c>
      <c r="AF619">
        <v>112.13</v>
      </c>
      <c r="AK619">
        <v>112.13</v>
      </c>
      <c r="AQ619">
        <v>112.13</v>
      </c>
      <c r="AV619">
        <v>112.13</v>
      </c>
      <c r="BA619">
        <v>112.13</v>
      </c>
      <c r="BF619">
        <v>112.13</v>
      </c>
      <c r="BK619">
        <v>112.13</v>
      </c>
      <c r="BP619">
        <v>112.13</v>
      </c>
      <c r="BU619">
        <v>112.13</v>
      </c>
      <c r="BZ619">
        <v>112.13</v>
      </c>
      <c r="CE619">
        <v>112.13</v>
      </c>
      <c r="CJ619">
        <v>137.87</v>
      </c>
      <c r="CK619" s="17"/>
      <c r="CO619">
        <v>112.13</v>
      </c>
      <c r="CT619">
        <v>137.87</v>
      </c>
      <c r="CY619">
        <v>0</v>
      </c>
      <c r="DD619">
        <v>73.39</v>
      </c>
      <c r="DI619">
        <v>156.80000000000001</v>
      </c>
      <c r="DN619">
        <v>128.15</v>
      </c>
      <c r="DS619">
        <v>128.15</v>
      </c>
      <c r="DX619">
        <v>102.4</v>
      </c>
      <c r="EC619">
        <v>102.4</v>
      </c>
      <c r="EH619">
        <v>104.65</v>
      </c>
      <c r="EM619">
        <v>104.65</v>
      </c>
      <c r="ER619">
        <v>104.65</v>
      </c>
      <c r="EW619">
        <v>112.73</v>
      </c>
      <c r="FB619">
        <v>104.65</v>
      </c>
      <c r="FG619">
        <v>104.65</v>
      </c>
      <c r="FL619">
        <v>104.65</v>
      </c>
      <c r="FQ619">
        <v>104.65</v>
      </c>
      <c r="FV619">
        <v>104.65</v>
      </c>
      <c r="GA619">
        <v>104.65</v>
      </c>
      <c r="GF619">
        <v>104.65</v>
      </c>
      <c r="GK619">
        <v>107.41</v>
      </c>
      <c r="GP619">
        <v>107.41</v>
      </c>
      <c r="GU619">
        <v>107.41</v>
      </c>
      <c r="GZ619">
        <v>107.41</v>
      </c>
      <c r="HE619">
        <v>117.9</v>
      </c>
      <c r="HJ619">
        <v>117.9</v>
      </c>
      <c r="HO619">
        <v>117.9</v>
      </c>
      <c r="HT619">
        <v>117.9</v>
      </c>
      <c r="HY619">
        <v>117.9</v>
      </c>
      <c r="ID619">
        <v>117.9</v>
      </c>
      <c r="II619">
        <v>117.9</v>
      </c>
      <c r="IN619">
        <v>116.97</v>
      </c>
      <c r="IS619">
        <v>116.97</v>
      </c>
      <c r="IX619">
        <v>116.97</v>
      </c>
      <c r="JC619">
        <v>116.97</v>
      </c>
      <c r="JH619">
        <v>116.97</v>
      </c>
      <c r="JM619">
        <v>116.97</v>
      </c>
      <c r="JR619">
        <v>116.97</v>
      </c>
    </row>
    <row r="620" spans="1:278" x14ac:dyDescent="0.3">
      <c r="A620" s="2">
        <f>IFERROR(AVERAGEIF(Customer_Revenue[[#This Row],[1/3/2022]:[3/31/2022]], "&gt;0"), 0)</f>
        <v>31.585000000000004</v>
      </c>
      <c r="B620" s="1">
        <f>IFERROR(AVEDEV(Customer_Revenue[[#This Row],[1/3/2022]:[3/31/2022]]),0)</f>
        <v>0.62500000000000233</v>
      </c>
      <c r="C620" s="1">
        <f>IFERROR(MAX(0,#REF!-#REF!),0)</f>
        <v>0</v>
      </c>
      <c r="D620" s="1">
        <f>IFERROR(#REF!+#REF!,0)</f>
        <v>0</v>
      </c>
      <c r="E620" s="2">
        <f>IFERROR(AVERAGEIF(Customer_Revenue[[#This Row],[4/1/2022]:[6/30/2022]], "&gt;0"), 0)</f>
        <v>36.634285714285717</v>
      </c>
      <c r="F620" s="1">
        <f>IFERROR(AVEDEV(Customer_Revenue[[#This Row],[4/1/2022]:[6/30/2022]]),0)</f>
        <v>3.6277551020408154</v>
      </c>
      <c r="G620" s="1">
        <f>IFERROR(MAX(0,#REF!-#REF!),0)</f>
        <v>0</v>
      </c>
      <c r="H620" s="1">
        <f>IFERROR(#REF!+#REF!,0)</f>
        <v>0</v>
      </c>
      <c r="I620" s="2">
        <f>IFERROR(AVERAGEIF(Customer_Revenue[[#This Row],[4/1/2022]:[9/30/2022]], "&gt;0"),0)</f>
        <v>38.927142857142861</v>
      </c>
      <c r="J620" s="1">
        <f>IFERROR(AVEDEV(Customer_Revenue[[#This Row],[4/1/2022]:[9/30/2022]]),0)</f>
        <v>3.1240816326530587</v>
      </c>
      <c r="K620" s="1">
        <f>IFERROR(MAX(0,Customer_Revenue[[#This Row],[Q3 Mean]]-Customer_Revenue[[#This Row],[Q3 Mean Absolute Deviation]]),0)</f>
        <v>35.803061224489802</v>
      </c>
      <c r="L620" s="1">
        <f>IFERROR(MAX(0,Customer_Revenue[[#This Row],[Q3 Mean]]+Customer_Revenue[[#This Row],[Q3 Mean Absolute Deviation]]),0)</f>
        <v>42.051224489795921</v>
      </c>
      <c r="M620" s="2">
        <f>IFERROR(AVERAGEIF(Customer_Revenue[[#This Row],[10/1/2021]:[3/31/2022]], "&gt;0"),0)</f>
        <v>31.737499999999997</v>
      </c>
      <c r="N620" s="1">
        <f>IFERROR(AVEDEV(Customer_Revenue[[#This Row],[10/1/2021]:[3/31/2022]]),0)</f>
        <v>1.3783333333333323</v>
      </c>
      <c r="O620" s="1">
        <f>IFERROR(MAX(0,#REF!-#REF!),0)</f>
        <v>0</v>
      </c>
      <c r="P620" s="1">
        <f>IFERROR(#REF!+#REF!,0)</f>
        <v>0</v>
      </c>
      <c r="Q620">
        <v>11606</v>
      </c>
      <c r="X620">
        <v>33.92</v>
      </c>
      <c r="AH620">
        <v>33.92</v>
      </c>
      <c r="AV620">
        <v>33.92</v>
      </c>
      <c r="BF620">
        <v>27.16</v>
      </c>
      <c r="BP620">
        <v>31.21</v>
      </c>
      <c r="BZ620">
        <v>31.21</v>
      </c>
      <c r="CJ620">
        <v>31.21</v>
      </c>
      <c r="CK620" s="17"/>
      <c r="CT620">
        <v>31.21</v>
      </c>
      <c r="DD620">
        <v>31.21</v>
      </c>
      <c r="DN620">
        <v>31.21</v>
      </c>
      <c r="DX620">
        <v>31.21</v>
      </c>
      <c r="EH620">
        <v>33.46</v>
      </c>
      <c r="ER620">
        <v>33.46</v>
      </c>
      <c r="FB620">
        <v>33.46</v>
      </c>
      <c r="FL620">
        <v>33.46</v>
      </c>
      <c r="FV620">
        <v>33.46</v>
      </c>
      <c r="GF620">
        <v>39.36</v>
      </c>
      <c r="GP620">
        <v>41.62</v>
      </c>
      <c r="GZ620">
        <v>41.62</v>
      </c>
      <c r="HO620">
        <v>41.62</v>
      </c>
      <c r="HT620">
        <v>41.62</v>
      </c>
      <c r="ID620">
        <v>41.62</v>
      </c>
      <c r="IN620">
        <v>40.92</v>
      </c>
      <c r="IX620">
        <v>40.92</v>
      </c>
      <c r="JH620">
        <v>40.92</v>
      </c>
      <c r="JR620">
        <v>40.92</v>
      </c>
    </row>
    <row r="621" spans="1:278" x14ac:dyDescent="0.3">
      <c r="A621" s="2">
        <f>IFERROR(AVERAGEIF(Customer_Revenue[[#This Row],[1/3/2022]:[3/31/2022]], "&gt;0"), 0)</f>
        <v>69.919230769230779</v>
      </c>
      <c r="B621" s="1">
        <f>IFERROR(AVEDEV(Customer_Revenue[[#This Row],[1/3/2022]:[3/31/2022]]),0)</f>
        <v>9.0142011834319575</v>
      </c>
      <c r="C621" s="1">
        <f>IFERROR(MAX(0,#REF!-#REF!),0)</f>
        <v>0</v>
      </c>
      <c r="D621" s="1">
        <f>IFERROR(#REF!+#REF!,0)</f>
        <v>0</v>
      </c>
      <c r="E621" s="2">
        <f>IFERROR(AVERAGEIF(Customer_Revenue[[#This Row],[4/1/2022]:[6/30/2022]], "&gt;0"), 0)</f>
        <v>97.5625</v>
      </c>
      <c r="F621" s="1">
        <f>IFERROR(AVEDEV(Customer_Revenue[[#This Row],[4/1/2022]:[6/30/2022]]),0)</f>
        <v>48.969134948096887</v>
      </c>
      <c r="G621" s="1">
        <f>IFERROR(MAX(0,#REF!-#REF!),0)</f>
        <v>0</v>
      </c>
      <c r="H621" s="1">
        <f>IFERROR(#REF!+#REF!,0)</f>
        <v>0</v>
      </c>
      <c r="I621" s="2">
        <f>IFERROR(AVERAGEIF(Customer_Revenue[[#This Row],[4/1/2022]:[9/30/2022]], "&gt;0"),0)</f>
        <v>99.228275862068941</v>
      </c>
      <c r="J621" s="1">
        <f>IFERROR(AVEDEV(Customer_Revenue[[#This Row],[4/1/2022]:[9/30/2022]]),0)</f>
        <v>41.763111111111101</v>
      </c>
      <c r="K621" s="1">
        <f>IFERROR(MAX(0,Customer_Revenue[[#This Row],[Q3 Mean]]-Customer_Revenue[[#This Row],[Q3 Mean Absolute Deviation]]),0)</f>
        <v>57.46516475095784</v>
      </c>
      <c r="L621" s="1">
        <f>IFERROR(MAX(0,Customer_Revenue[[#This Row],[Q3 Mean]]+Customer_Revenue[[#This Row],[Q3 Mean Absolute Deviation]]),0)</f>
        <v>140.99138697318006</v>
      </c>
      <c r="M621" s="2">
        <f>IFERROR(AVERAGEIF(Customer_Revenue[[#This Row],[10/1/2021]:[3/31/2022]], "&gt;0"),0)</f>
        <v>74.800399999999968</v>
      </c>
      <c r="N621" s="1">
        <f>IFERROR(AVEDEV(Customer_Revenue[[#This Row],[10/1/2021]:[3/31/2022]]),0)</f>
        <v>15.61967455621301</v>
      </c>
      <c r="O621" s="1">
        <f>IFERROR(MAX(0,#REF!-#REF!),0)</f>
        <v>0</v>
      </c>
      <c r="P621" s="1">
        <f>IFERROR(#REF!+#REF!,0)</f>
        <v>0</v>
      </c>
      <c r="Q621">
        <v>11648</v>
      </c>
      <c r="U621">
        <v>156.19</v>
      </c>
      <c r="Z621">
        <v>63.61</v>
      </c>
      <c r="AE621">
        <v>78.489999999999995</v>
      </c>
      <c r="AJ621">
        <v>63.61</v>
      </c>
      <c r="AO621">
        <v>63.61</v>
      </c>
      <c r="AT621">
        <v>68.28</v>
      </c>
      <c r="AY621">
        <v>68.28</v>
      </c>
      <c r="BD621">
        <v>120.46000000000001</v>
      </c>
      <c r="BI621">
        <v>68.28</v>
      </c>
      <c r="BN621">
        <v>83.03</v>
      </c>
      <c r="BS621">
        <v>63.61</v>
      </c>
      <c r="BX621">
        <v>0</v>
      </c>
      <c r="CC621">
        <v>63.61</v>
      </c>
      <c r="CH621">
        <v>63.61</v>
      </c>
      <c r="CK621" s="17"/>
      <c r="CM621">
        <v>63.61</v>
      </c>
      <c r="CR621">
        <v>63.61</v>
      </c>
      <c r="CW621">
        <v>63.61</v>
      </c>
      <c r="DB621">
        <v>89.7</v>
      </c>
      <c r="DG621">
        <v>63.61</v>
      </c>
      <c r="DL621">
        <v>63.61</v>
      </c>
      <c r="DQ621">
        <v>97.91</v>
      </c>
      <c r="DV621">
        <v>63.61</v>
      </c>
      <c r="EA621">
        <v>63.61</v>
      </c>
      <c r="EF621">
        <v>65.86</v>
      </c>
      <c r="EK621">
        <v>65.86</v>
      </c>
      <c r="EP621">
        <v>80.739999999999995</v>
      </c>
      <c r="EU621">
        <v>65.86</v>
      </c>
      <c r="EY621">
        <v>212.9</v>
      </c>
      <c r="EZ621">
        <v>85.28</v>
      </c>
      <c r="FB621">
        <v>-42.79</v>
      </c>
      <c r="FC621">
        <v>22.43</v>
      </c>
      <c r="FE621">
        <v>65.86</v>
      </c>
      <c r="FJ621">
        <v>151.44999999999999</v>
      </c>
      <c r="FO621">
        <v>65.86</v>
      </c>
      <c r="FT621">
        <v>111.07</v>
      </c>
      <c r="FY621">
        <v>65.86</v>
      </c>
      <c r="GC621">
        <v>54.94</v>
      </c>
      <c r="GD621">
        <v>68.95</v>
      </c>
      <c r="GI621">
        <v>67.73</v>
      </c>
      <c r="GN621">
        <v>103.58000000000001</v>
      </c>
      <c r="GS621">
        <v>283.77</v>
      </c>
      <c r="GX621">
        <v>67.73</v>
      </c>
      <c r="HC621">
        <v>67.73</v>
      </c>
      <c r="HH621">
        <v>73.760000000000005</v>
      </c>
      <c r="HM621">
        <v>73.760000000000005</v>
      </c>
      <c r="HR621">
        <v>123.04</v>
      </c>
      <c r="HW621">
        <v>73.760000000000005</v>
      </c>
      <c r="IB621">
        <v>134.37</v>
      </c>
      <c r="IG621">
        <v>73.760000000000005</v>
      </c>
      <c r="IL621">
        <v>179.51</v>
      </c>
      <c r="IQ621">
        <v>78.239999999999995</v>
      </c>
      <c r="IV621">
        <v>78.239999999999995</v>
      </c>
      <c r="JA621">
        <v>78.239999999999995</v>
      </c>
      <c r="JF621">
        <v>137.01</v>
      </c>
      <c r="JK621">
        <v>78.239999999999995</v>
      </c>
      <c r="JP621">
        <v>134.69</v>
      </c>
    </row>
    <row r="622" spans="1:278" x14ac:dyDescent="0.3">
      <c r="A622" s="2">
        <f>IFERROR(AVERAGEIF(Customer_Revenue[[#This Row],[1/3/2022]:[3/31/2022]], "&gt;0"), 0)</f>
        <v>64.876666666666665</v>
      </c>
      <c r="B622" s="1">
        <f>IFERROR(AVEDEV(Customer_Revenue[[#This Row],[1/3/2022]:[3/31/2022]]),0)</f>
        <v>19.227777777777778</v>
      </c>
      <c r="C622" s="1">
        <f>IFERROR(MAX(0,#REF!-#REF!),0)</f>
        <v>0</v>
      </c>
      <c r="D622" s="1">
        <f>IFERROR(#REF!+#REF!,0)</f>
        <v>0</v>
      </c>
      <c r="E622" s="2">
        <f>IFERROR(AVERAGEIF(Customer_Revenue[[#This Row],[4/1/2022]:[6/30/2022]], "&gt;0"), 0)</f>
        <v>132.80428571428573</v>
      </c>
      <c r="F622" s="1">
        <f>IFERROR(AVEDEV(Customer_Revenue[[#This Row],[4/1/2022]:[6/30/2022]]),0)</f>
        <v>119.81020408163265</v>
      </c>
      <c r="G622" s="1">
        <f>IFERROR(MAX(0,#REF!-#REF!),0)</f>
        <v>0</v>
      </c>
      <c r="H622" s="1">
        <f>IFERROR(#REF!+#REF!,0)</f>
        <v>0</v>
      </c>
      <c r="I622" s="2">
        <f>IFERROR(AVERAGEIF(Customer_Revenue[[#This Row],[4/1/2022]:[9/30/2022]], "&gt;0"),0)</f>
        <v>107.02461538461536</v>
      </c>
      <c r="J622" s="1">
        <f>IFERROR(AVEDEV(Customer_Revenue[[#This Row],[4/1/2022]:[9/30/2022]]),0)</f>
        <v>80.106272189349085</v>
      </c>
      <c r="K622" s="1">
        <f>IFERROR(MAX(0,Customer_Revenue[[#This Row],[Q3 Mean]]-Customer_Revenue[[#This Row],[Q3 Mean Absolute Deviation]]),0)</f>
        <v>26.918343195266274</v>
      </c>
      <c r="L622" s="1">
        <f>IFERROR(MAX(0,Customer_Revenue[[#This Row],[Q3 Mean]]+Customer_Revenue[[#This Row],[Q3 Mean Absolute Deviation]]),0)</f>
        <v>187.13088757396446</v>
      </c>
      <c r="M622" s="2">
        <f>IFERROR(AVERAGEIF(Customer_Revenue[[#This Row],[10/1/2021]:[3/31/2022]], "&gt;0"),0)</f>
        <v>62.717142857142854</v>
      </c>
      <c r="N622" s="1">
        <f>IFERROR(AVEDEV(Customer_Revenue[[#This Row],[10/1/2021]:[3/31/2022]]),0)</f>
        <v>16.538399999999989</v>
      </c>
      <c r="O622" s="1">
        <f>IFERROR(MAX(0,#REF!-#REF!),0)</f>
        <v>0</v>
      </c>
      <c r="P622" s="1">
        <f>IFERROR(#REF!+#REF!,0)</f>
        <v>0</v>
      </c>
      <c r="Q622">
        <v>11664</v>
      </c>
      <c r="S622">
        <v>52.89</v>
      </c>
      <c r="X622">
        <v>0</v>
      </c>
      <c r="AC622">
        <v>52.89</v>
      </c>
      <c r="AH622">
        <v>118.55</v>
      </c>
      <c r="AM622">
        <v>52.89</v>
      </c>
      <c r="AW622">
        <v>52.89</v>
      </c>
      <c r="BG622">
        <v>52.89</v>
      </c>
      <c r="BQ622">
        <v>52.89</v>
      </c>
      <c r="CA622">
        <v>52.89</v>
      </c>
      <c r="CK622" s="17">
        <v>52.89</v>
      </c>
      <c r="CU622">
        <v>52.89</v>
      </c>
      <c r="DE622">
        <v>52.89</v>
      </c>
      <c r="DO622">
        <v>122.56</v>
      </c>
      <c r="DY622">
        <v>52.89</v>
      </c>
      <c r="EI622">
        <v>55.14</v>
      </c>
      <c r="ES622">
        <v>60.13</v>
      </c>
      <c r="FC622">
        <v>60.13</v>
      </c>
      <c r="FM622">
        <v>552.14</v>
      </c>
      <c r="FW622">
        <v>90.65</v>
      </c>
      <c r="GG622">
        <v>54.6</v>
      </c>
      <c r="GQ622">
        <v>55.99</v>
      </c>
      <c r="HA622">
        <v>55.99</v>
      </c>
      <c r="HK622">
        <v>55.99</v>
      </c>
      <c r="HU622">
        <v>55.99</v>
      </c>
      <c r="IE622">
        <v>55.99</v>
      </c>
      <c r="IO622">
        <v>55.56</v>
      </c>
      <c r="IY622">
        <v>55.56</v>
      </c>
      <c r="JI622">
        <v>182.6</v>
      </c>
    </row>
    <row r="623" spans="1:278" x14ac:dyDescent="0.3">
      <c r="A623" s="2">
        <f>IFERROR(AVERAGEIF(Customer_Revenue[[#This Row],[1/3/2022]:[3/31/2022]], "&gt;0"), 0)</f>
        <v>1245.2307692307693</v>
      </c>
      <c r="B623" s="1">
        <f>IFERROR(AVEDEV(Customer_Revenue[[#This Row],[1/3/2022]:[3/31/2022]]),0)</f>
        <v>26.068284023668621</v>
      </c>
      <c r="C623" s="1">
        <f>IFERROR(MAX(0,#REF!-#REF!),0)</f>
        <v>0</v>
      </c>
      <c r="D623" s="1">
        <f>IFERROR(#REF!+#REF!,0)</f>
        <v>0</v>
      </c>
      <c r="E623" s="2">
        <f>IFERROR(AVERAGEIF(Customer_Revenue[[#This Row],[4/1/2022]:[6/30/2022]], "&gt;0"), 0)</f>
        <v>1298.0961538461536</v>
      </c>
      <c r="F623" s="1">
        <f>IFERROR(AVEDEV(Customer_Revenue[[#This Row],[4/1/2022]:[6/30/2022]]),0)</f>
        <v>177.72357142857163</v>
      </c>
      <c r="G623" s="1">
        <f>IFERROR(MAX(0,#REF!-#REF!),0)</f>
        <v>0</v>
      </c>
      <c r="H623" s="1">
        <f>IFERROR(#REF!+#REF!,0)</f>
        <v>0</v>
      </c>
      <c r="I623" s="2">
        <f>IFERROR(AVERAGEIF(Customer_Revenue[[#This Row],[4/1/2022]:[9/30/2022]], "&gt;0"),0)</f>
        <v>1306.0296153846155</v>
      </c>
      <c r="J623" s="1">
        <f>IFERROR(AVEDEV(Customer_Revenue[[#This Row],[4/1/2022]:[9/30/2022]]),0)</f>
        <v>353.34828303850156</v>
      </c>
      <c r="K623" s="1">
        <f>IFERROR(MAX(0,Customer_Revenue[[#This Row],[Q3 Mean]]-Customer_Revenue[[#This Row],[Q3 Mean Absolute Deviation]]),0)</f>
        <v>952.68133234611389</v>
      </c>
      <c r="L623" s="1">
        <f>IFERROR(MAX(0,Customer_Revenue[[#This Row],[Q3 Mean]]+Customer_Revenue[[#This Row],[Q3 Mean Absolute Deviation]]),0)</f>
        <v>1659.3778984231171</v>
      </c>
      <c r="M623" s="2">
        <f>IFERROR(AVERAGEIF(Customer_Revenue[[#This Row],[10/1/2021]:[3/31/2022]], "&gt;0"),0)</f>
        <v>1256.7042307692304</v>
      </c>
      <c r="N623" s="1">
        <f>IFERROR(AVEDEV(Customer_Revenue[[#This Row],[10/1/2021]:[3/31/2022]]),0)</f>
        <v>51.333875739644824</v>
      </c>
      <c r="O623" s="1">
        <f>IFERROR(MAX(0,#REF!-#REF!),0)</f>
        <v>0</v>
      </c>
      <c r="P623" s="1">
        <f>IFERROR(#REF!+#REF!,0)</f>
        <v>0</v>
      </c>
      <c r="Q623">
        <v>11665</v>
      </c>
      <c r="V623">
        <v>1179.5999999999999</v>
      </c>
      <c r="AA623">
        <v>1250.68</v>
      </c>
      <c r="AF623">
        <v>1168.04</v>
      </c>
      <c r="AK623">
        <v>1250.68</v>
      </c>
      <c r="AP623">
        <v>1133.8699999999999</v>
      </c>
      <c r="AU623">
        <v>1248.0899999999999</v>
      </c>
      <c r="AZ623">
        <v>1248.0899999999999</v>
      </c>
      <c r="BE623">
        <v>1248.0899999999999</v>
      </c>
      <c r="BJ623">
        <v>1636.07</v>
      </c>
      <c r="BO623">
        <v>1444.73</v>
      </c>
      <c r="BT623">
        <v>1250.68</v>
      </c>
      <c r="BY623">
        <v>1250.68</v>
      </c>
      <c r="CD623">
        <v>1177.01</v>
      </c>
      <c r="CI623">
        <v>1248.0899999999999</v>
      </c>
      <c r="CK623" s="17"/>
      <c r="CN623">
        <v>1212.55</v>
      </c>
      <c r="CS623">
        <v>1212.55</v>
      </c>
      <c r="CX623">
        <v>1215.1400000000001</v>
      </c>
      <c r="DC623">
        <v>1249.05</v>
      </c>
      <c r="DH623">
        <v>1189.2</v>
      </c>
      <c r="DM623">
        <v>1298.8399999999999</v>
      </c>
      <c r="DR623">
        <v>1250.68</v>
      </c>
      <c r="DW623">
        <v>1268.81</v>
      </c>
      <c r="EB623">
        <v>1270.44</v>
      </c>
      <c r="EG623">
        <v>1272.69</v>
      </c>
      <c r="EL623">
        <v>1272.69</v>
      </c>
      <c r="EQ623">
        <v>1227.27</v>
      </c>
      <c r="EV623">
        <v>1272.69</v>
      </c>
      <c r="FA623">
        <v>1272.69</v>
      </c>
      <c r="FF623">
        <v>1272.69</v>
      </c>
      <c r="FK623">
        <v>1186.03</v>
      </c>
      <c r="FP623">
        <v>1186.03</v>
      </c>
      <c r="FU623">
        <v>1276.8699999999999</v>
      </c>
      <c r="FZ623">
        <v>1276.8699999999999</v>
      </c>
      <c r="GE623">
        <v>1734.8200000000002</v>
      </c>
      <c r="GI623">
        <v>1252.06</v>
      </c>
      <c r="GJ623">
        <v>0</v>
      </c>
      <c r="GO623">
        <v>1297.48</v>
      </c>
      <c r="GT623">
        <v>1297.48</v>
      </c>
      <c r="GY623">
        <v>1297.48</v>
      </c>
      <c r="HD623">
        <v>1252.06</v>
      </c>
      <c r="HH623">
        <v>1297.48</v>
      </c>
      <c r="HI623">
        <v>0</v>
      </c>
      <c r="HN623">
        <v>1297.48</v>
      </c>
      <c r="HS623">
        <v>1342.34</v>
      </c>
      <c r="HX623">
        <v>1302.02</v>
      </c>
      <c r="IC623">
        <v>1302.02</v>
      </c>
      <c r="IH623">
        <v>1574.57</v>
      </c>
      <c r="II623">
        <v>0</v>
      </c>
      <c r="IM623">
        <v>1301.24</v>
      </c>
      <c r="IN623">
        <v>0</v>
      </c>
      <c r="IR623">
        <v>1301.24</v>
      </c>
      <c r="IW623">
        <v>1301.24</v>
      </c>
      <c r="JA623">
        <v>1301.24</v>
      </c>
      <c r="JB623">
        <v>0</v>
      </c>
      <c r="JG623">
        <v>1301.24</v>
      </c>
      <c r="JL623">
        <v>1205.8599999999999</v>
      </c>
      <c r="JQ623">
        <v>1253.55</v>
      </c>
    </row>
    <row r="624" spans="1:278" x14ac:dyDescent="0.3">
      <c r="A624" s="2">
        <f>IFERROR(AVERAGEIF(Customer_Revenue[[#This Row],[1/3/2022]:[3/31/2022]], "&gt;0"), 0)</f>
        <v>615.57615384615394</v>
      </c>
      <c r="B624" s="1">
        <f>IFERROR(AVEDEV(Customer_Revenue[[#This Row],[1/3/2022]:[3/31/2022]]),0)</f>
        <v>44.251242603550288</v>
      </c>
      <c r="C624" s="1">
        <f>IFERROR(MAX(0,#REF!-#REF!),0)</f>
        <v>0</v>
      </c>
      <c r="D624" s="1">
        <f>IFERROR(#REF!+#REF!,0)</f>
        <v>0</v>
      </c>
      <c r="E624" s="2">
        <f>IFERROR(AVERAGEIF(Customer_Revenue[[#This Row],[4/1/2022]:[6/30/2022]], "&gt;0"), 0)</f>
        <v>688.86230769230781</v>
      </c>
      <c r="F624" s="1">
        <f>IFERROR(AVEDEV(Customer_Revenue[[#This Row],[4/1/2022]:[6/30/2022]]),0)</f>
        <v>43.547100591715996</v>
      </c>
      <c r="G624" s="1">
        <f>IFERROR(MAX(0,#REF!-#REF!),0)</f>
        <v>0</v>
      </c>
      <c r="H624" s="1">
        <f>IFERROR(#REF!+#REF!,0)</f>
        <v>0</v>
      </c>
      <c r="I624" s="2">
        <f>IFERROR(AVERAGEIF(Customer_Revenue[[#This Row],[4/1/2022]:[9/30/2022]], "&gt;0"),0)</f>
        <v>755.50653846153853</v>
      </c>
      <c r="J624" s="1">
        <f>IFERROR(AVEDEV(Customer_Revenue[[#This Row],[4/1/2022]:[9/30/2022]]),0)</f>
        <v>89.386242603550301</v>
      </c>
      <c r="K624" s="1">
        <f>IFERROR(MAX(0,Customer_Revenue[[#This Row],[Q3 Mean]]-Customer_Revenue[[#This Row],[Q3 Mean Absolute Deviation]]),0)</f>
        <v>666.12029585798825</v>
      </c>
      <c r="L624" s="1">
        <f>IFERROR(MAX(0,Customer_Revenue[[#This Row],[Q3 Mean]]+Customer_Revenue[[#This Row],[Q3 Mean Absolute Deviation]]),0)</f>
        <v>844.8927810650888</v>
      </c>
      <c r="M624" s="2">
        <f>IFERROR(AVERAGEIF(Customer_Revenue[[#This Row],[10/1/2021]:[3/31/2022]], "&gt;0"),0)</f>
        <v>601.22038461538466</v>
      </c>
      <c r="N624" s="1">
        <f>IFERROR(AVEDEV(Customer_Revenue[[#This Row],[10/1/2021]:[3/31/2022]]),0)</f>
        <v>47.252751479289948</v>
      </c>
      <c r="O624" s="1">
        <f>IFERROR(MAX(0,#REF!-#REF!),0)</f>
        <v>0</v>
      </c>
      <c r="P624" s="1">
        <f>IFERROR(#REF!+#REF!,0)</f>
        <v>0</v>
      </c>
      <c r="Q624">
        <v>11671</v>
      </c>
      <c r="S624">
        <v>554.87</v>
      </c>
      <c r="X624">
        <v>573.54</v>
      </c>
      <c r="AC624">
        <v>678.04</v>
      </c>
      <c r="AH624">
        <v>548.44000000000005</v>
      </c>
      <c r="AM624">
        <v>551.65</v>
      </c>
      <c r="AR624">
        <v>582.67999999999995</v>
      </c>
      <c r="AW624">
        <v>658.88</v>
      </c>
      <c r="BB624">
        <v>574.80999999999995</v>
      </c>
      <c r="BG624">
        <v>543.78</v>
      </c>
      <c r="BL624">
        <v>574.80999999999995</v>
      </c>
      <c r="BQ624">
        <v>658.88</v>
      </c>
      <c r="BV624">
        <v>644.45000000000005</v>
      </c>
      <c r="CA624">
        <v>484.41</v>
      </c>
      <c r="CF624">
        <v>576.69000000000005</v>
      </c>
      <c r="CK624" s="17">
        <v>660.29</v>
      </c>
      <c r="CP624">
        <v>558.41</v>
      </c>
      <c r="CU624">
        <v>606.37</v>
      </c>
      <c r="CZ624">
        <v>543.84</v>
      </c>
      <c r="DE624">
        <v>678.08</v>
      </c>
      <c r="DJ624">
        <v>553.19000000000005</v>
      </c>
      <c r="DO624">
        <v>584.22</v>
      </c>
      <c r="DT624">
        <v>598.67999999999995</v>
      </c>
      <c r="DY624">
        <v>655.68</v>
      </c>
      <c r="ED624">
        <v>645.97</v>
      </c>
      <c r="EI624">
        <v>635.15</v>
      </c>
      <c r="EN624">
        <v>705.92</v>
      </c>
      <c r="ES624">
        <v>702.86</v>
      </c>
      <c r="EX624">
        <v>605.96</v>
      </c>
      <c r="FC624">
        <v>677.82999999999993</v>
      </c>
      <c r="FH624">
        <v>659.99</v>
      </c>
      <c r="FM624">
        <v>734.29</v>
      </c>
      <c r="FR624">
        <v>664.04</v>
      </c>
      <c r="FW624">
        <v>638.22</v>
      </c>
      <c r="GB624">
        <v>638.22</v>
      </c>
      <c r="GG624">
        <v>720.55000000000007</v>
      </c>
      <c r="GL624">
        <v>729.4</v>
      </c>
      <c r="GQ624">
        <v>732.84</v>
      </c>
      <c r="GV624">
        <v>654.72</v>
      </c>
      <c r="HA624">
        <v>796.29000000000008</v>
      </c>
      <c r="HF624">
        <v>667.37</v>
      </c>
      <c r="HK624">
        <v>700.97</v>
      </c>
      <c r="HP624">
        <v>667.37</v>
      </c>
      <c r="HU624">
        <v>876.26</v>
      </c>
      <c r="HZ624">
        <v>977.53</v>
      </c>
      <c r="IE624">
        <v>807.82</v>
      </c>
      <c r="IJ624">
        <v>880.98</v>
      </c>
      <c r="IO624">
        <v>1077.5</v>
      </c>
      <c r="IT624">
        <v>880.55</v>
      </c>
      <c r="IY624">
        <v>749.28</v>
      </c>
      <c r="JD624">
        <v>737.68</v>
      </c>
      <c r="JI624">
        <v>860.56999999999994</v>
      </c>
      <c r="JN624">
        <v>804.08</v>
      </c>
    </row>
    <row r="625" spans="1:277" x14ac:dyDescent="0.3">
      <c r="A625" s="2">
        <f>IFERROR(AVERAGEIF(Customer_Revenue[[#This Row],[1/3/2022]:[3/31/2022]], "&gt;0"), 0)</f>
        <v>227.19571428571427</v>
      </c>
      <c r="B625" s="1">
        <f>IFERROR(AVEDEV(Customer_Revenue[[#This Row],[1/3/2022]:[3/31/2022]]),0)</f>
        <v>6.2987755102040932</v>
      </c>
      <c r="C625" s="1">
        <f>IFERROR(MAX(0,#REF!-#REF!),0)</f>
        <v>0</v>
      </c>
      <c r="D625" s="1">
        <f>IFERROR(#REF!+#REF!,0)</f>
        <v>0</v>
      </c>
      <c r="E625" s="2">
        <f>IFERROR(AVERAGEIF(Customer_Revenue[[#This Row],[4/1/2022]:[6/30/2022]], "&gt;0"), 0)</f>
        <v>230.50000000000003</v>
      </c>
      <c r="F625" s="1">
        <f>IFERROR(AVEDEV(Customer_Revenue[[#This Row],[4/1/2022]:[6/30/2022]]),0)</f>
        <v>4.0299999999999869</v>
      </c>
      <c r="G625" s="1">
        <f>IFERROR(MAX(0,#REF!-#REF!),0)</f>
        <v>0</v>
      </c>
      <c r="H625" s="1">
        <f>IFERROR(#REF!+#REF!,0)</f>
        <v>0</v>
      </c>
      <c r="I625" s="2">
        <f>IFERROR(AVERAGEIF(Customer_Revenue[[#This Row],[4/1/2022]:[9/30/2022]], "&gt;0"),0)</f>
        <v>202.46384615384616</v>
      </c>
      <c r="J625" s="1">
        <f>IFERROR(AVEDEV(Customer_Revenue[[#This Row],[4/1/2022]:[9/30/2022]]),0)</f>
        <v>31.130650887573964</v>
      </c>
      <c r="K625" s="1">
        <f>IFERROR(MAX(0,Customer_Revenue[[#This Row],[Q3 Mean]]-Customer_Revenue[[#This Row],[Q3 Mean Absolute Deviation]]),0)</f>
        <v>171.33319526627218</v>
      </c>
      <c r="L625" s="1">
        <f>IFERROR(MAX(0,Customer_Revenue[[#This Row],[Q3 Mean]]+Customer_Revenue[[#This Row],[Q3 Mean Absolute Deviation]]),0)</f>
        <v>233.59449704142014</v>
      </c>
      <c r="M625" s="2">
        <f>IFERROR(AVERAGEIF(Customer_Revenue[[#This Row],[10/1/2021]:[3/31/2022]], "&gt;0"),0)</f>
        <v>225.18615384615381</v>
      </c>
      <c r="N625" s="1">
        <f>IFERROR(AVEDEV(Customer_Revenue[[#This Row],[10/1/2021]:[3/31/2022]]),0)</f>
        <v>37.71061224489798</v>
      </c>
      <c r="O625" s="1">
        <f>IFERROR(MAX(0,#REF!-#REF!),0)</f>
        <v>0</v>
      </c>
      <c r="P625" s="1">
        <f>IFERROR(#REF!+#REF!,0)</f>
        <v>0</v>
      </c>
      <c r="Q625">
        <v>11673</v>
      </c>
      <c r="Y625">
        <v>158.18</v>
      </c>
      <c r="AI625">
        <v>275.08999999999997</v>
      </c>
      <c r="AS625">
        <v>230.12</v>
      </c>
      <c r="BC625">
        <v>0</v>
      </c>
      <c r="BD625">
        <v>230.12</v>
      </c>
      <c r="BM625">
        <v>213.42</v>
      </c>
      <c r="BW625">
        <v>230.12</v>
      </c>
      <c r="CG625">
        <v>230.12</v>
      </c>
      <c r="CK625" s="17"/>
      <c r="CQ625">
        <v>205.15</v>
      </c>
      <c r="DA625">
        <v>230.12</v>
      </c>
      <c r="DK625">
        <v>230.12</v>
      </c>
      <c r="DU625">
        <v>230.12</v>
      </c>
      <c r="EE625">
        <v>232.37</v>
      </c>
      <c r="EO625">
        <v>232.37</v>
      </c>
      <c r="EY625">
        <v>232.37</v>
      </c>
      <c r="FI625">
        <v>232.37</v>
      </c>
      <c r="FS625">
        <v>232.37</v>
      </c>
      <c r="GC625">
        <v>232.37</v>
      </c>
      <c r="GM625">
        <v>235.11</v>
      </c>
      <c r="GW625">
        <v>218.41</v>
      </c>
      <c r="HG625">
        <v>220.03</v>
      </c>
      <c r="HQ625">
        <v>150.62</v>
      </c>
      <c r="IA625">
        <v>150</v>
      </c>
      <c r="IK625">
        <v>150</v>
      </c>
      <c r="IU625">
        <v>171.97</v>
      </c>
      <c r="JE625">
        <v>187.38</v>
      </c>
      <c r="JO625">
        <v>219.03</v>
      </c>
    </row>
    <row r="626" spans="1:277" x14ac:dyDescent="0.3">
      <c r="A626" s="2">
        <f>IFERROR(AVERAGEIF(Customer_Revenue[[#This Row],[1/3/2022]:[3/31/2022]], "&gt;0"), 0)</f>
        <v>42.381000000000007</v>
      </c>
      <c r="B626" s="1">
        <f>IFERROR(AVEDEV(Customer_Revenue[[#This Row],[1/3/2022]:[3/31/2022]]),0)</f>
        <v>15.04650887573964</v>
      </c>
      <c r="C626" s="1">
        <f>IFERROR(MAX(0,#REF!-#REF!),0)</f>
        <v>0</v>
      </c>
      <c r="D626" s="1">
        <f>IFERROR(#REF!+#REF!,0)</f>
        <v>0</v>
      </c>
      <c r="E626" s="2">
        <f>IFERROR(AVERAGEIF(Customer_Revenue[[#This Row],[4/1/2022]:[6/30/2022]], "&gt;0"), 0)</f>
        <v>0</v>
      </c>
      <c r="F626" s="1">
        <f>IFERROR(AVEDEV(Customer_Revenue[[#This Row],[4/1/2022]:[6/30/2022]]),0)</f>
        <v>0</v>
      </c>
      <c r="G626" s="1">
        <f>IFERROR(MAX(0,#REF!-#REF!),0)</f>
        <v>0</v>
      </c>
      <c r="H626" s="1">
        <f>IFERROR(#REF!+#REF!,0)</f>
        <v>0</v>
      </c>
      <c r="I626" s="2">
        <f>IFERROR(AVERAGEIF(Customer_Revenue[[#This Row],[4/1/2022]:[9/30/2022]], "&gt;0"),0)</f>
        <v>48.498333333333335</v>
      </c>
      <c r="J626" s="1">
        <f>IFERROR(AVEDEV(Customer_Revenue[[#This Row],[4/1/2022]:[9/30/2022]]),0)</f>
        <v>23.754285714285714</v>
      </c>
      <c r="K626" s="1">
        <f>IFERROR(MAX(0,Customer_Revenue[[#This Row],[Q3 Mean]]-Customer_Revenue[[#This Row],[Q3 Mean Absolute Deviation]]),0)</f>
        <v>24.74404761904762</v>
      </c>
      <c r="L626" s="1">
        <f>IFERROR(MAX(0,Customer_Revenue[[#This Row],[Q3 Mean]]+Customer_Revenue[[#This Row],[Q3 Mean Absolute Deviation]]),0)</f>
        <v>72.252619047619049</v>
      </c>
      <c r="M626" s="2">
        <f>IFERROR(AVERAGEIF(Customer_Revenue[[#This Row],[10/1/2021]:[3/31/2022]], "&gt;0"),0)</f>
        <v>43.669047619047632</v>
      </c>
      <c r="N626" s="1">
        <f>IFERROR(AVEDEV(Customer_Revenue[[#This Row],[10/1/2021]:[3/31/2022]]),0)</f>
        <v>13.565828402366863</v>
      </c>
      <c r="O626" s="1">
        <f>IFERROR(MAX(0,#REF!-#REF!),0)</f>
        <v>0</v>
      </c>
      <c r="P626" s="1">
        <f>IFERROR(#REF!+#REF!,0)</f>
        <v>0</v>
      </c>
      <c r="Q626">
        <v>11700</v>
      </c>
      <c r="V626">
        <v>44.84</v>
      </c>
      <c r="AA626">
        <v>44.84</v>
      </c>
      <c r="AF626">
        <v>44.84</v>
      </c>
      <c r="AK626">
        <v>44.84</v>
      </c>
      <c r="AP626">
        <v>44.84</v>
      </c>
      <c r="AU626">
        <v>44.84</v>
      </c>
      <c r="AZ626">
        <v>44.84</v>
      </c>
      <c r="BE626">
        <v>44.84</v>
      </c>
      <c r="BJ626">
        <v>44.84</v>
      </c>
      <c r="BT626">
        <v>0</v>
      </c>
      <c r="BU626">
        <v>44.84</v>
      </c>
      <c r="BY626">
        <v>44.84</v>
      </c>
      <c r="CD626">
        <v>0</v>
      </c>
      <c r="CI626">
        <v>44.84</v>
      </c>
      <c r="CK626" s="17"/>
      <c r="CN626">
        <v>44.84</v>
      </c>
      <c r="CS626">
        <v>44.84</v>
      </c>
      <c r="CX626">
        <v>44.84</v>
      </c>
      <c r="DC626">
        <v>36.840000000000003</v>
      </c>
      <c r="DH626">
        <v>44.84</v>
      </c>
      <c r="DM626">
        <v>44.84</v>
      </c>
      <c r="DR626">
        <v>44.84</v>
      </c>
      <c r="DW626">
        <v>35.42</v>
      </c>
      <c r="EB626">
        <v>0</v>
      </c>
      <c r="EG626">
        <v>0</v>
      </c>
      <c r="EL626">
        <v>0</v>
      </c>
      <c r="EQ626">
        <v>37.67</v>
      </c>
      <c r="HD626">
        <v>0</v>
      </c>
      <c r="HI626">
        <v>40.43</v>
      </c>
      <c r="HN626">
        <v>0</v>
      </c>
      <c r="HS626">
        <v>0</v>
      </c>
      <c r="HX626">
        <v>0</v>
      </c>
      <c r="IC626">
        <v>0</v>
      </c>
      <c r="IH626">
        <v>0</v>
      </c>
      <c r="IM626">
        <v>0</v>
      </c>
      <c r="IR626">
        <v>0</v>
      </c>
      <c r="IW626">
        <v>57.21</v>
      </c>
      <c r="JB626">
        <v>43.15</v>
      </c>
      <c r="JG626">
        <v>43.15</v>
      </c>
      <c r="JM626">
        <v>43.15</v>
      </c>
      <c r="JQ626">
        <v>63.9</v>
      </c>
    </row>
    <row r="627" spans="1:277" x14ac:dyDescent="0.3">
      <c r="A627" s="2">
        <f>IFERROR(AVERAGEIF(Customer_Revenue[[#This Row],[1/3/2022]:[3/31/2022]], "&gt;0"), 0)</f>
        <v>338.87428571428569</v>
      </c>
      <c r="B627" s="1">
        <f>IFERROR(AVEDEV(Customer_Revenue[[#This Row],[1/3/2022]:[3/31/2022]]),0)</f>
        <v>85.85510204081632</v>
      </c>
      <c r="C627" s="1">
        <f>IFERROR(MAX(0,#REF!-#REF!),0)</f>
        <v>0</v>
      </c>
      <c r="D627" s="1">
        <f>IFERROR(#REF!+#REF!,0)</f>
        <v>0</v>
      </c>
      <c r="E627" s="2">
        <f>IFERROR(AVERAGEIF(Customer_Revenue[[#This Row],[4/1/2022]:[6/30/2022]], "&gt;0"), 0)</f>
        <v>369.70666666666665</v>
      </c>
      <c r="F627" s="1">
        <f>IFERROR(AVEDEV(Customer_Revenue[[#This Row],[4/1/2022]:[6/30/2022]]),0)</f>
        <v>161.74122448979594</v>
      </c>
      <c r="G627" s="1">
        <f>IFERROR(MAX(0,#REF!-#REF!),0)</f>
        <v>0</v>
      </c>
      <c r="H627" s="1">
        <f>IFERROR(#REF!+#REF!,0)</f>
        <v>0</v>
      </c>
      <c r="I627" s="2">
        <f>IFERROR(AVERAGEIF(Customer_Revenue[[#This Row],[4/1/2022]:[9/30/2022]], "&gt;0"),0)</f>
        <v>361.12461538461531</v>
      </c>
      <c r="J627" s="1">
        <f>IFERROR(AVEDEV(Customer_Revenue[[#This Row],[4/1/2022]:[9/30/2022]]),0)</f>
        <v>128.33571428571426</v>
      </c>
      <c r="K627" s="1">
        <f>IFERROR(MAX(0,Customer_Revenue[[#This Row],[Q3 Mean]]-Customer_Revenue[[#This Row],[Q3 Mean Absolute Deviation]]),0)</f>
        <v>232.78890109890105</v>
      </c>
      <c r="L627" s="1">
        <f>IFERROR(MAX(0,Customer_Revenue[[#This Row],[Q3 Mean]]+Customer_Revenue[[#This Row],[Q3 Mean Absolute Deviation]]),0)</f>
        <v>489.46032967032954</v>
      </c>
      <c r="M627" s="2">
        <f>IFERROR(AVERAGEIF(Customer_Revenue[[#This Row],[10/1/2021]:[3/31/2022]], "&gt;0"),0)</f>
        <v>275.24461538461543</v>
      </c>
      <c r="N627" s="1">
        <f>IFERROR(AVEDEV(Customer_Revenue[[#This Row],[10/1/2021]:[3/31/2022]]),0)</f>
        <v>111.62346938775509</v>
      </c>
      <c r="O627" s="1">
        <f>IFERROR(MAX(0,#REF!-#REF!),0)</f>
        <v>0</v>
      </c>
      <c r="P627" s="1">
        <f>IFERROR(#REF!+#REF!,0)</f>
        <v>0</v>
      </c>
      <c r="Q627">
        <v>11724</v>
      </c>
      <c r="Z627">
        <v>186.55</v>
      </c>
      <c r="AJ627">
        <v>159.80000000000001</v>
      </c>
      <c r="AT627">
        <v>195.72</v>
      </c>
      <c r="BD627">
        <v>159.80000000000001</v>
      </c>
      <c r="BN627">
        <v>159.80000000000001</v>
      </c>
      <c r="BX627">
        <v>344.39</v>
      </c>
      <c r="CB627">
        <v>0</v>
      </c>
      <c r="CH627">
        <v>234.31</v>
      </c>
      <c r="CK627" s="17"/>
      <c r="CR627">
        <v>314.49</v>
      </c>
      <c r="DB627">
        <v>344.39</v>
      </c>
      <c r="DL627">
        <v>167.33</v>
      </c>
      <c r="DV627">
        <v>397.34</v>
      </c>
      <c r="EF627">
        <v>390.09</v>
      </c>
      <c r="EP627">
        <v>524.16999999999996</v>
      </c>
      <c r="EZ627">
        <v>354.17</v>
      </c>
      <c r="FJ627">
        <v>215</v>
      </c>
      <c r="FT627">
        <v>394.02</v>
      </c>
      <c r="GD627">
        <v>169.58</v>
      </c>
      <c r="GN627">
        <v>643.04999999999995</v>
      </c>
      <c r="GX627">
        <v>442.42</v>
      </c>
      <c r="GZ627">
        <v>0</v>
      </c>
      <c r="HH627">
        <v>398.58</v>
      </c>
      <c r="HR627">
        <v>254.22</v>
      </c>
      <c r="IB627">
        <v>261.68</v>
      </c>
      <c r="IL627">
        <v>213.15</v>
      </c>
      <c r="IV627">
        <v>397.74</v>
      </c>
      <c r="JF627">
        <v>481.02</v>
      </c>
      <c r="JP627">
        <v>469.99</v>
      </c>
    </row>
    <row r="628" spans="1:277" x14ac:dyDescent="0.3">
      <c r="A628" s="2">
        <f>IFERROR(AVERAGEIF(Customer_Revenue[[#This Row],[1/3/2022]:[3/31/2022]], "&gt;0"), 0)</f>
        <v>289.26250000000005</v>
      </c>
      <c r="B628" s="1">
        <f>IFERROR(AVEDEV(Customer_Revenue[[#This Row],[1/3/2022]:[3/31/2022]]),0)</f>
        <v>41.078698224852012</v>
      </c>
      <c r="C628" s="1">
        <f>IFERROR(MAX(0,#REF!-#REF!),0)</f>
        <v>0</v>
      </c>
      <c r="D628" s="1">
        <f>IFERROR(#REF!+#REF!,0)</f>
        <v>0</v>
      </c>
      <c r="E628" s="2">
        <f>IFERROR(AVERAGEIF(Customer_Revenue[[#This Row],[4/1/2022]:[6/30/2022]], "&gt;0"), 0)</f>
        <v>377.66307692307691</v>
      </c>
      <c r="F628" s="1">
        <f>IFERROR(AVEDEV(Customer_Revenue[[#This Row],[4/1/2022]:[6/30/2022]]),0)</f>
        <v>75.443313609467452</v>
      </c>
      <c r="G628" s="1">
        <f>IFERROR(MAX(0,#REF!-#REF!),0)</f>
        <v>0</v>
      </c>
      <c r="H628" s="1">
        <f>IFERROR(#REF!+#REF!,0)</f>
        <v>0</v>
      </c>
      <c r="I628" s="2">
        <f>IFERROR(AVERAGEIF(Customer_Revenue[[#This Row],[4/1/2022]:[9/30/2022]], "&gt;0"),0)</f>
        <v>390.45653846153857</v>
      </c>
      <c r="J628" s="1">
        <f>IFERROR(AVEDEV(Customer_Revenue[[#This Row],[4/1/2022]:[9/30/2022]]),0)</f>
        <v>77.143994082840194</v>
      </c>
      <c r="K628" s="1">
        <f>IFERROR(MAX(0,Customer_Revenue[[#This Row],[Q3 Mean]]-Customer_Revenue[[#This Row],[Q3 Mean Absolute Deviation]]),0)</f>
        <v>313.31254437869836</v>
      </c>
      <c r="L628" s="1">
        <f>IFERROR(MAX(0,Customer_Revenue[[#This Row],[Q3 Mean]]+Customer_Revenue[[#This Row],[Q3 Mean Absolute Deviation]]),0)</f>
        <v>467.60053254437878</v>
      </c>
      <c r="M628" s="2">
        <f>IFERROR(AVERAGEIF(Customer_Revenue[[#This Row],[10/1/2021]:[3/31/2022]], "&gt;0"),0)</f>
        <v>303.37919999999997</v>
      </c>
      <c r="N628" s="1">
        <f>IFERROR(AVEDEV(Customer_Revenue[[#This Row],[10/1/2021]:[3/31/2022]]),0)</f>
        <v>36.796094674556208</v>
      </c>
      <c r="O628" s="1">
        <f>IFERROR(MAX(0,#REF!-#REF!),0)</f>
        <v>0</v>
      </c>
      <c r="P628" s="1">
        <f>IFERROR(#REF!+#REF!,0)</f>
        <v>0</v>
      </c>
      <c r="Q628">
        <v>11733</v>
      </c>
      <c r="V628">
        <v>320.85000000000002</v>
      </c>
      <c r="AA628">
        <v>274.13</v>
      </c>
      <c r="AF628">
        <v>402.25</v>
      </c>
      <c r="AK628">
        <v>324.37</v>
      </c>
      <c r="AP628">
        <v>299.25</v>
      </c>
      <c r="AU628">
        <v>330.4</v>
      </c>
      <c r="AZ628">
        <v>330.4</v>
      </c>
      <c r="BE628">
        <v>305.27999999999997</v>
      </c>
      <c r="BJ628">
        <v>305.27999999999997</v>
      </c>
      <c r="BO628">
        <v>305.27999999999997</v>
      </c>
      <c r="BT628">
        <v>305.27999999999997</v>
      </c>
      <c r="BY628">
        <v>305.27999999999997</v>
      </c>
      <c r="CD628">
        <v>305.27999999999997</v>
      </c>
      <c r="CI628">
        <v>0</v>
      </c>
      <c r="CK628" s="17"/>
      <c r="CN628">
        <v>417.82</v>
      </c>
      <c r="CS628">
        <v>305.27999999999997</v>
      </c>
      <c r="CX628">
        <v>274.13</v>
      </c>
      <c r="DC628">
        <v>274.13</v>
      </c>
      <c r="DH628">
        <v>274.13</v>
      </c>
      <c r="DM628">
        <v>274.13</v>
      </c>
      <c r="DR628">
        <v>274.13</v>
      </c>
      <c r="DW628">
        <v>274.13</v>
      </c>
      <c r="EB628">
        <v>274.13</v>
      </c>
      <c r="EG628">
        <v>276.38</v>
      </c>
      <c r="EL628">
        <v>276.38</v>
      </c>
      <c r="EQ628">
        <v>276.38</v>
      </c>
      <c r="EV628">
        <v>389.92</v>
      </c>
      <c r="FA628">
        <v>276.38</v>
      </c>
      <c r="FF628">
        <v>276.38</v>
      </c>
      <c r="FK628">
        <v>338.67</v>
      </c>
      <c r="FP628">
        <v>276.38</v>
      </c>
      <c r="FU628">
        <v>276.38</v>
      </c>
      <c r="FZ628">
        <v>472.82</v>
      </c>
      <c r="GE628">
        <v>577.82999999999993</v>
      </c>
      <c r="GJ628">
        <v>341.09</v>
      </c>
      <c r="GO628">
        <v>430.27</v>
      </c>
      <c r="GT628">
        <v>367.98</v>
      </c>
      <c r="GY628">
        <v>429.12</v>
      </c>
      <c r="HD628">
        <v>456.4</v>
      </c>
      <c r="HI628">
        <v>402.21</v>
      </c>
      <c r="HN628">
        <v>402.21</v>
      </c>
      <c r="HS628">
        <v>402.21</v>
      </c>
      <c r="HX628">
        <v>470.32</v>
      </c>
      <c r="IC628">
        <v>504.38</v>
      </c>
      <c r="IH628">
        <v>487.35</v>
      </c>
      <c r="IM628">
        <v>469.51</v>
      </c>
      <c r="IR628">
        <v>461.90999999999997</v>
      </c>
      <c r="IW628">
        <v>469.51</v>
      </c>
      <c r="JB628">
        <v>423.66999999999996</v>
      </c>
      <c r="JG628">
        <v>202.01</v>
      </c>
      <c r="JL628">
        <v>270.12</v>
      </c>
      <c r="JQ628">
        <v>276.83999999999997</v>
      </c>
    </row>
    <row r="629" spans="1:277" x14ac:dyDescent="0.3">
      <c r="A629" s="2">
        <f>IFERROR(AVERAGEIF(Customer_Revenue[[#This Row],[1/3/2022]:[3/31/2022]], "&gt;0"), 0)</f>
        <v>77.102857142857133</v>
      </c>
      <c r="B629" s="1">
        <f>IFERROR(AVEDEV(Customer_Revenue[[#This Row],[1/3/2022]:[3/31/2022]]),0)</f>
        <v>0.91836734693877375</v>
      </c>
      <c r="C629" s="1">
        <f>IFERROR(MAX(0,#REF!-#REF!),0)</f>
        <v>0</v>
      </c>
      <c r="D629" s="1">
        <f>IFERROR(#REF!+#REF!,0)</f>
        <v>0</v>
      </c>
      <c r="E629" s="2">
        <f>IFERROR(AVERAGEIF(Customer_Revenue[[#This Row],[4/1/2022]:[6/30/2022]], "&gt;0"), 0)</f>
        <v>79.193999999999988</v>
      </c>
      <c r="F629" s="1">
        <f>IFERROR(AVEDEV(Customer_Revenue[[#This Row],[4/1/2022]:[6/30/2022]]),0)</f>
        <v>21.998333333333335</v>
      </c>
      <c r="G629" s="1">
        <f>IFERROR(MAX(0,#REF!-#REF!),0)</f>
        <v>0</v>
      </c>
      <c r="H629" s="1">
        <f>IFERROR(#REF!+#REF!,0)</f>
        <v>0</v>
      </c>
      <c r="I629" s="2">
        <f>IFERROR(AVERAGEIF(Customer_Revenue[[#This Row],[4/1/2022]:[9/30/2022]], "&gt;0"),0)</f>
        <v>76.931666666666658</v>
      </c>
      <c r="J629" s="1">
        <f>IFERROR(AVEDEV(Customer_Revenue[[#This Row],[4/1/2022]:[9/30/2022]]),0)</f>
        <v>13.727928994082841</v>
      </c>
      <c r="K629" s="1">
        <f>IFERROR(MAX(0,Customer_Revenue[[#This Row],[Q3 Mean]]-Customer_Revenue[[#This Row],[Q3 Mean Absolute Deviation]]),0)</f>
        <v>63.203737672583813</v>
      </c>
      <c r="L629" s="1">
        <f>IFERROR(MAX(0,Customer_Revenue[[#This Row],[Q3 Mean]]+Customer_Revenue[[#This Row],[Q3 Mean Absolute Deviation]]),0)</f>
        <v>90.659595660749503</v>
      </c>
      <c r="M629" s="2">
        <f>IFERROR(AVERAGEIF(Customer_Revenue[[#This Row],[10/1/2021]:[3/31/2022]], "&gt;0"),0)</f>
        <v>75.907692307692315</v>
      </c>
      <c r="N629" s="1">
        <f>IFERROR(AVEDEV(Customer_Revenue[[#This Row],[10/1/2021]:[3/31/2022]]),0)</f>
        <v>1.6269822485206988</v>
      </c>
      <c r="O629" s="1">
        <f>IFERROR(MAX(0,#REF!-#REF!),0)</f>
        <v>0</v>
      </c>
      <c r="P629" s="1">
        <f>IFERROR(#REF!+#REF!,0)</f>
        <v>0</v>
      </c>
      <c r="Q629">
        <v>11738</v>
      </c>
      <c r="X629">
        <v>70.62</v>
      </c>
      <c r="AH629">
        <v>70.62</v>
      </c>
      <c r="AR629">
        <v>76.459999999999994</v>
      </c>
      <c r="BB629">
        <v>76.459999999999994</v>
      </c>
      <c r="BL629">
        <v>76.459999999999994</v>
      </c>
      <c r="BV629">
        <v>76.459999999999994</v>
      </c>
      <c r="CF629">
        <v>76.459999999999994</v>
      </c>
      <c r="CK629" s="17"/>
      <c r="CP629">
        <v>76.459999999999994</v>
      </c>
      <c r="CZ629">
        <v>76.459999999999994</v>
      </c>
      <c r="DJ629">
        <v>76.459999999999994</v>
      </c>
      <c r="DT629">
        <v>76.459999999999994</v>
      </c>
      <c r="ED629">
        <v>78.709999999999994</v>
      </c>
      <c r="EN629">
        <v>78.709999999999994</v>
      </c>
      <c r="EX629">
        <v>78.709999999999994</v>
      </c>
      <c r="FH629">
        <v>78.709999999999994</v>
      </c>
      <c r="FR629">
        <v>78.709999999999994</v>
      </c>
      <c r="GB629">
        <v>78.709999999999994</v>
      </c>
      <c r="GL629">
        <v>0</v>
      </c>
      <c r="GV629">
        <v>81.13</v>
      </c>
      <c r="HF629">
        <v>56.43</v>
      </c>
      <c r="HP629">
        <v>81.13</v>
      </c>
      <c r="HZ629">
        <v>67.38</v>
      </c>
      <c r="IJ629">
        <v>81.13</v>
      </c>
      <c r="IT629">
        <v>80.38</v>
      </c>
      <c r="JD629">
        <v>80.38</v>
      </c>
      <c r="JN629">
        <v>80.38</v>
      </c>
    </row>
    <row r="630" spans="1:277" x14ac:dyDescent="0.3">
      <c r="A630" s="2">
        <f>IFERROR(AVERAGEIF(Customer_Revenue[[#This Row],[1/3/2022]:[3/31/2022]], "&gt;0"), 0)</f>
        <v>167.28384615384616</v>
      </c>
      <c r="B630" s="1">
        <f>IFERROR(AVEDEV(Customer_Revenue[[#This Row],[1/3/2022]:[3/31/2022]]),0)</f>
        <v>25.997869822485207</v>
      </c>
      <c r="C630" s="1">
        <f>IFERROR(MAX(0,#REF!-#REF!),0)</f>
        <v>0</v>
      </c>
      <c r="D630" s="1">
        <f>IFERROR(#REF!+#REF!,0)</f>
        <v>0</v>
      </c>
      <c r="E630" s="2">
        <f>IFERROR(AVERAGEIF(Customer_Revenue[[#This Row],[4/1/2022]:[6/30/2022]], "&gt;0"), 0)</f>
        <v>166.22230769230771</v>
      </c>
      <c r="F630" s="1">
        <f>IFERROR(AVEDEV(Customer_Revenue[[#This Row],[4/1/2022]:[6/30/2022]]),0)</f>
        <v>4.4043786982248498</v>
      </c>
      <c r="G630" s="1">
        <f>IFERROR(MAX(0,#REF!-#REF!),0)</f>
        <v>0</v>
      </c>
      <c r="H630" s="1">
        <f>IFERROR(#REF!+#REF!,0)</f>
        <v>0</v>
      </c>
      <c r="I630" s="2">
        <f>IFERROR(AVERAGEIF(Customer_Revenue[[#This Row],[4/1/2022]:[9/30/2022]], "&gt;0"),0)</f>
        <v>171.55153846153843</v>
      </c>
      <c r="J630" s="1">
        <f>IFERROR(AVEDEV(Customer_Revenue[[#This Row],[4/1/2022]:[9/30/2022]]),0)</f>
        <v>8.1628402366863604</v>
      </c>
      <c r="K630" s="1">
        <f>IFERROR(MAX(0,Customer_Revenue[[#This Row],[Q3 Mean]]-Customer_Revenue[[#This Row],[Q3 Mean Absolute Deviation]]),0)</f>
        <v>163.38869822485208</v>
      </c>
      <c r="L630" s="1">
        <f>IFERROR(MAX(0,Customer_Revenue[[#This Row],[Q3 Mean]]+Customer_Revenue[[#This Row],[Q3 Mean Absolute Deviation]]),0)</f>
        <v>179.71437869822478</v>
      </c>
      <c r="M630" s="2">
        <f>IFERROR(AVERAGEIF(Customer_Revenue[[#This Row],[10/1/2021]:[3/31/2022]], "&gt;0"),0)</f>
        <v>159.94192307692305</v>
      </c>
      <c r="N630" s="1">
        <f>IFERROR(AVEDEV(Customer_Revenue[[#This Row],[10/1/2021]:[3/31/2022]]),0)</f>
        <v>14.037248520710044</v>
      </c>
      <c r="O630" s="1">
        <f>IFERROR(MAX(0,#REF!-#REF!),0)</f>
        <v>0</v>
      </c>
      <c r="P630" s="1">
        <f>IFERROR(#REF!+#REF!,0)</f>
        <v>0</v>
      </c>
      <c r="Q630">
        <v>11760</v>
      </c>
      <c r="S630">
        <v>152.6</v>
      </c>
      <c r="X630">
        <v>152.6</v>
      </c>
      <c r="AC630">
        <v>152.6</v>
      </c>
      <c r="AH630">
        <v>152.6</v>
      </c>
      <c r="AM630">
        <v>152.6</v>
      </c>
      <c r="AR630">
        <v>152.6</v>
      </c>
      <c r="AW630">
        <v>152.6</v>
      </c>
      <c r="BB630">
        <v>152.6</v>
      </c>
      <c r="BG630">
        <v>152.6</v>
      </c>
      <c r="BL630">
        <v>152.6</v>
      </c>
      <c r="BQ630">
        <v>152.6</v>
      </c>
      <c r="BV630">
        <v>152.6</v>
      </c>
      <c r="CA630">
        <v>152.6</v>
      </c>
      <c r="CF630">
        <v>152.6</v>
      </c>
      <c r="CK630" s="17">
        <v>152.6</v>
      </c>
      <c r="CP630">
        <v>152.6</v>
      </c>
      <c r="CU630">
        <v>152.6</v>
      </c>
      <c r="CZ630">
        <v>152.6</v>
      </c>
      <c r="DE630">
        <v>152.6</v>
      </c>
      <c r="DJ630">
        <v>152.6</v>
      </c>
      <c r="DO630">
        <v>152.6</v>
      </c>
      <c r="DT630">
        <v>152.6</v>
      </c>
      <c r="DY630">
        <v>138.97999999999999</v>
      </c>
      <c r="ED630">
        <v>336.27</v>
      </c>
      <c r="EI630">
        <v>163.02000000000001</v>
      </c>
      <c r="EN630">
        <v>163.02000000000001</v>
      </c>
      <c r="ES630">
        <v>163.02000000000001</v>
      </c>
      <c r="EX630">
        <v>160.49</v>
      </c>
      <c r="FC630">
        <v>163.02000000000001</v>
      </c>
      <c r="FH630">
        <v>163.02000000000001</v>
      </c>
      <c r="FM630">
        <v>163.02000000000001</v>
      </c>
      <c r="FR630">
        <v>163.02000000000001</v>
      </c>
      <c r="FW630">
        <v>163.02000000000001</v>
      </c>
      <c r="GB630">
        <v>182.27</v>
      </c>
      <c r="GG630">
        <v>167.89</v>
      </c>
      <c r="GL630">
        <v>170.7</v>
      </c>
      <c r="GQ630">
        <v>168.18</v>
      </c>
      <c r="GV630">
        <v>170.7</v>
      </c>
      <c r="HA630">
        <v>162.54</v>
      </c>
      <c r="HF630">
        <v>162.54</v>
      </c>
      <c r="HK630">
        <v>266.95</v>
      </c>
      <c r="HP630">
        <v>168.18</v>
      </c>
      <c r="HU630">
        <v>170.7</v>
      </c>
      <c r="HZ630">
        <v>170.7</v>
      </c>
      <c r="IE630">
        <v>170.7</v>
      </c>
      <c r="IJ630">
        <v>170.7</v>
      </c>
      <c r="IO630">
        <v>169.83</v>
      </c>
      <c r="IT630">
        <v>169.83</v>
      </c>
      <c r="IY630">
        <v>169.83</v>
      </c>
      <c r="JD630">
        <v>169.83</v>
      </c>
      <c r="JI630">
        <v>169.83</v>
      </c>
      <c r="JN630">
        <v>169.83</v>
      </c>
    </row>
    <row r="631" spans="1:277" x14ac:dyDescent="0.3">
      <c r="A631" s="2">
        <f>IFERROR(AVERAGEIF(Customer_Revenue[[#This Row],[1/3/2022]:[3/31/2022]], "&gt;0"), 0)</f>
        <v>29.752857142857149</v>
      </c>
      <c r="B631" s="1">
        <f>IFERROR(AVEDEV(Customer_Revenue[[#This Row],[1/3/2022]:[3/31/2022]]),0)</f>
        <v>0.91836734693877831</v>
      </c>
      <c r="C631" s="1">
        <f>IFERROR(MAX(0,#REF!-#REF!),0)</f>
        <v>0</v>
      </c>
      <c r="D631" s="1">
        <f>IFERROR(#REF!+#REF!,0)</f>
        <v>0</v>
      </c>
      <c r="E631" s="2">
        <f>IFERROR(AVERAGEIF(Customer_Revenue[[#This Row],[4/1/2022]:[6/30/2022]], "&gt;0"), 0)</f>
        <v>23.259999999999998</v>
      </c>
      <c r="F631" s="1">
        <f>IFERROR(AVEDEV(Customer_Revenue[[#This Row],[4/1/2022]:[6/30/2022]]),0)</f>
        <v>8.1</v>
      </c>
      <c r="G631" s="1">
        <f>IFERROR(MAX(0,#REF!-#REF!),0)</f>
        <v>0</v>
      </c>
      <c r="H631" s="1">
        <f>IFERROR(#REF!+#REF!,0)</f>
        <v>0</v>
      </c>
      <c r="I631" s="2">
        <f>IFERROR(AVERAGEIF(Customer_Revenue[[#This Row],[4/1/2022]:[9/30/2022]], "&gt;0"),0)</f>
        <v>16.621818181818185</v>
      </c>
      <c r="J631" s="1">
        <f>IFERROR(AVEDEV(Customer_Revenue[[#This Row],[4/1/2022]:[9/30/2022]]),0)</f>
        <v>5.3593388429752089</v>
      </c>
      <c r="K631" s="1">
        <f>IFERROR(MAX(0,Customer_Revenue[[#This Row],[Q3 Mean]]-Customer_Revenue[[#This Row],[Q3 Mean Absolute Deviation]]),0)</f>
        <v>11.262479338842976</v>
      </c>
      <c r="L631" s="1">
        <f>IFERROR(MAX(0,Customer_Revenue[[#This Row],[Q3 Mean]]+Customer_Revenue[[#This Row],[Q3 Mean Absolute Deviation]]),0)</f>
        <v>21.981157024793394</v>
      </c>
      <c r="M631" s="2">
        <f>IFERROR(AVERAGEIF(Customer_Revenue[[#This Row],[10/1/2021]:[3/31/2022]], "&gt;0"),0)</f>
        <v>29.560000000000009</v>
      </c>
      <c r="N631" s="1">
        <f>IFERROR(AVEDEV(Customer_Revenue[[#This Row],[10/1/2021]:[3/31/2022]]),0)</f>
        <v>8.2111111111111068</v>
      </c>
      <c r="O631" s="1">
        <f>IFERROR(MAX(0,#REF!-#REF!),0)</f>
        <v>0</v>
      </c>
      <c r="P631" s="1">
        <f>IFERROR(#REF!+#REF!,0)</f>
        <v>0</v>
      </c>
      <c r="Q631">
        <v>11770</v>
      </c>
      <c r="AK631">
        <v>0</v>
      </c>
      <c r="AU631">
        <v>0</v>
      </c>
      <c r="BE631">
        <v>29.11</v>
      </c>
      <c r="BO631">
        <v>29.11</v>
      </c>
      <c r="BY631">
        <v>29.11</v>
      </c>
      <c r="CI631">
        <v>29.11</v>
      </c>
      <c r="CK631" s="17"/>
      <c r="CS631">
        <v>29.11</v>
      </c>
      <c r="DC631">
        <v>29.11</v>
      </c>
      <c r="DM631">
        <v>29.11</v>
      </c>
      <c r="DW631">
        <v>29.11</v>
      </c>
      <c r="EG631">
        <v>31.36</v>
      </c>
      <c r="EQ631">
        <v>31.36</v>
      </c>
      <c r="FA631">
        <v>31.36</v>
      </c>
      <c r="FK631">
        <v>31.36</v>
      </c>
      <c r="GO631">
        <v>15.16</v>
      </c>
      <c r="GY631">
        <v>15.16</v>
      </c>
      <c r="HI631">
        <v>15.16</v>
      </c>
      <c r="HS631">
        <v>15.16</v>
      </c>
      <c r="IC631">
        <v>15.16</v>
      </c>
      <c r="IM631">
        <v>11.08</v>
      </c>
      <c r="IW631">
        <v>11.08</v>
      </c>
      <c r="JG631">
        <v>11.08</v>
      </c>
      <c r="JQ631">
        <v>11.08</v>
      </c>
    </row>
    <row r="632" spans="1:277" x14ac:dyDescent="0.3">
      <c r="A632" s="2">
        <f>IFERROR(AVERAGEIF(Customer_Revenue[[#This Row],[1/3/2022]:[3/31/2022]], "&gt;0"), 0)</f>
        <v>37.164999999999999</v>
      </c>
      <c r="B632" s="1">
        <f>IFERROR(AVEDEV(Customer_Revenue[[#This Row],[1/3/2022]:[3/31/2022]]),0)</f>
        <v>0.625</v>
      </c>
      <c r="C632" s="1">
        <f>IFERROR(MAX(0,#REF!-#REF!),0)</f>
        <v>0</v>
      </c>
      <c r="D632" s="1">
        <f>IFERROR(#REF!+#REF!,0)</f>
        <v>0</v>
      </c>
      <c r="E632" s="2">
        <f>IFERROR(AVERAGEIF(Customer_Revenue[[#This Row],[4/1/2022]:[6/30/2022]], "&gt;0"), 0)</f>
        <v>28.782857142857143</v>
      </c>
      <c r="F632" s="1">
        <f>IFERROR(AVEDEV(Customer_Revenue[[#This Row],[4/1/2022]:[6/30/2022]]),0)</f>
        <v>11.676734693877551</v>
      </c>
      <c r="G632" s="1">
        <f>IFERROR(MAX(0,#REF!-#REF!),0)</f>
        <v>0</v>
      </c>
      <c r="H632" s="1">
        <f>IFERROR(#REF!+#REF!,0)</f>
        <v>0</v>
      </c>
      <c r="I632" s="2">
        <f>IFERROR(AVERAGEIF(Customer_Revenue[[#This Row],[4/1/2022]:[9/30/2022]], "&gt;0"),0)</f>
        <v>22.495384615384619</v>
      </c>
      <c r="J632" s="1">
        <f>IFERROR(AVEDEV(Customer_Revenue[[#This Row],[4/1/2022]:[9/30/2022]]),0)</f>
        <v>10.156686390532542</v>
      </c>
      <c r="K632" s="1">
        <f>IFERROR(MAX(0,Customer_Revenue[[#This Row],[Q3 Mean]]-Customer_Revenue[[#This Row],[Q3 Mean Absolute Deviation]]),0)</f>
        <v>12.338698224852077</v>
      </c>
      <c r="L632" s="1">
        <f>IFERROR(MAX(0,Customer_Revenue[[#This Row],[Q3 Mean]]+Customer_Revenue[[#This Row],[Q3 Mean Absolute Deviation]]),0)</f>
        <v>32.652071005917165</v>
      </c>
      <c r="M632" s="2">
        <f>IFERROR(AVERAGEIF(Customer_Revenue[[#This Row],[10/1/2021]:[3/31/2022]], "&gt;0"),0)</f>
        <v>36.963076923076933</v>
      </c>
      <c r="N632" s="1">
        <f>IFERROR(AVEDEV(Customer_Revenue[[#This Row],[10/1/2021]:[3/31/2022]]),0)</f>
        <v>0.31952662721894415</v>
      </c>
      <c r="O632" s="1">
        <f>IFERROR(MAX(0,#REF!-#REF!),0)</f>
        <v>0</v>
      </c>
      <c r="P632" s="1">
        <f>IFERROR(#REF!+#REF!,0)</f>
        <v>0</v>
      </c>
      <c r="Q632">
        <v>11775</v>
      </c>
      <c r="U632">
        <v>36.79</v>
      </c>
      <c r="AE632">
        <v>36.79</v>
      </c>
      <c r="AO632">
        <v>36.79</v>
      </c>
      <c r="AY632">
        <v>36.79</v>
      </c>
      <c r="BI632">
        <v>36.79</v>
      </c>
      <c r="BS632">
        <v>36.79</v>
      </c>
      <c r="CC632">
        <v>36.79</v>
      </c>
      <c r="CK632" s="17"/>
      <c r="CM632">
        <v>36.79</v>
      </c>
      <c r="CW632">
        <v>36.79</v>
      </c>
      <c r="DG632">
        <v>36.79</v>
      </c>
      <c r="DQ632">
        <v>36.79</v>
      </c>
      <c r="EA632">
        <v>36.79</v>
      </c>
      <c r="EK632">
        <v>39.04</v>
      </c>
      <c r="EU632">
        <v>39.04</v>
      </c>
      <c r="FE632">
        <v>39.04</v>
      </c>
      <c r="FO632">
        <v>39.04</v>
      </c>
      <c r="FY632">
        <v>38.880000000000003</v>
      </c>
      <c r="GI632">
        <v>15.16</v>
      </c>
      <c r="GS632">
        <v>15.16</v>
      </c>
      <c r="HC632">
        <v>15.16</v>
      </c>
      <c r="HM632">
        <v>15.16</v>
      </c>
      <c r="HW632">
        <v>15.16</v>
      </c>
      <c r="IG632">
        <v>15.16</v>
      </c>
      <c r="IQ632">
        <v>15.16</v>
      </c>
      <c r="JA632">
        <v>15.16</v>
      </c>
      <c r="JK632">
        <v>15.16</v>
      </c>
    </row>
    <row r="633" spans="1:277" x14ac:dyDescent="0.3">
      <c r="A633" s="2">
        <f>IFERROR(AVERAGEIF(Customer_Revenue[[#This Row],[1/3/2022]:[3/31/2022]], "&gt;0"), 0)</f>
        <v>81.586153846153834</v>
      </c>
      <c r="B633" s="1">
        <f>IFERROR(AVEDEV(Customer_Revenue[[#This Row],[1/3/2022]:[3/31/2022]]),0)</f>
        <v>38.368757396449702</v>
      </c>
      <c r="C633" s="1">
        <f>IFERROR(MAX(0,#REF!-#REF!),0)</f>
        <v>0</v>
      </c>
      <c r="D633" s="1">
        <f>IFERROR(#REF!+#REF!,0)</f>
        <v>0</v>
      </c>
      <c r="E633" s="2">
        <f>IFERROR(AVERAGEIF(Customer_Revenue[[#This Row],[4/1/2022]:[6/30/2022]], "&gt;0"), 0)</f>
        <v>81.046923076923065</v>
      </c>
      <c r="F633" s="1">
        <f>IFERROR(AVEDEV(Customer_Revenue[[#This Row],[4/1/2022]:[6/30/2022]]),0)</f>
        <v>38.961301775147916</v>
      </c>
      <c r="G633" s="1">
        <f>IFERROR(MAX(0,#REF!-#REF!),0)</f>
        <v>0</v>
      </c>
      <c r="H633" s="1">
        <f>IFERROR(#REF!+#REF!,0)</f>
        <v>0</v>
      </c>
      <c r="I633" s="2">
        <f>IFERROR(AVERAGEIF(Customer_Revenue[[#This Row],[4/1/2022]:[9/30/2022]], "&gt;0"),0)</f>
        <v>69.183076923076911</v>
      </c>
      <c r="J633" s="1">
        <f>IFERROR(AVEDEV(Customer_Revenue[[#This Row],[4/1/2022]:[9/30/2022]]),0)</f>
        <v>32.248639053254436</v>
      </c>
      <c r="K633" s="1">
        <f>IFERROR(MAX(0,Customer_Revenue[[#This Row],[Q3 Mean]]-Customer_Revenue[[#This Row],[Q3 Mean Absolute Deviation]]),0)</f>
        <v>36.934437869822474</v>
      </c>
      <c r="L633" s="1">
        <f>IFERROR(MAX(0,Customer_Revenue[[#This Row],[Q3 Mean]]+Customer_Revenue[[#This Row],[Q3 Mean Absolute Deviation]]),0)</f>
        <v>101.43171597633135</v>
      </c>
      <c r="M633" s="2">
        <f>IFERROR(AVERAGEIF(Customer_Revenue[[#This Row],[10/1/2021]:[3/31/2022]], "&gt;0"),0)</f>
        <v>88.603703703703715</v>
      </c>
      <c r="N633" s="1">
        <f>IFERROR(AVEDEV(Customer_Revenue[[#This Row],[10/1/2021]:[3/31/2022]]),0)</f>
        <v>49.467348394768138</v>
      </c>
      <c r="O633" s="1">
        <f>IFERROR(MAX(0,#REF!-#REF!),0)</f>
        <v>0</v>
      </c>
      <c r="P633" s="1">
        <f>IFERROR(#REF!+#REF!,0)</f>
        <v>0</v>
      </c>
      <c r="Q633">
        <v>11777</v>
      </c>
      <c r="R633">
        <v>40</v>
      </c>
      <c r="W633">
        <v>155.96</v>
      </c>
      <c r="AB633">
        <v>40</v>
      </c>
      <c r="AG633">
        <v>184.32</v>
      </c>
      <c r="AL633">
        <v>40</v>
      </c>
      <c r="AQ633">
        <v>155.96</v>
      </c>
      <c r="AV633">
        <v>40</v>
      </c>
      <c r="BA633">
        <v>182.71</v>
      </c>
      <c r="BF633">
        <v>40</v>
      </c>
      <c r="BK633">
        <v>155.96</v>
      </c>
      <c r="BP633">
        <v>40</v>
      </c>
      <c r="BU633">
        <v>112.76</v>
      </c>
      <c r="BY633">
        <v>40</v>
      </c>
      <c r="BZ633">
        <v>0</v>
      </c>
      <c r="CD633">
        <v>104.01</v>
      </c>
      <c r="CE633">
        <v>0</v>
      </c>
      <c r="CJ633">
        <v>40</v>
      </c>
      <c r="CK633" s="17"/>
      <c r="CO633">
        <v>40</v>
      </c>
      <c r="CT633">
        <v>112.76</v>
      </c>
      <c r="CY633">
        <v>112.76</v>
      </c>
      <c r="DD633">
        <v>40</v>
      </c>
      <c r="DI633">
        <v>112.76</v>
      </c>
      <c r="DN633">
        <v>40</v>
      </c>
      <c r="DS633">
        <v>112.76</v>
      </c>
      <c r="DX633">
        <v>137.41999999999999</v>
      </c>
      <c r="EC633">
        <v>40</v>
      </c>
      <c r="EH633">
        <v>115.01</v>
      </c>
      <c r="EM633">
        <v>40.119999999999997</v>
      </c>
      <c r="EQ633">
        <v>117.03</v>
      </c>
      <c r="EV633">
        <v>42.14</v>
      </c>
      <c r="FA633">
        <v>108.28</v>
      </c>
      <c r="FF633">
        <v>44.13</v>
      </c>
      <c r="FK633">
        <v>117</v>
      </c>
      <c r="FP633">
        <v>44.11</v>
      </c>
      <c r="FU633">
        <v>119</v>
      </c>
      <c r="FZ633">
        <v>44.11</v>
      </c>
      <c r="GE633">
        <v>119</v>
      </c>
      <c r="GJ633">
        <v>46.53</v>
      </c>
      <c r="GO633">
        <v>154.83000000000001</v>
      </c>
      <c r="GT633">
        <v>46.53</v>
      </c>
      <c r="GY633">
        <v>121.42</v>
      </c>
      <c r="HD633">
        <v>46.53</v>
      </c>
      <c r="HI633">
        <v>121.42</v>
      </c>
      <c r="HN633">
        <v>46.53</v>
      </c>
      <c r="HS633">
        <v>44.53</v>
      </c>
      <c r="HX633">
        <v>81.95</v>
      </c>
      <c r="IC633">
        <v>44.53</v>
      </c>
      <c r="IH633">
        <v>44.53</v>
      </c>
      <c r="IM633">
        <v>43.78</v>
      </c>
      <c r="IR633">
        <v>43.78</v>
      </c>
      <c r="IW633">
        <v>43.78</v>
      </c>
      <c r="JB633">
        <v>43.78</v>
      </c>
      <c r="JG633">
        <v>43.78</v>
      </c>
      <c r="JL633">
        <v>43.78</v>
      </c>
      <c r="JQ633">
        <v>98.98</v>
      </c>
    </row>
    <row r="634" spans="1:277" x14ac:dyDescent="0.3">
      <c r="A634" s="2">
        <f>IFERROR(AVERAGEIF(Customer_Revenue[[#This Row],[1/3/2022]:[3/31/2022]], "&gt;0"), 0)</f>
        <v>37.994999999999997</v>
      </c>
      <c r="B634" s="1">
        <f>IFERROR(AVEDEV(Customer_Revenue[[#This Row],[1/3/2022]:[3/31/2022]]),0)</f>
        <v>0.625</v>
      </c>
      <c r="C634" s="1">
        <f>IFERROR(MAX(0,#REF!-#REF!),0)</f>
        <v>0</v>
      </c>
      <c r="D634" s="1">
        <f>IFERROR(#REF!+#REF!,0)</f>
        <v>0</v>
      </c>
      <c r="E634" s="2">
        <f>IFERROR(AVERAGEIF(Customer_Revenue[[#This Row],[4/1/2022]:[6/30/2022]], "&gt;0"), 0)</f>
        <v>31.626666666666665</v>
      </c>
      <c r="F634" s="1">
        <f>IFERROR(AVEDEV(Customer_Revenue[[#This Row],[4/1/2022]:[6/30/2022]]),0)</f>
        <v>10.977777777777776</v>
      </c>
      <c r="G634" s="1">
        <f>IFERROR(MAX(0,#REF!-#REF!),0)</f>
        <v>0</v>
      </c>
      <c r="H634" s="1">
        <f>IFERROR(#REF!+#REF!,0)</f>
        <v>0</v>
      </c>
      <c r="I634" s="2">
        <f>IFERROR(AVERAGEIF(Customer_Revenue[[#This Row],[4/1/2022]:[9/30/2022]], "&gt;0"),0)</f>
        <v>22.760000000000005</v>
      </c>
      <c r="J634" s="1">
        <f>IFERROR(AVEDEV(Customer_Revenue[[#This Row],[4/1/2022]:[9/30/2022]]),0)</f>
        <v>10.523076923076927</v>
      </c>
      <c r="K634" s="1">
        <f>IFERROR(MAX(0,Customer_Revenue[[#This Row],[Q3 Mean]]-Customer_Revenue[[#This Row],[Q3 Mean Absolute Deviation]]),0)</f>
        <v>12.236923076923079</v>
      </c>
      <c r="L634" s="1">
        <f>IFERROR(MAX(0,Customer_Revenue[[#This Row],[Q3 Mean]]+Customer_Revenue[[#This Row],[Q3 Mean Absolute Deviation]]),0)</f>
        <v>33.283076923076933</v>
      </c>
      <c r="M634" s="2">
        <f>IFERROR(AVERAGEIF(Customer_Revenue[[#This Row],[10/1/2021]:[3/31/2022]], "&gt;0"),0)</f>
        <v>37.793076923076924</v>
      </c>
      <c r="N634" s="1">
        <f>IFERROR(AVEDEV(Customer_Revenue[[#This Row],[10/1/2021]:[3/31/2022]]),0)</f>
        <v>0.31952662721893815</v>
      </c>
      <c r="O634" s="1">
        <f>IFERROR(MAX(0,#REF!-#REF!),0)</f>
        <v>0</v>
      </c>
      <c r="P634" s="1">
        <f>IFERROR(#REF!+#REF!,0)</f>
        <v>0</v>
      </c>
      <c r="Q634">
        <v>11782</v>
      </c>
      <c r="W634">
        <v>37.619999999999997</v>
      </c>
      <c r="AG634">
        <v>37.619999999999997</v>
      </c>
      <c r="AQ634">
        <v>37.619999999999997</v>
      </c>
      <c r="BA634">
        <v>37.619999999999997</v>
      </c>
      <c r="BK634">
        <v>37.619999999999997</v>
      </c>
      <c r="BU634">
        <v>37.619999999999997</v>
      </c>
      <c r="CE634">
        <v>37.619999999999997</v>
      </c>
      <c r="CK634" s="17"/>
      <c r="CO634">
        <v>37.619999999999997</v>
      </c>
      <c r="CY634">
        <v>37.619999999999997</v>
      </c>
      <c r="DI634">
        <v>37.619999999999997</v>
      </c>
      <c r="DS634">
        <v>37.619999999999997</v>
      </c>
      <c r="EC634">
        <v>37.619999999999997</v>
      </c>
      <c r="EM634">
        <v>39.869999999999997</v>
      </c>
      <c r="EW634">
        <v>39.869999999999997</v>
      </c>
      <c r="FG634">
        <v>39.869999999999997</v>
      </c>
      <c r="FQ634">
        <v>39.869999999999997</v>
      </c>
      <c r="GA634">
        <v>39.83</v>
      </c>
      <c r="GK634">
        <v>15.16</v>
      </c>
      <c r="GU634">
        <v>15.16</v>
      </c>
      <c r="HE634">
        <v>15.16</v>
      </c>
      <c r="HO634">
        <v>15.16</v>
      </c>
      <c r="HY634">
        <v>15.16</v>
      </c>
      <c r="II634">
        <v>15.16</v>
      </c>
      <c r="IS634">
        <v>15.16</v>
      </c>
      <c r="JC634">
        <v>15.16</v>
      </c>
      <c r="JM634">
        <v>15.16</v>
      </c>
    </row>
    <row r="635" spans="1:277" x14ac:dyDescent="0.3">
      <c r="A635" s="2">
        <f>IFERROR(AVERAGEIF(Customer_Revenue[[#This Row],[1/3/2022]:[3/31/2022]], "&gt;0"), 0)</f>
        <v>88.904166666666654</v>
      </c>
      <c r="B635" s="1">
        <f>IFERROR(AVEDEV(Customer_Revenue[[#This Row],[1/3/2022]:[3/31/2022]]),0)</f>
        <v>15.469585798816563</v>
      </c>
      <c r="C635" s="1">
        <f>IFERROR(MAX(0,#REF!-#REF!),0)</f>
        <v>0</v>
      </c>
      <c r="D635" s="1">
        <f>IFERROR(#REF!+#REF!,0)</f>
        <v>0</v>
      </c>
      <c r="E635" s="2">
        <f>IFERROR(AVERAGEIF(Customer_Revenue[[#This Row],[4/1/2022]:[6/30/2022]], "&gt;0"), 0)</f>
        <v>90.206923076923061</v>
      </c>
      <c r="F635" s="1">
        <f>IFERROR(AVEDEV(Customer_Revenue[[#This Row],[4/1/2022]:[6/30/2022]]),0)</f>
        <v>9.2274556213017682</v>
      </c>
      <c r="G635" s="1">
        <f>IFERROR(MAX(0,#REF!-#REF!),0)</f>
        <v>0</v>
      </c>
      <c r="H635" s="1">
        <f>IFERROR(#REF!+#REF!,0)</f>
        <v>0</v>
      </c>
      <c r="I635" s="2">
        <f>IFERROR(AVERAGEIF(Customer_Revenue[[#This Row],[4/1/2022]:[9/30/2022]], "&gt;0"),0)</f>
        <v>94.228846153846149</v>
      </c>
      <c r="J635" s="1">
        <f>IFERROR(AVEDEV(Customer_Revenue[[#This Row],[4/1/2022]:[9/30/2022]]),0)</f>
        <v>7.6208284023668647</v>
      </c>
      <c r="K635" s="1">
        <f>IFERROR(MAX(0,Customer_Revenue[[#This Row],[Q3 Mean]]-Customer_Revenue[[#This Row],[Q3 Mean Absolute Deviation]]),0)</f>
        <v>86.608017751479281</v>
      </c>
      <c r="L635" s="1">
        <f>IFERROR(MAX(0,Customer_Revenue[[#This Row],[Q3 Mean]]+Customer_Revenue[[#This Row],[Q3 Mean Absolute Deviation]]),0)</f>
        <v>101.84967455621302</v>
      </c>
      <c r="M635" s="2">
        <f>IFERROR(AVERAGEIF(Customer_Revenue[[#This Row],[10/1/2021]:[3/31/2022]], "&gt;0"),0)</f>
        <v>82.544800000000009</v>
      </c>
      <c r="N635" s="1">
        <f>IFERROR(AVEDEV(Customer_Revenue[[#This Row],[10/1/2021]:[3/31/2022]]),0)</f>
        <v>10.659230769230778</v>
      </c>
      <c r="O635" s="1">
        <f>IFERROR(MAX(0,#REF!-#REF!),0)</f>
        <v>0</v>
      </c>
      <c r="P635" s="1">
        <f>IFERROR(#REF!+#REF!,0)</f>
        <v>0</v>
      </c>
      <c r="Q635">
        <v>11792</v>
      </c>
      <c r="U635">
        <v>70.84</v>
      </c>
      <c r="Z635">
        <v>70.84</v>
      </c>
      <c r="AE635">
        <v>70.84</v>
      </c>
      <c r="AJ635">
        <v>70.84</v>
      </c>
      <c r="AO635">
        <v>76.989999999999995</v>
      </c>
      <c r="AT635">
        <v>76.989999999999995</v>
      </c>
      <c r="AY635">
        <v>97.49</v>
      </c>
      <c r="BD635">
        <v>76.989999999999995</v>
      </c>
      <c r="BI635">
        <v>76.989999999999995</v>
      </c>
      <c r="BN635">
        <v>76.989999999999995</v>
      </c>
      <c r="BS635">
        <v>76.989999999999995</v>
      </c>
      <c r="BY635">
        <v>76.989999999999995</v>
      </c>
      <c r="CC635">
        <v>76.989999999999995</v>
      </c>
      <c r="CH635">
        <v>0</v>
      </c>
      <c r="CK635" s="17"/>
      <c r="CM635">
        <v>97.49</v>
      </c>
      <c r="CR635">
        <v>76.989999999999995</v>
      </c>
      <c r="CW635">
        <v>87.07</v>
      </c>
      <c r="DB635">
        <v>97.49</v>
      </c>
      <c r="DG635">
        <v>97.49</v>
      </c>
      <c r="DL635">
        <v>78.150000000000006</v>
      </c>
      <c r="DQ635">
        <v>78.150000000000006</v>
      </c>
      <c r="DV635">
        <v>96.99</v>
      </c>
      <c r="EA635">
        <v>78.150000000000006</v>
      </c>
      <c r="EF635">
        <v>99.24</v>
      </c>
      <c r="EK635">
        <v>80.400000000000006</v>
      </c>
      <c r="EP635">
        <v>99.24</v>
      </c>
      <c r="EU635">
        <v>80.400000000000006</v>
      </c>
      <c r="EZ635">
        <v>99.24</v>
      </c>
      <c r="FE635">
        <v>80.400000000000006</v>
      </c>
      <c r="FJ635">
        <v>99.24</v>
      </c>
      <c r="FO635">
        <v>80.400000000000006</v>
      </c>
      <c r="FT635">
        <v>99.24</v>
      </c>
      <c r="FY635">
        <v>80.400000000000006</v>
      </c>
      <c r="GD635">
        <v>99.24</v>
      </c>
      <c r="GI635">
        <v>83.29</v>
      </c>
      <c r="GN635">
        <v>102.13</v>
      </c>
      <c r="GS635">
        <v>83.29</v>
      </c>
      <c r="GX635">
        <v>102.13</v>
      </c>
      <c r="HC635">
        <v>83.29</v>
      </c>
      <c r="HH635">
        <v>102.13</v>
      </c>
      <c r="HM635">
        <v>83.29</v>
      </c>
      <c r="HR635">
        <v>95.4</v>
      </c>
      <c r="HW635">
        <v>95.4</v>
      </c>
      <c r="IB635">
        <v>95.4</v>
      </c>
      <c r="IG635">
        <v>119.77</v>
      </c>
      <c r="IL635">
        <v>94.5</v>
      </c>
      <c r="IQ635">
        <v>94.5</v>
      </c>
      <c r="IV635">
        <v>94.5</v>
      </c>
      <c r="JA635">
        <v>118.87</v>
      </c>
      <c r="JF635">
        <v>94.5</v>
      </c>
      <c r="JK635">
        <v>94.5</v>
      </c>
      <c r="JP635">
        <v>94.5</v>
      </c>
    </row>
    <row r="636" spans="1:277" x14ac:dyDescent="0.3">
      <c r="A636" s="2">
        <f>IFERROR(AVERAGEIF(Customer_Revenue[[#This Row],[1/3/2022]:[3/31/2022]], "&gt;0"), 0)</f>
        <v>205.71583333333339</v>
      </c>
      <c r="B636" s="1">
        <f>IFERROR(AVEDEV(Customer_Revenue[[#This Row],[1/3/2022]:[3/31/2022]]),0)</f>
        <v>63.541938775510175</v>
      </c>
      <c r="C636" s="1">
        <f>IFERROR(MAX(0,#REF!-#REF!),0)</f>
        <v>0</v>
      </c>
      <c r="D636" s="1">
        <f>IFERROR(#REF!+#REF!,0)</f>
        <v>0</v>
      </c>
      <c r="E636" s="2">
        <f>IFERROR(AVERAGEIF(Customer_Revenue[[#This Row],[4/1/2022]:[6/30/2022]], "&gt;0"), 0)</f>
        <v>177.08153846153849</v>
      </c>
      <c r="F636" s="1">
        <f>IFERROR(AVEDEV(Customer_Revenue[[#This Row],[4/1/2022]:[6/30/2022]]),0)</f>
        <v>18.643195266272201</v>
      </c>
      <c r="G636" s="1">
        <f>IFERROR(MAX(0,#REF!-#REF!),0)</f>
        <v>0</v>
      </c>
      <c r="H636" s="1">
        <f>IFERROR(#REF!+#REF!,0)</f>
        <v>0</v>
      </c>
      <c r="I636" s="2">
        <f>IFERROR(AVERAGEIF(Customer_Revenue[[#This Row],[4/1/2022]:[9/30/2022]], "&gt;0"),0)</f>
        <v>172.92038461538462</v>
      </c>
      <c r="J636" s="1">
        <f>IFERROR(AVEDEV(Customer_Revenue[[#This Row],[4/1/2022]:[9/30/2022]]),0)</f>
        <v>21.159012345679002</v>
      </c>
      <c r="K636" s="1">
        <f>IFERROR(MAX(0,Customer_Revenue[[#This Row],[Q3 Mean]]-Customer_Revenue[[#This Row],[Q3 Mean Absolute Deviation]]),0)</f>
        <v>151.76137226970562</v>
      </c>
      <c r="L636" s="1">
        <f>IFERROR(MAX(0,Customer_Revenue[[#This Row],[Q3 Mean]]+Customer_Revenue[[#This Row],[Q3 Mean Absolute Deviation]]),0)</f>
        <v>194.07939696106362</v>
      </c>
      <c r="M636" s="2">
        <f>IFERROR(AVERAGEIF(Customer_Revenue[[#This Row],[10/1/2021]:[3/31/2022]], "&gt;0"),0)</f>
        <v>186.53360000000001</v>
      </c>
      <c r="N636" s="1">
        <f>IFERROR(AVEDEV(Customer_Revenue[[#This Row],[10/1/2021]:[3/31/2022]]),0)</f>
        <v>42.846419753086423</v>
      </c>
      <c r="O636" s="1">
        <f>IFERROR(MAX(0,#REF!-#REF!),0)</f>
        <v>0</v>
      </c>
      <c r="P636" s="1">
        <f>IFERROR(#REF!+#REF!,0)</f>
        <v>0</v>
      </c>
      <c r="Q636">
        <v>11793</v>
      </c>
      <c r="U636">
        <v>142.28</v>
      </c>
      <c r="Z636">
        <v>131.08000000000001</v>
      </c>
      <c r="AE636">
        <v>171.5</v>
      </c>
      <c r="AJ636">
        <v>171.5</v>
      </c>
      <c r="AO636">
        <v>183.61</v>
      </c>
      <c r="AT636">
        <v>183.61</v>
      </c>
      <c r="AY636">
        <v>183.61</v>
      </c>
      <c r="BD636">
        <v>116.72</v>
      </c>
      <c r="BI636">
        <v>190.12</v>
      </c>
      <c r="BN636">
        <v>158.75</v>
      </c>
      <c r="BS636">
        <v>216.15</v>
      </c>
      <c r="BX636">
        <v>172.91</v>
      </c>
      <c r="CC636">
        <v>172.91</v>
      </c>
      <c r="CH636">
        <v>84.19</v>
      </c>
      <c r="CK636" s="17"/>
      <c r="CM636">
        <v>0</v>
      </c>
      <c r="CR636">
        <v>216.15</v>
      </c>
      <c r="CW636">
        <v>216.15</v>
      </c>
      <c r="DB636">
        <v>216.15</v>
      </c>
      <c r="DG636">
        <v>216.15</v>
      </c>
      <c r="DL636">
        <v>216.15</v>
      </c>
      <c r="DQ636">
        <v>216.15</v>
      </c>
      <c r="DV636">
        <v>216.15</v>
      </c>
      <c r="DW636">
        <v>0</v>
      </c>
      <c r="EA636">
        <v>216.15</v>
      </c>
      <c r="EF636">
        <v>218.4</v>
      </c>
      <c r="EK636">
        <v>218.4</v>
      </c>
      <c r="EP636">
        <v>218.4</v>
      </c>
      <c r="EU636">
        <v>218.4</v>
      </c>
      <c r="EZ636">
        <v>156.13999999999999</v>
      </c>
      <c r="FE636">
        <v>188.68</v>
      </c>
      <c r="FJ636">
        <v>156.13999999999999</v>
      </c>
      <c r="FO636">
        <v>156.13999999999999</v>
      </c>
      <c r="FT636">
        <v>173.42999999999998</v>
      </c>
      <c r="FY636">
        <v>182.21</v>
      </c>
      <c r="GD636">
        <v>173.44</v>
      </c>
      <c r="GI636">
        <v>176.35</v>
      </c>
      <c r="GN636">
        <v>187.28</v>
      </c>
      <c r="GS636">
        <v>126.75</v>
      </c>
      <c r="GX636">
        <v>203.55</v>
      </c>
      <c r="HC636">
        <v>203.55</v>
      </c>
      <c r="HH636">
        <v>203.55</v>
      </c>
      <c r="HL636">
        <v>-21.58</v>
      </c>
      <c r="HM636">
        <v>198.09</v>
      </c>
      <c r="HR636">
        <v>162.93</v>
      </c>
      <c r="HW636">
        <v>162.93</v>
      </c>
      <c r="IB636">
        <v>162.93</v>
      </c>
      <c r="IG636">
        <v>162.93</v>
      </c>
      <c r="IL636">
        <v>162.93</v>
      </c>
      <c r="IQ636">
        <v>162.93</v>
      </c>
      <c r="IV636">
        <v>162.93</v>
      </c>
      <c r="JA636">
        <v>162.93</v>
      </c>
      <c r="JF636">
        <v>162.93</v>
      </c>
      <c r="JK636">
        <v>162.93</v>
      </c>
      <c r="JP636">
        <v>162.93</v>
      </c>
    </row>
    <row r="637" spans="1:277" x14ac:dyDescent="0.3">
      <c r="A637" s="2">
        <f>IFERROR(AVERAGEIF(Customer_Revenue[[#This Row],[1/3/2022]:[3/31/2022]], "&gt;0"), 0)</f>
        <v>68.644999999999996</v>
      </c>
      <c r="B637" s="1">
        <f>IFERROR(AVEDEV(Customer_Revenue[[#This Row],[1/3/2022]:[3/31/2022]]),0)</f>
        <v>16.811020408163269</v>
      </c>
      <c r="C637" s="1">
        <f>IFERROR(MAX(0,#REF!-#REF!),0)</f>
        <v>0</v>
      </c>
      <c r="D637" s="1">
        <f>IFERROR(#REF!+#REF!,0)</f>
        <v>0</v>
      </c>
      <c r="E637" s="2">
        <f>IFERROR(AVERAGEIF(Customer_Revenue[[#This Row],[4/1/2022]:[6/30/2022]], "&gt;0"), 0)</f>
        <v>71.483333333333334</v>
      </c>
      <c r="F637" s="1">
        <f>IFERROR(AVEDEV(Customer_Revenue[[#This Row],[4/1/2022]:[6/30/2022]]),0)</f>
        <v>1.2844444444444463</v>
      </c>
      <c r="G637" s="1">
        <f>IFERROR(MAX(0,#REF!-#REF!),0)</f>
        <v>0</v>
      </c>
      <c r="H637" s="1">
        <f>IFERROR(#REF!+#REF!,0)</f>
        <v>0</v>
      </c>
      <c r="I637" s="2">
        <f>IFERROR(AVERAGEIF(Customer_Revenue[[#This Row],[4/1/2022]:[9/30/2022]], "&gt;0"),0)</f>
        <v>72.313076923076906</v>
      </c>
      <c r="J637" s="1">
        <f>IFERROR(AVEDEV(Customer_Revenue[[#This Row],[4/1/2022]:[9/30/2022]]),0)</f>
        <v>1.1034319526627292</v>
      </c>
      <c r="K637" s="1">
        <f>IFERROR(MAX(0,Customer_Revenue[[#This Row],[Q3 Mean]]-Customer_Revenue[[#This Row],[Q3 Mean Absolute Deviation]]),0)</f>
        <v>71.209644970414175</v>
      </c>
      <c r="L637" s="1">
        <f>IFERROR(MAX(0,Customer_Revenue[[#This Row],[Q3 Mean]]+Customer_Revenue[[#This Row],[Q3 Mean Absolute Deviation]]),0)</f>
        <v>73.416508875739638</v>
      </c>
      <c r="M637" s="2">
        <f>IFERROR(AVERAGEIF(Customer_Revenue[[#This Row],[10/1/2021]:[3/31/2022]], "&gt;0"),0)</f>
        <v>65.894166666666663</v>
      </c>
      <c r="N637" s="1">
        <f>IFERROR(AVEDEV(Customer_Revenue[[#This Row],[10/1/2021]:[3/31/2022]]),0)</f>
        <v>11.76011834319527</v>
      </c>
      <c r="O637" s="1">
        <f>IFERROR(MAX(0,#REF!-#REF!),0)</f>
        <v>0</v>
      </c>
      <c r="P637" s="1">
        <f>IFERROR(#REF!+#REF!,0)</f>
        <v>0</v>
      </c>
      <c r="Q637">
        <v>11818</v>
      </c>
      <c r="Y637">
        <v>64.42</v>
      </c>
      <c r="AI637">
        <v>64.42</v>
      </c>
      <c r="AS637">
        <v>68.27</v>
      </c>
      <c r="BC637">
        <v>68.27</v>
      </c>
      <c r="BM637">
        <v>68.27</v>
      </c>
      <c r="BW637">
        <v>45.21</v>
      </c>
      <c r="CG637">
        <v>68.27</v>
      </c>
      <c r="CK637" s="17"/>
      <c r="CV637">
        <v>68.27</v>
      </c>
      <c r="DA637">
        <v>68.27</v>
      </c>
      <c r="DK637">
        <v>68.27</v>
      </c>
      <c r="DZ637">
        <v>68.27</v>
      </c>
      <c r="EE637">
        <v>0</v>
      </c>
      <c r="EO637">
        <v>70.52</v>
      </c>
      <c r="EY637">
        <v>70.52</v>
      </c>
      <c r="FI637">
        <v>70.52</v>
      </c>
      <c r="FS637">
        <v>70.52</v>
      </c>
      <c r="GC637">
        <v>70.52</v>
      </c>
      <c r="GM637">
        <v>73.41</v>
      </c>
      <c r="GW637">
        <v>73.41</v>
      </c>
      <c r="HG637">
        <v>73.41</v>
      </c>
      <c r="HQ637">
        <v>73.41</v>
      </c>
      <c r="IA637">
        <v>73.41</v>
      </c>
      <c r="IK637">
        <v>73.41</v>
      </c>
      <c r="IU637">
        <v>72.510000000000005</v>
      </c>
      <c r="JE637">
        <v>72.510000000000005</v>
      </c>
      <c r="JO637">
        <v>72.510000000000005</v>
      </c>
    </row>
    <row r="638" spans="1:277" x14ac:dyDescent="0.3">
      <c r="A638" s="2">
        <f>IFERROR(AVERAGEIF(Customer_Revenue[[#This Row],[1/3/2022]:[3/31/2022]], "&gt;0"), 0)</f>
        <v>109.86846153846153</v>
      </c>
      <c r="B638" s="1">
        <f>IFERROR(AVEDEV(Customer_Revenue[[#This Row],[1/3/2022]:[3/31/2022]]),0)</f>
        <v>14.53704142011834</v>
      </c>
      <c r="C638" s="1">
        <f>IFERROR(MAX(0,#REF!-#REF!),0)</f>
        <v>0</v>
      </c>
      <c r="D638" s="1">
        <f>IFERROR(#REF!+#REF!,0)</f>
        <v>0</v>
      </c>
      <c r="E638" s="2">
        <f>IFERROR(AVERAGEIF(Customer_Revenue[[#This Row],[4/1/2022]:[6/30/2022]], "&gt;0"), 0)</f>
        <v>111.90692307692308</v>
      </c>
      <c r="F638" s="1">
        <f>IFERROR(AVEDEV(Customer_Revenue[[#This Row],[4/1/2022]:[6/30/2022]]),0)</f>
        <v>13.301301775147927</v>
      </c>
      <c r="G638" s="1">
        <f>IFERROR(MAX(0,#REF!-#REF!),0)</f>
        <v>0</v>
      </c>
      <c r="H638" s="1">
        <f>IFERROR(#REF!+#REF!,0)</f>
        <v>0</v>
      </c>
      <c r="I638" s="2">
        <f>IFERROR(AVERAGEIF(Customer_Revenue[[#This Row],[4/1/2022]:[9/30/2022]], "&gt;0"),0)</f>
        <v>111.89076923076922</v>
      </c>
      <c r="J638" s="1">
        <f>IFERROR(AVEDEV(Customer_Revenue[[#This Row],[4/1/2022]:[9/30/2022]]),0)</f>
        <v>13.685384615384613</v>
      </c>
      <c r="K638" s="1">
        <f>IFERROR(MAX(0,Customer_Revenue[[#This Row],[Q3 Mean]]-Customer_Revenue[[#This Row],[Q3 Mean Absolute Deviation]]),0)</f>
        <v>98.205384615384617</v>
      </c>
      <c r="L638" s="1">
        <f>IFERROR(MAX(0,Customer_Revenue[[#This Row],[Q3 Mean]]+Customer_Revenue[[#This Row],[Q3 Mean Absolute Deviation]]),0)</f>
        <v>125.57615384615383</v>
      </c>
      <c r="M638" s="2">
        <f>IFERROR(AVERAGEIF(Customer_Revenue[[#This Row],[10/1/2021]:[3/31/2022]], "&gt;0"),0)</f>
        <v>107.03423076923076</v>
      </c>
      <c r="N638" s="1">
        <f>IFERROR(AVEDEV(Customer_Revenue[[#This Row],[10/1/2021]:[3/31/2022]]),0)</f>
        <v>14.048076923076922</v>
      </c>
      <c r="O638" s="1">
        <f>IFERROR(MAX(0,#REF!-#REF!),0)</f>
        <v>0</v>
      </c>
      <c r="P638" s="1">
        <f>IFERROR(#REF!+#REF!,0)</f>
        <v>0</v>
      </c>
      <c r="Q638">
        <v>11824</v>
      </c>
      <c r="V638">
        <v>88.21</v>
      </c>
      <c r="AA638">
        <v>114.8</v>
      </c>
      <c r="AF638">
        <v>88.21</v>
      </c>
      <c r="AK638">
        <v>114.8</v>
      </c>
      <c r="AP638">
        <v>92.32</v>
      </c>
      <c r="AU638">
        <v>120.22</v>
      </c>
      <c r="AZ638">
        <v>92.32</v>
      </c>
      <c r="BE638">
        <v>120.22</v>
      </c>
      <c r="BJ638">
        <v>92.32</v>
      </c>
      <c r="BO638">
        <v>126.31</v>
      </c>
      <c r="BT638">
        <v>92.32</v>
      </c>
      <c r="BY638">
        <v>114.15</v>
      </c>
      <c r="CD638">
        <v>98.4</v>
      </c>
      <c r="CI638">
        <v>126.31</v>
      </c>
      <c r="CK638" s="17"/>
      <c r="CN638">
        <v>92.32</v>
      </c>
      <c r="CS638">
        <v>120.22</v>
      </c>
      <c r="CX638">
        <v>92.32</v>
      </c>
      <c r="DC638">
        <v>120.22</v>
      </c>
      <c r="DH638">
        <v>92.32</v>
      </c>
      <c r="DM638">
        <v>123.08</v>
      </c>
      <c r="DR638">
        <v>95.17</v>
      </c>
      <c r="DW638">
        <v>123.08</v>
      </c>
      <c r="EB638">
        <v>95.17</v>
      </c>
      <c r="EG638">
        <v>125.33</v>
      </c>
      <c r="EL638">
        <v>97.42</v>
      </c>
      <c r="EQ638">
        <v>125.33</v>
      </c>
      <c r="EV638">
        <v>97.42</v>
      </c>
      <c r="FA638">
        <v>125.33</v>
      </c>
      <c r="FF638">
        <v>97.42</v>
      </c>
      <c r="FK638">
        <v>125.33</v>
      </c>
      <c r="FP638">
        <v>97.42</v>
      </c>
      <c r="FU638">
        <v>125.33</v>
      </c>
      <c r="FZ638">
        <v>97.42</v>
      </c>
      <c r="GE638">
        <v>125.33</v>
      </c>
      <c r="GJ638">
        <v>100.38</v>
      </c>
      <c r="GO638">
        <v>128.29</v>
      </c>
      <c r="GT638">
        <v>106.45</v>
      </c>
      <c r="GY638">
        <v>128.29</v>
      </c>
      <c r="HD638">
        <v>100.38</v>
      </c>
      <c r="HI638">
        <v>128.29</v>
      </c>
      <c r="HN638">
        <v>100.38</v>
      </c>
      <c r="HS638">
        <v>128.29</v>
      </c>
      <c r="HX638">
        <v>100.38</v>
      </c>
      <c r="IC638">
        <v>128.29</v>
      </c>
      <c r="IH638">
        <v>100.38</v>
      </c>
      <c r="IM638">
        <v>127.37</v>
      </c>
      <c r="IR638">
        <v>99.46</v>
      </c>
      <c r="IW638">
        <v>127.37</v>
      </c>
      <c r="JB638">
        <v>89.59</v>
      </c>
      <c r="JG638">
        <v>117.49</v>
      </c>
      <c r="JL638">
        <v>89.59</v>
      </c>
      <c r="JQ638">
        <v>117.49</v>
      </c>
    </row>
    <row r="639" spans="1:277" x14ac:dyDescent="0.3">
      <c r="A639" s="2">
        <f>IFERROR(AVERAGEIF(Customer_Revenue[[#This Row],[1/3/2022]:[3/31/2022]], "&gt;0"), 0)</f>
        <v>145.47923076923078</v>
      </c>
      <c r="B639" s="1">
        <f>IFERROR(AVEDEV(Customer_Revenue[[#This Row],[1/3/2022]:[3/31/2022]]),0)</f>
        <v>27.391020408163278</v>
      </c>
      <c r="C639" s="1">
        <f>IFERROR(MAX(0,#REF!-#REF!),0)</f>
        <v>0</v>
      </c>
      <c r="D639" s="1">
        <f>IFERROR(#REF!+#REF!,0)</f>
        <v>0</v>
      </c>
      <c r="E639" s="2">
        <f>IFERROR(AVERAGEIF(Customer_Revenue[[#This Row],[4/1/2022]:[6/30/2022]], "&gt;0"), 0)</f>
        <v>119.5376923076923</v>
      </c>
      <c r="F639" s="1">
        <f>IFERROR(AVEDEV(Customer_Revenue[[#This Row],[4/1/2022]:[6/30/2022]]),0)</f>
        <v>9.442130177514791</v>
      </c>
      <c r="G639" s="1">
        <f>IFERROR(MAX(0,#REF!-#REF!),0)</f>
        <v>0</v>
      </c>
      <c r="H639" s="1">
        <f>IFERROR(#REF!+#REF!,0)</f>
        <v>0</v>
      </c>
      <c r="I639" s="2">
        <f>IFERROR(AVERAGEIF(Customer_Revenue[[#This Row],[4/1/2022]:[9/30/2022]], "&gt;0"),0)</f>
        <v>117.1955555555555</v>
      </c>
      <c r="J639" s="1">
        <f>IFERROR(AVEDEV(Customer_Revenue[[#This Row],[4/1/2022]:[9/30/2022]]),0)</f>
        <v>17.081428571428567</v>
      </c>
      <c r="K639" s="1">
        <f>IFERROR(MAX(0,Customer_Revenue[[#This Row],[Q3 Mean]]-Customer_Revenue[[#This Row],[Q3 Mean Absolute Deviation]]),0)</f>
        <v>100.11412698412693</v>
      </c>
      <c r="L639" s="1">
        <f>IFERROR(MAX(0,Customer_Revenue[[#This Row],[Q3 Mean]]+Customer_Revenue[[#This Row],[Q3 Mean Absolute Deviation]]),0)</f>
        <v>134.27698412698408</v>
      </c>
      <c r="M639" s="2">
        <f>IFERROR(AVERAGEIF(Customer_Revenue[[#This Row],[10/1/2021]:[3/31/2022]], "&gt;0"),0)</f>
        <v>131.66</v>
      </c>
      <c r="N639" s="1">
        <f>IFERROR(AVEDEV(Customer_Revenue[[#This Row],[10/1/2021]:[3/31/2022]]),0)</f>
        <v>33.879001040582729</v>
      </c>
      <c r="O639" s="1">
        <f>IFERROR(MAX(0,#REF!-#REF!),0)</f>
        <v>0</v>
      </c>
      <c r="P639" s="1">
        <f>IFERROR(#REF!+#REF!,0)</f>
        <v>0</v>
      </c>
      <c r="Q639">
        <v>11825</v>
      </c>
      <c r="T639">
        <v>109.73</v>
      </c>
      <c r="U639">
        <v>0</v>
      </c>
      <c r="Y639">
        <v>127.53</v>
      </c>
      <c r="AD639">
        <v>109.73</v>
      </c>
      <c r="AF639">
        <v>64.790000000000006</v>
      </c>
      <c r="AI639">
        <v>140.69999999999999</v>
      </c>
      <c r="AN639">
        <v>115.15</v>
      </c>
      <c r="AS639">
        <v>133.84</v>
      </c>
      <c r="AX639">
        <v>115.15</v>
      </c>
      <c r="BB639">
        <v>133.84</v>
      </c>
      <c r="BC639">
        <v>0</v>
      </c>
      <c r="BH639">
        <v>115.15</v>
      </c>
      <c r="BI639">
        <v>0</v>
      </c>
      <c r="BM639">
        <v>133.84</v>
      </c>
      <c r="BR639">
        <v>115.15</v>
      </c>
      <c r="BW639">
        <v>133.84</v>
      </c>
      <c r="CB639">
        <v>115.15</v>
      </c>
      <c r="CG639">
        <v>133.84</v>
      </c>
      <c r="CK639" s="17"/>
      <c r="CL639">
        <v>149.71</v>
      </c>
      <c r="CQ639">
        <v>168.4</v>
      </c>
      <c r="CV639">
        <v>149.71</v>
      </c>
      <c r="DA639">
        <v>168.4</v>
      </c>
      <c r="DF639">
        <v>149.71</v>
      </c>
      <c r="DK639">
        <v>168.4</v>
      </c>
      <c r="DP639">
        <v>149.71</v>
      </c>
      <c r="DU639">
        <v>168.4</v>
      </c>
      <c r="DV639">
        <v>0</v>
      </c>
      <c r="DZ639">
        <v>110.21</v>
      </c>
      <c r="EE639">
        <v>131.13999999999999</v>
      </c>
      <c r="EJ639">
        <v>112.46</v>
      </c>
      <c r="EO639">
        <v>131.13999999999999</v>
      </c>
      <c r="ET639">
        <v>112.46</v>
      </c>
      <c r="EY639">
        <v>131.13999999999999</v>
      </c>
      <c r="FD639">
        <v>112.46</v>
      </c>
      <c r="FI639">
        <v>131.13999999999999</v>
      </c>
      <c r="FN639">
        <v>108.91</v>
      </c>
      <c r="FS639">
        <v>127.6</v>
      </c>
      <c r="FX639">
        <v>108.91</v>
      </c>
      <c r="GC639">
        <v>127.6</v>
      </c>
      <c r="GH639">
        <v>108.91</v>
      </c>
      <c r="GM639">
        <v>130.56</v>
      </c>
      <c r="GR639">
        <v>111.87</v>
      </c>
      <c r="GW639">
        <v>130.56</v>
      </c>
      <c r="HB639">
        <v>111.87</v>
      </c>
      <c r="HG639">
        <v>130.56</v>
      </c>
      <c r="HL639">
        <v>111.87</v>
      </c>
      <c r="HQ639">
        <v>130.56</v>
      </c>
      <c r="HV639">
        <v>111.87</v>
      </c>
      <c r="HY639">
        <v>12.16</v>
      </c>
      <c r="IA639">
        <v>130.56</v>
      </c>
      <c r="IF639">
        <v>111.87</v>
      </c>
      <c r="IK639">
        <v>130.56</v>
      </c>
      <c r="IL639">
        <v>0</v>
      </c>
      <c r="IP639">
        <v>110.95</v>
      </c>
      <c r="IU639">
        <v>135.81</v>
      </c>
      <c r="IZ639">
        <v>110.95</v>
      </c>
      <c r="JE639">
        <v>135.81</v>
      </c>
      <c r="JJ639">
        <v>110.95</v>
      </c>
      <c r="JO639">
        <v>135.81</v>
      </c>
    </row>
    <row r="640" spans="1:277" x14ac:dyDescent="0.3">
      <c r="A640" s="2">
        <f>IFERROR(AVERAGEIF(Customer_Revenue[[#This Row],[1/3/2022]:[3/31/2022]], "&gt;0"), 0)</f>
        <v>55.615000000000002</v>
      </c>
      <c r="B640" s="1">
        <f>IFERROR(AVEDEV(Customer_Revenue[[#This Row],[1/3/2022]:[3/31/2022]]),0)</f>
        <v>0.625</v>
      </c>
      <c r="C640" s="1">
        <f>IFERROR(MAX(0,#REF!-#REF!),0)</f>
        <v>0</v>
      </c>
      <c r="D640" s="1">
        <f>IFERROR(#REF!+#REF!,0)</f>
        <v>0</v>
      </c>
      <c r="E640" s="2">
        <f>IFERROR(AVERAGEIF(Customer_Revenue[[#This Row],[4/1/2022]:[6/30/2022]], "&gt;0"), 0)</f>
        <v>69.913333333333327</v>
      </c>
      <c r="F640" s="1">
        <f>IFERROR(AVEDEV(Customer_Revenue[[#This Row],[4/1/2022]:[6/30/2022]]),0)</f>
        <v>13.112592592592593</v>
      </c>
      <c r="G640" s="1">
        <f>IFERROR(MAX(0,#REF!-#REF!),0)</f>
        <v>0</v>
      </c>
      <c r="H640" s="1">
        <f>IFERROR(#REF!+#REF!,0)</f>
        <v>0</v>
      </c>
      <c r="I640" s="2">
        <f>IFERROR(AVERAGEIF(Customer_Revenue[[#This Row],[4/1/2022]:[9/30/2022]], "&gt;0"),0)</f>
        <v>71.063749999999985</v>
      </c>
      <c r="J640" s="1">
        <f>IFERROR(AVEDEV(Customer_Revenue[[#This Row],[4/1/2022]:[9/30/2022]]),0)</f>
        <v>11.657812500000007</v>
      </c>
      <c r="K640" s="1">
        <f>IFERROR(MAX(0,Customer_Revenue[[#This Row],[Q3 Mean]]-Customer_Revenue[[#This Row],[Q3 Mean Absolute Deviation]]),0)</f>
        <v>59.405937499999979</v>
      </c>
      <c r="L640" s="1">
        <f>IFERROR(MAX(0,Customer_Revenue[[#This Row],[Q3 Mean]]+Customer_Revenue[[#This Row],[Q3 Mean Absolute Deviation]]),0)</f>
        <v>82.72156249999999</v>
      </c>
      <c r="M640" s="2">
        <f>IFERROR(AVERAGEIF(Customer_Revenue[[#This Row],[10/1/2021]:[3/31/2022]], "&gt;0"),0)</f>
        <v>54.537500000000001</v>
      </c>
      <c r="N640" s="1">
        <f>IFERROR(AVEDEV(Customer_Revenue[[#This Row],[10/1/2021]:[3/31/2022]]),0)</f>
        <v>13.356122448979599</v>
      </c>
      <c r="O640" s="1">
        <f>IFERROR(MAX(0,#REF!-#REF!),0)</f>
        <v>0</v>
      </c>
      <c r="P640" s="1">
        <f>IFERROR(#REF!+#REF!,0)</f>
        <v>0</v>
      </c>
      <c r="Q640">
        <v>11847</v>
      </c>
      <c r="V640">
        <v>52.57</v>
      </c>
      <c r="AF640">
        <v>52.57</v>
      </c>
      <c r="AK640">
        <v>0</v>
      </c>
      <c r="AP640">
        <v>52.57</v>
      </c>
      <c r="AZ640">
        <v>52.57</v>
      </c>
      <c r="BJ640">
        <v>55.24</v>
      </c>
      <c r="BY640">
        <v>0</v>
      </c>
      <c r="CD640">
        <v>55.24</v>
      </c>
      <c r="CK640" s="17"/>
      <c r="CN640">
        <v>55.24</v>
      </c>
      <c r="CX640">
        <v>55.24</v>
      </c>
      <c r="DH640">
        <v>55.24</v>
      </c>
      <c r="DR640">
        <v>55.24</v>
      </c>
      <c r="EB640">
        <v>55.24</v>
      </c>
      <c r="EQ640">
        <v>57.49</v>
      </c>
      <c r="EV640">
        <v>57.49</v>
      </c>
      <c r="FF640">
        <v>57.49</v>
      </c>
      <c r="FP640">
        <v>57.49</v>
      </c>
      <c r="FZ640">
        <v>57.49</v>
      </c>
      <c r="GC640">
        <v>103.3</v>
      </c>
      <c r="GJ640">
        <v>80.28</v>
      </c>
      <c r="GT640">
        <v>77.540000000000006</v>
      </c>
      <c r="HA640">
        <v>60.6</v>
      </c>
      <c r="HD640">
        <v>77.540000000000006</v>
      </c>
      <c r="HN640">
        <v>77.540000000000006</v>
      </c>
      <c r="HT640">
        <v>42.56</v>
      </c>
      <c r="HX640">
        <v>77.540000000000006</v>
      </c>
      <c r="IH640">
        <v>77.540000000000006</v>
      </c>
      <c r="IR640">
        <v>77.540000000000006</v>
      </c>
      <c r="JB640">
        <v>77.540000000000006</v>
      </c>
      <c r="JL640">
        <v>77.540000000000006</v>
      </c>
    </row>
    <row r="641" spans="1:278" x14ac:dyDescent="0.3">
      <c r="A641" s="2">
        <f>IFERROR(AVERAGEIF(Customer_Revenue[[#This Row],[1/3/2022]:[3/31/2022]], "&gt;0"), 0)</f>
        <v>216.28846153846155</v>
      </c>
      <c r="B641" s="1">
        <f>IFERROR(AVEDEV(Customer_Revenue[[#This Row],[1/3/2022]:[3/31/2022]]),0)</f>
        <v>51.354999999999983</v>
      </c>
      <c r="C641" s="1">
        <f>IFERROR(MAX(0,#REF!-#REF!),0)</f>
        <v>0</v>
      </c>
      <c r="D641" s="1">
        <f>IFERROR(#REF!+#REF!,0)</f>
        <v>0</v>
      </c>
      <c r="E641" s="2">
        <f>IFERROR(AVERAGEIF(Customer_Revenue[[#This Row],[4/1/2022]:[6/30/2022]], "&gt;0"), 0)</f>
        <v>227.72384615384621</v>
      </c>
      <c r="F641" s="1">
        <f>IFERROR(AVEDEV(Customer_Revenue[[#This Row],[4/1/2022]:[6/30/2022]]),0)</f>
        <v>75.052071005917185</v>
      </c>
      <c r="G641" s="1">
        <f>IFERROR(MAX(0,#REF!-#REF!),0)</f>
        <v>0</v>
      </c>
      <c r="H641" s="1">
        <f>IFERROR(#REF!+#REF!,0)</f>
        <v>0</v>
      </c>
      <c r="I641" s="2">
        <f>IFERROR(AVERAGEIF(Customer_Revenue[[#This Row],[4/1/2022]:[9/30/2022]], "&gt;0"),0)</f>
        <v>208.15653846153853</v>
      </c>
      <c r="J641" s="1">
        <f>IFERROR(AVEDEV(Customer_Revenue[[#This Row],[4/1/2022]:[9/30/2022]]),0)</f>
        <v>49.19109467455624</v>
      </c>
      <c r="K641" s="1">
        <f>IFERROR(MAX(0,Customer_Revenue[[#This Row],[Q3 Mean]]-Customer_Revenue[[#This Row],[Q3 Mean Absolute Deviation]]),0)</f>
        <v>158.96544378698229</v>
      </c>
      <c r="L641" s="1">
        <f>IFERROR(MAX(0,Customer_Revenue[[#This Row],[Q3 Mean]]+Customer_Revenue[[#This Row],[Q3 Mean Absolute Deviation]]),0)</f>
        <v>257.34763313609477</v>
      </c>
      <c r="M641" s="2">
        <f>IFERROR(AVERAGEIF(Customer_Revenue[[#This Row],[10/1/2021]:[3/31/2022]], "&gt;0"),0)</f>
        <v>204.48222222222216</v>
      </c>
      <c r="N641" s="1">
        <f>IFERROR(AVEDEV(Customer_Revenue[[#This Row],[10/1/2021]:[3/31/2022]]),0)</f>
        <v>44.957755102040792</v>
      </c>
      <c r="O641" s="1">
        <f>IFERROR(MAX(0,#REF!-#REF!),0)</f>
        <v>0</v>
      </c>
      <c r="P641" s="1">
        <f>IFERROR(#REF!+#REF!,0)</f>
        <v>0</v>
      </c>
      <c r="Q641">
        <v>11863</v>
      </c>
      <c r="R641">
        <v>141.81</v>
      </c>
      <c r="W641">
        <v>257.14999999999998</v>
      </c>
      <c r="AB641">
        <v>249.83</v>
      </c>
      <c r="AG641">
        <v>155.66</v>
      </c>
      <c r="AL641">
        <v>291.08</v>
      </c>
      <c r="AP641">
        <v>183.45</v>
      </c>
      <c r="AU641">
        <v>161.82</v>
      </c>
      <c r="AZ641">
        <v>161.82</v>
      </c>
      <c r="BE641">
        <v>161.82</v>
      </c>
      <c r="BJ641">
        <v>171.83</v>
      </c>
      <c r="BO641">
        <v>216.07</v>
      </c>
      <c r="BT641">
        <v>170.43</v>
      </c>
      <c r="BY641">
        <v>216.07</v>
      </c>
      <c r="CD641">
        <v>170.43</v>
      </c>
      <c r="CI641">
        <v>170.43</v>
      </c>
      <c r="CK641" s="17"/>
      <c r="CN641">
        <v>170.43</v>
      </c>
      <c r="CS641">
        <v>216.07</v>
      </c>
      <c r="CX641">
        <v>237.85</v>
      </c>
      <c r="DC641">
        <v>170.43</v>
      </c>
      <c r="DH641">
        <v>170.43</v>
      </c>
      <c r="DM641">
        <v>325.85000000000002</v>
      </c>
      <c r="DR641">
        <v>235.57</v>
      </c>
      <c r="DW641">
        <v>181.21</v>
      </c>
      <c r="DX641">
        <v>0</v>
      </c>
      <c r="EB641">
        <v>266.25</v>
      </c>
      <c r="EG641">
        <v>183.46</v>
      </c>
      <c r="EL641">
        <v>208.99</v>
      </c>
      <c r="EQ641">
        <v>274.77999999999997</v>
      </c>
      <c r="EV641">
        <v>161.18</v>
      </c>
      <c r="FA641">
        <v>180.43</v>
      </c>
      <c r="FF641">
        <v>161.18</v>
      </c>
      <c r="FK641">
        <v>161.18</v>
      </c>
      <c r="FP641">
        <v>174.44</v>
      </c>
      <c r="FU641">
        <v>174.44</v>
      </c>
      <c r="FZ641">
        <v>222.72</v>
      </c>
      <c r="GE641">
        <v>317.86</v>
      </c>
      <c r="GJ641">
        <v>590.54</v>
      </c>
      <c r="GO641">
        <v>184.61</v>
      </c>
      <c r="GT641">
        <v>184.61</v>
      </c>
      <c r="GY641">
        <v>184.61</v>
      </c>
      <c r="HD641">
        <v>262.61</v>
      </c>
      <c r="HI641">
        <v>184.61</v>
      </c>
      <c r="HN641">
        <v>202.13</v>
      </c>
      <c r="HS641">
        <v>181.89</v>
      </c>
      <c r="HX641">
        <v>209.68</v>
      </c>
      <c r="IC641">
        <v>243.05</v>
      </c>
      <c r="IH641">
        <v>163.30000000000001</v>
      </c>
      <c r="IM641">
        <v>250.12</v>
      </c>
      <c r="IR641">
        <v>162.76</v>
      </c>
      <c r="IW641">
        <v>162.76</v>
      </c>
      <c r="JB641">
        <v>162.76</v>
      </c>
      <c r="JG641">
        <v>203.08</v>
      </c>
      <c r="JL641">
        <v>162.76</v>
      </c>
      <c r="JQ641">
        <v>162.76</v>
      </c>
    </row>
    <row r="642" spans="1:278" x14ac:dyDescent="0.3">
      <c r="A642" s="2">
        <f>IFERROR(AVERAGEIF(Customer_Revenue[[#This Row],[1/3/2022]:[3/31/2022]], "&gt;0"), 0)</f>
        <v>174.67000000000002</v>
      </c>
      <c r="B642" s="1">
        <f>IFERROR(AVEDEV(Customer_Revenue[[#This Row],[1/3/2022]:[3/31/2022]]),0)</f>
        <v>16.398461538461547</v>
      </c>
      <c r="C642" s="1">
        <f>IFERROR(MAX(0,#REF!-#REF!),0)</f>
        <v>0</v>
      </c>
      <c r="D642" s="1">
        <f>IFERROR(#REF!+#REF!,0)</f>
        <v>0</v>
      </c>
      <c r="E642" s="2">
        <f>IFERROR(AVERAGEIF(Customer_Revenue[[#This Row],[4/1/2022]:[6/30/2022]], "&gt;0"), 0)</f>
        <v>158.63769230769233</v>
      </c>
      <c r="F642" s="1">
        <f>IFERROR(AVEDEV(Customer_Revenue[[#This Row],[4/1/2022]:[6/30/2022]]),0)</f>
        <v>42.353017751479307</v>
      </c>
      <c r="G642" s="1">
        <f>IFERROR(MAX(0,#REF!-#REF!),0)</f>
        <v>0</v>
      </c>
      <c r="H642" s="1">
        <f>IFERROR(#REF!+#REF!,0)</f>
        <v>0</v>
      </c>
      <c r="I642" s="2">
        <f>IFERROR(AVERAGEIF(Customer_Revenue[[#This Row],[4/1/2022]:[9/30/2022]], "&gt;0"),0)</f>
        <v>157.62230769230763</v>
      </c>
      <c r="J642" s="1">
        <f>IFERROR(AVEDEV(Customer_Revenue[[#This Row],[4/1/2022]:[9/30/2022]]),0)</f>
        <v>26.119289940828352</v>
      </c>
      <c r="K642" s="1">
        <f>IFERROR(MAX(0,Customer_Revenue[[#This Row],[Q3 Mean]]-Customer_Revenue[[#This Row],[Q3 Mean Absolute Deviation]]),0)</f>
        <v>131.50301775147926</v>
      </c>
      <c r="L642" s="1">
        <f>IFERROR(MAX(0,Customer_Revenue[[#This Row],[Q3 Mean]]+Customer_Revenue[[#This Row],[Q3 Mean Absolute Deviation]]),0)</f>
        <v>183.741597633136</v>
      </c>
      <c r="M642" s="2">
        <f>IFERROR(AVERAGEIF(Customer_Revenue[[#This Row],[10/1/2021]:[3/31/2022]], "&gt;0"),0)</f>
        <v>172.03230769230765</v>
      </c>
      <c r="N642" s="1">
        <f>IFERROR(AVEDEV(Customer_Revenue[[#This Row],[10/1/2021]:[3/31/2022]]),0)</f>
        <v>18.142958579881636</v>
      </c>
      <c r="O642" s="1">
        <f>IFERROR(MAX(0,#REF!-#REF!),0)</f>
        <v>0</v>
      </c>
      <c r="P642" s="1">
        <f>IFERROR(#REF!+#REF!,0)</f>
        <v>0</v>
      </c>
      <c r="Q642">
        <v>11864</v>
      </c>
      <c r="V642">
        <v>166.09</v>
      </c>
      <c r="AA642">
        <v>260.43</v>
      </c>
      <c r="AF642">
        <v>166.09</v>
      </c>
      <c r="AK642">
        <v>166.09</v>
      </c>
      <c r="AP642">
        <v>150.26</v>
      </c>
      <c r="AU642">
        <v>150.26</v>
      </c>
      <c r="AZ642">
        <v>150.26</v>
      </c>
      <c r="BE642">
        <v>150.26</v>
      </c>
      <c r="BJ642">
        <v>159.35</v>
      </c>
      <c r="BO642">
        <v>159.35</v>
      </c>
      <c r="BT642">
        <v>204.99</v>
      </c>
      <c r="BY642">
        <v>159.35</v>
      </c>
      <c r="CD642">
        <v>159.35</v>
      </c>
      <c r="CI642">
        <v>159.35</v>
      </c>
      <c r="CK642" s="17"/>
      <c r="CN642">
        <v>159.35</v>
      </c>
      <c r="CS642">
        <v>259.35000000000002</v>
      </c>
      <c r="CX642">
        <v>159.35</v>
      </c>
      <c r="DC642">
        <v>159.35</v>
      </c>
      <c r="DH642">
        <v>167.77</v>
      </c>
      <c r="DM642">
        <v>167.77</v>
      </c>
      <c r="DR642">
        <v>167.77</v>
      </c>
      <c r="DW642">
        <v>167.77</v>
      </c>
      <c r="EB642">
        <v>167.77</v>
      </c>
      <c r="EG642">
        <v>175.33</v>
      </c>
      <c r="EL642">
        <v>195.92</v>
      </c>
      <c r="EQ642">
        <v>163.86</v>
      </c>
      <c r="EV642">
        <v>137.9</v>
      </c>
      <c r="FA642">
        <v>244.12</v>
      </c>
      <c r="FF642">
        <v>130.68</v>
      </c>
      <c r="FK642">
        <v>130.68</v>
      </c>
      <c r="FP642">
        <v>130.68</v>
      </c>
      <c r="FU642">
        <v>130.68</v>
      </c>
      <c r="FZ642">
        <v>130.68</v>
      </c>
      <c r="GE642">
        <v>130.68</v>
      </c>
      <c r="GJ642">
        <v>132.43</v>
      </c>
      <c r="GO642">
        <v>132.43</v>
      </c>
      <c r="GT642">
        <v>132.43</v>
      </c>
      <c r="GY642">
        <v>348.45</v>
      </c>
      <c r="HD642">
        <v>150.44999999999999</v>
      </c>
      <c r="HI642">
        <v>150.44999999999999</v>
      </c>
      <c r="HN642">
        <v>186.7</v>
      </c>
      <c r="HS642">
        <v>150.44999999999999</v>
      </c>
      <c r="HX642">
        <v>150.44999999999999</v>
      </c>
      <c r="IC642">
        <v>190.77</v>
      </c>
      <c r="IH642">
        <v>150.44999999999999</v>
      </c>
      <c r="IM642">
        <v>149.91</v>
      </c>
      <c r="IR642">
        <v>149.91</v>
      </c>
      <c r="IW642">
        <v>157.16</v>
      </c>
      <c r="JB642">
        <v>149.91</v>
      </c>
      <c r="JG642">
        <v>149.91</v>
      </c>
      <c r="JL642">
        <v>149.91</v>
      </c>
      <c r="JQ642">
        <v>149.91</v>
      </c>
    </row>
    <row r="643" spans="1:278" x14ac:dyDescent="0.3">
      <c r="A643" s="2">
        <f>IFERROR(AVERAGEIF(Customer_Revenue[[#This Row],[1/3/2022]:[3/31/2022]], "&gt;0"), 0)</f>
        <v>112.86999999999998</v>
      </c>
      <c r="B643" s="1">
        <f>IFERROR(AVEDEV(Customer_Revenue[[#This Row],[1/3/2022]:[3/31/2022]]),0)</f>
        <v>33.426153846153838</v>
      </c>
      <c r="C643" s="1">
        <f>IFERROR(MAX(0,#REF!-#REF!),0)</f>
        <v>0</v>
      </c>
      <c r="D643" s="1">
        <f>IFERROR(#REF!+#REF!,0)</f>
        <v>0</v>
      </c>
      <c r="E643" s="2">
        <f>IFERROR(AVERAGEIF(Customer_Revenue[[#This Row],[4/1/2022]:[6/30/2022]], "&gt;0"), 0)</f>
        <v>148.38923076923078</v>
      </c>
      <c r="F643" s="1">
        <f>IFERROR(AVEDEV(Customer_Revenue[[#This Row],[4/1/2022]:[6/30/2022]]),0)</f>
        <v>43.268639053254439</v>
      </c>
      <c r="G643" s="1">
        <f>IFERROR(MAX(0,#REF!-#REF!),0)</f>
        <v>0</v>
      </c>
      <c r="H643" s="1">
        <f>IFERROR(#REF!+#REF!,0)</f>
        <v>0</v>
      </c>
      <c r="I643" s="2">
        <f>IFERROR(AVERAGEIF(Customer_Revenue[[#This Row],[4/1/2022]:[9/30/2022]], "&gt;0"),0)</f>
        <v>134.63961538461541</v>
      </c>
      <c r="J643" s="1">
        <f>IFERROR(AVEDEV(Customer_Revenue[[#This Row],[4/1/2022]:[9/30/2022]]),0)</f>
        <v>40.908875739644969</v>
      </c>
      <c r="K643" s="1">
        <f>IFERROR(MAX(0,Customer_Revenue[[#This Row],[Q3 Mean]]-Customer_Revenue[[#This Row],[Q3 Mean Absolute Deviation]]),0)</f>
        <v>93.730739644970441</v>
      </c>
      <c r="L643" s="1">
        <f>IFERROR(MAX(0,Customer_Revenue[[#This Row],[Q3 Mean]]+Customer_Revenue[[#This Row],[Q3 Mean Absolute Deviation]]),0)</f>
        <v>175.54849112426038</v>
      </c>
      <c r="M643" s="2">
        <f>IFERROR(AVERAGEIF(Customer_Revenue[[#This Row],[10/1/2021]:[3/31/2022]], "&gt;0"),0)</f>
        <v>100.15519999999997</v>
      </c>
      <c r="N643" s="1">
        <f>IFERROR(AVEDEV(Customer_Revenue[[#This Row],[10/1/2021]:[3/31/2022]]),0)</f>
        <v>34.256923076923073</v>
      </c>
      <c r="O643" s="1">
        <f>IFERROR(MAX(0,#REF!-#REF!),0)</f>
        <v>0</v>
      </c>
      <c r="P643" s="1">
        <f>IFERROR(#REF!+#REF!,0)</f>
        <v>0</v>
      </c>
      <c r="Q643">
        <v>11914</v>
      </c>
      <c r="T643">
        <v>69.650000000000006</v>
      </c>
      <c r="Y643">
        <v>106.45</v>
      </c>
      <c r="AD643">
        <v>0</v>
      </c>
      <c r="AI643">
        <v>59.77</v>
      </c>
      <c r="AN643">
        <v>106.45</v>
      </c>
      <c r="AS643">
        <v>69.650000000000006</v>
      </c>
      <c r="AX643">
        <v>147.33000000000001</v>
      </c>
      <c r="BC643">
        <v>69.650000000000006</v>
      </c>
      <c r="BH643">
        <v>65.53</v>
      </c>
      <c r="BM643">
        <v>102.33</v>
      </c>
      <c r="BR643">
        <v>114.65</v>
      </c>
      <c r="BW643">
        <v>65.53</v>
      </c>
      <c r="CB643">
        <v>59.58</v>
      </c>
      <c r="CG643">
        <v>73.819999999999993</v>
      </c>
      <c r="CK643" s="17"/>
      <c r="CL643">
        <v>112.83</v>
      </c>
      <c r="CQ643">
        <v>112.83</v>
      </c>
      <c r="CV643">
        <v>121.52</v>
      </c>
      <c r="DA643">
        <v>51.96</v>
      </c>
      <c r="DF643">
        <v>73.819999999999993</v>
      </c>
      <c r="DK643">
        <v>112.83</v>
      </c>
      <c r="DP643">
        <v>73.819999999999993</v>
      </c>
      <c r="DU643">
        <v>73.819999999999993</v>
      </c>
      <c r="DZ643">
        <v>112.83</v>
      </c>
      <c r="EE643">
        <v>203.76999999999998</v>
      </c>
      <c r="EJ643">
        <v>187.39</v>
      </c>
      <c r="EO643">
        <v>156.07</v>
      </c>
      <c r="ET643">
        <v>156.07</v>
      </c>
      <c r="EY643">
        <v>186.07</v>
      </c>
      <c r="FD643">
        <v>221.07</v>
      </c>
      <c r="FI643">
        <v>106.07</v>
      </c>
      <c r="FN643">
        <v>141.07</v>
      </c>
      <c r="FS643">
        <v>76.069999999999993</v>
      </c>
      <c r="FX643">
        <v>177.32</v>
      </c>
      <c r="GC643">
        <v>212.32</v>
      </c>
      <c r="GH643">
        <v>67.319999999999993</v>
      </c>
      <c r="GM643">
        <v>215.17</v>
      </c>
      <c r="GR643">
        <v>150.16999999999999</v>
      </c>
      <c r="GW643">
        <v>150.16999999999999</v>
      </c>
      <c r="HB643">
        <v>70.17</v>
      </c>
      <c r="HG643">
        <v>70.17</v>
      </c>
      <c r="HL643">
        <v>130.07</v>
      </c>
      <c r="HQ643">
        <v>65.069999999999993</v>
      </c>
      <c r="HV643">
        <v>145.07</v>
      </c>
      <c r="IA643">
        <v>184.27</v>
      </c>
      <c r="IF643">
        <v>132.27000000000001</v>
      </c>
      <c r="IK643">
        <v>65.069999999999993</v>
      </c>
      <c r="IP643">
        <v>145.07</v>
      </c>
      <c r="IU643">
        <v>103.64</v>
      </c>
      <c r="IZ643">
        <v>183.64</v>
      </c>
      <c r="JE643">
        <v>65.069999999999993</v>
      </c>
      <c r="JJ643">
        <v>132.87</v>
      </c>
      <c r="JO643">
        <v>149.29</v>
      </c>
    </row>
    <row r="644" spans="1:278" x14ac:dyDescent="0.3">
      <c r="A644" s="2">
        <f>IFERROR(AVERAGEIF(Customer_Revenue[[#This Row],[1/3/2022]:[3/31/2022]], "&gt;0"), 0)</f>
        <v>129.99666666666667</v>
      </c>
      <c r="B644" s="1">
        <f>IFERROR(AVEDEV(Customer_Revenue[[#This Row],[1/3/2022]:[3/31/2022]]),0)</f>
        <v>36.349387755102043</v>
      </c>
      <c r="C644" s="1">
        <f>IFERROR(MAX(0,#REF!-#REF!),0)</f>
        <v>0</v>
      </c>
      <c r="D644" s="1">
        <f>IFERROR(#REF!+#REF!,0)</f>
        <v>0</v>
      </c>
      <c r="E644" s="2">
        <f>IFERROR(AVERAGEIF(Customer_Revenue[[#This Row],[4/1/2022]:[6/30/2022]], "&gt;0"), 0)</f>
        <v>148.03</v>
      </c>
      <c r="F644" s="1">
        <f>IFERROR(AVEDEV(Customer_Revenue[[#This Row],[4/1/2022]:[6/30/2022]]),0)</f>
        <v>15.848571428571429</v>
      </c>
      <c r="G644" s="1">
        <f>IFERROR(MAX(0,#REF!-#REF!),0)</f>
        <v>0</v>
      </c>
      <c r="H644" s="1">
        <f>IFERROR(#REF!+#REF!,0)</f>
        <v>0</v>
      </c>
      <c r="I644" s="2">
        <f>IFERROR(AVERAGEIF(Customer_Revenue[[#This Row],[4/1/2022]:[9/30/2022]], "&gt;0"),0)</f>
        <v>154.51769230769233</v>
      </c>
      <c r="J644" s="1">
        <f>IFERROR(AVEDEV(Customer_Revenue[[#This Row],[4/1/2022]:[9/30/2022]]),0)</f>
        <v>16.21396449704141</v>
      </c>
      <c r="K644" s="1">
        <f>IFERROR(MAX(0,Customer_Revenue[[#This Row],[Q3 Mean]]-Customer_Revenue[[#This Row],[Q3 Mean Absolute Deviation]]),0)</f>
        <v>138.30372781065091</v>
      </c>
      <c r="L644" s="1">
        <f>IFERROR(MAX(0,Customer_Revenue[[#This Row],[Q3 Mean]]+Customer_Revenue[[#This Row],[Q3 Mean Absolute Deviation]]),0)</f>
        <v>170.73165680473375</v>
      </c>
      <c r="M644" s="2">
        <f>IFERROR(AVERAGEIF(Customer_Revenue[[#This Row],[10/1/2021]:[3/31/2022]], "&gt;0"),0)</f>
        <v>114.62230769230769</v>
      </c>
      <c r="N644" s="1">
        <f>IFERROR(AVEDEV(Customer_Revenue[[#This Row],[10/1/2021]:[3/31/2022]]),0)</f>
        <v>30.660612244897965</v>
      </c>
      <c r="O644" s="1">
        <f>IFERROR(MAX(0,#REF!-#REF!),0)</f>
        <v>0</v>
      </c>
      <c r="P644" s="1">
        <f>IFERROR(#REF!+#REF!,0)</f>
        <v>0</v>
      </c>
      <c r="Q644">
        <v>11921</v>
      </c>
      <c r="T644">
        <v>84.45</v>
      </c>
      <c r="AD644">
        <v>128.86000000000001</v>
      </c>
      <c r="AN644">
        <v>84.45</v>
      </c>
      <c r="AX644">
        <v>123.84</v>
      </c>
      <c r="BH644">
        <v>55.11</v>
      </c>
      <c r="BR644">
        <v>128.86000000000001</v>
      </c>
      <c r="CB644">
        <v>104.54</v>
      </c>
      <c r="CK644" s="17"/>
      <c r="CL644">
        <v>107.85</v>
      </c>
      <c r="CV644">
        <v>138.26</v>
      </c>
      <c r="DF644">
        <v>113.22</v>
      </c>
      <c r="DU644">
        <v>152.59</v>
      </c>
      <c r="DZ644">
        <v>113.22</v>
      </c>
      <c r="EA644">
        <v>-17.11</v>
      </c>
      <c r="EJ644">
        <v>154.84</v>
      </c>
      <c r="ET644">
        <v>115.47</v>
      </c>
      <c r="FD644">
        <v>154.84</v>
      </c>
      <c r="FN644">
        <v>156.22999999999999</v>
      </c>
      <c r="FX644">
        <v>167.4</v>
      </c>
      <c r="GH644">
        <v>168.79</v>
      </c>
      <c r="GR644">
        <v>148.36000000000001</v>
      </c>
      <c r="HB644">
        <v>125.12</v>
      </c>
      <c r="HL644">
        <v>123.73</v>
      </c>
      <c r="HV644">
        <v>170.77</v>
      </c>
      <c r="IF644">
        <v>169.38</v>
      </c>
      <c r="IP644">
        <v>170.01</v>
      </c>
      <c r="IZ644">
        <v>168.62</v>
      </c>
      <c r="JJ644">
        <v>170.01</v>
      </c>
    </row>
    <row r="645" spans="1:278" x14ac:dyDescent="0.3">
      <c r="A645" s="2">
        <f>IFERROR(AVERAGEIF(Customer_Revenue[[#This Row],[1/3/2022]:[3/31/2022]], "&gt;0"), 0)</f>
        <v>143.93</v>
      </c>
      <c r="B645" s="1">
        <f>IFERROR(AVEDEV(Customer_Revenue[[#This Row],[1/3/2022]:[3/31/2022]]),0)</f>
        <v>33.642857142857146</v>
      </c>
      <c r="C645" s="1">
        <f>IFERROR(MAX(0,#REF!-#REF!),0)</f>
        <v>0</v>
      </c>
      <c r="D645" s="1">
        <f>IFERROR(#REF!+#REF!,0)</f>
        <v>0</v>
      </c>
      <c r="E645" s="2">
        <f>IFERROR(AVERAGEIF(Customer_Revenue[[#This Row],[4/1/2022]:[6/30/2022]], "&gt;0"), 0)</f>
        <v>165.92714285714285</v>
      </c>
      <c r="F645" s="1">
        <f>IFERROR(AVEDEV(Customer_Revenue[[#This Row],[4/1/2022]:[6/30/2022]]),0)</f>
        <v>31.812653061224498</v>
      </c>
      <c r="G645" s="1">
        <f>IFERROR(MAX(0,#REF!-#REF!),0)</f>
        <v>0</v>
      </c>
      <c r="H645" s="1">
        <f>IFERROR(#REF!+#REF!,0)</f>
        <v>0</v>
      </c>
      <c r="I645" s="2">
        <f>IFERROR(AVERAGEIF(Customer_Revenue[[#This Row],[4/1/2022]:[9/30/2022]], "&gt;0"),0)</f>
        <v>165.67</v>
      </c>
      <c r="J645" s="1">
        <f>IFERROR(AVEDEV(Customer_Revenue[[#This Row],[4/1/2022]:[9/30/2022]]),0)</f>
        <v>43.884444444444455</v>
      </c>
      <c r="K645" s="1">
        <f>IFERROR(MAX(0,Customer_Revenue[[#This Row],[Q3 Mean]]-Customer_Revenue[[#This Row],[Q3 Mean Absolute Deviation]]),0)</f>
        <v>121.78555555555553</v>
      </c>
      <c r="L645" s="1">
        <f>IFERROR(MAX(0,Customer_Revenue[[#This Row],[Q3 Mean]]+Customer_Revenue[[#This Row],[Q3 Mean Absolute Deviation]]),0)</f>
        <v>209.55444444444444</v>
      </c>
      <c r="M645" s="2">
        <f>IFERROR(AVERAGEIF(Customer_Revenue[[#This Row],[10/1/2021]:[3/31/2022]], "&gt;0"),0)</f>
        <v>165.42615384615385</v>
      </c>
      <c r="N645" s="1">
        <f>IFERROR(AVEDEV(Customer_Revenue[[#This Row],[10/1/2021]:[3/31/2022]]),0)</f>
        <v>75.783288888888876</v>
      </c>
      <c r="O645" s="1">
        <f>IFERROR(MAX(0,#REF!-#REF!),0)</f>
        <v>0</v>
      </c>
      <c r="P645" s="1">
        <f>IFERROR(#REF!+#REF!,0)</f>
        <v>0</v>
      </c>
      <c r="Q645">
        <v>11935</v>
      </c>
      <c r="S645">
        <v>69.430000000000007</v>
      </c>
      <c r="U645">
        <v>284.37</v>
      </c>
      <c r="AC645">
        <v>303.39</v>
      </c>
      <c r="AM645">
        <v>290.73</v>
      </c>
      <c r="AW645">
        <v>120.87</v>
      </c>
      <c r="BG645">
        <v>0</v>
      </c>
      <c r="BQ645">
        <v>0</v>
      </c>
      <c r="CA645">
        <v>74.239999999999995</v>
      </c>
      <c r="CK645" s="17">
        <v>193.68</v>
      </c>
      <c r="CW645">
        <v>119.9</v>
      </c>
      <c r="DE645">
        <v>74.239999999999995</v>
      </c>
      <c r="DO645">
        <v>148.02000000000001</v>
      </c>
      <c r="DY645">
        <v>119.9</v>
      </c>
      <c r="EA645">
        <v>155.84</v>
      </c>
      <c r="EI645">
        <v>195.93</v>
      </c>
      <c r="ES645">
        <v>182.99</v>
      </c>
      <c r="FC645">
        <v>182.99</v>
      </c>
      <c r="FM645">
        <v>206.49</v>
      </c>
      <c r="FW645">
        <v>182.99</v>
      </c>
      <c r="GG645">
        <v>141.49</v>
      </c>
      <c r="GQ645">
        <v>185.52</v>
      </c>
      <c r="HA645">
        <v>79.02</v>
      </c>
      <c r="HK645">
        <v>250.52</v>
      </c>
      <c r="HU645">
        <v>79.02</v>
      </c>
    </row>
    <row r="646" spans="1:278" x14ac:dyDescent="0.3">
      <c r="A646" s="2">
        <f>IFERROR(AVERAGEIF(Customer_Revenue[[#This Row],[1/3/2022]:[3/31/2022]], "&gt;0"), 0)</f>
        <v>127.29076923076924</v>
      </c>
      <c r="B646" s="1">
        <f>IFERROR(AVEDEV(Customer_Revenue[[#This Row],[1/3/2022]:[3/31/2022]]),0)</f>
        <v>6.0269822485207083</v>
      </c>
      <c r="C646" s="1">
        <f>IFERROR(MAX(0,#REF!-#REF!),0)</f>
        <v>0</v>
      </c>
      <c r="D646" s="1">
        <f>IFERROR(#REF!+#REF!,0)</f>
        <v>0</v>
      </c>
      <c r="E646" s="2">
        <f>IFERROR(AVERAGEIF(Customer_Revenue[[#This Row],[4/1/2022]:[6/30/2022]], "&gt;0"), 0)</f>
        <v>155.73000000000002</v>
      </c>
      <c r="F646" s="1">
        <f>IFERROR(AVEDEV(Customer_Revenue[[#This Row],[4/1/2022]:[6/30/2022]]),0)</f>
        <v>40.215384615384636</v>
      </c>
      <c r="G646" s="1">
        <f>IFERROR(MAX(0,#REF!-#REF!),0)</f>
        <v>0</v>
      </c>
      <c r="H646" s="1">
        <f>IFERROR(#REF!+#REF!,0)</f>
        <v>0</v>
      </c>
      <c r="I646" s="2">
        <f>IFERROR(AVERAGEIF(Customer_Revenue[[#This Row],[4/1/2022]:[9/30/2022]], "&gt;0"),0)</f>
        <v>159.25000000000003</v>
      </c>
      <c r="J646" s="1">
        <f>IFERROR(AVEDEV(Customer_Revenue[[#This Row],[4/1/2022]:[9/30/2022]]),0)</f>
        <v>23.458461538461567</v>
      </c>
      <c r="K646" s="1">
        <f>IFERROR(MAX(0,Customer_Revenue[[#This Row],[Q3 Mean]]-Customer_Revenue[[#This Row],[Q3 Mean Absolute Deviation]]),0)</f>
        <v>135.79153846153847</v>
      </c>
      <c r="L646" s="1">
        <f>IFERROR(MAX(0,Customer_Revenue[[#This Row],[Q3 Mean]]+Customer_Revenue[[#This Row],[Q3 Mean Absolute Deviation]]),0)</f>
        <v>182.70846153846159</v>
      </c>
      <c r="M646" s="2">
        <f>IFERROR(AVERAGEIF(Customer_Revenue[[#This Row],[10/1/2021]:[3/31/2022]], "&gt;0"),0)</f>
        <v>126.88615384615385</v>
      </c>
      <c r="N646" s="1">
        <f>IFERROR(AVEDEV(Customer_Revenue[[#This Row],[10/1/2021]:[3/31/2022]]),0)</f>
        <v>6.4398816568047259</v>
      </c>
      <c r="O646" s="1">
        <f>IFERROR(MAX(0,#REF!-#REF!),0)</f>
        <v>0</v>
      </c>
      <c r="P646" s="1">
        <f>IFERROR(#REF!+#REF!,0)</f>
        <v>0</v>
      </c>
      <c r="Q646">
        <v>11941</v>
      </c>
      <c r="S646">
        <v>143.54</v>
      </c>
      <c r="X646">
        <v>131.29</v>
      </c>
      <c r="AC646">
        <v>126.04</v>
      </c>
      <c r="AH646">
        <v>122.54</v>
      </c>
      <c r="AM646">
        <v>122.54</v>
      </c>
      <c r="AR646">
        <v>129.54</v>
      </c>
      <c r="AW646">
        <v>122.54</v>
      </c>
      <c r="BB646">
        <v>122.54</v>
      </c>
      <c r="BG646">
        <v>122.54</v>
      </c>
      <c r="BL646">
        <v>122.54</v>
      </c>
      <c r="BQ646">
        <v>122.54</v>
      </c>
      <c r="BV646">
        <v>145.29</v>
      </c>
      <c r="CB646">
        <v>110.78</v>
      </c>
      <c r="CF646">
        <v>122.54</v>
      </c>
      <c r="CK646" s="17">
        <v>122.54</v>
      </c>
      <c r="CP646">
        <v>150.54</v>
      </c>
      <c r="CU646">
        <v>129.54</v>
      </c>
      <c r="CZ646">
        <v>129.54</v>
      </c>
      <c r="DE646">
        <v>131.1</v>
      </c>
      <c r="DJ646">
        <v>131.1</v>
      </c>
      <c r="DO646">
        <v>118.51</v>
      </c>
      <c r="DT646">
        <v>131.1</v>
      </c>
      <c r="DY646">
        <v>120.38</v>
      </c>
      <c r="ED646">
        <v>122.63</v>
      </c>
      <c r="EI646">
        <v>122.63</v>
      </c>
      <c r="EN646">
        <v>122.63</v>
      </c>
      <c r="ES646">
        <v>122.63</v>
      </c>
      <c r="EX646">
        <v>122.63</v>
      </c>
      <c r="FC646">
        <v>122.63</v>
      </c>
      <c r="FH646">
        <v>122.63</v>
      </c>
      <c r="FM646">
        <v>122.63</v>
      </c>
      <c r="FR646">
        <v>122.63</v>
      </c>
      <c r="FW646">
        <v>118.97</v>
      </c>
      <c r="GB646">
        <v>129.69</v>
      </c>
      <c r="GG646">
        <v>331.21000000000004</v>
      </c>
      <c r="GL646">
        <v>177.21</v>
      </c>
      <c r="GQ646">
        <v>177.21</v>
      </c>
      <c r="GV646">
        <v>177.21</v>
      </c>
      <c r="HA646">
        <v>177.21</v>
      </c>
      <c r="HF646">
        <v>177.21</v>
      </c>
      <c r="HK646">
        <v>166.49</v>
      </c>
      <c r="HP646">
        <v>166.49</v>
      </c>
      <c r="HU646">
        <v>173.49</v>
      </c>
      <c r="HZ646">
        <v>166.49</v>
      </c>
      <c r="IE646">
        <v>166.49</v>
      </c>
      <c r="IJ646">
        <v>157.05000000000001</v>
      </c>
      <c r="IO646">
        <v>157.05000000000001</v>
      </c>
      <c r="IT646">
        <v>157.05000000000001</v>
      </c>
      <c r="IY646">
        <v>157.05000000000001</v>
      </c>
      <c r="JD646">
        <v>157.05000000000001</v>
      </c>
      <c r="JI646">
        <v>157.05000000000001</v>
      </c>
      <c r="JN646">
        <v>157.05000000000001</v>
      </c>
    </row>
    <row r="647" spans="1:278" x14ac:dyDescent="0.3">
      <c r="A647" s="2">
        <f>IFERROR(AVERAGEIF(Customer_Revenue[[#This Row],[1/3/2022]:[3/31/2022]], "&gt;0"), 0)</f>
        <v>422.68153846153848</v>
      </c>
      <c r="B647" s="1">
        <f>IFERROR(AVEDEV(Customer_Revenue[[#This Row],[1/3/2022]:[3/31/2022]]),0)</f>
        <v>90.658571428571449</v>
      </c>
      <c r="C647" s="1">
        <f>IFERROR(MAX(0,#REF!-#REF!),0)</f>
        <v>0</v>
      </c>
      <c r="D647" s="1">
        <f>IFERROR(#REF!+#REF!,0)</f>
        <v>0</v>
      </c>
      <c r="E647" s="2">
        <f>IFERROR(AVERAGEIF(Customer_Revenue[[#This Row],[4/1/2022]:[6/30/2022]], "&gt;0"), 0)</f>
        <v>383.85357142857134</v>
      </c>
      <c r="F647" s="1">
        <f>IFERROR(AVEDEV(Customer_Revenue[[#This Row],[4/1/2022]:[6/30/2022]]),0)</f>
        <v>92.551122448979612</v>
      </c>
      <c r="G647" s="1">
        <f>IFERROR(MAX(0,#REF!-#REF!),0)</f>
        <v>0</v>
      </c>
      <c r="H647" s="1">
        <f>IFERROR(#REF!+#REF!,0)</f>
        <v>0</v>
      </c>
      <c r="I647" s="2">
        <f>IFERROR(AVERAGEIF(Customer_Revenue[[#This Row],[4/1/2022]:[9/30/2022]], "&gt;0"),0)</f>
        <v>392.47111111111093</v>
      </c>
      <c r="J647" s="1">
        <f>IFERROR(AVEDEV(Customer_Revenue[[#This Row],[4/1/2022]:[9/30/2022]]),0)</f>
        <v>80.423786008230508</v>
      </c>
      <c r="K647" s="1">
        <f>IFERROR(MAX(0,Customer_Revenue[[#This Row],[Q3 Mean]]-Customer_Revenue[[#This Row],[Q3 Mean Absolute Deviation]]),0)</f>
        <v>312.04732510288045</v>
      </c>
      <c r="L647" s="1">
        <f>IFERROR(MAX(0,Customer_Revenue[[#This Row],[Q3 Mean]]+Customer_Revenue[[#This Row],[Q3 Mean Absolute Deviation]]),0)</f>
        <v>472.89489711934141</v>
      </c>
      <c r="M647" s="2">
        <f>IFERROR(AVERAGEIF(Customer_Revenue[[#This Row],[10/1/2021]:[3/31/2022]], "&gt;0"),0)</f>
        <v>415.02230769230766</v>
      </c>
      <c r="N647" s="1">
        <f>IFERROR(AVEDEV(Customer_Revenue[[#This Row],[10/1/2021]:[3/31/2022]]),0)</f>
        <v>79.428477366255152</v>
      </c>
      <c r="O647" s="1">
        <f>IFERROR(MAX(0,#REF!-#REF!),0)</f>
        <v>0</v>
      </c>
      <c r="P647" s="1">
        <f>IFERROR(#REF!+#REF!,0)</f>
        <v>0</v>
      </c>
      <c r="Q647">
        <v>11966</v>
      </c>
      <c r="T647">
        <v>640.87</v>
      </c>
      <c r="Y647">
        <v>302.35000000000002</v>
      </c>
      <c r="AD647">
        <v>396.95</v>
      </c>
      <c r="AI647">
        <v>276.22000000000003</v>
      </c>
      <c r="AN647">
        <v>434.8</v>
      </c>
      <c r="AS647">
        <v>340.22</v>
      </c>
      <c r="AX647">
        <v>434.82</v>
      </c>
      <c r="BC647">
        <v>340.22</v>
      </c>
      <c r="BH647">
        <v>455.35</v>
      </c>
      <c r="BM647">
        <v>426.84</v>
      </c>
      <c r="BR647">
        <v>447.23</v>
      </c>
      <c r="BW647">
        <v>352.62</v>
      </c>
      <c r="CB647">
        <v>447.23</v>
      </c>
      <c r="CG647">
        <v>352.62</v>
      </c>
      <c r="CK647" s="17"/>
      <c r="CL647">
        <v>447.23</v>
      </c>
      <c r="CQ647">
        <v>278.39999999999998</v>
      </c>
      <c r="CV647">
        <v>521.45000000000005</v>
      </c>
      <c r="DA647">
        <v>456.86</v>
      </c>
      <c r="DF647">
        <v>343.5</v>
      </c>
      <c r="DG647">
        <v>0</v>
      </c>
      <c r="DK647">
        <v>353.79</v>
      </c>
      <c r="DP647">
        <v>478.68</v>
      </c>
      <c r="DU647">
        <v>392.02</v>
      </c>
      <c r="DZ647">
        <v>493.26</v>
      </c>
      <c r="EE647">
        <v>394.27</v>
      </c>
      <c r="EJ647">
        <v>495.51</v>
      </c>
      <c r="EO647">
        <v>487.27</v>
      </c>
      <c r="ET647">
        <v>401.51</v>
      </c>
      <c r="EY647">
        <v>487.27</v>
      </c>
      <c r="FD647">
        <v>495.51</v>
      </c>
      <c r="FI647">
        <v>393.27</v>
      </c>
      <c r="FN647">
        <v>494.51</v>
      </c>
      <c r="FS647">
        <v>300.27</v>
      </c>
      <c r="FX647">
        <v>401.51</v>
      </c>
      <c r="FZ647">
        <v>32.880000000000003</v>
      </c>
      <c r="GC647">
        <v>310.88</v>
      </c>
      <c r="GH647">
        <v>599.12</v>
      </c>
      <c r="GM647">
        <v>313.69</v>
      </c>
      <c r="GR647">
        <v>414.92</v>
      </c>
      <c r="GW647">
        <v>313.69</v>
      </c>
      <c r="HB647">
        <v>414.92</v>
      </c>
      <c r="HG647">
        <v>313.69</v>
      </c>
      <c r="HL647">
        <v>414.92</v>
      </c>
      <c r="HQ647">
        <v>313.69</v>
      </c>
      <c r="HV647">
        <v>601.91999999999996</v>
      </c>
      <c r="IA647">
        <v>313.69</v>
      </c>
      <c r="IF647">
        <v>414.92</v>
      </c>
      <c r="IK647">
        <v>313.69</v>
      </c>
      <c r="IP647">
        <v>414.05</v>
      </c>
      <c r="IU647">
        <v>312.82</v>
      </c>
      <c r="IZ647">
        <v>430.57</v>
      </c>
      <c r="JE647">
        <v>499.82</v>
      </c>
      <c r="JJ647">
        <v>430.57</v>
      </c>
      <c r="JO647">
        <v>448.42</v>
      </c>
    </row>
    <row r="648" spans="1:278" x14ac:dyDescent="0.3">
      <c r="A648" s="2">
        <f>IFERROR(AVERAGEIF(Customer_Revenue[[#This Row],[1/3/2022]:[3/31/2022]], "&gt;0"), 0)</f>
        <v>112.30769230769231</v>
      </c>
      <c r="B648" s="1">
        <f>IFERROR(AVEDEV(Customer_Revenue[[#This Row],[1/3/2022]:[3/31/2022]]),0)</f>
        <v>21.234911242603552</v>
      </c>
      <c r="C648" s="1">
        <f>IFERROR(MAX(0,#REF!-#REF!),0)</f>
        <v>0</v>
      </c>
      <c r="D648" s="1">
        <f>IFERROR(#REF!+#REF!,0)</f>
        <v>0</v>
      </c>
      <c r="E648" s="2">
        <f>IFERROR(AVERAGEIF(Customer_Revenue[[#This Row],[4/1/2022]:[6/30/2022]], "&gt;0"), 0)</f>
        <v>144.43230769230769</v>
      </c>
      <c r="F648" s="1">
        <f>IFERROR(AVEDEV(Customer_Revenue[[#This Row],[4/1/2022]:[6/30/2022]]),0)</f>
        <v>42.622840236686393</v>
      </c>
      <c r="G648" s="1">
        <f>IFERROR(MAX(0,#REF!-#REF!),0)</f>
        <v>0</v>
      </c>
      <c r="H648" s="1">
        <f>IFERROR(#REF!+#REF!,0)</f>
        <v>0</v>
      </c>
      <c r="I648" s="2">
        <f>IFERROR(AVERAGEIF(Customer_Revenue[[#This Row],[4/1/2022]:[9/30/2022]], "&gt;0"),0)</f>
        <v>142.57999999999998</v>
      </c>
      <c r="J648" s="1">
        <f>IFERROR(AVEDEV(Customer_Revenue[[#This Row],[4/1/2022]:[9/30/2022]]),0)</f>
        <v>33.75615384615385</v>
      </c>
      <c r="K648" s="1">
        <f>IFERROR(MAX(0,Customer_Revenue[[#This Row],[Q3 Mean]]-Customer_Revenue[[#This Row],[Q3 Mean Absolute Deviation]]),0)</f>
        <v>108.82384615384613</v>
      </c>
      <c r="L648" s="1">
        <f>IFERROR(MAX(0,Customer_Revenue[[#This Row],[Q3 Mean]]+Customer_Revenue[[#This Row],[Q3 Mean Absolute Deviation]]),0)</f>
        <v>176.33615384615382</v>
      </c>
      <c r="M648" s="2">
        <f>IFERROR(AVERAGEIF(Customer_Revenue[[#This Row],[10/1/2021]:[3/31/2022]], "&gt;0"),0)</f>
        <v>113.58999999999997</v>
      </c>
      <c r="N648" s="1">
        <f>IFERROR(AVEDEV(Customer_Revenue[[#This Row],[10/1/2021]:[3/31/2022]]),0)</f>
        <v>21.302307692307693</v>
      </c>
      <c r="O648" s="1">
        <f>IFERROR(MAX(0,#REF!-#REF!),0)</f>
        <v>0</v>
      </c>
      <c r="P648" s="1">
        <f>IFERROR(#REF!+#REF!,0)</f>
        <v>0</v>
      </c>
      <c r="Q648">
        <v>11968</v>
      </c>
      <c r="U648">
        <v>137.91999999999999</v>
      </c>
      <c r="Z648">
        <v>131.59</v>
      </c>
      <c r="AE648">
        <v>97.83</v>
      </c>
      <c r="AJ648">
        <v>97.83</v>
      </c>
      <c r="AO648">
        <v>97.83</v>
      </c>
      <c r="AT648">
        <v>131.59</v>
      </c>
      <c r="AY648">
        <v>137.91999999999999</v>
      </c>
      <c r="BD648">
        <v>97.83</v>
      </c>
      <c r="BI648">
        <v>97.83</v>
      </c>
      <c r="BN648">
        <v>97.83</v>
      </c>
      <c r="BS648">
        <v>97.83</v>
      </c>
      <c r="BX648">
        <v>171.68</v>
      </c>
      <c r="CC648">
        <v>97.83</v>
      </c>
      <c r="CH648">
        <v>97.83</v>
      </c>
      <c r="CK648" s="17"/>
      <c r="CM648">
        <v>97.83</v>
      </c>
      <c r="CR648">
        <v>97.83</v>
      </c>
      <c r="CW648">
        <v>171.68</v>
      </c>
      <c r="DB648">
        <v>97.83</v>
      </c>
      <c r="DG648">
        <v>97.83</v>
      </c>
      <c r="DL648">
        <v>97.83</v>
      </c>
      <c r="DQ648">
        <v>131.59</v>
      </c>
      <c r="DV648">
        <v>97.83</v>
      </c>
      <c r="EA648">
        <v>171.68</v>
      </c>
      <c r="EF648">
        <v>100.08</v>
      </c>
      <c r="EK648">
        <v>100.08</v>
      </c>
      <c r="EP648">
        <v>100.08</v>
      </c>
      <c r="EU648">
        <v>173.93</v>
      </c>
      <c r="EZ648">
        <v>100.08</v>
      </c>
      <c r="FE648">
        <v>100.08</v>
      </c>
      <c r="FJ648">
        <v>100.08</v>
      </c>
      <c r="FO648">
        <v>273.17</v>
      </c>
      <c r="FT648">
        <v>109.05</v>
      </c>
      <c r="FY648">
        <v>115.33</v>
      </c>
      <c r="GD648">
        <v>152.13</v>
      </c>
      <c r="GI648">
        <v>117.93</v>
      </c>
      <c r="GN648">
        <v>161.63</v>
      </c>
      <c r="GS648">
        <v>238.35</v>
      </c>
      <c r="GX648">
        <v>117.93</v>
      </c>
      <c r="HC648">
        <v>117.93</v>
      </c>
      <c r="HH648">
        <v>161.63</v>
      </c>
      <c r="HM648">
        <v>154.72999999999999</v>
      </c>
      <c r="HR648">
        <v>117.93</v>
      </c>
      <c r="HW648">
        <v>159.15</v>
      </c>
      <c r="IB648">
        <v>166.87</v>
      </c>
      <c r="IG648">
        <v>117.93</v>
      </c>
      <c r="IL648">
        <v>117.12</v>
      </c>
      <c r="IQ648">
        <v>117.12</v>
      </c>
      <c r="IV648">
        <v>158.34</v>
      </c>
      <c r="JA648">
        <v>117.12</v>
      </c>
      <c r="JF648">
        <v>117.12</v>
      </c>
      <c r="JK648">
        <v>117.12</v>
      </c>
      <c r="JP648">
        <v>207.28</v>
      </c>
    </row>
    <row r="649" spans="1:278" x14ac:dyDescent="0.3">
      <c r="A649" s="2">
        <f>IFERROR(AVERAGEIF(Customer_Revenue[[#This Row],[1/3/2022]:[3/31/2022]], "&gt;0"), 0)</f>
        <v>35</v>
      </c>
      <c r="B649" s="1">
        <f>IFERROR(AVEDEV(Customer_Revenue[[#This Row],[1/3/2022]:[3/31/2022]]),0)</f>
        <v>0</v>
      </c>
      <c r="C649" s="1">
        <f>IFERROR(MAX(0,#REF!-#REF!),0)</f>
        <v>0</v>
      </c>
      <c r="D649" s="1">
        <f>IFERROR(#REF!+#REF!,0)</f>
        <v>0</v>
      </c>
      <c r="E649" s="2">
        <f>IFERROR(AVERAGEIF(Customer_Revenue[[#This Row],[4/1/2022]:[6/30/2022]], "&gt;0"), 0)</f>
        <v>35</v>
      </c>
      <c r="F649" s="1">
        <f>IFERROR(AVEDEV(Customer_Revenue[[#This Row],[4/1/2022]:[6/30/2022]]),0)</f>
        <v>4.6428571428571432</v>
      </c>
      <c r="G649" s="1">
        <f>IFERROR(MAX(0,#REF!-#REF!),0)</f>
        <v>0</v>
      </c>
      <c r="H649" s="1">
        <f>IFERROR(#REF!+#REF!,0)</f>
        <v>0</v>
      </c>
      <c r="I649" s="2">
        <f>IFERROR(AVERAGEIF(Customer_Revenue[[#This Row],[4/1/2022]:[9/30/2022]], "&gt;0"),0)</f>
        <v>35</v>
      </c>
      <c r="J649" s="1">
        <f>IFERROR(AVEDEV(Customer_Revenue[[#This Row],[4/1/2022]:[9/30/2022]]),0)</f>
        <v>6.3</v>
      </c>
      <c r="K649" s="1">
        <f>IFERROR(MAX(0,Customer_Revenue[[#This Row],[Q3 Mean]]-Customer_Revenue[[#This Row],[Q3 Mean Absolute Deviation]]),0)</f>
        <v>28.7</v>
      </c>
      <c r="L649" s="1">
        <f>IFERROR(MAX(0,Customer_Revenue[[#This Row],[Q3 Mean]]+Customer_Revenue[[#This Row],[Q3 Mean Absolute Deviation]]),0)</f>
        <v>41.3</v>
      </c>
      <c r="M649" s="2">
        <f>IFERROR(AVERAGEIF(Customer_Revenue[[#This Row],[10/1/2021]:[3/31/2022]], "&gt;0"),0)</f>
        <v>35</v>
      </c>
      <c r="N649" s="1">
        <f>IFERROR(AVEDEV(Customer_Revenue[[#This Row],[10/1/2021]:[3/31/2022]]),0)</f>
        <v>4.6428571428571432</v>
      </c>
      <c r="O649" s="1">
        <f>IFERROR(MAX(0,#REF!-#REF!),0)</f>
        <v>0</v>
      </c>
      <c r="P649" s="1">
        <f>IFERROR(#REF!+#REF!,0)</f>
        <v>0</v>
      </c>
      <c r="Q649">
        <v>11975</v>
      </c>
      <c r="R649">
        <v>35</v>
      </c>
      <c r="W649">
        <v>35</v>
      </c>
      <c r="AB649">
        <v>35</v>
      </c>
      <c r="AG649">
        <v>35</v>
      </c>
      <c r="AL649">
        <v>35</v>
      </c>
      <c r="AQ649">
        <v>35</v>
      </c>
      <c r="AV649">
        <v>35</v>
      </c>
      <c r="BA649">
        <v>35</v>
      </c>
      <c r="BF649">
        <v>35</v>
      </c>
      <c r="BK649">
        <v>35</v>
      </c>
      <c r="BP649">
        <v>35</v>
      </c>
      <c r="BU649">
        <v>35</v>
      </c>
      <c r="BY649">
        <v>35</v>
      </c>
      <c r="BZ649">
        <v>0</v>
      </c>
      <c r="CD649">
        <v>35</v>
      </c>
      <c r="CE649">
        <v>0</v>
      </c>
      <c r="CJ649">
        <v>35</v>
      </c>
      <c r="CK649" s="17"/>
      <c r="CO649">
        <v>35</v>
      </c>
      <c r="CT649">
        <v>35</v>
      </c>
      <c r="CY649">
        <v>35</v>
      </c>
      <c r="DD649">
        <v>35</v>
      </c>
      <c r="DI649">
        <v>35</v>
      </c>
      <c r="DN649">
        <v>35</v>
      </c>
      <c r="DS649">
        <v>35</v>
      </c>
      <c r="DX649">
        <v>35</v>
      </c>
      <c r="EC649">
        <v>35</v>
      </c>
      <c r="EH649">
        <v>35</v>
      </c>
      <c r="EM649">
        <v>35</v>
      </c>
      <c r="ER649">
        <v>35</v>
      </c>
      <c r="EW649">
        <v>35</v>
      </c>
      <c r="FB649">
        <v>35</v>
      </c>
      <c r="FG649">
        <v>35</v>
      </c>
      <c r="FL649">
        <v>35</v>
      </c>
      <c r="FQ649">
        <v>35</v>
      </c>
      <c r="FV649">
        <v>35</v>
      </c>
      <c r="GA649">
        <v>35</v>
      </c>
      <c r="GF649">
        <v>35</v>
      </c>
      <c r="GJ649">
        <v>35</v>
      </c>
      <c r="GK649">
        <v>0</v>
      </c>
      <c r="GP649">
        <v>35</v>
      </c>
      <c r="GU649">
        <v>35</v>
      </c>
      <c r="GZ649">
        <v>35</v>
      </c>
      <c r="HE649">
        <v>35</v>
      </c>
      <c r="HI649">
        <v>35</v>
      </c>
      <c r="HJ649">
        <v>0</v>
      </c>
      <c r="HO649">
        <v>35</v>
      </c>
      <c r="HT649">
        <v>35</v>
      </c>
      <c r="HY649">
        <v>35</v>
      </c>
      <c r="ID649">
        <v>35</v>
      </c>
      <c r="II649">
        <v>35</v>
      </c>
      <c r="IN649">
        <v>35</v>
      </c>
      <c r="IS649">
        <v>35</v>
      </c>
      <c r="IX649">
        <v>35</v>
      </c>
      <c r="JB649">
        <v>35</v>
      </c>
      <c r="JC649">
        <v>0</v>
      </c>
      <c r="JH649">
        <v>35</v>
      </c>
      <c r="JM649">
        <v>35</v>
      </c>
      <c r="JR649">
        <v>35</v>
      </c>
    </row>
    <row r="650" spans="1:278" x14ac:dyDescent="0.3">
      <c r="A650" s="2">
        <f>IFERROR(AVERAGEIF(Customer_Revenue[[#This Row],[1/3/2022]:[3/31/2022]], "&gt;0"), 0)</f>
        <v>122.80181818181818</v>
      </c>
      <c r="B650" s="1">
        <f>IFERROR(AVEDEV(Customer_Revenue[[#This Row],[1/3/2022]:[3/31/2022]]),0)</f>
        <v>33.793553719008266</v>
      </c>
      <c r="C650" s="1">
        <f>IFERROR(MAX(0,#REF!-#REF!),0)</f>
        <v>0</v>
      </c>
      <c r="D650" s="1">
        <f>IFERROR(#REF!+#REF!,0)</f>
        <v>0</v>
      </c>
      <c r="E650" s="2">
        <f>IFERROR(AVERAGEIF(Customer_Revenue[[#This Row],[4/1/2022]:[6/30/2022]], "&gt;0"), 0)</f>
        <v>168.39153846153846</v>
      </c>
      <c r="F650" s="1">
        <f>IFERROR(AVEDEV(Customer_Revenue[[#This Row],[4/1/2022]:[6/30/2022]]),0)</f>
        <v>42.658579881656806</v>
      </c>
      <c r="G650" s="1">
        <f>IFERROR(MAX(0,#REF!-#REF!),0)</f>
        <v>0</v>
      </c>
      <c r="H650" s="1">
        <f>IFERROR(#REF!+#REF!,0)</f>
        <v>0</v>
      </c>
      <c r="I650" s="2">
        <f>IFERROR(AVERAGEIF(Customer_Revenue[[#This Row],[4/1/2022]:[9/30/2022]], "&gt;0"),0)</f>
        <v>185.58000000000004</v>
      </c>
      <c r="J650" s="1">
        <f>IFERROR(AVEDEV(Customer_Revenue[[#This Row],[4/1/2022]:[9/30/2022]]),0)</f>
        <v>45.09234567901234</v>
      </c>
      <c r="K650" s="1">
        <f>IFERROR(MAX(0,Customer_Revenue[[#This Row],[Q3 Mean]]-Customer_Revenue[[#This Row],[Q3 Mean Absolute Deviation]]),0)</f>
        <v>140.4876543209877</v>
      </c>
      <c r="L650" s="1">
        <f>IFERROR(MAX(0,Customer_Revenue[[#This Row],[Q3 Mean]]+Customer_Revenue[[#This Row],[Q3 Mean Absolute Deviation]]),0)</f>
        <v>230.67234567901238</v>
      </c>
      <c r="M650" s="2">
        <f>IFERROR(AVERAGEIF(Customer_Revenue[[#This Row],[10/1/2021]:[3/31/2022]], "&gt;0"),0)</f>
        <v>112.6541666666667</v>
      </c>
      <c r="N650" s="1">
        <f>IFERROR(AVEDEV(Customer_Revenue[[#This Row],[10/1/2021]:[3/31/2022]]),0)</f>
        <v>20.698263888888899</v>
      </c>
      <c r="O650" s="1">
        <f>IFERROR(MAX(0,#REF!-#REF!),0)</f>
        <v>0</v>
      </c>
      <c r="P650" s="1">
        <f>IFERROR(#REF!+#REF!,0)</f>
        <v>0</v>
      </c>
      <c r="Q650">
        <v>11998</v>
      </c>
      <c r="T650">
        <v>103.93</v>
      </c>
      <c r="Y650">
        <v>103.93</v>
      </c>
      <c r="AD650">
        <v>103.93</v>
      </c>
      <c r="AI650">
        <v>103.93</v>
      </c>
      <c r="AN650">
        <v>103.93</v>
      </c>
      <c r="AS650">
        <v>103.93</v>
      </c>
      <c r="AX650">
        <v>141.93</v>
      </c>
      <c r="BC650">
        <v>100.87</v>
      </c>
      <c r="BH650">
        <v>97.3</v>
      </c>
      <c r="BM650">
        <v>97.3</v>
      </c>
      <c r="BR650">
        <v>97.3</v>
      </c>
      <c r="BW650">
        <v>97.3</v>
      </c>
      <c r="CB650">
        <v>97.3</v>
      </c>
      <c r="CG650">
        <v>97.3</v>
      </c>
      <c r="CK650" s="17"/>
      <c r="CQ650">
        <v>97.3</v>
      </c>
      <c r="CX650">
        <v>115.45</v>
      </c>
      <c r="DA650">
        <v>97.3</v>
      </c>
      <c r="DK650">
        <v>214.32</v>
      </c>
      <c r="DP650">
        <v>153.91</v>
      </c>
      <c r="DU650">
        <v>97.3</v>
      </c>
      <c r="DZ650">
        <v>97.3</v>
      </c>
      <c r="EE650">
        <v>186.04</v>
      </c>
      <c r="EJ650">
        <v>97.3</v>
      </c>
      <c r="EO650">
        <v>97.3</v>
      </c>
      <c r="ET650">
        <v>208.41</v>
      </c>
      <c r="EY650">
        <v>218.20999999999998</v>
      </c>
      <c r="FD650">
        <v>214.42000000000002</v>
      </c>
      <c r="FI650">
        <v>124.15</v>
      </c>
      <c r="FN650">
        <v>124.15</v>
      </c>
      <c r="FS650">
        <v>188.67000000000002</v>
      </c>
      <c r="FX650">
        <v>127.47</v>
      </c>
      <c r="GC650">
        <v>127.47</v>
      </c>
      <c r="GH650">
        <v>219.26999999999998</v>
      </c>
      <c r="GM650">
        <v>127.47</v>
      </c>
      <c r="GR650">
        <v>127.47</v>
      </c>
      <c r="GW650">
        <v>238.65</v>
      </c>
      <c r="HB650">
        <v>143.28</v>
      </c>
      <c r="HG650">
        <v>287.86</v>
      </c>
      <c r="HL650">
        <v>123.64</v>
      </c>
      <c r="HQ650">
        <v>153.22</v>
      </c>
      <c r="HV650">
        <v>238.39</v>
      </c>
      <c r="HW650">
        <v>0</v>
      </c>
      <c r="IA650">
        <v>197.08</v>
      </c>
      <c r="IF650">
        <v>206.26</v>
      </c>
      <c r="IK650">
        <v>206.26</v>
      </c>
      <c r="IP650">
        <v>192.49</v>
      </c>
      <c r="IU650">
        <v>192.49</v>
      </c>
      <c r="IZ650">
        <v>281.23</v>
      </c>
      <c r="JE650">
        <v>181.27</v>
      </c>
      <c r="JJ650">
        <v>192.49</v>
      </c>
      <c r="JO650">
        <v>183.31</v>
      </c>
    </row>
    <row r="651" spans="1:278" x14ac:dyDescent="0.3">
      <c r="A651" s="2">
        <f>IFERROR(AVERAGEIF(Customer_Revenue[[#This Row],[1/3/2022]:[3/31/2022]], "&gt;0"), 0)</f>
        <v>120.62615384615387</v>
      </c>
      <c r="B651" s="1">
        <f>IFERROR(AVEDEV(Customer_Revenue[[#This Row],[1/3/2022]:[3/31/2022]]),0)</f>
        <v>18.949999999999989</v>
      </c>
      <c r="C651" s="1">
        <f>IFERROR(MAX(0,#REF!-#REF!),0)</f>
        <v>0</v>
      </c>
      <c r="D651" s="1">
        <f>IFERROR(#REF!+#REF!,0)</f>
        <v>0</v>
      </c>
      <c r="E651" s="2">
        <f>IFERROR(AVERAGEIF(Customer_Revenue[[#This Row],[4/1/2022]:[6/30/2022]], "&gt;0"), 0)</f>
        <v>167.61384615384617</v>
      </c>
      <c r="F651" s="1">
        <f>IFERROR(AVEDEV(Customer_Revenue[[#This Row],[4/1/2022]:[6/30/2022]]),0)</f>
        <v>46.439408284023678</v>
      </c>
      <c r="G651" s="1">
        <f>IFERROR(MAX(0,#REF!-#REF!),0)</f>
        <v>0</v>
      </c>
      <c r="H651" s="1">
        <f>IFERROR(#REF!+#REF!,0)</f>
        <v>0</v>
      </c>
      <c r="I651" s="2">
        <f>IFERROR(AVERAGEIF(Customer_Revenue[[#This Row],[4/1/2022]:[9/30/2022]], "&gt;0"),0)</f>
        <v>140.2361538461538</v>
      </c>
      <c r="J651" s="1">
        <f>IFERROR(AVEDEV(Customer_Revenue[[#This Row],[4/1/2022]:[9/30/2022]]),0)</f>
        <v>29.938165680473364</v>
      </c>
      <c r="K651" s="1">
        <f>IFERROR(MAX(0,Customer_Revenue[[#This Row],[Q3 Mean]]-Customer_Revenue[[#This Row],[Q3 Mean Absolute Deviation]]),0)</f>
        <v>110.29798816568044</v>
      </c>
      <c r="L651" s="1">
        <f>IFERROR(MAX(0,Customer_Revenue[[#This Row],[Q3 Mean]]+Customer_Revenue[[#This Row],[Q3 Mean Absolute Deviation]]),0)</f>
        <v>170.17431952662716</v>
      </c>
      <c r="M651" s="2">
        <f>IFERROR(AVERAGEIF(Customer_Revenue[[#This Row],[10/1/2021]:[3/31/2022]], "&gt;0"),0)</f>
        <v>106.67629629629634</v>
      </c>
      <c r="N651" s="1">
        <f>IFERROR(AVEDEV(Customer_Revenue[[#This Row],[10/1/2021]:[3/31/2022]]),0)</f>
        <v>20.323163265306111</v>
      </c>
      <c r="O651" s="1">
        <f>IFERROR(MAX(0,#REF!-#REF!),0)</f>
        <v>0</v>
      </c>
      <c r="P651" s="1">
        <f>IFERROR(#REF!+#REF!,0)</f>
        <v>0</v>
      </c>
      <c r="Q651">
        <v>11999</v>
      </c>
      <c r="T651">
        <v>93.91</v>
      </c>
      <c r="Y651">
        <v>66.37</v>
      </c>
      <c r="AD651">
        <v>93.91</v>
      </c>
      <c r="AI651">
        <v>93.91</v>
      </c>
      <c r="AN651">
        <v>93.91</v>
      </c>
      <c r="AS651">
        <v>93.91</v>
      </c>
      <c r="AX651">
        <v>93.91</v>
      </c>
      <c r="BC651">
        <v>93.91</v>
      </c>
      <c r="BH651">
        <v>112.27</v>
      </c>
      <c r="BM651">
        <v>112.27</v>
      </c>
      <c r="BR651">
        <v>112.27</v>
      </c>
      <c r="BS651">
        <v>20.399999999999999</v>
      </c>
      <c r="BW651">
        <v>112.27</v>
      </c>
      <c r="CB651">
        <v>118.9</v>
      </c>
      <c r="CG651">
        <v>118.9</v>
      </c>
      <c r="CK651" s="17"/>
      <c r="CL651">
        <v>118.9</v>
      </c>
      <c r="CQ651">
        <v>118.9</v>
      </c>
      <c r="CV651">
        <v>118.9</v>
      </c>
      <c r="DA651">
        <v>118.9</v>
      </c>
      <c r="DF651">
        <v>127.57</v>
      </c>
      <c r="DG651">
        <v>0</v>
      </c>
      <c r="DK651">
        <v>105.13</v>
      </c>
      <c r="DP651">
        <v>105.13</v>
      </c>
      <c r="DU651">
        <v>105.13</v>
      </c>
      <c r="DZ651">
        <v>132.66999999999999</v>
      </c>
      <c r="EE651">
        <v>132.66999999999999</v>
      </c>
      <c r="EJ651">
        <v>132.66999999999999</v>
      </c>
      <c r="EO651">
        <v>132.66999999999999</v>
      </c>
      <c r="ET651">
        <v>469.47</v>
      </c>
      <c r="EY651">
        <v>135.57</v>
      </c>
      <c r="FD651">
        <v>135.57</v>
      </c>
      <c r="FI651">
        <v>141.94999999999999</v>
      </c>
      <c r="FN651">
        <v>141.94999999999999</v>
      </c>
      <c r="FS651">
        <v>141.94999999999999</v>
      </c>
      <c r="FX651">
        <v>141.94999999999999</v>
      </c>
      <c r="GC651">
        <v>141.94999999999999</v>
      </c>
      <c r="GH651">
        <v>141.94999999999999</v>
      </c>
      <c r="GM651">
        <v>141.94999999999999</v>
      </c>
      <c r="GR651">
        <v>141.94999999999999</v>
      </c>
      <c r="GW651">
        <v>162.86000000000001</v>
      </c>
      <c r="HB651">
        <v>139.91</v>
      </c>
      <c r="HG651">
        <v>120.94</v>
      </c>
      <c r="HL651">
        <v>148.47999999999999</v>
      </c>
      <c r="HQ651">
        <v>51.58</v>
      </c>
      <c r="HV651">
        <v>109.72</v>
      </c>
      <c r="IA651">
        <v>109.72</v>
      </c>
      <c r="IF651">
        <v>109.72</v>
      </c>
      <c r="IK651">
        <v>109.72</v>
      </c>
      <c r="IP651">
        <v>109.72</v>
      </c>
      <c r="IU651">
        <v>109.72</v>
      </c>
      <c r="IZ651">
        <v>109.72</v>
      </c>
      <c r="JE651">
        <v>109.72</v>
      </c>
      <c r="JJ651">
        <v>112.78</v>
      </c>
      <c r="JO651">
        <v>155.62</v>
      </c>
    </row>
    <row r="652" spans="1:278" x14ac:dyDescent="0.3">
      <c r="A652" s="2">
        <f>IFERROR(AVERAGEIF(Customer_Revenue[[#This Row],[1/3/2022]:[3/31/2022]], "&gt;0"), 0)</f>
        <v>65.516666666666666</v>
      </c>
      <c r="B652" s="1">
        <f>IFERROR(AVEDEV(Customer_Revenue[[#This Row],[1/3/2022]:[3/31/2022]]),0)</f>
        <v>35.699999999999996</v>
      </c>
      <c r="C652" s="1">
        <f>IFERROR(MAX(0,#REF!-#REF!),0)</f>
        <v>0</v>
      </c>
      <c r="D652" s="1">
        <f>IFERROR(#REF!+#REF!,0)</f>
        <v>0</v>
      </c>
      <c r="E652" s="2">
        <f>IFERROR(AVERAGEIF(Customer_Revenue[[#This Row],[4/1/2022]:[6/30/2022]], "&gt;0"), 0)</f>
        <v>67.96846153846154</v>
      </c>
      <c r="F652" s="1">
        <f>IFERROR(AVEDEV(Customer_Revenue[[#This Row],[4/1/2022]:[6/30/2022]]),0)</f>
        <v>49.129333333333321</v>
      </c>
      <c r="G652" s="1">
        <f>IFERROR(MAX(0,#REF!-#REF!),0)</f>
        <v>0</v>
      </c>
      <c r="H652" s="1">
        <f>IFERROR(#REF!+#REF!,0)</f>
        <v>0</v>
      </c>
      <c r="I652" s="2">
        <f>IFERROR(AVERAGEIF(Customer_Revenue[[#This Row],[4/1/2022]:[9/30/2022]], "&gt;0"),0)</f>
        <v>69.223333333333287</v>
      </c>
      <c r="J652" s="1">
        <f>IFERROR(AVEDEV(Customer_Revenue[[#This Row],[4/1/2022]:[9/30/2022]]),0)</f>
        <v>40.680761718749984</v>
      </c>
      <c r="K652" s="1">
        <f>IFERROR(MAX(0,Customer_Revenue[[#This Row],[Q3 Mean]]-Customer_Revenue[[#This Row],[Q3 Mean Absolute Deviation]]),0)</f>
        <v>28.542571614583302</v>
      </c>
      <c r="L652" s="1">
        <f>IFERROR(MAX(0,Customer_Revenue[[#This Row],[Q3 Mean]]+Customer_Revenue[[#This Row],[Q3 Mean Absolute Deviation]]),0)</f>
        <v>109.90409505208328</v>
      </c>
      <c r="M652" s="2">
        <f>IFERROR(AVERAGEIF(Customer_Revenue[[#This Row],[10/1/2021]:[3/31/2022]], "&gt;0"),0)</f>
        <v>74.515238095238075</v>
      </c>
      <c r="N652" s="1">
        <f>IFERROR(AVEDEV(Customer_Revenue[[#This Row],[10/1/2021]:[3/31/2022]]),0)</f>
        <v>55.892899408284002</v>
      </c>
      <c r="O652" s="1">
        <f>IFERROR(MAX(0,#REF!-#REF!),0)</f>
        <v>0</v>
      </c>
      <c r="P652" s="1">
        <f>IFERROR(#REF!+#REF!,0)</f>
        <v>0</v>
      </c>
      <c r="Q652">
        <v>12000</v>
      </c>
      <c r="U652">
        <v>331.08</v>
      </c>
      <c r="W652">
        <v>35.159999999999997</v>
      </c>
      <c r="Z652">
        <v>-331.08</v>
      </c>
      <c r="AB652">
        <v>25.98</v>
      </c>
      <c r="AG652">
        <v>25.98</v>
      </c>
      <c r="AL652">
        <v>38.989999999999995</v>
      </c>
      <c r="AQ652">
        <v>38.979999999999997</v>
      </c>
      <c r="AV652">
        <v>38.979999999999997</v>
      </c>
      <c r="BA652">
        <v>38.979999999999997</v>
      </c>
      <c r="BF652">
        <v>0</v>
      </c>
      <c r="BK652">
        <v>40.26</v>
      </c>
      <c r="BP652">
        <v>136.26</v>
      </c>
      <c r="BU652">
        <v>88.26</v>
      </c>
      <c r="BY652">
        <v>136.26</v>
      </c>
      <c r="BZ652">
        <v>0</v>
      </c>
      <c r="CE652">
        <v>0</v>
      </c>
      <c r="CJ652">
        <v>40.26</v>
      </c>
      <c r="CK652" s="17"/>
      <c r="DD652">
        <v>40.26</v>
      </c>
      <c r="DI652">
        <v>127.59</v>
      </c>
      <c r="DN652">
        <v>31.59</v>
      </c>
      <c r="DS652">
        <v>127.59</v>
      </c>
      <c r="DX652">
        <v>31.59</v>
      </c>
      <c r="EC652">
        <v>79.59</v>
      </c>
      <c r="EH652">
        <v>31.59</v>
      </c>
      <c r="EM652">
        <v>79.59</v>
      </c>
      <c r="EN652">
        <v>0</v>
      </c>
      <c r="ER652">
        <v>31.59</v>
      </c>
      <c r="EW652">
        <v>171</v>
      </c>
      <c r="FB652">
        <v>27</v>
      </c>
      <c r="FG652">
        <v>27</v>
      </c>
      <c r="FL652">
        <v>123</v>
      </c>
      <c r="FM652">
        <v>0</v>
      </c>
      <c r="FQ652">
        <v>27</v>
      </c>
      <c r="FV652">
        <v>123</v>
      </c>
      <c r="GA652">
        <v>27</v>
      </c>
      <c r="GF652">
        <v>123</v>
      </c>
      <c r="GJ652">
        <v>27</v>
      </c>
      <c r="GK652">
        <v>0</v>
      </c>
      <c r="GP652">
        <v>27</v>
      </c>
      <c r="GU652">
        <v>123</v>
      </c>
      <c r="GZ652">
        <v>27</v>
      </c>
      <c r="HE652">
        <v>134.01</v>
      </c>
      <c r="HI652">
        <v>78.36</v>
      </c>
      <c r="HJ652">
        <v>0</v>
      </c>
      <c r="HK652">
        <v>0</v>
      </c>
      <c r="HO652">
        <v>126.36</v>
      </c>
      <c r="HT652">
        <v>30.36</v>
      </c>
      <c r="HY652">
        <v>30.36</v>
      </c>
      <c r="ID652">
        <v>30.36</v>
      </c>
      <c r="II652">
        <v>78.36</v>
      </c>
      <c r="IN652">
        <v>78.36</v>
      </c>
      <c r="IS652">
        <v>30.36</v>
      </c>
      <c r="IX652">
        <v>78.36</v>
      </c>
      <c r="JB652">
        <v>78.36</v>
      </c>
      <c r="JC652">
        <v>0</v>
      </c>
      <c r="JH652">
        <v>70.61</v>
      </c>
      <c r="JM652">
        <v>70.61</v>
      </c>
      <c r="JR652">
        <v>70.61</v>
      </c>
    </row>
    <row r="653" spans="1:278" x14ac:dyDescent="0.3">
      <c r="A653" s="2">
        <f>IFERROR(AVERAGEIF(Customer_Revenue[[#This Row],[1/3/2022]:[3/31/2022]], "&gt;0"), 0)</f>
        <v>63.507499999999993</v>
      </c>
      <c r="B653" s="1">
        <f>IFERROR(AVEDEV(Customer_Revenue[[#This Row],[1/3/2022]:[3/31/2022]]),0)</f>
        <v>2.0362499999999972</v>
      </c>
      <c r="C653" s="1">
        <f>IFERROR(MAX(0,#REF!-#REF!),0)</f>
        <v>0</v>
      </c>
      <c r="D653" s="1">
        <f>IFERROR(#REF!+#REF!,0)</f>
        <v>0</v>
      </c>
      <c r="E653" s="2">
        <f>IFERROR(AVERAGEIF(Customer_Revenue[[#This Row],[4/1/2022]:[6/30/2022]], "&gt;0"), 0)</f>
        <v>62.863333333333337</v>
      </c>
      <c r="F653" s="1">
        <f>IFERROR(AVEDEV(Customer_Revenue[[#This Row],[4/1/2022]:[6/30/2022]]),0)</f>
        <v>0.95111111111111535</v>
      </c>
      <c r="G653" s="1">
        <f>IFERROR(MAX(0,#REF!-#REF!),0)</f>
        <v>0</v>
      </c>
      <c r="H653" s="1">
        <f>IFERROR(#REF!+#REF!,0)</f>
        <v>0</v>
      </c>
      <c r="I653" s="2">
        <f>IFERROR(AVERAGEIF(Customer_Revenue[[#This Row],[4/1/2022]:[9/30/2022]], "&gt;0"),0)</f>
        <v>63.466666666666669</v>
      </c>
      <c r="J653" s="1">
        <f>IFERROR(AVEDEV(Customer_Revenue[[#This Row],[4/1/2022]:[9/30/2022]]),0)</f>
        <v>0.87777777777778121</v>
      </c>
      <c r="K653" s="1">
        <f>IFERROR(MAX(0,Customer_Revenue[[#This Row],[Q3 Mean]]-Customer_Revenue[[#This Row],[Q3 Mean Absolute Deviation]]),0)</f>
        <v>62.588888888888889</v>
      </c>
      <c r="L653" s="1">
        <f>IFERROR(MAX(0,Customer_Revenue[[#This Row],[Q3 Mean]]+Customer_Revenue[[#This Row],[Q3 Mean Absolute Deviation]]),0)</f>
        <v>64.344444444444449</v>
      </c>
      <c r="M653" s="2">
        <f>IFERROR(AVERAGEIF(Customer_Revenue[[#This Row],[10/1/2021]:[3/31/2022]], "&gt;0"),0)</f>
        <v>62.925714285714278</v>
      </c>
      <c r="N653" s="1">
        <f>IFERROR(AVEDEV(Customer_Revenue[[#This Row],[10/1/2021]:[3/31/2022]]),0)</f>
        <v>1.3297959183673425</v>
      </c>
      <c r="O653" s="1">
        <f>IFERROR(MAX(0,#REF!-#REF!),0)</f>
        <v>0</v>
      </c>
      <c r="P653" s="1">
        <f>IFERROR(#REF!+#REF!,0)</f>
        <v>0</v>
      </c>
      <c r="Q653">
        <v>12005</v>
      </c>
      <c r="V653">
        <v>62.15</v>
      </c>
      <c r="AP653">
        <v>62.15</v>
      </c>
      <c r="BJ653">
        <v>62.15</v>
      </c>
      <c r="CI653">
        <v>62.15</v>
      </c>
      <c r="CK653" s="17"/>
      <c r="CX653">
        <v>62.15</v>
      </c>
      <c r="DR653">
        <v>62.15</v>
      </c>
      <c r="EL653">
        <v>67.58</v>
      </c>
      <c r="FF653">
        <v>62.15</v>
      </c>
      <c r="FZ653">
        <v>62.15</v>
      </c>
      <c r="GT653">
        <v>64.290000000000006</v>
      </c>
      <c r="HS653">
        <v>64.290000000000006</v>
      </c>
      <c r="IH653">
        <v>64.290000000000006</v>
      </c>
      <c r="JB653">
        <v>63.63</v>
      </c>
    </row>
    <row r="654" spans="1:278" x14ac:dyDescent="0.3">
      <c r="A654" s="2">
        <f>IFERROR(AVERAGEIF(Customer_Revenue[[#This Row],[1/3/2022]:[3/31/2022]], "&gt;0"), 0)</f>
        <v>82.725000000000009</v>
      </c>
      <c r="B654" s="1">
        <f>IFERROR(AVEDEV(Customer_Revenue[[#This Row],[1/3/2022]:[3/31/2022]]),0)</f>
        <v>20.533333333333335</v>
      </c>
      <c r="C654" s="1">
        <f>IFERROR(MAX(0,#REF!-#REF!),0)</f>
        <v>0</v>
      </c>
      <c r="D654" s="1">
        <f>IFERROR(#REF!+#REF!,0)</f>
        <v>0</v>
      </c>
      <c r="E654" s="2">
        <f>IFERROR(AVERAGEIF(Customer_Revenue[[#This Row],[4/1/2022]:[6/30/2022]], "&gt;0"), 0)</f>
        <v>90.577692307692303</v>
      </c>
      <c r="F654" s="1">
        <f>IFERROR(AVEDEV(Customer_Revenue[[#This Row],[4/1/2022]:[6/30/2022]]),0)</f>
        <v>27.308367346938773</v>
      </c>
      <c r="G654" s="1">
        <f>IFERROR(MAX(0,#REF!-#REF!),0)</f>
        <v>0</v>
      </c>
      <c r="H654" s="1">
        <f>IFERROR(#REF!+#REF!,0)</f>
        <v>0</v>
      </c>
      <c r="I654" s="2">
        <f>IFERROR(AVERAGEIF(Customer_Revenue[[#This Row],[4/1/2022]:[9/30/2022]], "&gt;0"),0)</f>
        <v>93.188148148148144</v>
      </c>
      <c r="J654" s="1">
        <f>IFERROR(AVEDEV(Customer_Revenue[[#This Row],[4/1/2022]:[9/30/2022]]),0)</f>
        <v>30.430355555555547</v>
      </c>
      <c r="K654" s="1">
        <f>IFERROR(MAX(0,Customer_Revenue[[#This Row],[Q3 Mean]]-Customer_Revenue[[#This Row],[Q3 Mean Absolute Deviation]]),0)</f>
        <v>62.757792592592594</v>
      </c>
      <c r="L654" s="1">
        <f>IFERROR(MAX(0,Customer_Revenue[[#This Row],[Q3 Mean]]+Customer_Revenue[[#This Row],[Q3 Mean Absolute Deviation]]),0)</f>
        <v>123.61850370370369</v>
      </c>
      <c r="M654" s="2">
        <f>IFERROR(AVERAGEIF(Customer_Revenue[[#This Row],[10/1/2021]:[3/31/2022]], "&gt;0"),0)</f>
        <v>79.796923076923107</v>
      </c>
      <c r="N654" s="1">
        <f>IFERROR(AVEDEV(Customer_Revenue[[#This Row],[10/1/2021]:[3/31/2022]]),0)</f>
        <v>21.288571428571434</v>
      </c>
      <c r="O654" s="1">
        <f>IFERROR(MAX(0,#REF!-#REF!),0)</f>
        <v>0</v>
      </c>
      <c r="P654" s="1">
        <f>IFERROR(#REF!+#REF!,0)</f>
        <v>0</v>
      </c>
      <c r="Q654">
        <v>12011</v>
      </c>
      <c r="R654">
        <v>65.400000000000006</v>
      </c>
      <c r="W654">
        <v>65.400000000000006</v>
      </c>
      <c r="AB654">
        <v>65.400000000000006</v>
      </c>
      <c r="AG654">
        <v>65.400000000000006</v>
      </c>
      <c r="AL654">
        <v>133.24</v>
      </c>
      <c r="AQ654">
        <v>65.400000000000006</v>
      </c>
      <c r="AV654">
        <v>65.400000000000006</v>
      </c>
      <c r="BA654">
        <v>133.24</v>
      </c>
      <c r="BF654">
        <v>65.400000000000006</v>
      </c>
      <c r="BK654">
        <v>65.400000000000006</v>
      </c>
      <c r="BP654">
        <v>65.400000000000006</v>
      </c>
      <c r="BU654">
        <v>65.400000000000006</v>
      </c>
      <c r="BX654">
        <v>96.14</v>
      </c>
      <c r="BZ654">
        <v>0</v>
      </c>
      <c r="CC654">
        <v>65.400000000000006</v>
      </c>
      <c r="CE654">
        <v>0</v>
      </c>
      <c r="CJ654">
        <v>65.400000000000006</v>
      </c>
      <c r="CK654" s="17"/>
      <c r="CO654">
        <v>65.400000000000006</v>
      </c>
      <c r="CT654">
        <v>102.5</v>
      </c>
      <c r="CY654">
        <v>65.400000000000006</v>
      </c>
      <c r="DD654">
        <v>96.14</v>
      </c>
      <c r="DI654">
        <v>65.400000000000006</v>
      </c>
      <c r="DN654">
        <v>65.400000000000006</v>
      </c>
      <c r="DS654">
        <v>105.25</v>
      </c>
      <c r="DX654">
        <v>69.989999999999995</v>
      </c>
      <c r="EC654">
        <v>69.989999999999995</v>
      </c>
      <c r="EH654">
        <v>71.62</v>
      </c>
      <c r="EM654">
        <v>150.21</v>
      </c>
      <c r="ER654">
        <v>71.62</v>
      </c>
      <c r="EW654">
        <v>71.62</v>
      </c>
      <c r="FB654">
        <v>71.62</v>
      </c>
      <c r="FG654">
        <v>150.21</v>
      </c>
      <c r="FL654">
        <v>71.62</v>
      </c>
      <c r="FQ654">
        <v>71.62</v>
      </c>
      <c r="FV654">
        <v>150.21</v>
      </c>
      <c r="GA654">
        <v>71.62</v>
      </c>
      <c r="GF654">
        <v>71.62</v>
      </c>
      <c r="GJ654">
        <v>74.290000000000006</v>
      </c>
      <c r="GK654">
        <v>0</v>
      </c>
      <c r="GP654">
        <v>74.290000000000006</v>
      </c>
      <c r="GU654">
        <v>116.93</v>
      </c>
      <c r="GZ654">
        <v>110.24</v>
      </c>
      <c r="HE654">
        <v>74.290000000000006</v>
      </c>
      <c r="HI654">
        <v>74.290000000000006</v>
      </c>
      <c r="HJ654">
        <v>0</v>
      </c>
      <c r="HO654">
        <v>162.31</v>
      </c>
      <c r="HT654">
        <v>74.290000000000006</v>
      </c>
      <c r="HY654">
        <v>74.290000000000006</v>
      </c>
      <c r="ID654">
        <v>74.290000000000006</v>
      </c>
      <c r="II654">
        <v>114.55</v>
      </c>
      <c r="IN654">
        <v>121.22</v>
      </c>
      <c r="IS654">
        <v>73.459999999999994</v>
      </c>
      <c r="IX654">
        <v>201.74</v>
      </c>
      <c r="JB654">
        <v>73.459999999999994</v>
      </c>
      <c r="JC654">
        <v>0</v>
      </c>
      <c r="JH654">
        <v>73.459999999999994</v>
      </c>
      <c r="JM654">
        <v>73.459999999999994</v>
      </c>
      <c r="JR654">
        <v>73.459999999999994</v>
      </c>
    </row>
    <row r="655" spans="1:278" x14ac:dyDescent="0.3">
      <c r="A655" s="2">
        <f>IFERROR(AVERAGEIF(Customer_Revenue[[#This Row],[1/3/2022]:[3/31/2022]], "&gt;0"), 0)</f>
        <v>108.56538461538463</v>
      </c>
      <c r="B655" s="1">
        <f>IFERROR(AVEDEV(Customer_Revenue[[#This Row],[1/3/2022]:[3/31/2022]]),0)</f>
        <v>6.1426035502958518</v>
      </c>
      <c r="C655" s="1">
        <f>IFERROR(MAX(0,#REF!-#REF!),0)</f>
        <v>0</v>
      </c>
      <c r="D655" s="1">
        <f>IFERROR(#REF!+#REF!,0)</f>
        <v>0</v>
      </c>
      <c r="E655" s="2">
        <f>IFERROR(AVERAGEIF(Customer_Revenue[[#This Row],[4/1/2022]:[6/30/2022]], "&gt;0"), 0)</f>
        <v>111.72923076923077</v>
      </c>
      <c r="F655" s="1">
        <f>IFERROR(AVEDEV(Customer_Revenue[[#This Row],[4/1/2022]:[6/30/2022]]),0)</f>
        <v>14.757159763313609</v>
      </c>
      <c r="G655" s="1">
        <f>IFERROR(MAX(0,#REF!-#REF!),0)</f>
        <v>0</v>
      </c>
      <c r="H655" s="1">
        <f>IFERROR(#REF!+#REF!,0)</f>
        <v>0</v>
      </c>
      <c r="I655" s="2">
        <f>IFERROR(AVERAGEIF(Customer_Revenue[[#This Row],[4/1/2022]:[9/30/2022]], "&gt;0"),0)</f>
        <v>107.95769230769234</v>
      </c>
      <c r="J655" s="1">
        <f>IFERROR(AVEDEV(Customer_Revenue[[#This Row],[4/1/2022]:[9/30/2022]]),0)</f>
        <v>11.427218934911259</v>
      </c>
      <c r="K655" s="1">
        <f>IFERROR(MAX(0,Customer_Revenue[[#This Row],[Q3 Mean]]-Customer_Revenue[[#This Row],[Q3 Mean Absolute Deviation]]),0)</f>
        <v>96.530473372781074</v>
      </c>
      <c r="L655" s="1">
        <f>IFERROR(MAX(0,Customer_Revenue[[#This Row],[Q3 Mean]]+Customer_Revenue[[#This Row],[Q3 Mean Absolute Deviation]]),0)</f>
        <v>119.38491124260361</v>
      </c>
      <c r="M655" s="2">
        <f>IFERROR(AVERAGEIF(Customer_Revenue[[#This Row],[10/1/2021]:[3/31/2022]], "&gt;0"),0)</f>
        <v>112.49423076923077</v>
      </c>
      <c r="N655" s="1">
        <f>IFERROR(AVEDEV(Customer_Revenue[[#This Row],[10/1/2021]:[3/31/2022]]),0)</f>
        <v>14.436390532544371</v>
      </c>
      <c r="O655" s="1">
        <f>IFERROR(MAX(0,#REF!-#REF!),0)</f>
        <v>0</v>
      </c>
      <c r="P655" s="1">
        <f>IFERROR(#REF!+#REF!,0)</f>
        <v>0</v>
      </c>
      <c r="Q655">
        <v>12022</v>
      </c>
      <c r="V655">
        <v>134</v>
      </c>
      <c r="AA655">
        <v>97.55</v>
      </c>
      <c r="AF655">
        <v>97.55</v>
      </c>
      <c r="AK655">
        <v>97.55</v>
      </c>
      <c r="AP655">
        <v>97.55</v>
      </c>
      <c r="AU655">
        <v>97.55</v>
      </c>
      <c r="AZ655">
        <v>97.55</v>
      </c>
      <c r="BE655">
        <v>212.75</v>
      </c>
      <c r="BJ655">
        <v>145.44999999999999</v>
      </c>
      <c r="BO655">
        <v>109</v>
      </c>
      <c r="BT655">
        <v>109</v>
      </c>
      <c r="BY655">
        <v>109</v>
      </c>
      <c r="CD655">
        <v>109</v>
      </c>
      <c r="CI655">
        <v>109</v>
      </c>
      <c r="CK655" s="17"/>
      <c r="CN655">
        <v>109</v>
      </c>
      <c r="CS655">
        <v>109</v>
      </c>
      <c r="CX655">
        <v>109</v>
      </c>
      <c r="DC655">
        <v>145.44999999999999</v>
      </c>
      <c r="DH655">
        <v>109</v>
      </c>
      <c r="DM655">
        <v>109</v>
      </c>
      <c r="DR655">
        <v>109</v>
      </c>
      <c r="DW655">
        <v>99.23</v>
      </c>
      <c r="EB655">
        <v>99.23</v>
      </c>
      <c r="EG655">
        <v>101.48</v>
      </c>
      <c r="EL655">
        <v>101.48</v>
      </c>
      <c r="EQ655">
        <v>101.48</v>
      </c>
      <c r="EV655">
        <v>110.7</v>
      </c>
      <c r="FA655">
        <v>110.7</v>
      </c>
      <c r="FF655">
        <v>110.7</v>
      </c>
      <c r="FK655">
        <v>181.45</v>
      </c>
      <c r="FP655">
        <v>137.93</v>
      </c>
      <c r="FU655">
        <v>98.2</v>
      </c>
      <c r="FZ655">
        <v>98.2</v>
      </c>
      <c r="GE655">
        <v>98.2</v>
      </c>
      <c r="GJ655">
        <v>101.28</v>
      </c>
      <c r="GO655">
        <v>101.28</v>
      </c>
      <c r="GT655">
        <v>101.28</v>
      </c>
      <c r="GY655">
        <v>101.28</v>
      </c>
      <c r="HD655">
        <v>101.28</v>
      </c>
      <c r="HI655">
        <v>101.28</v>
      </c>
      <c r="HN655">
        <v>101.28</v>
      </c>
      <c r="HS655">
        <v>101.28</v>
      </c>
      <c r="HX655">
        <v>101.28</v>
      </c>
      <c r="IC655">
        <v>101.28</v>
      </c>
      <c r="IH655">
        <v>101.28</v>
      </c>
      <c r="IM655">
        <v>144.82</v>
      </c>
      <c r="IR655">
        <v>100.32</v>
      </c>
      <c r="IW655">
        <v>100.32</v>
      </c>
      <c r="JB655">
        <v>100.32</v>
      </c>
      <c r="JG655">
        <v>100.32</v>
      </c>
      <c r="JL655">
        <v>100.32</v>
      </c>
      <c r="JQ655">
        <v>100.32</v>
      </c>
    </row>
    <row r="656" spans="1:278" x14ac:dyDescent="0.3">
      <c r="A656" s="2">
        <f>IFERROR(AVERAGEIF(Customer_Revenue[[#This Row],[1/3/2022]:[3/31/2022]], "&gt;0"), 0)</f>
        <v>61.79615384615385</v>
      </c>
      <c r="B656" s="1">
        <f>IFERROR(AVEDEV(Customer_Revenue[[#This Row],[1/3/2022]:[3/31/2022]]),0)</f>
        <v>9.6033136094674596</v>
      </c>
      <c r="C656" s="1">
        <f>IFERROR(MAX(0,#REF!-#REF!),0)</f>
        <v>0</v>
      </c>
      <c r="D656" s="1">
        <f>IFERROR(#REF!+#REF!,0)</f>
        <v>0</v>
      </c>
      <c r="E656" s="2">
        <f>IFERROR(AVERAGEIF(Customer_Revenue[[#This Row],[4/1/2022]:[6/30/2022]], "&gt;0"), 0)</f>
        <v>78.431538461538452</v>
      </c>
      <c r="F656" s="1">
        <f>IFERROR(AVEDEV(Customer_Revenue[[#This Row],[4/1/2022]:[6/30/2022]]),0)</f>
        <v>21.831124260355026</v>
      </c>
      <c r="G656" s="1">
        <f>IFERROR(MAX(0,#REF!-#REF!),0)</f>
        <v>0</v>
      </c>
      <c r="H656" s="1">
        <f>IFERROR(#REF!+#REF!,0)</f>
        <v>0</v>
      </c>
      <c r="I656" s="2">
        <f>IFERROR(AVERAGEIF(Customer_Revenue[[#This Row],[4/1/2022]:[9/30/2022]], "&gt;0"),0)</f>
        <v>89.294444444444437</v>
      </c>
      <c r="J656" s="1">
        <f>IFERROR(AVEDEV(Customer_Revenue[[#This Row],[4/1/2022]:[9/30/2022]]),0)</f>
        <v>32.089795918367351</v>
      </c>
      <c r="K656" s="1">
        <f>IFERROR(MAX(0,Customer_Revenue[[#This Row],[Q3 Mean]]-Customer_Revenue[[#This Row],[Q3 Mean Absolute Deviation]]),0)</f>
        <v>57.204648526077087</v>
      </c>
      <c r="L656" s="1">
        <f>IFERROR(MAX(0,Customer_Revenue[[#This Row],[Q3 Mean]]+Customer_Revenue[[#This Row],[Q3 Mean Absolute Deviation]]),0)</f>
        <v>121.38424036281179</v>
      </c>
      <c r="M656" s="2">
        <f>IFERROR(AVERAGEIF(Customer_Revenue[[#This Row],[10/1/2021]:[3/31/2022]], "&gt;0"),0)</f>
        <v>68.436153846153829</v>
      </c>
      <c r="N656" s="1">
        <f>IFERROR(AVEDEV(Customer_Revenue[[#This Row],[10/1/2021]:[3/31/2022]]),0)</f>
        <v>19.584417009602195</v>
      </c>
      <c r="O656" s="1">
        <f>IFERROR(MAX(0,#REF!-#REF!),0)</f>
        <v>0</v>
      </c>
      <c r="P656" s="1">
        <f>IFERROR(#REF!+#REF!,0)</f>
        <v>0</v>
      </c>
      <c r="Q656">
        <v>12028</v>
      </c>
      <c r="T656">
        <v>65.349999999999994</v>
      </c>
      <c r="Y656">
        <v>57.44</v>
      </c>
      <c r="AD656">
        <v>53.87</v>
      </c>
      <c r="AI656">
        <v>163.78</v>
      </c>
      <c r="AN656">
        <v>53.87</v>
      </c>
      <c r="AS656">
        <v>53.87</v>
      </c>
      <c r="AX656">
        <v>55.66</v>
      </c>
      <c r="BA656">
        <v>50.3</v>
      </c>
      <c r="BC656">
        <v>0</v>
      </c>
      <c r="BH656">
        <v>82.179999999999993</v>
      </c>
      <c r="BM656">
        <v>80.14</v>
      </c>
      <c r="BR656">
        <v>151.79</v>
      </c>
      <c r="BW656">
        <v>53.87</v>
      </c>
      <c r="CB656">
        <v>53.87</v>
      </c>
      <c r="CG656">
        <v>57.44</v>
      </c>
      <c r="CK656" s="17"/>
      <c r="CL656">
        <v>53.87</v>
      </c>
      <c r="CQ656">
        <v>53.87</v>
      </c>
      <c r="CV656">
        <v>80.14</v>
      </c>
      <c r="DA656">
        <v>53.87</v>
      </c>
      <c r="DF656">
        <v>50.3</v>
      </c>
      <c r="DK656">
        <v>57.44</v>
      </c>
      <c r="DP656">
        <v>57.44</v>
      </c>
      <c r="DU656">
        <v>74.78</v>
      </c>
      <c r="DZ656">
        <v>53.87</v>
      </c>
      <c r="EE656">
        <v>58.72</v>
      </c>
      <c r="EJ656">
        <v>92.89</v>
      </c>
      <c r="EO656">
        <v>58.72</v>
      </c>
      <c r="ET656">
        <v>58.72</v>
      </c>
      <c r="EY656">
        <v>90.59</v>
      </c>
      <c r="FD656">
        <v>141.85</v>
      </c>
      <c r="FI656">
        <v>58.72</v>
      </c>
      <c r="FN656">
        <v>98.75</v>
      </c>
      <c r="FS656">
        <v>56.93</v>
      </c>
      <c r="FX656">
        <v>88.05</v>
      </c>
      <c r="GC656">
        <v>56.93</v>
      </c>
      <c r="GH656">
        <v>61.78</v>
      </c>
      <c r="GM656">
        <v>63.56</v>
      </c>
      <c r="GR656">
        <v>63.56</v>
      </c>
      <c r="GW656">
        <v>65.349999999999994</v>
      </c>
      <c r="HB656">
        <v>114.82</v>
      </c>
      <c r="HG656">
        <v>69.33</v>
      </c>
      <c r="HL656">
        <v>69.33</v>
      </c>
      <c r="HQ656">
        <v>185.10000000000002</v>
      </c>
      <c r="HV656">
        <v>71.11</v>
      </c>
      <c r="IA656">
        <v>273.33</v>
      </c>
      <c r="IB656">
        <v>0</v>
      </c>
      <c r="IF656">
        <v>67.540000000000006</v>
      </c>
      <c r="IK656">
        <v>67.540000000000006</v>
      </c>
      <c r="IP656">
        <v>63.97</v>
      </c>
      <c r="IU656">
        <v>76.94</v>
      </c>
      <c r="IZ656">
        <v>75.45</v>
      </c>
      <c r="JE656">
        <v>69.33</v>
      </c>
      <c r="JJ656">
        <v>82.08</v>
      </c>
      <c r="JO656">
        <v>74.680000000000007</v>
      </c>
      <c r="JP656">
        <v>145.61000000000001</v>
      </c>
    </row>
    <row r="657" spans="1:278" x14ac:dyDescent="0.3">
      <c r="A657" s="2">
        <f>IFERROR(AVERAGEIF(Customer_Revenue[[#This Row],[1/3/2022]:[3/31/2022]], "&gt;0"), 0)</f>
        <v>70.259230769230768</v>
      </c>
      <c r="B657" s="1">
        <f>IFERROR(AVEDEV(Customer_Revenue[[#This Row],[1/3/2022]:[3/31/2022]]),0)</f>
        <v>0.79881656804733958</v>
      </c>
      <c r="C657" s="1">
        <f>IFERROR(MAX(0,#REF!-#REF!),0)</f>
        <v>0</v>
      </c>
      <c r="D657" s="1">
        <f>IFERROR(#REF!+#REF!,0)</f>
        <v>0</v>
      </c>
      <c r="E657" s="2">
        <f>IFERROR(AVERAGEIF(Customer_Revenue[[#This Row],[4/1/2022]:[6/30/2022]], "&gt;0"), 0)</f>
        <v>78.208461538461535</v>
      </c>
      <c r="F657" s="1">
        <f>IFERROR(AVEDEV(Customer_Revenue[[#This Row],[4/1/2022]:[6/30/2022]]),0)</f>
        <v>0.77585798816567852</v>
      </c>
      <c r="G657" s="1">
        <f>IFERROR(MAX(0,#REF!-#REF!),0)</f>
        <v>0</v>
      </c>
      <c r="H657" s="1">
        <f>IFERROR(#REF!+#REF!,0)</f>
        <v>0</v>
      </c>
      <c r="I657" s="2">
        <f>IFERROR(AVERAGEIF(Customer_Revenue[[#This Row],[4/1/2022]:[9/30/2022]], "&gt;0"),0)</f>
        <v>77.979230769230767</v>
      </c>
      <c r="J657" s="1">
        <f>IFERROR(AVEDEV(Customer_Revenue[[#This Row],[4/1/2022]:[9/30/2022]]),0)</f>
        <v>0.42319526627218806</v>
      </c>
      <c r="K657" s="1">
        <f>IFERROR(MAX(0,Customer_Revenue[[#This Row],[Q3 Mean]]-Customer_Revenue[[#This Row],[Q3 Mean Absolute Deviation]]),0)</f>
        <v>77.556035502958579</v>
      </c>
      <c r="L657" s="1">
        <f>IFERROR(MAX(0,Customer_Revenue[[#This Row],[Q3 Mean]]+Customer_Revenue[[#This Row],[Q3 Mean Absolute Deviation]]),0)</f>
        <v>78.402426035502955</v>
      </c>
      <c r="M657" s="2">
        <f>IFERROR(AVERAGEIF(Customer_Revenue[[#This Row],[10/1/2021]:[3/31/2022]], "&gt;0"),0)</f>
        <v>69.999615384615382</v>
      </c>
      <c r="N657" s="1">
        <f>IFERROR(AVEDEV(Customer_Revenue[[#This Row],[10/1/2021]:[3/31/2022]]),0)</f>
        <v>0.45931952662722064</v>
      </c>
      <c r="O657" s="1">
        <f>IFERROR(MAX(0,#REF!-#REF!),0)</f>
        <v>0</v>
      </c>
      <c r="P657" s="1">
        <f>IFERROR(#REF!+#REF!,0)</f>
        <v>0</v>
      </c>
      <c r="Q657">
        <v>12030</v>
      </c>
      <c r="V657">
        <v>69.739999999999995</v>
      </c>
      <c r="AA657">
        <v>69.739999999999995</v>
      </c>
      <c r="AF657">
        <v>69.739999999999995</v>
      </c>
      <c r="AK657">
        <v>69.739999999999995</v>
      </c>
      <c r="AP657">
        <v>69.739999999999995</v>
      </c>
      <c r="AU657">
        <v>69.739999999999995</v>
      </c>
      <c r="AZ657">
        <v>69.739999999999995</v>
      </c>
      <c r="BE657">
        <v>69.739999999999995</v>
      </c>
      <c r="BJ657">
        <v>69.739999999999995</v>
      </c>
      <c r="BO657">
        <v>69.739999999999995</v>
      </c>
      <c r="BT657">
        <v>69.739999999999995</v>
      </c>
      <c r="BY657">
        <v>69.739999999999995</v>
      </c>
      <c r="CD657">
        <v>69.739999999999995</v>
      </c>
      <c r="CI657">
        <v>69.739999999999995</v>
      </c>
      <c r="CK657" s="17"/>
      <c r="CN657">
        <v>69.739999999999995</v>
      </c>
      <c r="CS657">
        <v>69.739999999999995</v>
      </c>
      <c r="CX657">
        <v>69.739999999999995</v>
      </c>
      <c r="DC657">
        <v>69.739999999999995</v>
      </c>
      <c r="DH657">
        <v>69.739999999999995</v>
      </c>
      <c r="DM657">
        <v>69.739999999999995</v>
      </c>
      <c r="DR657">
        <v>69.739999999999995</v>
      </c>
      <c r="DW657">
        <v>69.739999999999995</v>
      </c>
      <c r="EB657">
        <v>69.739999999999995</v>
      </c>
      <c r="EG657">
        <v>71.989999999999995</v>
      </c>
      <c r="EL657">
        <v>71.989999999999995</v>
      </c>
      <c r="EQ657">
        <v>71.989999999999995</v>
      </c>
      <c r="EV657">
        <v>77.75</v>
      </c>
      <c r="FA657">
        <v>77.75</v>
      </c>
      <c r="FF657">
        <v>77.75</v>
      </c>
      <c r="FK657">
        <v>77.75</v>
      </c>
      <c r="FP657">
        <v>77.75</v>
      </c>
      <c r="FU657">
        <v>77.75</v>
      </c>
      <c r="FZ657">
        <v>77.75</v>
      </c>
      <c r="GE657">
        <v>77.75</v>
      </c>
      <c r="GJ657">
        <v>80.73</v>
      </c>
      <c r="GO657">
        <v>80.73</v>
      </c>
      <c r="GT657">
        <v>77.75</v>
      </c>
      <c r="GY657">
        <v>77.75</v>
      </c>
      <c r="HD657">
        <v>77.75</v>
      </c>
      <c r="HI657">
        <v>77.75</v>
      </c>
      <c r="HN657">
        <v>77.75</v>
      </c>
      <c r="HS657">
        <v>77.75</v>
      </c>
      <c r="HX657">
        <v>77.75</v>
      </c>
      <c r="IC657">
        <v>77.75</v>
      </c>
      <c r="IH657">
        <v>77.75</v>
      </c>
      <c r="IM657">
        <v>77.75</v>
      </c>
      <c r="IR657">
        <v>77.75</v>
      </c>
      <c r="IW657">
        <v>77.75</v>
      </c>
      <c r="JB657">
        <v>77.75</v>
      </c>
      <c r="JG657">
        <v>77.75</v>
      </c>
      <c r="JL657">
        <v>77.75</v>
      </c>
      <c r="JQ657">
        <v>77.75</v>
      </c>
    </row>
    <row r="658" spans="1:278" x14ac:dyDescent="0.3">
      <c r="A658" s="2">
        <f>IFERROR(AVERAGEIF(Customer_Revenue[[#This Row],[1/3/2022]:[3/31/2022]], "&gt;0"), 0)</f>
        <v>0</v>
      </c>
      <c r="B658" s="1">
        <f>IFERROR(AVEDEV(Customer_Revenue[[#This Row],[1/3/2022]:[3/31/2022]]),0)</f>
        <v>0</v>
      </c>
      <c r="C658" s="1">
        <f>IFERROR(MAX(0,#REF!-#REF!),0)</f>
        <v>0</v>
      </c>
      <c r="D658" s="1">
        <f>IFERROR(#REF!+#REF!,0)</f>
        <v>0</v>
      </c>
      <c r="E658" s="2">
        <f>IFERROR(AVERAGEIF(Customer_Revenue[[#This Row],[4/1/2022]:[6/30/2022]], "&gt;0"), 0)</f>
        <v>64.015000000000001</v>
      </c>
      <c r="F658" s="1">
        <f>IFERROR(AVEDEV(Customer_Revenue[[#This Row],[4/1/2022]:[6/30/2022]]),0)</f>
        <v>42.255102040816325</v>
      </c>
      <c r="G658" s="1">
        <f>IFERROR(MAX(0,#REF!-#REF!),0)</f>
        <v>0</v>
      </c>
      <c r="H658" s="1">
        <f>IFERROR(#REF!+#REF!,0)</f>
        <v>0</v>
      </c>
      <c r="I658" s="2">
        <f>IFERROR(AVERAGEIF(Customer_Revenue[[#This Row],[4/1/2022]:[9/30/2022]], "&gt;0"),0)</f>
        <v>67.920999999999992</v>
      </c>
      <c r="J658" s="1">
        <f>IFERROR(AVEDEV(Customer_Revenue[[#This Row],[4/1/2022]:[9/30/2022]]),0)</f>
        <v>39.398934911242605</v>
      </c>
      <c r="K658" s="1">
        <f>IFERROR(MAX(0,Customer_Revenue[[#This Row],[Q3 Mean]]-Customer_Revenue[[#This Row],[Q3 Mean Absolute Deviation]]),0)</f>
        <v>28.522065088757387</v>
      </c>
      <c r="L658" s="1">
        <f>IFERROR(MAX(0,Customer_Revenue[[#This Row],[Q3 Mean]]+Customer_Revenue[[#This Row],[Q3 Mean Absolute Deviation]]),0)</f>
        <v>107.3199349112426</v>
      </c>
      <c r="M658" s="2">
        <f>IFERROR(AVERAGEIF(Customer_Revenue[[#This Row],[10/1/2021]:[3/31/2022]], "&gt;0"),0)</f>
        <v>0</v>
      </c>
      <c r="N658" s="1">
        <f>IFERROR(AVEDEV(Customer_Revenue[[#This Row],[10/1/2021]:[3/31/2022]]),0)</f>
        <v>0</v>
      </c>
      <c r="O658" s="1">
        <f>IFERROR(MAX(0,#REF!-#REF!),0)</f>
        <v>0</v>
      </c>
      <c r="P658" s="1">
        <f>IFERROR(#REF!+#REF!,0)</f>
        <v>0</v>
      </c>
      <c r="Q658">
        <v>12033</v>
      </c>
      <c r="V658">
        <v>0</v>
      </c>
      <c r="AA658">
        <v>0</v>
      </c>
      <c r="AF658">
        <v>0</v>
      </c>
      <c r="AK658">
        <v>0</v>
      </c>
      <c r="AP658">
        <v>0</v>
      </c>
      <c r="AU658">
        <v>0</v>
      </c>
      <c r="AZ658">
        <v>0</v>
      </c>
      <c r="BE658">
        <v>0</v>
      </c>
      <c r="BJ658">
        <v>0</v>
      </c>
      <c r="BO658">
        <v>0</v>
      </c>
      <c r="BT658">
        <v>0</v>
      </c>
      <c r="BY658">
        <v>0</v>
      </c>
      <c r="CD658">
        <v>0</v>
      </c>
      <c r="CI658">
        <v>0</v>
      </c>
      <c r="CK658" s="17"/>
      <c r="CN658">
        <v>0</v>
      </c>
      <c r="CS658">
        <v>0</v>
      </c>
      <c r="CX658">
        <v>0</v>
      </c>
      <c r="DC658">
        <v>0</v>
      </c>
      <c r="DH658">
        <v>0</v>
      </c>
      <c r="DM658">
        <v>0</v>
      </c>
      <c r="DR658">
        <v>0</v>
      </c>
      <c r="DW658">
        <v>0</v>
      </c>
      <c r="EB658">
        <v>0</v>
      </c>
      <c r="EG658">
        <v>0</v>
      </c>
      <c r="EL658">
        <v>0</v>
      </c>
      <c r="EQ658">
        <v>0</v>
      </c>
      <c r="EV658">
        <v>0</v>
      </c>
      <c r="FA658">
        <v>0</v>
      </c>
      <c r="FF658">
        <v>26.85</v>
      </c>
      <c r="FK658">
        <v>141.16999999999999</v>
      </c>
      <c r="FL658">
        <v>-66.319999999999993</v>
      </c>
      <c r="FZ658">
        <v>32.67</v>
      </c>
      <c r="GT658">
        <v>55.370000000000005</v>
      </c>
      <c r="HI658">
        <v>45.63</v>
      </c>
      <c r="HN658">
        <v>43.77</v>
      </c>
      <c r="IH658">
        <v>62.64</v>
      </c>
      <c r="II658">
        <v>136</v>
      </c>
      <c r="JB658">
        <v>96.64</v>
      </c>
      <c r="JQ658">
        <v>38.47</v>
      </c>
    </row>
    <row r="659" spans="1:278" x14ac:dyDescent="0.3">
      <c r="A659" s="2">
        <f>IFERROR(AVERAGEIF(Customer_Revenue[[#This Row],[1/3/2022]:[3/31/2022]], "&gt;0"), 0)</f>
        <v>58.408749999999998</v>
      </c>
      <c r="B659" s="1">
        <f>IFERROR(AVEDEV(Customer_Revenue[[#This Row],[1/3/2022]:[3/31/2022]]),0)</f>
        <v>22.081481481481479</v>
      </c>
      <c r="C659" s="1">
        <f>IFERROR(MAX(0,#REF!-#REF!),0)</f>
        <v>0</v>
      </c>
      <c r="D659" s="1">
        <f>IFERROR(#REF!+#REF!,0)</f>
        <v>0</v>
      </c>
      <c r="E659" s="2">
        <f>IFERROR(AVERAGEIF(Customer_Revenue[[#This Row],[4/1/2022]:[6/30/2022]], "&gt;0"), 0)</f>
        <v>76.976249999999993</v>
      </c>
      <c r="F659" s="1">
        <f>IFERROR(AVEDEV(Customer_Revenue[[#This Row],[4/1/2022]:[6/30/2022]]),0)</f>
        <v>24.466250000000002</v>
      </c>
      <c r="G659" s="1">
        <f>IFERROR(MAX(0,#REF!-#REF!),0)</f>
        <v>0</v>
      </c>
      <c r="H659" s="1">
        <f>IFERROR(#REF!+#REF!,0)</f>
        <v>0</v>
      </c>
      <c r="I659" s="2">
        <f>IFERROR(AVERAGEIF(Customer_Revenue[[#This Row],[4/1/2022]:[9/30/2022]], "&gt;0"),0)</f>
        <v>97.462666666666664</v>
      </c>
      <c r="J659" s="1">
        <f>IFERROR(AVEDEV(Customer_Revenue[[#This Row],[4/1/2022]:[9/30/2022]]),0)</f>
        <v>28.531822222222221</v>
      </c>
      <c r="K659" s="1">
        <f>IFERROR(MAX(0,Customer_Revenue[[#This Row],[Q3 Mean]]-Customer_Revenue[[#This Row],[Q3 Mean Absolute Deviation]]),0)</f>
        <v>68.930844444444446</v>
      </c>
      <c r="L659" s="1">
        <f>IFERROR(MAX(0,Customer_Revenue[[#This Row],[Q3 Mean]]+Customer_Revenue[[#This Row],[Q3 Mean Absolute Deviation]]),0)</f>
        <v>125.99448888888888</v>
      </c>
      <c r="M659" s="2">
        <f>IFERROR(AVERAGEIF(Customer_Revenue[[#This Row],[10/1/2021]:[3/31/2022]], "&gt;0"),0)</f>
        <v>63.559285714285714</v>
      </c>
      <c r="N659" s="1">
        <f>IFERROR(AVEDEV(Customer_Revenue[[#This Row],[10/1/2021]:[3/31/2022]]),0)</f>
        <v>22.110933333333332</v>
      </c>
      <c r="O659" s="1">
        <f>IFERROR(MAX(0,#REF!-#REF!),0)</f>
        <v>0</v>
      </c>
      <c r="P659" s="1">
        <f>IFERROR(#REF!+#REF!,0)</f>
        <v>0</v>
      </c>
      <c r="Q659">
        <v>12048</v>
      </c>
      <c r="Z659">
        <v>138.05000000000001</v>
      </c>
      <c r="AJ659">
        <v>69.349999999999994</v>
      </c>
      <c r="AT659">
        <v>53.79</v>
      </c>
      <c r="BD659">
        <v>53.79</v>
      </c>
      <c r="BN659">
        <v>53.79</v>
      </c>
      <c r="BX659">
        <v>53.79</v>
      </c>
      <c r="CH659">
        <v>0</v>
      </c>
      <c r="CK659" s="17"/>
      <c r="CR659">
        <v>53.79</v>
      </c>
      <c r="DG659">
        <v>53.79</v>
      </c>
      <c r="DH659">
        <v>22.15</v>
      </c>
      <c r="DL659">
        <v>70.37</v>
      </c>
      <c r="DQ659">
        <v>34.24</v>
      </c>
      <c r="DV659">
        <v>53.79</v>
      </c>
      <c r="EF659">
        <v>53.79</v>
      </c>
      <c r="EP659">
        <v>125.35</v>
      </c>
      <c r="EZ659">
        <v>107.12</v>
      </c>
      <c r="FE659">
        <v>21.64</v>
      </c>
      <c r="FJ659">
        <v>70.599999999999994</v>
      </c>
      <c r="FT659">
        <v>85.9</v>
      </c>
      <c r="FU659">
        <v>43.37</v>
      </c>
      <c r="GD659">
        <v>92.68</v>
      </c>
      <c r="GN659">
        <v>74.430000000000007</v>
      </c>
      <c r="GX659">
        <v>120.07</v>
      </c>
      <c r="HH659">
        <v>128.94999999999999</v>
      </c>
      <c r="HR659">
        <v>111.04</v>
      </c>
      <c r="IB659">
        <v>117.24</v>
      </c>
      <c r="IL659">
        <v>122.31</v>
      </c>
      <c r="IV659">
        <v>154.04</v>
      </c>
      <c r="JF659">
        <v>79.63</v>
      </c>
      <c r="JP659">
        <v>132.91999999999999</v>
      </c>
    </row>
    <row r="660" spans="1:278" x14ac:dyDescent="0.3">
      <c r="A660" s="2">
        <f>IFERROR(AVERAGEIF(Customer_Revenue[[#This Row],[1/3/2022]:[3/31/2022]], "&gt;0"), 0)</f>
        <v>119.76</v>
      </c>
      <c r="B660" s="1">
        <f>IFERROR(AVEDEV(Customer_Revenue[[#This Row],[1/3/2022]:[3/31/2022]]),0)</f>
        <v>44.91</v>
      </c>
      <c r="C660" s="1">
        <f>IFERROR(MAX(0,#REF!-#REF!),0)</f>
        <v>0</v>
      </c>
      <c r="D660" s="1">
        <f>IFERROR(#REF!+#REF!,0)</f>
        <v>0</v>
      </c>
      <c r="E660" s="2">
        <f>IFERROR(AVERAGEIF(Customer_Revenue[[#This Row],[4/1/2022]:[6/30/2022]], "&gt;0"), 0)</f>
        <v>132.95249999999999</v>
      </c>
      <c r="F660" s="1">
        <f>IFERROR(AVEDEV(Customer_Revenue[[#This Row],[4/1/2022]:[6/30/2022]]),0)</f>
        <v>8.7062500000000078</v>
      </c>
      <c r="G660" s="1">
        <f>IFERROR(MAX(0,#REF!-#REF!),0)</f>
        <v>0</v>
      </c>
      <c r="H660" s="1">
        <f>IFERROR(#REF!+#REF!,0)</f>
        <v>0</v>
      </c>
      <c r="I660" s="2">
        <f>IFERROR(AVERAGEIF(Customer_Revenue[[#This Row],[4/1/2022]:[9/30/2022]], "&gt;0"),0)</f>
        <v>135.065</v>
      </c>
      <c r="J660" s="1">
        <f>IFERROR(AVEDEV(Customer_Revenue[[#This Row],[4/1/2022]:[9/30/2022]]),0)</f>
        <v>33.142857142857146</v>
      </c>
      <c r="K660" s="1">
        <f>IFERROR(MAX(0,Customer_Revenue[[#This Row],[Q3 Mean]]-Customer_Revenue[[#This Row],[Q3 Mean Absolute Deviation]]),0)</f>
        <v>101.92214285714286</v>
      </c>
      <c r="L660" s="1">
        <f>IFERROR(MAX(0,Customer_Revenue[[#This Row],[Q3 Mean]]+Customer_Revenue[[#This Row],[Q3 Mean Absolute Deviation]]),0)</f>
        <v>168.20785714285714</v>
      </c>
      <c r="M660" s="2">
        <f>IFERROR(AVERAGEIF(Customer_Revenue[[#This Row],[10/1/2021]:[3/31/2022]], "&gt;0"),0)</f>
        <v>116.52499999999999</v>
      </c>
      <c r="N660" s="1">
        <f>IFERROR(AVEDEV(Customer_Revenue[[#This Row],[10/1/2021]:[3/31/2022]]),0)</f>
        <v>43.696875000000006</v>
      </c>
      <c r="O660" s="1">
        <f>IFERROR(MAX(0,#REF!-#REF!),0)</f>
        <v>0</v>
      </c>
      <c r="P660" s="1">
        <f>IFERROR(#REF!+#REF!,0)</f>
        <v>0</v>
      </c>
      <c r="Q660">
        <v>12074</v>
      </c>
      <c r="Z660">
        <v>113.29</v>
      </c>
      <c r="AY660">
        <v>113.29</v>
      </c>
      <c r="BN660">
        <v>113.29</v>
      </c>
      <c r="BS660">
        <v>0</v>
      </c>
      <c r="CH660">
        <v>132.69999999999999</v>
      </c>
      <c r="CK660" s="17"/>
      <c r="DB660">
        <v>0</v>
      </c>
      <c r="DG660">
        <v>113.29</v>
      </c>
      <c r="EF660">
        <v>113.29</v>
      </c>
      <c r="EZ660">
        <v>115.54</v>
      </c>
      <c r="FO660">
        <v>136.77000000000001</v>
      </c>
      <c r="GI660">
        <v>139.75</v>
      </c>
      <c r="HC660">
        <v>139.75</v>
      </c>
      <c r="IB660">
        <v>139.75</v>
      </c>
      <c r="IQ660">
        <v>0</v>
      </c>
      <c r="JK660">
        <v>138.83000000000001</v>
      </c>
    </row>
    <row r="661" spans="1:278" x14ac:dyDescent="0.3">
      <c r="A661" s="2">
        <f>IFERROR(AVERAGEIF(Customer_Revenue[[#This Row],[1/3/2022]:[3/31/2022]], "&gt;0"), 0)</f>
        <v>49.43</v>
      </c>
      <c r="B661" s="1">
        <f>IFERROR(AVEDEV(Customer_Revenue[[#This Row],[1/3/2022]:[3/31/2022]]),0)</f>
        <v>10.275976331360946</v>
      </c>
      <c r="C661" s="1">
        <f>IFERROR(MAX(0,#REF!-#REF!),0)</f>
        <v>0</v>
      </c>
      <c r="D661" s="1">
        <f>IFERROR(#REF!+#REF!,0)</f>
        <v>0</v>
      </c>
      <c r="E661" s="2">
        <f>IFERROR(AVERAGEIF(Customer_Revenue[[#This Row],[4/1/2022]:[6/30/2022]], "&gt;0"), 0)</f>
        <v>55.174615384615386</v>
      </c>
      <c r="F661" s="1">
        <f>IFERROR(AVEDEV(Customer_Revenue[[#This Row],[4/1/2022]:[6/30/2022]]),0)</f>
        <v>5.5320710059171594</v>
      </c>
      <c r="G661" s="1">
        <f>IFERROR(MAX(0,#REF!-#REF!),0)</f>
        <v>0</v>
      </c>
      <c r="H661" s="1">
        <f>IFERROR(#REF!+#REF!,0)</f>
        <v>0</v>
      </c>
      <c r="I661" s="2">
        <f>IFERROR(AVERAGEIF(Customer_Revenue[[#This Row],[4/1/2022]:[9/30/2022]], "&gt;0"),0)</f>
        <v>52.55461538461536</v>
      </c>
      <c r="J661" s="1">
        <f>IFERROR(AVEDEV(Customer_Revenue[[#This Row],[4/1/2022]:[9/30/2022]]),0)</f>
        <v>5.9349704142011825</v>
      </c>
      <c r="K661" s="1">
        <f>IFERROR(MAX(0,Customer_Revenue[[#This Row],[Q3 Mean]]-Customer_Revenue[[#This Row],[Q3 Mean Absolute Deviation]]),0)</f>
        <v>46.619644970414178</v>
      </c>
      <c r="L661" s="1">
        <f>IFERROR(MAX(0,Customer_Revenue[[#This Row],[Q3 Mean]]+Customer_Revenue[[#This Row],[Q3 Mean Absolute Deviation]]),0)</f>
        <v>58.489585798816542</v>
      </c>
      <c r="M661" s="2">
        <f>IFERROR(AVERAGEIF(Customer_Revenue[[#This Row],[10/1/2021]:[3/31/2022]], "&gt;0"),0)</f>
        <v>51.6</v>
      </c>
      <c r="N661" s="1">
        <f>IFERROR(AVEDEV(Customer_Revenue[[#This Row],[10/1/2021]:[3/31/2022]]),0)</f>
        <v>10.659053254437868</v>
      </c>
      <c r="O661" s="1">
        <f>IFERROR(MAX(0,#REF!-#REF!),0)</f>
        <v>0</v>
      </c>
      <c r="P661" s="1">
        <f>IFERROR(#REF!+#REF!,0)</f>
        <v>0</v>
      </c>
      <c r="Q661">
        <v>12079</v>
      </c>
      <c r="V661">
        <v>56.01</v>
      </c>
      <c r="AA661">
        <v>56.01</v>
      </c>
      <c r="AF661">
        <v>56.01</v>
      </c>
      <c r="AK661">
        <v>56.01</v>
      </c>
      <c r="AP661">
        <v>56.01</v>
      </c>
      <c r="AU661">
        <v>56.01</v>
      </c>
      <c r="AZ661">
        <v>56.01</v>
      </c>
      <c r="BE661">
        <v>56.01</v>
      </c>
      <c r="BJ661">
        <v>42.57</v>
      </c>
      <c r="BO661">
        <v>56.01</v>
      </c>
      <c r="BT661">
        <v>56.01</v>
      </c>
      <c r="BY661">
        <v>0</v>
      </c>
      <c r="CD661">
        <v>42.57</v>
      </c>
      <c r="CI661">
        <v>56.01</v>
      </c>
      <c r="CK661" s="17"/>
      <c r="CN661">
        <v>56.01</v>
      </c>
      <c r="CS661">
        <v>56.01</v>
      </c>
      <c r="CX661">
        <v>42.57</v>
      </c>
      <c r="DC661">
        <v>56.01</v>
      </c>
      <c r="DH661">
        <v>42.57</v>
      </c>
      <c r="DM661">
        <v>42.57</v>
      </c>
      <c r="DR661">
        <v>42.57</v>
      </c>
      <c r="DW661">
        <v>39.75</v>
      </c>
      <c r="EB661">
        <v>42.57</v>
      </c>
      <c r="EG661">
        <v>58.26</v>
      </c>
      <c r="EL661">
        <v>0</v>
      </c>
      <c r="EQ661">
        <v>58.26</v>
      </c>
      <c r="EV661">
        <v>44.82</v>
      </c>
      <c r="FA661">
        <v>44.82</v>
      </c>
      <c r="FF661">
        <v>58.26</v>
      </c>
      <c r="FK661">
        <v>58.26</v>
      </c>
      <c r="FP661">
        <v>58.26</v>
      </c>
      <c r="FU661">
        <v>58.26</v>
      </c>
      <c r="FZ661">
        <v>58.26</v>
      </c>
      <c r="GE661">
        <v>58.26</v>
      </c>
      <c r="GJ661">
        <v>60.99</v>
      </c>
      <c r="GO661">
        <v>47.55</v>
      </c>
      <c r="GT661">
        <v>47.55</v>
      </c>
      <c r="GY661">
        <v>60.99</v>
      </c>
      <c r="HD661">
        <v>60.99</v>
      </c>
      <c r="HI661">
        <v>66.599999999999994</v>
      </c>
      <c r="HN661">
        <v>51.91</v>
      </c>
      <c r="HS661">
        <v>51.91</v>
      </c>
      <c r="HX661">
        <v>51.91</v>
      </c>
      <c r="IC661">
        <v>51.91</v>
      </c>
      <c r="IH661">
        <v>51.91</v>
      </c>
      <c r="IM661">
        <v>42.33</v>
      </c>
      <c r="IR661">
        <v>42.33</v>
      </c>
      <c r="IW661">
        <v>42.33</v>
      </c>
      <c r="JB661">
        <v>42.33</v>
      </c>
      <c r="JG661">
        <v>45</v>
      </c>
      <c r="JM661">
        <v>54.34</v>
      </c>
      <c r="JQ661">
        <v>54.34</v>
      </c>
    </row>
    <row r="662" spans="1:278" x14ac:dyDescent="0.3">
      <c r="A662" s="2">
        <f>IFERROR(AVERAGEIF(Customer_Revenue[[#This Row],[1/3/2022]:[3/31/2022]], "&gt;0"), 0)</f>
        <v>45.179999999999993</v>
      </c>
      <c r="B662" s="1">
        <f>IFERROR(AVEDEV(Customer_Revenue[[#This Row],[1/3/2022]:[3/31/2022]]),0)</f>
        <v>0.77142857142857324</v>
      </c>
      <c r="C662" s="1">
        <f>IFERROR(MAX(0,#REF!-#REF!),0)</f>
        <v>0</v>
      </c>
      <c r="D662" s="1">
        <f>IFERROR(#REF!+#REF!,0)</f>
        <v>0</v>
      </c>
      <c r="E662" s="2">
        <f>IFERROR(AVERAGEIF(Customer_Revenue[[#This Row],[4/1/2022]:[6/30/2022]], "&gt;0"), 0)</f>
        <v>48.356666666666662</v>
      </c>
      <c r="F662" s="1">
        <f>IFERROR(AVEDEV(Customer_Revenue[[#This Row],[4/1/2022]:[6/30/2022]]),0)</f>
        <v>3.035555555555554</v>
      </c>
      <c r="G662" s="1">
        <f>IFERROR(MAX(0,#REF!-#REF!),0)</f>
        <v>0</v>
      </c>
      <c r="H662" s="1">
        <f>IFERROR(#REF!+#REF!,0)</f>
        <v>0</v>
      </c>
      <c r="I662" s="2">
        <f>IFERROR(AVERAGEIF(Customer_Revenue[[#This Row],[4/1/2022]:[9/30/2022]], "&gt;0"),0)</f>
        <v>52.533846153846156</v>
      </c>
      <c r="J662" s="1">
        <f>IFERROR(AVEDEV(Customer_Revenue[[#This Row],[4/1/2022]:[9/30/2022]]),0)</f>
        <v>3.9715976331360929</v>
      </c>
      <c r="K662" s="1">
        <f>IFERROR(MAX(0,Customer_Revenue[[#This Row],[Q3 Mean]]-Customer_Revenue[[#This Row],[Q3 Mean Absolute Deviation]]),0)</f>
        <v>48.562248520710064</v>
      </c>
      <c r="L662" s="1">
        <f>IFERROR(MAX(0,Customer_Revenue[[#This Row],[Q3 Mean]]+Customer_Revenue[[#This Row],[Q3 Mean Absolute Deviation]]),0)</f>
        <v>56.505443786982248</v>
      </c>
      <c r="M662" s="2">
        <f>IFERROR(AVERAGEIF(Customer_Revenue[[#This Row],[10/1/2021]:[3/31/2022]], "&gt;0"),0)</f>
        <v>45.269999999999996</v>
      </c>
      <c r="N662" s="1">
        <f>IFERROR(AVEDEV(Customer_Revenue[[#This Row],[10/1/2021]:[3/31/2022]]),0)</f>
        <v>16.072189349112424</v>
      </c>
      <c r="O662" s="1">
        <f>IFERROR(MAX(0,#REF!-#REF!),0)</f>
        <v>0</v>
      </c>
      <c r="P662" s="1">
        <f>IFERROR(#REF!+#REF!,0)</f>
        <v>0</v>
      </c>
      <c r="Q662">
        <v>12084</v>
      </c>
      <c r="Y662">
        <v>0</v>
      </c>
      <c r="AI662">
        <v>45.48</v>
      </c>
      <c r="AS662">
        <v>0</v>
      </c>
      <c r="BC662">
        <v>45.48</v>
      </c>
      <c r="BM662">
        <v>45.48</v>
      </c>
      <c r="BW662">
        <v>0</v>
      </c>
      <c r="CG662">
        <v>45.48</v>
      </c>
      <c r="CK662" s="17"/>
      <c r="CQ662">
        <v>45.48</v>
      </c>
      <c r="DA662">
        <v>45.48</v>
      </c>
      <c r="DK662">
        <v>43.83</v>
      </c>
      <c r="DU662">
        <v>43.83</v>
      </c>
      <c r="EE662">
        <v>46.08</v>
      </c>
      <c r="EO662">
        <v>46.08</v>
      </c>
      <c r="EY662">
        <v>46.08</v>
      </c>
      <c r="FI662">
        <v>46.08</v>
      </c>
      <c r="FS662">
        <v>46.08</v>
      </c>
      <c r="GC662">
        <v>46.08</v>
      </c>
      <c r="GM662">
        <v>52.91</v>
      </c>
      <c r="GW662">
        <v>52.91</v>
      </c>
      <c r="HG662">
        <v>52.91</v>
      </c>
      <c r="HQ662">
        <v>52.91</v>
      </c>
      <c r="IA662">
        <v>57.17</v>
      </c>
      <c r="IK662">
        <v>57.17</v>
      </c>
      <c r="IU662">
        <v>56.19</v>
      </c>
      <c r="JE662">
        <v>56.19</v>
      </c>
      <c r="JO662">
        <v>60.26</v>
      </c>
    </row>
    <row r="663" spans="1:278" x14ac:dyDescent="0.3">
      <c r="A663" s="2">
        <f>IFERROR(AVERAGEIF(Customer_Revenue[[#This Row],[1/3/2022]:[3/31/2022]], "&gt;0"), 0)</f>
        <v>78.674999999999997</v>
      </c>
      <c r="B663" s="1">
        <f>IFERROR(AVEDEV(Customer_Revenue[[#This Row],[1/3/2022]:[3/31/2022]]),0)</f>
        <v>0.625</v>
      </c>
      <c r="C663" s="1">
        <f>IFERROR(MAX(0,#REF!-#REF!),0)</f>
        <v>0</v>
      </c>
      <c r="D663" s="1">
        <f>IFERROR(#REF!+#REF!,0)</f>
        <v>0</v>
      </c>
      <c r="E663" s="2">
        <f>IFERROR(AVERAGEIF(Customer_Revenue[[#This Row],[4/1/2022]:[6/30/2022]], "&gt;0"), 0)</f>
        <v>81.218571428571423</v>
      </c>
      <c r="F663" s="1">
        <f>IFERROR(AVEDEV(Customer_Revenue[[#This Row],[4/1/2022]:[6/30/2022]]),0)</f>
        <v>0.95510204081632621</v>
      </c>
      <c r="G663" s="1">
        <f>IFERROR(MAX(0,#REF!-#REF!),0)</f>
        <v>0</v>
      </c>
      <c r="H663" s="1">
        <f>IFERROR(#REF!+#REF!,0)</f>
        <v>0</v>
      </c>
      <c r="I663" s="2">
        <f>IFERROR(AVERAGEIF(Customer_Revenue[[#This Row],[4/1/2022]:[9/30/2022]], "&gt;0"),0)</f>
        <v>82.133571428571443</v>
      </c>
      <c r="J663" s="1">
        <f>IFERROR(AVEDEV(Customer_Revenue[[#This Row],[4/1/2022]:[9/30/2022]]),0)</f>
        <v>1.1311224489795859</v>
      </c>
      <c r="K663" s="1">
        <f>IFERROR(MAX(0,Customer_Revenue[[#This Row],[Q3 Mean]]-Customer_Revenue[[#This Row],[Q3 Mean Absolute Deviation]]),0)</f>
        <v>81.002448979591861</v>
      </c>
      <c r="L663" s="1">
        <f>IFERROR(MAX(0,Customer_Revenue[[#This Row],[Q3 Mean]]+Customer_Revenue[[#This Row],[Q3 Mean Absolute Deviation]]),0)</f>
        <v>83.264693877551025</v>
      </c>
      <c r="M663" s="2">
        <f>IFERROR(AVERAGEIF(Customer_Revenue[[#This Row],[10/1/2021]:[3/31/2022]], "&gt;0"),0)</f>
        <v>78.487499999999983</v>
      </c>
      <c r="N663" s="1">
        <f>IFERROR(AVEDEV(Customer_Revenue[[#This Row],[10/1/2021]:[3/31/2022]]),0)</f>
        <v>0.34374999999998818</v>
      </c>
      <c r="O663" s="1">
        <f>IFERROR(MAX(0,#REF!-#REF!),0)</f>
        <v>0</v>
      </c>
      <c r="P663" s="1">
        <f>IFERROR(#REF!+#REF!,0)</f>
        <v>0</v>
      </c>
      <c r="Q663">
        <v>12088</v>
      </c>
      <c r="X663">
        <v>78.3</v>
      </c>
      <c r="AH663">
        <v>78.3</v>
      </c>
      <c r="AV663">
        <v>78.3</v>
      </c>
      <c r="BF663">
        <v>78.3</v>
      </c>
      <c r="BP663">
        <v>78.3</v>
      </c>
      <c r="CA663">
        <v>78.3</v>
      </c>
      <c r="CJ663">
        <v>78.3</v>
      </c>
      <c r="CK663" s="17"/>
      <c r="CT663">
        <v>78.3</v>
      </c>
      <c r="DD663">
        <v>78.3</v>
      </c>
      <c r="DN663">
        <v>78.3</v>
      </c>
      <c r="DX663">
        <v>78.3</v>
      </c>
      <c r="EH663">
        <v>80.55</v>
      </c>
      <c r="ER663">
        <v>80.55</v>
      </c>
      <c r="FB663">
        <v>80.55</v>
      </c>
      <c r="FL663">
        <v>80.55</v>
      </c>
      <c r="FV663">
        <v>80.55</v>
      </c>
      <c r="GF663">
        <v>80.55</v>
      </c>
      <c r="GP663">
        <v>82.89</v>
      </c>
      <c r="GZ663">
        <v>82.89</v>
      </c>
      <c r="HO663">
        <v>83.46</v>
      </c>
      <c r="HT663">
        <v>83.46</v>
      </c>
      <c r="ID663">
        <v>83.46</v>
      </c>
      <c r="IN663">
        <v>82.74</v>
      </c>
      <c r="IX663">
        <v>82.74</v>
      </c>
      <c r="JH663">
        <v>82.74</v>
      </c>
      <c r="JR663">
        <v>82.74</v>
      </c>
    </row>
    <row r="664" spans="1:278" x14ac:dyDescent="0.3">
      <c r="A664" s="2">
        <f>IFERROR(AVERAGEIF(Customer_Revenue[[#This Row],[1/3/2022]:[3/31/2022]], "&gt;0"), 0)</f>
        <v>11.159999999999998</v>
      </c>
      <c r="B664" s="1">
        <f>IFERROR(AVEDEV(Customer_Revenue[[#This Row],[1/3/2022]:[3/31/2022]]),0)</f>
        <v>1.7763568394002505E-15</v>
      </c>
      <c r="C664" s="1">
        <f>IFERROR(MAX(0,#REF!-#REF!),0)</f>
        <v>0</v>
      </c>
      <c r="D664" s="1">
        <f>IFERROR(#REF!+#REF!,0)</f>
        <v>0</v>
      </c>
      <c r="E664" s="2">
        <f>IFERROR(AVERAGEIF(Customer_Revenue[[#This Row],[4/1/2022]:[6/30/2022]], "&gt;0"), 0)</f>
        <v>11.933076923076923</v>
      </c>
      <c r="F664" s="1">
        <f>IFERROR(AVEDEV(Customer_Revenue[[#This Row],[4/1/2022]:[6/30/2022]]),0)</f>
        <v>1.1893491124260354</v>
      </c>
      <c r="G664" s="1">
        <f>IFERROR(MAX(0,#REF!-#REF!),0)</f>
        <v>0</v>
      </c>
      <c r="H664" s="1">
        <f>IFERROR(#REF!+#REF!,0)</f>
        <v>0</v>
      </c>
      <c r="I664" s="2">
        <f>IFERROR(AVERAGEIF(Customer_Revenue[[#This Row],[4/1/2022]:[9/30/2022]], "&gt;0"),0)</f>
        <v>14.329615384615384</v>
      </c>
      <c r="J664" s="1">
        <f>IFERROR(AVEDEV(Customer_Revenue[[#This Row],[4/1/2022]:[9/30/2022]]),0)</f>
        <v>3.2072781065088756</v>
      </c>
      <c r="K664" s="1">
        <f>IFERROR(MAX(0,Customer_Revenue[[#This Row],[Q3 Mean]]-Customer_Revenue[[#This Row],[Q3 Mean Absolute Deviation]]),0)</f>
        <v>11.122337278106508</v>
      </c>
      <c r="L664" s="1">
        <f>IFERROR(MAX(0,Customer_Revenue[[#This Row],[Q3 Mean]]+Customer_Revenue[[#This Row],[Q3 Mean Absolute Deviation]]),0)</f>
        <v>17.53689349112426</v>
      </c>
      <c r="M664" s="2">
        <f>IFERROR(AVERAGEIF(Customer_Revenue[[#This Row],[10/1/2021]:[3/31/2022]], "&gt;0"),0)</f>
        <v>11.133703703703704</v>
      </c>
      <c r="N664" s="1">
        <f>IFERROR(AVEDEV(Customer_Revenue[[#This Row],[10/1/2021]:[3/31/2022]]),0)</f>
        <v>0.24718792866940995</v>
      </c>
      <c r="O664" s="1">
        <f>IFERROR(MAX(0,#REF!-#REF!),0)</f>
        <v>0</v>
      </c>
      <c r="P664" s="1">
        <f>IFERROR(#REF!+#REF!,0)</f>
        <v>0</v>
      </c>
      <c r="Q664">
        <v>12091</v>
      </c>
      <c r="R664">
        <v>14.05</v>
      </c>
      <c r="W664">
        <v>10.8</v>
      </c>
      <c r="AB664">
        <v>10.8</v>
      </c>
      <c r="AG664">
        <v>10.8</v>
      </c>
      <c r="AL664">
        <v>10.8</v>
      </c>
      <c r="AP664">
        <v>10.8</v>
      </c>
      <c r="AU664">
        <v>10.8</v>
      </c>
      <c r="AZ664">
        <v>10.8</v>
      </c>
      <c r="BE664">
        <v>10.8</v>
      </c>
      <c r="BJ664">
        <v>10.8</v>
      </c>
      <c r="BO664">
        <v>10.8</v>
      </c>
      <c r="BT664">
        <v>11.16</v>
      </c>
      <c r="BY664">
        <v>11.16</v>
      </c>
      <c r="CD664">
        <v>11.16</v>
      </c>
      <c r="CI664">
        <v>11.16</v>
      </c>
      <c r="CK664" s="17"/>
      <c r="CN664">
        <v>11.16</v>
      </c>
      <c r="CS664">
        <v>11.16</v>
      </c>
      <c r="CX664">
        <v>11.16</v>
      </c>
      <c r="DC664">
        <v>11.16</v>
      </c>
      <c r="DH664">
        <v>11.16</v>
      </c>
      <c r="DM664">
        <v>11.16</v>
      </c>
      <c r="DR664">
        <v>11.16</v>
      </c>
      <c r="DW664">
        <v>11.16</v>
      </c>
      <c r="EB664">
        <v>11.16</v>
      </c>
      <c r="EG664">
        <v>11.16</v>
      </c>
      <c r="EL664">
        <v>11.16</v>
      </c>
      <c r="EQ664">
        <v>11.16</v>
      </c>
      <c r="EV664">
        <v>11.16</v>
      </c>
      <c r="FA664">
        <v>11.16</v>
      </c>
      <c r="FF664">
        <v>11.16</v>
      </c>
      <c r="FK664">
        <v>11.16</v>
      </c>
      <c r="FP664">
        <v>11.16</v>
      </c>
      <c r="FU664">
        <v>11.16</v>
      </c>
      <c r="FZ664">
        <v>14.51</v>
      </c>
      <c r="GE664">
        <v>11.16</v>
      </c>
      <c r="GJ664">
        <v>14.51</v>
      </c>
      <c r="GO664">
        <v>11.16</v>
      </c>
      <c r="GT664">
        <v>11.16</v>
      </c>
      <c r="GY664">
        <v>14.51</v>
      </c>
      <c r="HD664">
        <v>11.16</v>
      </c>
      <c r="HI664">
        <v>17.86</v>
      </c>
      <c r="HN664">
        <v>11.16</v>
      </c>
      <c r="HS664">
        <v>11.16</v>
      </c>
      <c r="HX664">
        <v>14.51</v>
      </c>
      <c r="IC664">
        <v>14.51</v>
      </c>
      <c r="IH664">
        <v>13.84</v>
      </c>
      <c r="IM664">
        <v>17.86</v>
      </c>
      <c r="IR664">
        <v>17.86</v>
      </c>
      <c r="IW664">
        <v>22.55</v>
      </c>
      <c r="JB664">
        <v>23.89</v>
      </c>
      <c r="JG664">
        <v>24.56</v>
      </c>
      <c r="JL664">
        <v>16.52</v>
      </c>
      <c r="JQ664">
        <v>11.16</v>
      </c>
    </row>
    <row r="665" spans="1:278" x14ac:dyDescent="0.3">
      <c r="A665" s="2">
        <f>IFERROR(AVERAGEIF(Customer_Revenue[[#This Row],[1/3/2022]:[3/31/2022]], "&gt;0"), 0)</f>
        <v>188.215</v>
      </c>
      <c r="B665" s="1">
        <f>IFERROR(AVEDEV(Customer_Revenue[[#This Row],[1/3/2022]:[3/31/2022]]),0)</f>
        <v>0.625</v>
      </c>
      <c r="C665" s="1">
        <f>IFERROR(MAX(0,#REF!-#REF!),0)</f>
        <v>0</v>
      </c>
      <c r="D665" s="1">
        <f>IFERROR(#REF!+#REF!,0)</f>
        <v>0</v>
      </c>
      <c r="E665" s="2">
        <f>IFERROR(AVERAGEIF(Customer_Revenue[[#This Row],[4/1/2022]:[6/30/2022]], "&gt;0"), 0)</f>
        <v>194.42428571428567</v>
      </c>
      <c r="F665" s="1">
        <f>IFERROR(AVEDEV(Customer_Revenue[[#This Row],[4/1/2022]:[6/30/2022]]),0)</f>
        <v>4.1877551020408168</v>
      </c>
      <c r="G665" s="1">
        <f>IFERROR(MAX(0,#REF!-#REF!),0)</f>
        <v>0</v>
      </c>
      <c r="H665" s="1">
        <f>IFERROR(#REF!+#REF!,0)</f>
        <v>0</v>
      </c>
      <c r="I665" s="2">
        <f>IFERROR(AVERAGEIF(Customer_Revenue[[#This Row],[4/1/2022]:[9/30/2022]], "&gt;0"),0)</f>
        <v>196.47384615384615</v>
      </c>
      <c r="J665" s="1">
        <f>IFERROR(AVEDEV(Customer_Revenue[[#This Row],[4/1/2022]:[9/30/2022]]),0)</f>
        <v>3.5162130177514803</v>
      </c>
      <c r="K665" s="1">
        <f>IFERROR(MAX(0,Customer_Revenue[[#This Row],[Q3 Mean]]-Customer_Revenue[[#This Row],[Q3 Mean Absolute Deviation]]),0)</f>
        <v>192.95763313609467</v>
      </c>
      <c r="L665" s="1">
        <f>IFERROR(MAX(0,Customer_Revenue[[#This Row],[Q3 Mean]]+Customer_Revenue[[#This Row],[Q3 Mean Absolute Deviation]]),0)</f>
        <v>199.99005917159764</v>
      </c>
      <c r="M665" s="2">
        <f>IFERROR(AVERAGEIF(Customer_Revenue[[#This Row],[10/1/2021]:[3/31/2022]], "&gt;0"),0)</f>
        <v>184.83692307692306</v>
      </c>
      <c r="N665" s="1">
        <f>IFERROR(AVEDEV(Customer_Revenue[[#This Row],[10/1/2021]:[3/31/2022]]),0)</f>
        <v>4.0422485207100687</v>
      </c>
      <c r="O665" s="1">
        <f>IFERROR(MAX(0,#REF!-#REF!),0)</f>
        <v>0</v>
      </c>
      <c r="P665" s="1">
        <f>IFERROR(#REF!+#REF!,0)</f>
        <v>0</v>
      </c>
      <c r="Q665">
        <v>12114</v>
      </c>
      <c r="U665">
        <v>174.35</v>
      </c>
      <c r="AE665">
        <v>174.35</v>
      </c>
      <c r="AO665">
        <v>183.07</v>
      </c>
      <c r="AY665">
        <v>183.07</v>
      </c>
      <c r="BI665">
        <v>183.07</v>
      </c>
      <c r="BS665">
        <v>187.84</v>
      </c>
      <c r="CC665">
        <v>187.84</v>
      </c>
      <c r="CK665" s="17"/>
      <c r="CM665">
        <v>187.84</v>
      </c>
      <c r="CW665">
        <v>187.84</v>
      </c>
      <c r="DG665">
        <v>187.84</v>
      </c>
      <c r="DQ665">
        <v>187.84</v>
      </c>
      <c r="EA665">
        <v>187.84</v>
      </c>
      <c r="EK665">
        <v>190.09</v>
      </c>
      <c r="EU665">
        <v>190.76</v>
      </c>
      <c r="FE665">
        <v>190.76</v>
      </c>
      <c r="FO665">
        <v>190.76</v>
      </c>
      <c r="FY665">
        <v>190.76</v>
      </c>
      <c r="GI665">
        <v>199.31</v>
      </c>
      <c r="GS665">
        <v>199.31</v>
      </c>
      <c r="HC665">
        <v>199.31</v>
      </c>
      <c r="HM665">
        <v>199.31</v>
      </c>
      <c r="HW665">
        <v>199.31</v>
      </c>
      <c r="IG665">
        <v>199.31</v>
      </c>
      <c r="IQ665">
        <v>198.42</v>
      </c>
      <c r="JA665">
        <v>198.42</v>
      </c>
      <c r="JK665">
        <v>198.42</v>
      </c>
    </row>
    <row r="666" spans="1:278" x14ac:dyDescent="0.3">
      <c r="A666" s="2">
        <f>IFERROR(AVERAGEIF(Customer_Revenue[[#This Row],[1/3/2022]:[3/31/2022]], "&gt;0"), 0)</f>
        <v>69.305000000000007</v>
      </c>
      <c r="B666" s="1">
        <f>IFERROR(AVEDEV(Customer_Revenue[[#This Row],[1/3/2022]:[3/31/2022]]),0)</f>
        <v>0.625</v>
      </c>
      <c r="C666" s="1">
        <f>IFERROR(MAX(0,#REF!-#REF!),0)</f>
        <v>0</v>
      </c>
      <c r="D666" s="1">
        <f>IFERROR(#REF!+#REF!,0)</f>
        <v>0</v>
      </c>
      <c r="E666" s="2">
        <f>IFERROR(AVERAGEIF(Customer_Revenue[[#This Row],[4/1/2022]:[6/30/2022]], "&gt;0"), 0)</f>
        <v>71.917142857142863</v>
      </c>
      <c r="F666" s="1">
        <f>IFERROR(AVEDEV(Customer_Revenue[[#This Row],[4/1/2022]:[6/30/2022]]),0)</f>
        <v>1.0530612244897952</v>
      </c>
      <c r="G666" s="1">
        <f>IFERROR(MAX(0,#REF!-#REF!),0)</f>
        <v>0</v>
      </c>
      <c r="H666" s="1">
        <f>IFERROR(#REF!+#REF!,0)</f>
        <v>0</v>
      </c>
      <c r="I666" s="2">
        <f>IFERROR(AVERAGEIF(Customer_Revenue[[#This Row],[4/1/2022]:[9/30/2022]], "&gt;0"),0)</f>
        <v>72.583076923076931</v>
      </c>
      <c r="J666" s="1">
        <f>IFERROR(AVEDEV(Customer_Revenue[[#This Row],[4/1/2022]:[9/30/2022]]),0)</f>
        <v>1.0792899408283985</v>
      </c>
      <c r="K666" s="1">
        <f>IFERROR(MAX(0,Customer_Revenue[[#This Row],[Q3 Mean]]-Customer_Revenue[[#This Row],[Q3 Mean Absolute Deviation]]),0)</f>
        <v>71.503786982248528</v>
      </c>
      <c r="L666" s="1">
        <f>IFERROR(MAX(0,Customer_Revenue[[#This Row],[Q3 Mean]]+Customer_Revenue[[#This Row],[Q3 Mean Absolute Deviation]]),0)</f>
        <v>73.662366863905334</v>
      </c>
      <c r="M666" s="2">
        <f>IFERROR(AVERAGEIF(Customer_Revenue[[#This Row],[10/1/2021]:[3/31/2022]], "&gt;0"),0)</f>
        <v>69.103076923076955</v>
      </c>
      <c r="N666" s="1">
        <f>IFERROR(AVEDEV(Customer_Revenue[[#This Row],[10/1/2021]:[3/31/2022]]),0)</f>
        <v>0.31952662721895619</v>
      </c>
      <c r="O666" s="1">
        <f>IFERROR(MAX(0,#REF!-#REF!),0)</f>
        <v>0</v>
      </c>
      <c r="P666" s="1">
        <f>IFERROR(#REF!+#REF!,0)</f>
        <v>0</v>
      </c>
      <c r="Q666">
        <v>12144</v>
      </c>
      <c r="T666">
        <v>68.930000000000007</v>
      </c>
      <c r="AD666">
        <v>68.930000000000007</v>
      </c>
      <c r="AN666">
        <v>68.930000000000007</v>
      </c>
      <c r="AX666">
        <v>68.930000000000007</v>
      </c>
      <c r="BH666">
        <v>68.930000000000007</v>
      </c>
      <c r="BR666">
        <v>68.930000000000007</v>
      </c>
      <c r="CB666">
        <v>68.930000000000007</v>
      </c>
      <c r="CK666" s="17"/>
      <c r="CL666">
        <v>68.930000000000007</v>
      </c>
      <c r="CV666">
        <v>68.930000000000007</v>
      </c>
      <c r="DF666">
        <v>68.930000000000007</v>
      </c>
      <c r="DP666">
        <v>68.930000000000007</v>
      </c>
      <c r="DZ666">
        <v>68.930000000000007</v>
      </c>
      <c r="EJ666">
        <v>71.180000000000007</v>
      </c>
      <c r="ET666">
        <v>71.180000000000007</v>
      </c>
      <c r="FD666">
        <v>71.180000000000007</v>
      </c>
      <c r="FN666">
        <v>71.180000000000007</v>
      </c>
      <c r="FX666">
        <v>71.180000000000007</v>
      </c>
      <c r="GH666">
        <v>71.180000000000007</v>
      </c>
      <c r="GR666">
        <v>73.760000000000005</v>
      </c>
      <c r="HB666">
        <v>73.760000000000005</v>
      </c>
      <c r="HL666">
        <v>73.760000000000005</v>
      </c>
      <c r="HV666">
        <v>73.760000000000005</v>
      </c>
      <c r="IF666">
        <v>73.760000000000005</v>
      </c>
      <c r="IP666">
        <v>72.959999999999994</v>
      </c>
      <c r="IZ666">
        <v>72.959999999999994</v>
      </c>
      <c r="JJ666">
        <v>72.959999999999994</v>
      </c>
    </row>
    <row r="667" spans="1:278" x14ac:dyDescent="0.3">
      <c r="A667" s="2">
        <f>IFERROR(AVERAGEIF(Customer_Revenue[[#This Row],[1/3/2022]:[3/31/2022]], "&gt;0"), 0)</f>
        <v>174.07307692307691</v>
      </c>
      <c r="B667" s="1">
        <f>IFERROR(AVEDEV(Customer_Revenue[[#This Row],[1/3/2022]:[3/31/2022]]),0)</f>
        <v>6.6524260355029563</v>
      </c>
      <c r="C667" s="1">
        <f>IFERROR(MAX(0,#REF!-#REF!),0)</f>
        <v>0</v>
      </c>
      <c r="D667" s="1">
        <f>IFERROR(#REF!+#REF!,0)</f>
        <v>0</v>
      </c>
      <c r="E667" s="2">
        <f>IFERROR(AVERAGEIF(Customer_Revenue[[#This Row],[4/1/2022]:[6/30/2022]], "&gt;0"), 0)</f>
        <v>170.96769230769235</v>
      </c>
      <c r="F667" s="1">
        <f>IFERROR(AVEDEV(Customer_Revenue[[#This Row],[4/1/2022]:[6/30/2022]]),0)</f>
        <v>8.7656804733728038</v>
      </c>
      <c r="G667" s="1">
        <f>IFERROR(MAX(0,#REF!-#REF!),0)</f>
        <v>0</v>
      </c>
      <c r="H667" s="1">
        <f>IFERROR(#REF!+#REF!,0)</f>
        <v>0</v>
      </c>
      <c r="I667" s="2">
        <f>IFERROR(AVERAGEIF(Customer_Revenue[[#This Row],[4/1/2022]:[9/30/2022]], "&gt;0"),0)</f>
        <v>171.09576923076926</v>
      </c>
      <c r="J667" s="1">
        <f>IFERROR(AVEDEV(Customer_Revenue[[#This Row],[4/1/2022]:[9/30/2022]]),0)</f>
        <v>10.042159763313622</v>
      </c>
      <c r="K667" s="1">
        <f>IFERROR(MAX(0,Customer_Revenue[[#This Row],[Q3 Mean]]-Customer_Revenue[[#This Row],[Q3 Mean Absolute Deviation]]),0)</f>
        <v>161.05360946745563</v>
      </c>
      <c r="L667" s="1">
        <f>IFERROR(MAX(0,Customer_Revenue[[#This Row],[Q3 Mean]]+Customer_Revenue[[#This Row],[Q3 Mean Absolute Deviation]]),0)</f>
        <v>181.1379289940829</v>
      </c>
      <c r="M667" s="2">
        <f>IFERROR(AVERAGEIF(Customer_Revenue[[#This Row],[10/1/2021]:[3/31/2022]], "&gt;0"),0)</f>
        <v>173.96653846153851</v>
      </c>
      <c r="N667" s="1">
        <f>IFERROR(AVEDEV(Customer_Revenue[[#This Row],[10/1/2021]:[3/31/2022]]),0)</f>
        <v>3.350798816568076</v>
      </c>
      <c r="O667" s="1">
        <f>IFERROR(MAX(0,#REF!-#REF!),0)</f>
        <v>0</v>
      </c>
      <c r="P667" s="1">
        <f>IFERROR(#REF!+#REF!,0)</f>
        <v>0</v>
      </c>
      <c r="Q667">
        <v>12149</v>
      </c>
      <c r="U667">
        <v>173.86</v>
      </c>
      <c r="Z667">
        <v>173.86</v>
      </c>
      <c r="AE667">
        <v>173.86</v>
      </c>
      <c r="AJ667">
        <v>173.86</v>
      </c>
      <c r="AO667">
        <v>173.86</v>
      </c>
      <c r="AT667">
        <v>173.86</v>
      </c>
      <c r="AY667">
        <v>173.86</v>
      </c>
      <c r="BD667">
        <v>173.86</v>
      </c>
      <c r="BI667">
        <v>173.86</v>
      </c>
      <c r="BN667">
        <v>173.86</v>
      </c>
      <c r="BS667">
        <v>173.86</v>
      </c>
      <c r="BX667">
        <v>173.86</v>
      </c>
      <c r="CC667">
        <v>173.86</v>
      </c>
      <c r="CH667">
        <v>182.86</v>
      </c>
      <c r="CK667" s="17"/>
      <c r="CM667">
        <v>173.86</v>
      </c>
      <c r="CR667">
        <v>173.86</v>
      </c>
      <c r="CW667">
        <v>179.86</v>
      </c>
      <c r="DB667">
        <v>202.74</v>
      </c>
      <c r="DG667">
        <v>168.09</v>
      </c>
      <c r="DL667">
        <v>168.09</v>
      </c>
      <c r="DQ667">
        <v>168.09</v>
      </c>
      <c r="DV667">
        <v>168.2</v>
      </c>
      <c r="EA667">
        <v>168.2</v>
      </c>
      <c r="EF667">
        <v>169.7</v>
      </c>
      <c r="EK667">
        <v>169.7</v>
      </c>
      <c r="EP667">
        <v>169.7</v>
      </c>
      <c r="EU667">
        <v>169.7</v>
      </c>
      <c r="EZ667">
        <v>169.7</v>
      </c>
      <c r="FE667">
        <v>169.7</v>
      </c>
      <c r="FJ667">
        <v>204.35</v>
      </c>
      <c r="FO667">
        <v>163.84</v>
      </c>
      <c r="FT667">
        <v>172.59</v>
      </c>
      <c r="FY667">
        <v>170.03</v>
      </c>
      <c r="GD667">
        <v>170.03</v>
      </c>
      <c r="GI667">
        <v>170.92</v>
      </c>
      <c r="GN667">
        <v>152.22</v>
      </c>
      <c r="GS667">
        <v>192.94</v>
      </c>
      <c r="GX667">
        <v>158.28</v>
      </c>
      <c r="HC667">
        <v>158.28</v>
      </c>
      <c r="HH667">
        <v>172.57</v>
      </c>
      <c r="HM667">
        <v>172.57</v>
      </c>
      <c r="HR667">
        <v>172.57</v>
      </c>
      <c r="HW667">
        <v>184.57</v>
      </c>
      <c r="IB667">
        <v>158.69</v>
      </c>
      <c r="IG667">
        <v>158.69</v>
      </c>
      <c r="IL667">
        <v>158.38999999999999</v>
      </c>
      <c r="IQ667">
        <v>158.38999999999999</v>
      </c>
      <c r="IV667">
        <v>196.74</v>
      </c>
      <c r="JA667">
        <v>163.74</v>
      </c>
      <c r="JF667">
        <v>201.51</v>
      </c>
      <c r="JK667">
        <v>163.74</v>
      </c>
      <c r="JP667">
        <v>163.74</v>
      </c>
    </row>
    <row r="668" spans="1:278" x14ac:dyDescent="0.3">
      <c r="A668" s="2">
        <f>IFERROR(AVERAGEIF(Customer_Revenue[[#This Row],[1/3/2022]:[3/31/2022]], "&gt;0"), 0)</f>
        <v>194.0616666666667</v>
      </c>
      <c r="B668" s="1">
        <f>IFERROR(AVEDEV(Customer_Revenue[[#This Row],[1/3/2022]:[3/31/2022]]),0)</f>
        <v>11.578611111111123</v>
      </c>
      <c r="C668" s="1">
        <f>IFERROR(MAX(0,#REF!-#REF!),0)</f>
        <v>0</v>
      </c>
      <c r="D668" s="1">
        <f>IFERROR(#REF!+#REF!,0)</f>
        <v>0</v>
      </c>
      <c r="E668" s="2">
        <f>IFERROR(AVERAGEIF(Customer_Revenue[[#This Row],[4/1/2022]:[6/30/2022]], "&gt;0"), 0)</f>
        <v>182.95846153846156</v>
      </c>
      <c r="F668" s="1">
        <f>IFERROR(AVEDEV(Customer_Revenue[[#This Row],[4/1/2022]:[6/30/2022]]),0)</f>
        <v>24.664285714285693</v>
      </c>
      <c r="G668" s="1">
        <f>IFERROR(MAX(0,#REF!-#REF!),0)</f>
        <v>0</v>
      </c>
      <c r="H668" s="1">
        <f>IFERROR(#REF!+#REF!,0)</f>
        <v>0</v>
      </c>
      <c r="I668" s="2">
        <f>IFERROR(AVERAGEIF(Customer_Revenue[[#This Row],[4/1/2022]:[9/30/2022]], "&gt;0"),0)</f>
        <v>187.53111111111116</v>
      </c>
      <c r="J668" s="1">
        <f>IFERROR(AVEDEV(Customer_Revenue[[#This Row],[4/1/2022]:[9/30/2022]]),0)</f>
        <v>25.447419738406641</v>
      </c>
      <c r="K668" s="1">
        <f>IFERROR(MAX(0,Customer_Revenue[[#This Row],[Q3 Mean]]-Customer_Revenue[[#This Row],[Q3 Mean Absolute Deviation]]),0)</f>
        <v>162.08369137270452</v>
      </c>
      <c r="L668" s="1">
        <f>IFERROR(MAX(0,Customer_Revenue[[#This Row],[Q3 Mean]]+Customer_Revenue[[#This Row],[Q3 Mean Absolute Deviation]]),0)</f>
        <v>212.9785308495178</v>
      </c>
      <c r="M668" s="2">
        <f>IFERROR(AVERAGEIF(Customer_Revenue[[#This Row],[10/1/2021]:[3/31/2022]], "&gt;0"),0)</f>
        <v>199.0246153846154</v>
      </c>
      <c r="N668" s="1">
        <f>IFERROR(AVEDEV(Customer_Revenue[[#This Row],[10/1/2021]:[3/31/2022]]),0)</f>
        <v>27.71142857142857</v>
      </c>
      <c r="O668" s="1">
        <f>IFERROR(MAX(0,#REF!-#REF!),0)</f>
        <v>0</v>
      </c>
      <c r="P668" s="1">
        <f>IFERROR(#REF!+#REF!,0)</f>
        <v>0</v>
      </c>
      <c r="Q668">
        <v>12150</v>
      </c>
      <c r="R668">
        <v>219.34</v>
      </c>
      <c r="W668">
        <v>200.19</v>
      </c>
      <c r="AB668">
        <v>234.74</v>
      </c>
      <c r="AG668">
        <v>200.19</v>
      </c>
      <c r="AL668">
        <v>200.19</v>
      </c>
      <c r="AQ668">
        <v>200.19</v>
      </c>
      <c r="AV668">
        <v>200.19</v>
      </c>
      <c r="BA668">
        <v>200.19</v>
      </c>
      <c r="BF668">
        <v>200.19</v>
      </c>
      <c r="BK668">
        <v>200.19</v>
      </c>
      <c r="BP668">
        <v>200.19</v>
      </c>
      <c r="BU668">
        <v>191.63</v>
      </c>
      <c r="BY668">
        <v>199.24</v>
      </c>
      <c r="BZ668">
        <v>0</v>
      </c>
      <c r="CD668">
        <v>199.24</v>
      </c>
      <c r="CE668">
        <v>0</v>
      </c>
      <c r="CJ668">
        <v>191.63</v>
      </c>
      <c r="CK668" s="17"/>
      <c r="CO668">
        <v>226.18</v>
      </c>
      <c r="CT668">
        <v>191.63</v>
      </c>
      <c r="CY668">
        <v>197.4</v>
      </c>
      <c r="DD668">
        <v>197.4</v>
      </c>
      <c r="DI668">
        <v>197.4</v>
      </c>
      <c r="DN668">
        <v>221.4</v>
      </c>
      <c r="DS668">
        <v>180.54</v>
      </c>
      <c r="DX668">
        <v>180.54</v>
      </c>
      <c r="EC668">
        <v>180.54</v>
      </c>
      <c r="EH668">
        <v>182.04</v>
      </c>
      <c r="EM668">
        <v>182.04</v>
      </c>
      <c r="ER668">
        <v>182.04</v>
      </c>
      <c r="EW668">
        <v>182.04</v>
      </c>
      <c r="FB668">
        <v>182.04</v>
      </c>
      <c r="FG668">
        <v>182.04</v>
      </c>
      <c r="FL668">
        <v>216.59</v>
      </c>
      <c r="FQ668">
        <v>188.98</v>
      </c>
      <c r="FV668">
        <v>178.98</v>
      </c>
      <c r="GA668">
        <v>169.22</v>
      </c>
      <c r="GF668">
        <v>169.22</v>
      </c>
      <c r="GJ668">
        <v>177.11</v>
      </c>
      <c r="GK668">
        <v>0</v>
      </c>
      <c r="GP668">
        <v>168.47</v>
      </c>
      <c r="GU668">
        <v>210.04</v>
      </c>
      <c r="GZ668">
        <v>171.69</v>
      </c>
      <c r="HE668">
        <v>187.2</v>
      </c>
      <c r="HJ668">
        <v>197.8</v>
      </c>
      <c r="HO668">
        <v>227.9</v>
      </c>
      <c r="HT668">
        <v>190.24</v>
      </c>
      <c r="HY668">
        <v>205.24</v>
      </c>
      <c r="ID668">
        <v>175.55</v>
      </c>
      <c r="II668">
        <v>182.52</v>
      </c>
      <c r="IN668">
        <v>182.22</v>
      </c>
      <c r="IS668">
        <v>184.77</v>
      </c>
      <c r="IX668">
        <v>184.77</v>
      </c>
      <c r="JB668">
        <v>184.77</v>
      </c>
      <c r="JC668">
        <v>0</v>
      </c>
      <c r="JH668">
        <v>202.58</v>
      </c>
      <c r="JM668">
        <v>187.58</v>
      </c>
      <c r="JR668">
        <v>191.74</v>
      </c>
    </row>
    <row r="669" spans="1:278" x14ac:dyDescent="0.3">
      <c r="A669" s="2">
        <f>IFERROR(AVERAGEIF(Customer_Revenue[[#This Row],[1/3/2022]:[3/31/2022]], "&gt;0"), 0)</f>
        <v>38.786153846153844</v>
      </c>
      <c r="B669" s="1">
        <f>IFERROR(AVEDEV(Customer_Revenue[[#This Row],[1/3/2022]:[3/31/2022]]),0)</f>
        <v>0.53254437869822513</v>
      </c>
      <c r="C669" s="1">
        <f>IFERROR(MAX(0,#REF!-#REF!),0)</f>
        <v>0</v>
      </c>
      <c r="D669" s="1">
        <f>IFERROR(#REF!+#REF!,0)</f>
        <v>0</v>
      </c>
      <c r="E669" s="2">
        <f>IFERROR(AVERAGEIF(Customer_Revenue[[#This Row],[4/1/2022]:[6/30/2022]], "&gt;0"), 0)</f>
        <v>52.57769230769231</v>
      </c>
      <c r="F669" s="1">
        <f>IFERROR(AVEDEV(Customer_Revenue[[#This Row],[4/1/2022]:[6/30/2022]]),0)</f>
        <v>11.346035502958582</v>
      </c>
      <c r="G669" s="1">
        <f>IFERROR(MAX(0,#REF!-#REF!),0)</f>
        <v>0</v>
      </c>
      <c r="H669" s="1">
        <f>IFERROR(#REF!+#REF!,0)</f>
        <v>0</v>
      </c>
      <c r="I669" s="2">
        <f>IFERROR(AVERAGEIF(Customer_Revenue[[#This Row],[4/1/2022]:[9/30/2022]], "&gt;0"),0)</f>
        <v>56.059230769230759</v>
      </c>
      <c r="J669" s="1">
        <f>IFERROR(AVEDEV(Customer_Revenue[[#This Row],[4/1/2022]:[9/30/2022]]),0)</f>
        <v>14.220236686390527</v>
      </c>
      <c r="K669" s="1">
        <f>IFERROR(MAX(0,Customer_Revenue[[#This Row],[Q3 Mean]]-Customer_Revenue[[#This Row],[Q3 Mean Absolute Deviation]]),0)</f>
        <v>41.83899408284023</v>
      </c>
      <c r="L669" s="1">
        <f>IFERROR(MAX(0,Customer_Revenue[[#This Row],[Q3 Mean]]+Customer_Revenue[[#This Row],[Q3 Mean Absolute Deviation]]),0)</f>
        <v>70.279467455621287</v>
      </c>
      <c r="M669" s="2">
        <f>IFERROR(AVERAGEIF(Customer_Revenue[[#This Row],[10/1/2021]:[3/31/2022]], "&gt;0"),0)</f>
        <v>38.613076923076946</v>
      </c>
      <c r="N669" s="1">
        <f>IFERROR(AVEDEV(Customer_Revenue[[#This Row],[10/1/2021]:[3/31/2022]]),0)</f>
        <v>0.30621301775149862</v>
      </c>
      <c r="O669" s="1">
        <f>IFERROR(MAX(0,#REF!-#REF!),0)</f>
        <v>0</v>
      </c>
      <c r="P669" s="1">
        <f>IFERROR(#REF!+#REF!,0)</f>
        <v>0</v>
      </c>
      <c r="Q669">
        <v>12158</v>
      </c>
      <c r="U669">
        <v>38.44</v>
      </c>
      <c r="Z669">
        <v>38.44</v>
      </c>
      <c r="AE669">
        <v>38.44</v>
      </c>
      <c r="AJ669">
        <v>38.44</v>
      </c>
      <c r="AO669">
        <v>38.44</v>
      </c>
      <c r="AT669">
        <v>38.44</v>
      </c>
      <c r="AY669">
        <v>38.44</v>
      </c>
      <c r="BD669">
        <v>38.44</v>
      </c>
      <c r="BI669">
        <v>38.44</v>
      </c>
      <c r="BN669">
        <v>38.44</v>
      </c>
      <c r="BS669">
        <v>38.44</v>
      </c>
      <c r="BX669">
        <v>38.44</v>
      </c>
      <c r="CC669">
        <v>38.44</v>
      </c>
      <c r="CH669">
        <v>38.44</v>
      </c>
      <c r="CK669" s="17"/>
      <c r="CM669">
        <v>38.44</v>
      </c>
      <c r="CR669">
        <v>38.44</v>
      </c>
      <c r="CW669">
        <v>38.44</v>
      </c>
      <c r="DB669">
        <v>38.44</v>
      </c>
      <c r="DG669">
        <v>38.44</v>
      </c>
      <c r="DL669">
        <v>38.44</v>
      </c>
      <c r="DQ669">
        <v>38.44</v>
      </c>
      <c r="DV669">
        <v>38.44</v>
      </c>
      <c r="EA669">
        <v>38.44</v>
      </c>
      <c r="EF669">
        <v>39.94</v>
      </c>
      <c r="EK669">
        <v>39.94</v>
      </c>
      <c r="EP669">
        <v>39.94</v>
      </c>
      <c r="EU669">
        <v>39.94</v>
      </c>
      <c r="EZ669">
        <v>39.94</v>
      </c>
      <c r="FE669">
        <v>39.94</v>
      </c>
      <c r="FJ669">
        <v>67.58</v>
      </c>
      <c r="FO669">
        <v>42.08</v>
      </c>
      <c r="FT669">
        <v>42.08</v>
      </c>
      <c r="FY669">
        <v>42.08</v>
      </c>
      <c r="GD669">
        <v>57.910000000000004</v>
      </c>
      <c r="GI669">
        <v>104.44</v>
      </c>
      <c r="GN669">
        <v>54.13</v>
      </c>
      <c r="GS669">
        <v>51.13</v>
      </c>
      <c r="GX669">
        <v>51.13</v>
      </c>
      <c r="HC669">
        <v>51.13</v>
      </c>
      <c r="HH669">
        <v>55.73</v>
      </c>
      <c r="HM669">
        <v>45.15</v>
      </c>
      <c r="HR669">
        <v>45.15</v>
      </c>
      <c r="HW669">
        <v>41.99</v>
      </c>
      <c r="IB669">
        <v>179.17</v>
      </c>
      <c r="IG669">
        <v>54.17</v>
      </c>
      <c r="IL669">
        <v>53.87</v>
      </c>
      <c r="IQ669">
        <v>53.87</v>
      </c>
      <c r="IV669">
        <v>53.87</v>
      </c>
      <c r="JA669">
        <v>53.87</v>
      </c>
      <c r="JF669">
        <v>45.73</v>
      </c>
      <c r="JK669">
        <v>45.73</v>
      </c>
      <c r="JP669">
        <v>45.73</v>
      </c>
    </row>
    <row r="670" spans="1:278" x14ac:dyDescent="0.3">
      <c r="A670" s="2">
        <f>IFERROR(AVERAGEIF(Customer_Revenue[[#This Row],[1/3/2022]:[3/31/2022]], "&gt;0"), 0)</f>
        <v>90.532307692307697</v>
      </c>
      <c r="B670" s="1">
        <f>IFERROR(AVEDEV(Customer_Revenue[[#This Row],[1/3/2022]:[3/31/2022]]),0)</f>
        <v>1.6508875739644975</v>
      </c>
      <c r="C670" s="1">
        <f>IFERROR(MAX(0,#REF!-#REF!),0)</f>
        <v>0</v>
      </c>
      <c r="D670" s="1">
        <f>IFERROR(#REF!+#REF!,0)</f>
        <v>0</v>
      </c>
      <c r="E670" s="2">
        <f>IFERROR(AVERAGEIF(Customer_Revenue[[#This Row],[4/1/2022]:[6/30/2022]], "&gt;0"), 0)</f>
        <v>79.982307692307671</v>
      </c>
      <c r="F670" s="1">
        <f>IFERROR(AVEDEV(Customer_Revenue[[#This Row],[4/1/2022]:[6/30/2022]]),0)</f>
        <v>7.9166863905325418</v>
      </c>
      <c r="G670" s="1">
        <f>IFERROR(MAX(0,#REF!-#REF!),0)</f>
        <v>0</v>
      </c>
      <c r="H670" s="1">
        <f>IFERROR(#REF!+#REF!,0)</f>
        <v>0</v>
      </c>
      <c r="I670" s="2">
        <f>IFERROR(AVERAGEIF(Customer_Revenue[[#This Row],[4/1/2022]:[9/30/2022]], "&gt;0"),0)</f>
        <v>86.734230769230777</v>
      </c>
      <c r="J670" s="1">
        <f>IFERROR(AVEDEV(Customer_Revenue[[#This Row],[4/1/2022]:[9/30/2022]]),0)</f>
        <v>11.319822485207103</v>
      </c>
      <c r="K670" s="1">
        <f>IFERROR(MAX(0,Customer_Revenue[[#This Row],[Q3 Mean]]-Customer_Revenue[[#This Row],[Q3 Mean Absolute Deviation]]),0)</f>
        <v>75.414408284023679</v>
      </c>
      <c r="L670" s="1">
        <f>IFERROR(MAX(0,Customer_Revenue[[#This Row],[Q3 Mean]]+Customer_Revenue[[#This Row],[Q3 Mean Absolute Deviation]]),0)</f>
        <v>98.054053254437875</v>
      </c>
      <c r="M670" s="2">
        <f>IFERROR(AVERAGEIF(Customer_Revenue[[#This Row],[10/1/2021]:[3/31/2022]], "&gt;0"),0)</f>
        <v>88.736538461538444</v>
      </c>
      <c r="N670" s="1">
        <f>IFERROR(AVEDEV(Customer_Revenue[[#This Row],[10/1/2021]:[3/31/2022]]),0)</f>
        <v>3.3640236686390619</v>
      </c>
      <c r="O670" s="1">
        <f>IFERROR(MAX(0,#REF!-#REF!),0)</f>
        <v>0</v>
      </c>
      <c r="P670" s="1">
        <f>IFERROR(#REF!+#REF!,0)</f>
        <v>0</v>
      </c>
      <c r="Q670">
        <v>12160</v>
      </c>
      <c r="S670">
        <v>97.67</v>
      </c>
      <c r="X670">
        <v>91.6</v>
      </c>
      <c r="AC670">
        <v>91.6</v>
      </c>
      <c r="AH670">
        <v>91.6</v>
      </c>
      <c r="AM670">
        <v>91.6</v>
      </c>
      <c r="AR670">
        <v>83.27</v>
      </c>
      <c r="AW670">
        <v>83.27</v>
      </c>
      <c r="BB670">
        <v>83.27</v>
      </c>
      <c r="BG670">
        <v>83.27</v>
      </c>
      <c r="BL670">
        <v>83.27</v>
      </c>
      <c r="BQ670">
        <v>83.27</v>
      </c>
      <c r="BV670">
        <v>83.27</v>
      </c>
      <c r="CA670">
        <v>83.27</v>
      </c>
      <c r="CF670">
        <v>100.34</v>
      </c>
      <c r="CK670" s="17">
        <v>89.34</v>
      </c>
      <c r="CP670">
        <v>89.34</v>
      </c>
      <c r="CU670">
        <v>89.34</v>
      </c>
      <c r="CZ670">
        <v>89.34</v>
      </c>
      <c r="DE670">
        <v>89.34</v>
      </c>
      <c r="DJ670">
        <v>89.34</v>
      </c>
      <c r="DO670">
        <v>89.34</v>
      </c>
      <c r="DT670">
        <v>89.34</v>
      </c>
      <c r="DY670">
        <v>89.34</v>
      </c>
      <c r="ED670">
        <v>90.84</v>
      </c>
      <c r="EI670">
        <v>90.84</v>
      </c>
      <c r="EN670">
        <v>90.84</v>
      </c>
      <c r="ES670">
        <v>90.84</v>
      </c>
      <c r="EX670">
        <v>90.84</v>
      </c>
      <c r="FC670">
        <v>90.84</v>
      </c>
      <c r="FH670">
        <v>96.46</v>
      </c>
      <c r="FM670">
        <v>82.39</v>
      </c>
      <c r="FR670">
        <v>76.3</v>
      </c>
      <c r="FW670">
        <v>76.3</v>
      </c>
      <c r="GB670">
        <v>76.3</v>
      </c>
      <c r="GG670">
        <v>76.3</v>
      </c>
      <c r="GL670">
        <v>70.8</v>
      </c>
      <c r="GQ670">
        <v>70.8</v>
      </c>
      <c r="GV670">
        <v>70.8</v>
      </c>
      <c r="HA670">
        <v>70.8</v>
      </c>
      <c r="HF670">
        <v>83.72</v>
      </c>
      <c r="HK670">
        <v>127.72</v>
      </c>
      <c r="HP670">
        <v>83.72</v>
      </c>
      <c r="HU670">
        <v>83.72</v>
      </c>
      <c r="HZ670">
        <v>83.72</v>
      </c>
      <c r="IE670">
        <v>76.62</v>
      </c>
      <c r="IJ670">
        <v>76.62</v>
      </c>
      <c r="IO670">
        <v>125.68</v>
      </c>
      <c r="IT670">
        <v>81.680000000000007</v>
      </c>
      <c r="IY670">
        <v>131.03</v>
      </c>
      <c r="JD670">
        <v>87.03</v>
      </c>
      <c r="JI670">
        <v>87.03</v>
      </c>
      <c r="JN670">
        <v>87.03</v>
      </c>
    </row>
    <row r="671" spans="1:278" x14ac:dyDescent="0.3">
      <c r="A671" s="2">
        <f>IFERROR(AVERAGEIF(Customer_Revenue[[#This Row],[1/3/2022]:[3/31/2022]], "&gt;0"), 0)</f>
        <v>42.93416666666667</v>
      </c>
      <c r="B671" s="1">
        <f>IFERROR(AVEDEV(Customer_Revenue[[#This Row],[1/3/2022]:[3/31/2022]]),0)</f>
        <v>6.0971597633136128</v>
      </c>
      <c r="C671" s="1">
        <f>IFERROR(MAX(0,#REF!-#REF!),0)</f>
        <v>0</v>
      </c>
      <c r="D671" s="1">
        <f>IFERROR(#REF!+#REF!,0)</f>
        <v>0</v>
      </c>
      <c r="E671" s="2">
        <f>IFERROR(AVERAGEIF(Customer_Revenue[[#This Row],[4/1/2022]:[6/30/2022]], "&gt;0"), 0)</f>
        <v>55.454615384615394</v>
      </c>
      <c r="F671" s="1">
        <f>IFERROR(AVEDEV(Customer_Revenue[[#This Row],[4/1/2022]:[6/30/2022]]),0)</f>
        <v>13.715502958579883</v>
      </c>
      <c r="G671" s="1">
        <f>IFERROR(MAX(0,#REF!-#REF!),0)</f>
        <v>0</v>
      </c>
      <c r="H671" s="1">
        <f>IFERROR(#REF!+#REF!,0)</f>
        <v>0</v>
      </c>
      <c r="I671" s="2">
        <f>IFERROR(AVERAGEIF(Customer_Revenue[[#This Row],[4/1/2022]:[9/30/2022]], "&gt;0"),0)</f>
        <v>55.458846153846174</v>
      </c>
      <c r="J671" s="1">
        <f>IFERROR(AVEDEV(Customer_Revenue[[#This Row],[4/1/2022]:[9/30/2022]]),0)</f>
        <v>9.9941124260355174</v>
      </c>
      <c r="K671" s="1">
        <f>IFERROR(MAX(0,Customer_Revenue[[#This Row],[Q3 Mean]]-Customer_Revenue[[#This Row],[Q3 Mean Absolute Deviation]]),0)</f>
        <v>45.464733727810653</v>
      </c>
      <c r="L671" s="1">
        <f>IFERROR(MAX(0,Customer_Revenue[[#This Row],[Q3 Mean]]+Customer_Revenue[[#This Row],[Q3 Mean Absolute Deviation]]),0)</f>
        <v>65.452958579881695</v>
      </c>
      <c r="M671" s="2">
        <f>IFERROR(AVERAGEIF(Customer_Revenue[[#This Row],[10/1/2021]:[3/31/2022]], "&gt;0"),0)</f>
        <v>42.463999999999999</v>
      </c>
      <c r="N671" s="1">
        <f>IFERROR(AVEDEV(Customer_Revenue[[#This Row],[10/1/2021]:[3/31/2022]]),0)</f>
        <v>3.1408284023668664</v>
      </c>
      <c r="O671" s="1">
        <f>IFERROR(MAX(0,#REF!-#REF!),0)</f>
        <v>0</v>
      </c>
      <c r="P671" s="1">
        <f>IFERROR(#REF!+#REF!,0)</f>
        <v>0</v>
      </c>
      <c r="Q671">
        <v>12161</v>
      </c>
      <c r="V671">
        <v>42.03</v>
      </c>
      <c r="AA671">
        <v>42.03</v>
      </c>
      <c r="AF671">
        <v>42.03</v>
      </c>
      <c r="AK671">
        <v>42.03</v>
      </c>
      <c r="AP671">
        <v>42.03</v>
      </c>
      <c r="AU671">
        <v>42.03</v>
      </c>
      <c r="AZ671">
        <v>42.03</v>
      </c>
      <c r="BE671">
        <v>42.03</v>
      </c>
      <c r="BJ671">
        <v>42.03</v>
      </c>
      <c r="BO671">
        <v>42.03</v>
      </c>
      <c r="BT671">
        <v>42.03</v>
      </c>
      <c r="BY671">
        <v>42.03</v>
      </c>
      <c r="CD671">
        <v>42.03</v>
      </c>
      <c r="CI671">
        <v>42.03</v>
      </c>
      <c r="CK671" s="17"/>
      <c r="CN671">
        <v>42.03</v>
      </c>
      <c r="CS671">
        <v>42.03</v>
      </c>
      <c r="CX671">
        <v>42.03</v>
      </c>
      <c r="DC671">
        <v>42.03</v>
      </c>
      <c r="DH671">
        <v>42.03</v>
      </c>
      <c r="DM671">
        <v>0</v>
      </c>
      <c r="DR671">
        <v>42.03</v>
      </c>
      <c r="DW671">
        <v>47.7</v>
      </c>
      <c r="EB671">
        <v>42.2</v>
      </c>
      <c r="EG671">
        <v>43.7</v>
      </c>
      <c r="EL671">
        <v>43.7</v>
      </c>
      <c r="EQ671">
        <v>43.7</v>
      </c>
      <c r="EV671">
        <v>43.7</v>
      </c>
      <c r="FA671">
        <v>43.7</v>
      </c>
      <c r="FF671">
        <v>43.7</v>
      </c>
      <c r="FK671">
        <v>43.7</v>
      </c>
      <c r="FP671">
        <v>141.1</v>
      </c>
      <c r="FU671">
        <v>53.1</v>
      </c>
      <c r="FZ671">
        <v>53.1</v>
      </c>
      <c r="GE671">
        <v>58.96</v>
      </c>
      <c r="GJ671">
        <v>47.97</v>
      </c>
      <c r="GO671">
        <v>47.97</v>
      </c>
      <c r="GT671">
        <v>47.97</v>
      </c>
      <c r="GY671">
        <v>47.97</v>
      </c>
      <c r="HD671">
        <v>47.97</v>
      </c>
      <c r="HI671">
        <v>52.24</v>
      </c>
      <c r="HN671">
        <v>52.24</v>
      </c>
      <c r="HS671">
        <v>52.24</v>
      </c>
      <c r="HX671">
        <v>52.24</v>
      </c>
      <c r="IC671">
        <v>96.24</v>
      </c>
      <c r="IH671">
        <v>52.24</v>
      </c>
      <c r="IM671">
        <v>51.94</v>
      </c>
      <c r="IR671">
        <v>51.94</v>
      </c>
      <c r="IW671">
        <v>51.94</v>
      </c>
      <c r="JB671">
        <v>51.94</v>
      </c>
      <c r="JG671">
        <v>51.94</v>
      </c>
      <c r="JL671">
        <v>51.94</v>
      </c>
      <c r="JQ671">
        <v>51.94</v>
      </c>
    </row>
    <row r="672" spans="1:278" x14ac:dyDescent="0.3">
      <c r="A672" s="2">
        <f>IFERROR(AVERAGEIF(Customer_Revenue[[#This Row],[1/3/2022]:[3/31/2022]], "&gt;0"), 0)</f>
        <v>60.455384615384631</v>
      </c>
      <c r="B672" s="1">
        <f>IFERROR(AVEDEV(Customer_Revenue[[#This Row],[1/3/2022]:[3/31/2022]]),0)</f>
        <v>3.5159763313609558</v>
      </c>
      <c r="C672" s="1">
        <f>IFERROR(MAX(0,#REF!-#REF!),0)</f>
        <v>0</v>
      </c>
      <c r="D672" s="1">
        <f>IFERROR(#REF!+#REF!,0)</f>
        <v>0</v>
      </c>
      <c r="E672" s="2">
        <f>IFERROR(AVERAGEIF(Customer_Revenue[[#This Row],[4/1/2022]:[6/30/2022]], "&gt;0"), 0)</f>
        <v>55.541538461538465</v>
      </c>
      <c r="F672" s="1">
        <f>IFERROR(AVEDEV(Customer_Revenue[[#This Row],[4/1/2022]:[6/30/2022]]),0)</f>
        <v>8.3080473372781114</v>
      </c>
      <c r="G672" s="1">
        <f>IFERROR(MAX(0,#REF!-#REF!),0)</f>
        <v>0</v>
      </c>
      <c r="H672" s="1">
        <f>IFERROR(#REF!+#REF!,0)</f>
        <v>0</v>
      </c>
      <c r="I672" s="2">
        <f>IFERROR(AVERAGEIF(Customer_Revenue[[#This Row],[4/1/2022]:[9/30/2022]], "&gt;0"),0)</f>
        <v>53.074230769230752</v>
      </c>
      <c r="J672" s="1">
        <f>IFERROR(AVEDEV(Customer_Revenue[[#This Row],[4/1/2022]:[9/30/2022]]),0)</f>
        <v>9.3227810650887513</v>
      </c>
      <c r="K672" s="1">
        <f>IFERROR(MAX(0,Customer_Revenue[[#This Row],[Q3 Mean]]-Customer_Revenue[[#This Row],[Q3 Mean Absolute Deviation]]),0)</f>
        <v>43.751449704142004</v>
      </c>
      <c r="L672" s="1">
        <f>IFERROR(MAX(0,Customer_Revenue[[#This Row],[Q3 Mean]]+Customer_Revenue[[#This Row],[Q3 Mean Absolute Deviation]]),0)</f>
        <v>62.3970118343195</v>
      </c>
      <c r="M672" s="2">
        <f>IFERROR(AVERAGEIF(Customer_Revenue[[#This Row],[10/1/2021]:[3/31/2022]], "&gt;0"),0)</f>
        <v>68.098461538461535</v>
      </c>
      <c r="N672" s="1">
        <f>IFERROR(AVEDEV(Customer_Revenue[[#This Row],[10/1/2021]:[3/31/2022]]),0)</f>
        <v>7.7555029585798803</v>
      </c>
      <c r="O672" s="1">
        <f>IFERROR(MAX(0,#REF!-#REF!),0)</f>
        <v>0</v>
      </c>
      <c r="P672" s="1">
        <f>IFERROR(#REF!+#REF!,0)</f>
        <v>0</v>
      </c>
      <c r="Q672">
        <v>12162</v>
      </c>
      <c r="V672">
        <v>69.44</v>
      </c>
      <c r="AA672">
        <v>69.44</v>
      </c>
      <c r="AF672">
        <v>108.51</v>
      </c>
      <c r="AK672">
        <v>75.510000000000005</v>
      </c>
      <c r="AP672">
        <v>75.510000000000005</v>
      </c>
      <c r="AU672">
        <v>75.510000000000005</v>
      </c>
      <c r="AZ672">
        <v>75.510000000000005</v>
      </c>
      <c r="BE672">
        <v>75.510000000000005</v>
      </c>
      <c r="BJ672">
        <v>75.510000000000005</v>
      </c>
      <c r="BO672">
        <v>75.510000000000005</v>
      </c>
      <c r="BT672">
        <v>69.56</v>
      </c>
      <c r="BY672">
        <v>69.56</v>
      </c>
      <c r="CD672">
        <v>69.56</v>
      </c>
      <c r="CI672">
        <v>67.33</v>
      </c>
      <c r="CK672" s="17"/>
      <c r="CN672">
        <v>67.33</v>
      </c>
      <c r="CS672">
        <v>69.56</v>
      </c>
      <c r="CX672">
        <v>57.72</v>
      </c>
      <c r="DC672">
        <v>57.72</v>
      </c>
      <c r="DH672">
        <v>57.72</v>
      </c>
      <c r="DM672">
        <v>57.72</v>
      </c>
      <c r="DR672">
        <v>57.72</v>
      </c>
      <c r="DW672">
        <v>57.72</v>
      </c>
      <c r="EB672">
        <v>57.72</v>
      </c>
      <c r="EG672">
        <v>59.22</v>
      </c>
      <c r="EL672">
        <v>59.22</v>
      </c>
      <c r="EQ672">
        <v>59.22</v>
      </c>
      <c r="EV672">
        <v>59.22</v>
      </c>
      <c r="FA672">
        <v>59.22</v>
      </c>
      <c r="FF672">
        <v>59.22</v>
      </c>
      <c r="FK672">
        <v>58.09</v>
      </c>
      <c r="FP672">
        <v>54.04</v>
      </c>
      <c r="FU672">
        <v>48.69</v>
      </c>
      <c r="FZ672">
        <v>43.33</v>
      </c>
      <c r="GE672">
        <v>95.96</v>
      </c>
      <c r="GJ672">
        <v>52.85</v>
      </c>
      <c r="GO672">
        <v>46.48</v>
      </c>
      <c r="GT672">
        <v>46.48</v>
      </c>
      <c r="GY672">
        <v>51.98</v>
      </c>
      <c r="HD672">
        <v>46.48</v>
      </c>
      <c r="HI672">
        <v>47.9</v>
      </c>
      <c r="HN672">
        <v>47.9</v>
      </c>
      <c r="HS672">
        <v>40.17</v>
      </c>
      <c r="HX672">
        <v>47.9</v>
      </c>
      <c r="IC672">
        <v>44.15</v>
      </c>
      <c r="IH672">
        <v>44.15</v>
      </c>
      <c r="IM672">
        <v>43.85</v>
      </c>
      <c r="IR672">
        <v>43.85</v>
      </c>
      <c r="IW672">
        <v>43.85</v>
      </c>
      <c r="JB672">
        <v>43.85</v>
      </c>
      <c r="JG672">
        <v>50.28</v>
      </c>
      <c r="JL672">
        <v>102.02</v>
      </c>
      <c r="JQ672">
        <v>58.02</v>
      </c>
    </row>
    <row r="673" spans="1:278" x14ac:dyDescent="0.3">
      <c r="A673" s="2">
        <f>IFERROR(AVERAGEIF(Customer_Revenue[[#This Row],[1/3/2022]:[3/31/2022]], "&gt;0"), 0)</f>
        <v>42.592307692307706</v>
      </c>
      <c r="B673" s="1">
        <f>IFERROR(AVEDEV(Customer_Revenue[[#This Row],[1/3/2022]:[3/31/2022]]),0)</f>
        <v>1.9983431952662651</v>
      </c>
      <c r="C673" s="1">
        <f>IFERROR(MAX(0,#REF!-#REF!),0)</f>
        <v>0</v>
      </c>
      <c r="D673" s="1">
        <f>IFERROR(#REF!+#REF!,0)</f>
        <v>0</v>
      </c>
      <c r="E673" s="2">
        <f>IFERROR(AVERAGEIF(Customer_Revenue[[#This Row],[4/1/2022]:[6/30/2022]], "&gt;0"), 0)</f>
        <v>42.496153846153852</v>
      </c>
      <c r="F673" s="1">
        <f>IFERROR(AVEDEV(Customer_Revenue[[#This Row],[4/1/2022]:[6/30/2022]]),0)</f>
        <v>12.297653061224493</v>
      </c>
      <c r="G673" s="1">
        <f>IFERROR(MAX(0,#REF!-#REF!),0)</f>
        <v>0</v>
      </c>
      <c r="H673" s="1">
        <f>IFERROR(#REF!+#REF!,0)</f>
        <v>0</v>
      </c>
      <c r="I673" s="2">
        <f>IFERROR(AVERAGEIF(Customer_Revenue[[#This Row],[4/1/2022]:[9/30/2022]], "&gt;0"),0)</f>
        <v>46.044230769230772</v>
      </c>
      <c r="J673" s="1">
        <f>IFERROR(AVEDEV(Customer_Revenue[[#This Row],[4/1/2022]:[9/30/2022]]),0)</f>
        <v>12.146913580246915</v>
      </c>
      <c r="K673" s="1">
        <f>IFERROR(MAX(0,Customer_Revenue[[#This Row],[Q3 Mean]]-Customer_Revenue[[#This Row],[Q3 Mean Absolute Deviation]]),0)</f>
        <v>33.897317188983855</v>
      </c>
      <c r="L673" s="1">
        <f>IFERROR(MAX(0,Customer_Revenue[[#This Row],[Q3 Mean]]+Customer_Revenue[[#This Row],[Q3 Mean Absolute Deviation]]),0)</f>
        <v>58.191144349477689</v>
      </c>
      <c r="M673" s="2">
        <f>IFERROR(AVERAGEIF(Customer_Revenue[[#This Row],[10/1/2021]:[3/31/2022]], "&gt;0"),0)</f>
        <v>40.013076923076937</v>
      </c>
      <c r="N673" s="1">
        <f>IFERROR(AVEDEV(Customer_Revenue[[#This Row],[10/1/2021]:[3/31/2022]]),0)</f>
        <v>3.7002366863905296</v>
      </c>
      <c r="O673" s="1">
        <f>IFERROR(MAX(0,#REF!-#REF!),0)</f>
        <v>0</v>
      </c>
      <c r="P673" s="1">
        <f>IFERROR(#REF!+#REF!,0)</f>
        <v>0</v>
      </c>
      <c r="Q673">
        <v>12173</v>
      </c>
      <c r="U673">
        <v>35.92</v>
      </c>
      <c r="Z673">
        <v>35.42</v>
      </c>
      <c r="AE673">
        <v>35.42</v>
      </c>
      <c r="AJ673">
        <v>35.42</v>
      </c>
      <c r="AO673">
        <v>35.42</v>
      </c>
      <c r="AT673">
        <v>35.42</v>
      </c>
      <c r="AY673">
        <v>35.42</v>
      </c>
      <c r="BD673">
        <v>35.42</v>
      </c>
      <c r="BI673">
        <v>35.42</v>
      </c>
      <c r="BN673">
        <v>35.42</v>
      </c>
      <c r="BS673">
        <v>43.98</v>
      </c>
      <c r="BX673">
        <v>43.98</v>
      </c>
      <c r="CC673">
        <v>43.98</v>
      </c>
      <c r="CH673">
        <v>43.98</v>
      </c>
      <c r="CK673" s="17"/>
      <c r="CM673">
        <v>43.98</v>
      </c>
      <c r="CR673">
        <v>43.98</v>
      </c>
      <c r="CW673">
        <v>44.48</v>
      </c>
      <c r="DB673">
        <v>43.98</v>
      </c>
      <c r="DG673">
        <v>43.98</v>
      </c>
      <c r="DL673">
        <v>43.98</v>
      </c>
      <c r="DQ673">
        <v>43.98</v>
      </c>
      <c r="DV673">
        <v>43.98</v>
      </c>
      <c r="EA673">
        <v>38.22</v>
      </c>
      <c r="EF673">
        <v>39.72</v>
      </c>
      <c r="EK673">
        <v>39.72</v>
      </c>
      <c r="EP673">
        <v>39.72</v>
      </c>
      <c r="EU673">
        <v>39.72</v>
      </c>
      <c r="EZ673">
        <v>33.82</v>
      </c>
      <c r="FE673">
        <v>33.82</v>
      </c>
      <c r="FJ673">
        <v>50.9</v>
      </c>
      <c r="FO673">
        <v>37.93</v>
      </c>
      <c r="FT673">
        <v>37.93</v>
      </c>
      <c r="FY673">
        <v>37.93</v>
      </c>
      <c r="GD673">
        <v>37.93</v>
      </c>
      <c r="GI673">
        <v>38.51</v>
      </c>
      <c r="GN673">
        <v>77.430000000000007</v>
      </c>
      <c r="GO673">
        <v>-44.98</v>
      </c>
      <c r="GS673">
        <v>49.51</v>
      </c>
      <c r="GX673">
        <v>38.51</v>
      </c>
      <c r="HC673">
        <v>38.51</v>
      </c>
      <c r="HH673">
        <v>42</v>
      </c>
      <c r="HM673">
        <v>42</v>
      </c>
      <c r="HR673">
        <v>42</v>
      </c>
      <c r="HW673">
        <v>35.4</v>
      </c>
      <c r="IB673">
        <v>33.5</v>
      </c>
      <c r="IG673">
        <v>100.45</v>
      </c>
      <c r="IL673">
        <v>45.15</v>
      </c>
      <c r="IQ673">
        <v>89.15</v>
      </c>
      <c r="IV673">
        <v>45.15</v>
      </c>
      <c r="JA673">
        <v>45.15</v>
      </c>
      <c r="JF673">
        <v>45.15</v>
      </c>
      <c r="JK673">
        <v>39.799999999999997</v>
      </c>
      <c r="JP673">
        <v>39.799999999999997</v>
      </c>
    </row>
    <row r="674" spans="1:278" x14ac:dyDescent="0.3">
      <c r="A674" s="2">
        <f>IFERROR(AVERAGEIF(Customer_Revenue[[#This Row],[1/3/2022]:[3/31/2022]], "&gt;0"), 0)</f>
        <v>57.343846153846137</v>
      </c>
      <c r="B674" s="1">
        <f>IFERROR(AVEDEV(Customer_Revenue[[#This Row],[1/3/2022]:[3/31/2022]]),0)</f>
        <v>3.7466272189349139</v>
      </c>
      <c r="C674" s="1">
        <f>IFERROR(MAX(0,#REF!-#REF!),0)</f>
        <v>0</v>
      </c>
      <c r="D674" s="1">
        <f>IFERROR(#REF!+#REF!,0)</f>
        <v>0</v>
      </c>
      <c r="E674" s="2">
        <f>IFERROR(AVERAGEIF(Customer_Revenue[[#This Row],[4/1/2022]:[6/30/2022]], "&gt;0"), 0)</f>
        <v>67.752307692307696</v>
      </c>
      <c r="F674" s="1">
        <f>IFERROR(AVEDEV(Customer_Revenue[[#This Row],[4/1/2022]:[6/30/2022]]),0)</f>
        <v>16.901632653061228</v>
      </c>
      <c r="G674" s="1">
        <f>IFERROR(MAX(0,#REF!-#REF!),0)</f>
        <v>0</v>
      </c>
      <c r="H674" s="1">
        <f>IFERROR(#REF!+#REF!,0)</f>
        <v>0</v>
      </c>
      <c r="I674" s="2">
        <f>IFERROR(AVERAGEIF(Customer_Revenue[[#This Row],[4/1/2022]:[9/30/2022]], "&gt;0"),0)</f>
        <v>69.410769230769219</v>
      </c>
      <c r="J674" s="1">
        <f>IFERROR(AVEDEV(Customer_Revenue[[#This Row],[4/1/2022]:[9/30/2022]]),0)</f>
        <v>16.346502057613154</v>
      </c>
      <c r="K674" s="1">
        <f>IFERROR(MAX(0,Customer_Revenue[[#This Row],[Q3 Mean]]-Customer_Revenue[[#This Row],[Q3 Mean Absolute Deviation]]),0)</f>
        <v>53.064267173156068</v>
      </c>
      <c r="L674" s="1">
        <f>IFERROR(MAX(0,Customer_Revenue[[#This Row],[Q3 Mean]]+Customer_Revenue[[#This Row],[Q3 Mean Absolute Deviation]]),0)</f>
        <v>85.75727128838237</v>
      </c>
      <c r="M674" s="2">
        <f>IFERROR(AVERAGEIF(Customer_Revenue[[#This Row],[10/1/2021]:[3/31/2022]], "&gt;0"),0)</f>
        <v>63.762692307692333</v>
      </c>
      <c r="N674" s="1">
        <f>IFERROR(AVEDEV(Customer_Revenue[[#This Row],[10/1/2021]:[3/31/2022]]),0)</f>
        <v>14.846094674556241</v>
      </c>
      <c r="O674" s="1">
        <f>IFERROR(MAX(0,#REF!-#REF!),0)</f>
        <v>0</v>
      </c>
      <c r="P674" s="1">
        <f>IFERROR(#REF!+#REF!,0)</f>
        <v>0</v>
      </c>
      <c r="Q674">
        <v>12204</v>
      </c>
      <c r="T674">
        <v>57.61</v>
      </c>
      <c r="Y674">
        <v>64.89</v>
      </c>
      <c r="AD674">
        <v>253.38</v>
      </c>
      <c r="AI674">
        <v>64.89</v>
      </c>
      <c r="AN674">
        <v>35</v>
      </c>
      <c r="AS674">
        <v>64.89</v>
      </c>
      <c r="AX674">
        <v>57.61</v>
      </c>
      <c r="BC674">
        <v>35</v>
      </c>
      <c r="BH674">
        <v>52.91</v>
      </c>
      <c r="BM674">
        <v>60.18</v>
      </c>
      <c r="BR674">
        <v>52.91</v>
      </c>
      <c r="BW674">
        <v>60.18</v>
      </c>
      <c r="CB674">
        <v>52.91</v>
      </c>
      <c r="CG674">
        <v>60.18</v>
      </c>
      <c r="CK674" s="17"/>
      <c r="CL674">
        <v>52.91</v>
      </c>
      <c r="CQ674">
        <v>60.18</v>
      </c>
      <c r="CV674">
        <v>52.91</v>
      </c>
      <c r="DA674">
        <v>60.18</v>
      </c>
      <c r="DF674">
        <v>52.91</v>
      </c>
      <c r="DK674">
        <v>60.18</v>
      </c>
      <c r="DP674">
        <v>52.91</v>
      </c>
      <c r="DU674">
        <v>60.18</v>
      </c>
      <c r="DZ674">
        <v>52.91</v>
      </c>
      <c r="EE674">
        <v>62.43</v>
      </c>
      <c r="EJ674">
        <v>55.16</v>
      </c>
      <c r="EO674">
        <v>62.43</v>
      </c>
      <c r="ET674">
        <v>55.16</v>
      </c>
      <c r="EY674">
        <v>62.43</v>
      </c>
      <c r="FD674">
        <v>55.16</v>
      </c>
      <c r="FI674">
        <v>62.43</v>
      </c>
      <c r="FJ674">
        <v>-15.56</v>
      </c>
      <c r="FN674">
        <v>55.16</v>
      </c>
      <c r="FS674">
        <v>171.43</v>
      </c>
      <c r="FX674">
        <v>55.16</v>
      </c>
      <c r="GC674">
        <v>62.43</v>
      </c>
      <c r="GH674">
        <v>55.16</v>
      </c>
      <c r="GM674">
        <v>65.2</v>
      </c>
      <c r="GR674">
        <v>57.93</v>
      </c>
      <c r="GW674">
        <v>65.2</v>
      </c>
      <c r="HB674">
        <v>57.93</v>
      </c>
      <c r="HG674">
        <v>65.61</v>
      </c>
      <c r="HL674">
        <v>58.27</v>
      </c>
      <c r="HQ674">
        <v>65.61</v>
      </c>
      <c r="HV674">
        <v>58.27</v>
      </c>
      <c r="IA674">
        <v>71.88</v>
      </c>
      <c r="IF674">
        <v>174.58</v>
      </c>
      <c r="IK674">
        <v>60.37</v>
      </c>
      <c r="IP674">
        <v>51.4</v>
      </c>
      <c r="IU674">
        <v>66.790000000000006</v>
      </c>
      <c r="IZ674">
        <v>58.77</v>
      </c>
      <c r="JE674">
        <v>66.790000000000006</v>
      </c>
      <c r="JJ674">
        <v>58.77</v>
      </c>
      <c r="JO674">
        <v>66.790000000000006</v>
      </c>
    </row>
    <row r="675" spans="1:278" x14ac:dyDescent="0.3">
      <c r="A675" s="2">
        <f>IFERROR(AVERAGEIF(Customer_Revenue[[#This Row],[1/3/2022]:[3/31/2022]], "&gt;0"), 0)</f>
        <v>79.879230769230787</v>
      </c>
      <c r="B675" s="1">
        <f>IFERROR(AVEDEV(Customer_Revenue[[#This Row],[1/3/2022]:[3/31/2022]]),0)</f>
        <v>0.60497041420119591</v>
      </c>
      <c r="C675" s="1">
        <f>IFERROR(MAX(0,#REF!-#REF!),0)</f>
        <v>0</v>
      </c>
      <c r="D675" s="1">
        <f>IFERROR(#REF!+#REF!,0)</f>
        <v>0</v>
      </c>
      <c r="E675" s="2">
        <f>IFERROR(AVERAGEIF(Customer_Revenue[[#This Row],[4/1/2022]:[6/30/2022]], "&gt;0"), 0)</f>
        <v>81.90384615384616</v>
      </c>
      <c r="F675" s="1">
        <f>IFERROR(AVEDEV(Customer_Revenue[[#This Row],[4/1/2022]:[6/30/2022]]),0)</f>
        <v>0.98840236686391103</v>
      </c>
      <c r="G675" s="1">
        <f>IFERROR(MAX(0,#REF!-#REF!),0)</f>
        <v>0</v>
      </c>
      <c r="H675" s="1">
        <f>IFERROR(#REF!+#REF!,0)</f>
        <v>0</v>
      </c>
      <c r="I675" s="2">
        <f>IFERROR(AVERAGEIF(Customer_Revenue[[#This Row],[4/1/2022]:[9/30/2022]], "&gt;0"),0)</f>
        <v>82.540769230769229</v>
      </c>
      <c r="J675" s="1">
        <f>IFERROR(AVEDEV(Customer_Revenue[[#This Row],[4/1/2022]:[9/30/2022]]),0)</f>
        <v>0.93514792899408783</v>
      </c>
      <c r="K675" s="1">
        <f>IFERROR(MAX(0,Customer_Revenue[[#This Row],[Q3 Mean]]-Customer_Revenue[[#This Row],[Q3 Mean Absolute Deviation]]),0)</f>
        <v>81.605621301775145</v>
      </c>
      <c r="L675" s="1">
        <f>IFERROR(MAX(0,Customer_Revenue[[#This Row],[Q3 Mean]]+Customer_Revenue[[#This Row],[Q3 Mean Absolute Deviation]]),0)</f>
        <v>83.475917159763313</v>
      </c>
      <c r="M675" s="2">
        <f>IFERROR(AVERAGEIF(Customer_Revenue[[#This Row],[10/1/2021]:[3/31/2022]], "&gt;0"),0)</f>
        <v>79.864615384615391</v>
      </c>
      <c r="N675" s="1">
        <f>IFERROR(AVEDEV(Customer_Revenue[[#This Row],[10/1/2021]:[3/31/2022]]),0)</f>
        <v>0.30585798816568943</v>
      </c>
      <c r="O675" s="1">
        <f>IFERROR(MAX(0,#REF!-#REF!),0)</f>
        <v>0</v>
      </c>
      <c r="P675" s="1">
        <f>IFERROR(#REF!+#REF!,0)</f>
        <v>0</v>
      </c>
      <c r="Q675">
        <v>12205</v>
      </c>
      <c r="T675">
        <v>79.849999999999994</v>
      </c>
      <c r="Y675">
        <v>79.849999999999994</v>
      </c>
      <c r="AD675">
        <v>79.849999999999994</v>
      </c>
      <c r="AI675">
        <v>79.849999999999994</v>
      </c>
      <c r="AN675">
        <v>79.849999999999994</v>
      </c>
      <c r="AS675">
        <v>79.849999999999994</v>
      </c>
      <c r="AX675">
        <v>79.849999999999994</v>
      </c>
      <c r="BC675">
        <v>79.849999999999994</v>
      </c>
      <c r="BH675">
        <v>79.849999999999994</v>
      </c>
      <c r="BM675">
        <v>79.849999999999994</v>
      </c>
      <c r="BR675">
        <v>79.849999999999994</v>
      </c>
      <c r="BW675">
        <v>79.849999999999994</v>
      </c>
      <c r="CB675">
        <v>79.849999999999994</v>
      </c>
      <c r="CG675">
        <v>79.849999999999994</v>
      </c>
      <c r="CK675" s="17"/>
      <c r="CL675">
        <v>79.849999999999994</v>
      </c>
      <c r="CQ675">
        <v>79.849999999999994</v>
      </c>
      <c r="CV675">
        <v>79.849999999999994</v>
      </c>
      <c r="DA675">
        <v>79.849999999999994</v>
      </c>
      <c r="DF675">
        <v>79.849999999999994</v>
      </c>
      <c r="DK675">
        <v>78.94</v>
      </c>
      <c r="DP675">
        <v>78.94</v>
      </c>
      <c r="DU675">
        <v>78.94</v>
      </c>
      <c r="DZ675">
        <v>78.94</v>
      </c>
      <c r="EE675">
        <v>81.19</v>
      </c>
      <c r="EJ675">
        <v>81.19</v>
      </c>
      <c r="EO675">
        <v>81.19</v>
      </c>
      <c r="ET675">
        <v>81.19</v>
      </c>
      <c r="EY675">
        <v>81.19</v>
      </c>
      <c r="FD675">
        <v>81.19</v>
      </c>
      <c r="FI675">
        <v>81.19</v>
      </c>
      <c r="FN675">
        <v>81.19</v>
      </c>
      <c r="FS675">
        <v>81.19</v>
      </c>
      <c r="FX675">
        <v>81.19</v>
      </c>
      <c r="GC675">
        <v>81.19</v>
      </c>
      <c r="GH675">
        <v>81.19</v>
      </c>
      <c r="GM675">
        <v>83.51</v>
      </c>
      <c r="GR675">
        <v>83.51</v>
      </c>
      <c r="GW675">
        <v>83.51</v>
      </c>
      <c r="HB675">
        <v>83.51</v>
      </c>
      <c r="HG675">
        <v>83.51</v>
      </c>
      <c r="HL675">
        <v>83.51</v>
      </c>
      <c r="HQ675">
        <v>83.51</v>
      </c>
      <c r="HV675">
        <v>83.51</v>
      </c>
      <c r="IA675">
        <v>83.51</v>
      </c>
      <c r="IF675">
        <v>83.51</v>
      </c>
      <c r="IK675">
        <v>83.51</v>
      </c>
      <c r="IP675">
        <v>82.79</v>
      </c>
      <c r="IU675">
        <v>82.79</v>
      </c>
      <c r="IZ675">
        <v>82.79</v>
      </c>
      <c r="JE675">
        <v>82.79</v>
      </c>
      <c r="JJ675">
        <v>82.79</v>
      </c>
      <c r="JO675">
        <v>82.79</v>
      </c>
    </row>
    <row r="676" spans="1:278" x14ac:dyDescent="0.3">
      <c r="A676" s="2">
        <f>IFERROR(AVERAGEIF(Customer_Revenue[[#This Row],[1/3/2022]:[3/31/2022]], "&gt;0"), 0)</f>
        <v>23.196666666666669</v>
      </c>
      <c r="B676" s="1">
        <f>IFERROR(AVEDEV(Customer_Revenue[[#This Row],[1/3/2022]:[3/31/2022]]),0)</f>
        <v>2.0861111111111112</v>
      </c>
      <c r="C676" s="1">
        <f>IFERROR(MAX(0,#REF!-#REF!),0)</f>
        <v>0</v>
      </c>
      <c r="D676" s="1">
        <f>IFERROR(#REF!+#REF!,0)</f>
        <v>0</v>
      </c>
      <c r="E676" s="2">
        <f>IFERROR(AVERAGEIF(Customer_Revenue[[#This Row],[4/1/2022]:[6/30/2022]], "&gt;0"), 0)</f>
        <v>26.034615384615385</v>
      </c>
      <c r="F676" s="1">
        <f>IFERROR(AVEDEV(Customer_Revenue[[#This Row],[4/1/2022]:[6/30/2022]]),0)</f>
        <v>2.426627218934911</v>
      </c>
      <c r="G676" s="1">
        <f>IFERROR(MAX(0,#REF!-#REF!),0)</f>
        <v>0</v>
      </c>
      <c r="H676" s="1">
        <f>IFERROR(#REF!+#REF!,0)</f>
        <v>0</v>
      </c>
      <c r="I676" s="2">
        <f>IFERROR(AVERAGEIF(Customer_Revenue[[#This Row],[4/1/2022]:[9/30/2022]], "&gt;0"),0)</f>
        <v>25.324814814814818</v>
      </c>
      <c r="J676" s="1">
        <f>IFERROR(AVEDEV(Customer_Revenue[[#This Row],[4/1/2022]:[9/30/2022]]),0)</f>
        <v>2.314677640603565</v>
      </c>
      <c r="K676" s="1">
        <f>IFERROR(MAX(0,Customer_Revenue[[#This Row],[Q3 Mean]]-Customer_Revenue[[#This Row],[Q3 Mean Absolute Deviation]]),0)</f>
        <v>23.010137174211252</v>
      </c>
      <c r="L676" s="1">
        <f>IFERROR(MAX(0,Customer_Revenue[[#This Row],[Q3 Mean]]+Customer_Revenue[[#This Row],[Q3 Mean Absolute Deviation]]),0)</f>
        <v>27.639492455418385</v>
      </c>
      <c r="M676" s="2">
        <f>IFERROR(AVERAGEIF(Customer_Revenue[[#This Row],[10/1/2021]:[3/31/2022]], "&gt;0"),0)</f>
        <v>20.986538461538462</v>
      </c>
      <c r="N676" s="1">
        <f>IFERROR(AVEDEV(Customer_Revenue[[#This Row],[10/1/2021]:[3/31/2022]]),0)</f>
        <v>2.9596449704142023</v>
      </c>
      <c r="O676" s="1">
        <f>IFERROR(MAX(0,#REF!-#REF!),0)</f>
        <v>0</v>
      </c>
      <c r="P676" s="1">
        <f>IFERROR(#REF!+#REF!,0)</f>
        <v>0</v>
      </c>
      <c r="Q676">
        <v>12222</v>
      </c>
      <c r="R676">
        <v>14.99</v>
      </c>
      <c r="W676">
        <v>21.78</v>
      </c>
      <c r="AB676">
        <v>14.99</v>
      </c>
      <c r="AG676">
        <v>21.78</v>
      </c>
      <c r="AL676">
        <v>14.99</v>
      </c>
      <c r="AQ676">
        <v>17.739999999999998</v>
      </c>
      <c r="AV676">
        <v>21.69</v>
      </c>
      <c r="BA676">
        <v>17.739999999999998</v>
      </c>
      <c r="BF676">
        <v>21.69</v>
      </c>
      <c r="BK676">
        <v>17.739999999999998</v>
      </c>
      <c r="BP676">
        <v>23.19</v>
      </c>
      <c r="BU676">
        <v>18.3</v>
      </c>
      <c r="BZ676">
        <v>22.37</v>
      </c>
      <c r="CE676">
        <v>18.3</v>
      </c>
      <c r="CJ676">
        <v>23.65</v>
      </c>
      <c r="CK676" s="17"/>
      <c r="CO676">
        <v>18.3</v>
      </c>
      <c r="CT676">
        <v>22.37</v>
      </c>
      <c r="CY676">
        <v>18.3</v>
      </c>
      <c r="DD676">
        <v>22.37</v>
      </c>
      <c r="DI676">
        <v>22.84</v>
      </c>
      <c r="DN676">
        <v>26.91</v>
      </c>
      <c r="DS676">
        <v>22.84</v>
      </c>
      <c r="DX676">
        <v>26.91</v>
      </c>
      <c r="EC676">
        <v>22.84</v>
      </c>
      <c r="EH676">
        <v>26.91</v>
      </c>
      <c r="EM676">
        <v>24.12</v>
      </c>
      <c r="ER676">
        <v>30.14</v>
      </c>
      <c r="EW676">
        <v>26.07</v>
      </c>
      <c r="FB676">
        <v>30.14</v>
      </c>
      <c r="FG676">
        <v>26.07</v>
      </c>
      <c r="FL676">
        <v>30.14</v>
      </c>
      <c r="FQ676">
        <v>21.53</v>
      </c>
      <c r="FV676">
        <v>25.6</v>
      </c>
      <c r="GA676">
        <v>21.53</v>
      </c>
      <c r="GF676">
        <v>27.61</v>
      </c>
      <c r="GK676">
        <v>24.21</v>
      </c>
      <c r="GP676">
        <v>26.94</v>
      </c>
      <c r="GU676">
        <v>21.53</v>
      </c>
      <c r="GZ676">
        <v>26.94</v>
      </c>
      <c r="HE676">
        <v>22.87</v>
      </c>
      <c r="HJ676">
        <v>25.6</v>
      </c>
      <c r="HO676">
        <v>21.53</v>
      </c>
      <c r="HT676">
        <v>25.6</v>
      </c>
      <c r="HY676">
        <v>21.53</v>
      </c>
      <c r="ID676">
        <v>27.61</v>
      </c>
      <c r="II676">
        <v>25.55</v>
      </c>
      <c r="IN676">
        <v>27.61</v>
      </c>
      <c r="IS676">
        <v>22.87</v>
      </c>
      <c r="IX676">
        <v>27.61</v>
      </c>
      <c r="JC676">
        <v>21.53</v>
      </c>
      <c r="JH676">
        <v>25.6</v>
      </c>
      <c r="JM676">
        <v>22.87</v>
      </c>
      <c r="JR676">
        <v>26.94</v>
      </c>
    </row>
    <row r="677" spans="1:278" x14ac:dyDescent="0.3">
      <c r="A677" s="2">
        <f>IFERROR(AVERAGEIF(Customer_Revenue[[#This Row],[1/3/2022]:[3/31/2022]], "&gt;0"), 0)</f>
        <v>22.085000000000004</v>
      </c>
      <c r="B677" s="1">
        <f>IFERROR(AVEDEV(Customer_Revenue[[#This Row],[1/3/2022]:[3/31/2022]]),0)</f>
        <v>16.423125000000002</v>
      </c>
      <c r="C677" s="1">
        <f>IFERROR(MAX(0,#REF!-#REF!),0)</f>
        <v>0</v>
      </c>
      <c r="D677" s="1">
        <f>IFERROR(#REF!+#REF!,0)</f>
        <v>0</v>
      </c>
      <c r="E677" s="2">
        <f>IFERROR(AVERAGEIF(Customer_Revenue[[#This Row],[4/1/2022]:[6/30/2022]], "&gt;0"), 0)</f>
        <v>23.960000000000004</v>
      </c>
      <c r="F677" s="1">
        <f>IFERROR(AVEDEV(Customer_Revenue[[#This Row],[4/1/2022]:[6/30/2022]]),0)</f>
        <v>3.5527136788005009E-15</v>
      </c>
      <c r="G677" s="1">
        <f>IFERROR(MAX(0,#REF!-#REF!),0)</f>
        <v>0</v>
      </c>
      <c r="H677" s="1">
        <f>IFERROR(#REF!+#REF!,0)</f>
        <v>0</v>
      </c>
      <c r="I677" s="2">
        <f>IFERROR(AVERAGEIF(Customer_Revenue[[#This Row],[4/1/2022]:[9/30/2022]], "&gt;0"),0)</f>
        <v>23.96</v>
      </c>
      <c r="J677" s="1">
        <f>IFERROR(AVEDEV(Customer_Revenue[[#This Row],[4/1/2022]:[9/30/2022]]),0)</f>
        <v>0</v>
      </c>
      <c r="K677" s="1">
        <f>IFERROR(MAX(0,Customer_Revenue[[#This Row],[Q3 Mean]]-Customer_Revenue[[#This Row],[Q3 Mean Absolute Deviation]]),0)</f>
        <v>23.96</v>
      </c>
      <c r="L677" s="1">
        <f>IFERROR(MAX(0,Customer_Revenue[[#This Row],[Q3 Mean]]+Customer_Revenue[[#This Row],[Q3 Mean Absolute Deviation]]),0)</f>
        <v>23.96</v>
      </c>
      <c r="M677" s="2">
        <f>IFERROR(AVERAGEIF(Customer_Revenue[[#This Row],[10/1/2021]:[3/31/2022]], "&gt;0"),0)</f>
        <v>21.460000000000004</v>
      </c>
      <c r="N677" s="1">
        <f>IFERROR(AVEDEV(Customer_Revenue[[#This Row],[10/1/2021]:[3/31/2022]]),0)</f>
        <v>10.572244897959182</v>
      </c>
      <c r="O677" s="1">
        <f>IFERROR(MAX(0,#REF!-#REF!),0)</f>
        <v>0</v>
      </c>
      <c r="P677" s="1">
        <f>IFERROR(#REF!+#REF!,0)</f>
        <v>0</v>
      </c>
      <c r="Q677">
        <v>12256</v>
      </c>
      <c r="AA677">
        <v>20.66</v>
      </c>
      <c r="AK677">
        <v>20.66</v>
      </c>
      <c r="AT677">
        <v>20.66</v>
      </c>
      <c r="BD677">
        <v>20.66</v>
      </c>
      <c r="BN677">
        <v>20.66</v>
      </c>
      <c r="BX677">
        <v>21.71</v>
      </c>
      <c r="CH677">
        <v>21.71</v>
      </c>
      <c r="CK677" s="17"/>
      <c r="CW677">
        <v>21.71</v>
      </c>
      <c r="DB677">
        <v>21.71</v>
      </c>
      <c r="DK677">
        <v>-43.42</v>
      </c>
      <c r="DL677">
        <v>21.71</v>
      </c>
      <c r="EA677">
        <v>21.71</v>
      </c>
      <c r="EF677">
        <v>0</v>
      </c>
      <c r="EP677">
        <v>23.96</v>
      </c>
      <c r="EZ677">
        <v>23.96</v>
      </c>
      <c r="FJ677">
        <v>23.96</v>
      </c>
      <c r="FT677">
        <v>23.96</v>
      </c>
      <c r="GD677">
        <v>23.96</v>
      </c>
      <c r="GN677">
        <v>23.96</v>
      </c>
      <c r="GX677">
        <v>23.96</v>
      </c>
      <c r="HH677">
        <v>23.96</v>
      </c>
      <c r="HR677">
        <v>23.96</v>
      </c>
      <c r="IB677">
        <v>23.96</v>
      </c>
      <c r="IL677">
        <v>23.96</v>
      </c>
      <c r="IV677">
        <v>23.96</v>
      </c>
      <c r="JF677">
        <v>23.96</v>
      </c>
      <c r="JP677">
        <v>23.96</v>
      </c>
    </row>
    <row r="678" spans="1:278" x14ac:dyDescent="0.3">
      <c r="A678" s="2">
        <f>IFERROR(AVERAGEIF(Customer_Revenue[[#This Row],[1/3/2022]:[3/31/2022]], "&gt;0"), 0)</f>
        <v>72.861666666666665</v>
      </c>
      <c r="B678" s="1">
        <f>IFERROR(AVEDEV(Customer_Revenue[[#This Row],[1/3/2022]:[3/31/2022]]),0)</f>
        <v>32.974375000000002</v>
      </c>
      <c r="C678" s="1">
        <f>IFERROR(MAX(0,#REF!-#REF!),0)</f>
        <v>0</v>
      </c>
      <c r="D678" s="1">
        <f>IFERROR(#REF!+#REF!,0)</f>
        <v>0</v>
      </c>
      <c r="E678" s="2">
        <f>IFERROR(AVERAGEIF(Customer_Revenue[[#This Row],[4/1/2022]:[6/30/2022]], "&gt;0"), 0)</f>
        <v>72.47571428571429</v>
      </c>
      <c r="F678" s="1">
        <f>IFERROR(AVEDEV(Customer_Revenue[[#This Row],[4/1/2022]:[6/30/2022]]),0)</f>
        <v>0.98938775510203969</v>
      </c>
      <c r="G678" s="1">
        <f>IFERROR(MAX(0,#REF!-#REF!),0)</f>
        <v>0</v>
      </c>
      <c r="H678" s="1">
        <f>IFERROR(#REF!+#REF!,0)</f>
        <v>0</v>
      </c>
      <c r="I678" s="2">
        <f>IFERROR(AVERAGEIF(Customer_Revenue[[#This Row],[4/1/2022]:[9/30/2022]], "&gt;0"),0)</f>
        <v>72.863076923076932</v>
      </c>
      <c r="J678" s="1">
        <f>IFERROR(AVEDEV(Customer_Revenue[[#This Row],[4/1/2022]:[9/30/2022]]),0)</f>
        <v>0.77112426035502435</v>
      </c>
      <c r="K678" s="1">
        <f>IFERROR(MAX(0,Customer_Revenue[[#This Row],[Q3 Mean]]-Customer_Revenue[[#This Row],[Q3 Mean Absolute Deviation]]),0)</f>
        <v>72.091952662721908</v>
      </c>
      <c r="L678" s="1">
        <f>IFERROR(MAX(0,Customer_Revenue[[#This Row],[Q3 Mean]]+Customer_Revenue[[#This Row],[Q3 Mean Absolute Deviation]]),0)</f>
        <v>73.634201183431955</v>
      </c>
      <c r="M678" s="2">
        <f>IFERROR(AVERAGEIF(Customer_Revenue[[#This Row],[10/1/2021]:[3/31/2022]], "&gt;0"),0)</f>
        <v>130.41545454545451</v>
      </c>
      <c r="N678" s="1">
        <f>IFERROR(AVEDEV(Customer_Revenue[[#This Row],[10/1/2021]:[3/31/2022]]),0)</f>
        <v>79.10048442906573</v>
      </c>
      <c r="O678" s="1">
        <f>IFERROR(MAX(0,#REF!-#REF!),0)</f>
        <v>0</v>
      </c>
      <c r="P678" s="1">
        <f>IFERROR(#REF!+#REF!,0)</f>
        <v>0</v>
      </c>
      <c r="Q678">
        <v>12295</v>
      </c>
      <c r="U678">
        <v>199.48</v>
      </c>
      <c r="V678">
        <v>0</v>
      </c>
      <c r="AF678">
        <v>199.48</v>
      </c>
      <c r="AO678">
        <v>199.48</v>
      </c>
      <c r="AY678">
        <v>199.48</v>
      </c>
      <c r="BI678">
        <v>199.48</v>
      </c>
      <c r="BS678">
        <v>0</v>
      </c>
      <c r="BV678">
        <v>-199.48</v>
      </c>
      <c r="CC678">
        <v>0</v>
      </c>
      <c r="CK678" s="17"/>
      <c r="CM678">
        <v>0</v>
      </c>
      <c r="CO678">
        <v>57.980000000000004</v>
      </c>
      <c r="CX678">
        <v>69.36</v>
      </c>
      <c r="DG678">
        <v>99.5</v>
      </c>
      <c r="DJ678">
        <v>-30.14</v>
      </c>
      <c r="DQ678">
        <v>69.36</v>
      </c>
      <c r="EA678">
        <v>69.36</v>
      </c>
      <c r="EK678">
        <v>71.61</v>
      </c>
      <c r="EU678">
        <v>71.61</v>
      </c>
      <c r="FE678">
        <v>71.61</v>
      </c>
      <c r="FO678">
        <v>71.61</v>
      </c>
      <c r="FY678">
        <v>71.61</v>
      </c>
      <c r="GI678">
        <v>73.63</v>
      </c>
      <c r="GS678">
        <v>73.63</v>
      </c>
      <c r="HC678">
        <v>73.63</v>
      </c>
      <c r="HM678">
        <v>73.63</v>
      </c>
      <c r="HW678">
        <v>73.63</v>
      </c>
      <c r="IG678">
        <v>73.63</v>
      </c>
      <c r="IQ678">
        <v>73</v>
      </c>
      <c r="JA678">
        <v>73</v>
      </c>
      <c r="JK678">
        <v>73</v>
      </c>
    </row>
    <row r="679" spans="1:278" x14ac:dyDescent="0.3">
      <c r="A679" s="2">
        <f>IFERROR(AVERAGEIF(Customer_Revenue[[#This Row],[1/3/2022]:[3/31/2022]], "&gt;0"), 0)</f>
        <v>0</v>
      </c>
      <c r="B679" s="1">
        <f>IFERROR(AVEDEV(Customer_Revenue[[#This Row],[1/3/2022]:[3/31/2022]]),0)</f>
        <v>0</v>
      </c>
      <c r="C679" s="1">
        <f>IFERROR(MAX(0,#REF!-#REF!),0)</f>
        <v>0</v>
      </c>
      <c r="D679" s="1">
        <f>IFERROR(#REF!+#REF!,0)</f>
        <v>0</v>
      </c>
      <c r="E679" s="2">
        <f>IFERROR(AVERAGEIF(Customer_Revenue[[#This Row],[4/1/2022]:[6/30/2022]], "&gt;0"), 0)</f>
        <v>0</v>
      </c>
      <c r="F679" s="1">
        <f>IFERROR(AVEDEV(Customer_Revenue[[#This Row],[4/1/2022]:[6/30/2022]]),0)</f>
        <v>0</v>
      </c>
      <c r="G679" s="1">
        <f>IFERROR(MAX(0,#REF!-#REF!),0)</f>
        <v>0</v>
      </c>
      <c r="H679" s="1">
        <f>IFERROR(#REF!+#REF!,0)</f>
        <v>0</v>
      </c>
      <c r="I679" s="2">
        <f>IFERROR(AVERAGEIF(Customer_Revenue[[#This Row],[4/1/2022]:[9/30/2022]], "&gt;0"),0)</f>
        <v>0</v>
      </c>
      <c r="J679" s="1">
        <f>IFERROR(AVEDEV(Customer_Revenue[[#This Row],[4/1/2022]:[9/30/2022]]),0)</f>
        <v>0</v>
      </c>
      <c r="K679" s="1">
        <f>IFERROR(MAX(0,Customer_Revenue[[#This Row],[Q3 Mean]]-Customer_Revenue[[#This Row],[Q3 Mean Absolute Deviation]]),0)</f>
        <v>0</v>
      </c>
      <c r="L679" s="1">
        <f>IFERROR(MAX(0,Customer_Revenue[[#This Row],[Q3 Mean]]+Customer_Revenue[[#This Row],[Q3 Mean Absolute Deviation]]),0)</f>
        <v>0</v>
      </c>
      <c r="M679" s="2">
        <f>IFERROR(AVERAGEIF(Customer_Revenue[[#This Row],[10/1/2021]:[3/31/2022]], "&gt;0"),0)</f>
        <v>0</v>
      </c>
      <c r="N679" s="1">
        <f>IFERROR(AVEDEV(Customer_Revenue[[#This Row],[10/1/2021]:[3/31/2022]]),0)</f>
        <v>0</v>
      </c>
      <c r="O679" s="1">
        <f>IFERROR(MAX(0,#REF!-#REF!),0)</f>
        <v>0</v>
      </c>
      <c r="P679" s="1">
        <f>IFERROR(#REF!+#REF!,0)</f>
        <v>0</v>
      </c>
      <c r="Q679">
        <v>12298</v>
      </c>
      <c r="V679">
        <v>0</v>
      </c>
      <c r="AA679">
        <v>0</v>
      </c>
      <c r="AF679">
        <v>0</v>
      </c>
      <c r="AK679">
        <v>0</v>
      </c>
      <c r="AP679">
        <v>0</v>
      </c>
      <c r="AU679">
        <v>0</v>
      </c>
      <c r="AZ679">
        <v>0</v>
      </c>
      <c r="BE679">
        <v>0</v>
      </c>
      <c r="BJ679">
        <v>0</v>
      </c>
      <c r="BO679">
        <v>0</v>
      </c>
      <c r="BT679">
        <v>0</v>
      </c>
      <c r="BY679">
        <v>0</v>
      </c>
      <c r="CD679">
        <v>0</v>
      </c>
      <c r="CI679">
        <v>0</v>
      </c>
      <c r="CK679" s="17"/>
      <c r="CN679">
        <v>0</v>
      </c>
      <c r="CS679">
        <v>0</v>
      </c>
      <c r="CX679">
        <v>0</v>
      </c>
      <c r="DC679">
        <v>0</v>
      </c>
      <c r="DH679">
        <v>0</v>
      </c>
      <c r="DM679">
        <v>0</v>
      </c>
      <c r="DR679">
        <v>0</v>
      </c>
      <c r="DW679">
        <v>0</v>
      </c>
      <c r="EB679">
        <v>0</v>
      </c>
      <c r="EG679">
        <v>0</v>
      </c>
      <c r="EL679">
        <v>0</v>
      </c>
      <c r="EQ679">
        <v>0</v>
      </c>
      <c r="EV679">
        <v>0</v>
      </c>
      <c r="FA679">
        <v>0</v>
      </c>
      <c r="FF679">
        <v>0</v>
      </c>
      <c r="FK679">
        <v>0</v>
      </c>
      <c r="FP679">
        <v>0</v>
      </c>
      <c r="FU679">
        <v>0</v>
      </c>
      <c r="FZ679">
        <v>0</v>
      </c>
      <c r="GE679">
        <v>0</v>
      </c>
      <c r="GJ679">
        <v>0</v>
      </c>
      <c r="GO679">
        <v>0</v>
      </c>
      <c r="GT679">
        <v>0</v>
      </c>
      <c r="GY679">
        <v>0</v>
      </c>
      <c r="HD679">
        <v>0</v>
      </c>
      <c r="HI679">
        <v>0</v>
      </c>
      <c r="HN679">
        <v>0</v>
      </c>
      <c r="HS679">
        <v>0</v>
      </c>
      <c r="HX679">
        <v>0</v>
      </c>
      <c r="IC679">
        <v>0</v>
      </c>
      <c r="IH679">
        <v>0</v>
      </c>
      <c r="IM679">
        <v>0</v>
      </c>
      <c r="IR679">
        <v>0</v>
      </c>
      <c r="IW679">
        <v>0</v>
      </c>
      <c r="JB679">
        <v>0</v>
      </c>
      <c r="JG679">
        <v>0</v>
      </c>
      <c r="JL679">
        <v>0</v>
      </c>
      <c r="JQ679">
        <v>0</v>
      </c>
    </row>
    <row r="680" spans="1:278" x14ac:dyDescent="0.3">
      <c r="A680" s="2">
        <f>IFERROR(AVERAGEIF(Customer_Revenue[[#This Row],[1/3/2022]:[3/31/2022]], "&gt;0"), 0)</f>
        <v>19.665714285714284</v>
      </c>
      <c r="B680" s="1">
        <f>IFERROR(AVEDEV(Customer_Revenue[[#This Row],[1/3/2022]:[3/31/2022]]),0)</f>
        <v>1.0995918367346924</v>
      </c>
      <c r="C680" s="1">
        <f>IFERROR(MAX(0,#REF!-#REF!),0)</f>
        <v>0</v>
      </c>
      <c r="D680" s="1">
        <f>IFERROR(#REF!+#REF!,0)</f>
        <v>0</v>
      </c>
      <c r="E680" s="2">
        <f>IFERROR(AVERAGEIF(Customer_Revenue[[#This Row],[4/1/2022]:[6/30/2022]], "&gt;0"), 0)</f>
        <v>21.746666666666666</v>
      </c>
      <c r="F680" s="1">
        <f>IFERROR(AVEDEV(Customer_Revenue[[#This Row],[4/1/2022]:[6/30/2022]]),0)</f>
        <v>0.20888888888888837</v>
      </c>
      <c r="G680" s="1">
        <f>IFERROR(MAX(0,#REF!-#REF!),0)</f>
        <v>0</v>
      </c>
      <c r="H680" s="1">
        <f>IFERROR(#REF!+#REF!,0)</f>
        <v>0</v>
      </c>
      <c r="I680" s="2">
        <f>IFERROR(AVERAGEIF(Customer_Revenue[[#This Row],[4/1/2022]:[9/30/2022]], "&gt;0"),0)</f>
        <v>21.869230769230771</v>
      </c>
      <c r="J680" s="1">
        <f>IFERROR(AVEDEV(Customer_Revenue[[#This Row],[4/1/2022]:[9/30/2022]]),0)</f>
        <v>0.17183431952662595</v>
      </c>
      <c r="K680" s="1">
        <f>IFERROR(MAX(0,Customer_Revenue[[#This Row],[Q3 Mean]]-Customer_Revenue[[#This Row],[Q3 Mean Absolute Deviation]]),0)</f>
        <v>21.697396449704147</v>
      </c>
      <c r="L680" s="1">
        <f>IFERROR(MAX(0,Customer_Revenue[[#This Row],[Q3 Mean]]+Customer_Revenue[[#This Row],[Q3 Mean Absolute Deviation]]),0)</f>
        <v>22.041065088757396</v>
      </c>
      <c r="M680" s="2">
        <f>IFERROR(AVERAGEIF(Customer_Revenue[[#This Row],[10/1/2021]:[3/31/2022]], "&gt;0"),0)</f>
        <v>19.22461538461539</v>
      </c>
      <c r="N680" s="1">
        <f>IFERROR(AVEDEV(Customer_Revenue[[#This Row],[10/1/2021]:[3/31/2022]]),0)</f>
        <v>0.79171597633136337</v>
      </c>
      <c r="O680" s="1">
        <f>IFERROR(MAX(0,#REF!-#REF!),0)</f>
        <v>0</v>
      </c>
      <c r="P680" s="1">
        <f>IFERROR(#REF!+#REF!,0)</f>
        <v>0</v>
      </c>
      <c r="Q680">
        <v>12299</v>
      </c>
      <c r="Z680">
        <v>18.71</v>
      </c>
      <c r="AJ680">
        <v>18.71</v>
      </c>
      <c r="AT680">
        <v>18.71</v>
      </c>
      <c r="BD680">
        <v>18.71</v>
      </c>
      <c r="BN680">
        <v>18.71</v>
      </c>
      <c r="BX680">
        <v>18.71</v>
      </c>
      <c r="CH680">
        <v>18.71</v>
      </c>
      <c r="CK680" s="17"/>
      <c r="CR680">
        <v>18.71</v>
      </c>
      <c r="DB680">
        <v>18.71</v>
      </c>
      <c r="DL680">
        <v>18.71</v>
      </c>
      <c r="DV680">
        <v>19.64</v>
      </c>
      <c r="EF680">
        <v>21.59</v>
      </c>
      <c r="EP680">
        <v>21.59</v>
      </c>
      <c r="EZ680">
        <v>21.59</v>
      </c>
      <c r="FJ680">
        <v>21.59</v>
      </c>
      <c r="FT680">
        <v>21.59</v>
      </c>
      <c r="GD680">
        <v>21.59</v>
      </c>
      <c r="GN680">
        <v>22.06</v>
      </c>
      <c r="GX680">
        <v>22.06</v>
      </c>
      <c r="HH680">
        <v>22.06</v>
      </c>
      <c r="HR680">
        <v>22.06</v>
      </c>
      <c r="IB680">
        <v>22.06</v>
      </c>
      <c r="IL680">
        <v>21.91</v>
      </c>
      <c r="IV680">
        <v>21.91</v>
      </c>
      <c r="JF680">
        <v>21.91</v>
      </c>
      <c r="JP680">
        <v>21.91</v>
      </c>
    </row>
    <row r="681" spans="1:278" x14ac:dyDescent="0.3">
      <c r="A681" s="2">
        <f>IFERROR(AVERAGEIF(Customer_Revenue[[#This Row],[1/3/2022]:[3/31/2022]], "&gt;0"), 0)</f>
        <v>1011.3453846153845</v>
      </c>
      <c r="B681" s="1">
        <f>IFERROR(AVEDEV(Customer_Revenue[[#This Row],[1/3/2022]:[3/31/2022]]),0)</f>
        <v>130.08733727810647</v>
      </c>
      <c r="C681" s="1">
        <f>IFERROR(MAX(0,#REF!-#REF!),0)</f>
        <v>0</v>
      </c>
      <c r="D681" s="1">
        <f>IFERROR(#REF!+#REF!,0)</f>
        <v>0</v>
      </c>
      <c r="E681" s="2">
        <f>IFERROR(AVERAGEIF(Customer_Revenue[[#This Row],[4/1/2022]:[6/30/2022]], "&gt;0"), 0)</f>
        <v>940.92266666666671</v>
      </c>
      <c r="F681" s="1">
        <f>IFERROR(AVEDEV(Customer_Revenue[[#This Row],[4/1/2022]:[6/30/2022]]),0)</f>
        <v>300.56562500000001</v>
      </c>
      <c r="G681" s="1">
        <f>IFERROR(MAX(0,#REF!-#REF!),0)</f>
        <v>0</v>
      </c>
      <c r="H681" s="1">
        <f>IFERROR(#REF!+#REF!,0)</f>
        <v>0</v>
      </c>
      <c r="I681" s="2">
        <f>IFERROR(AVERAGEIF(Customer_Revenue[[#This Row],[4/1/2022]:[9/30/2022]], "&gt;0"),0)</f>
        <v>1054.1165517241382</v>
      </c>
      <c r="J681" s="1">
        <f>IFERROR(AVEDEV(Customer_Revenue[[#This Row],[4/1/2022]:[9/30/2022]]),0)</f>
        <v>308.31621227887609</v>
      </c>
      <c r="K681" s="1">
        <f>IFERROR(MAX(0,Customer_Revenue[[#This Row],[Q3 Mean]]-Customer_Revenue[[#This Row],[Q3 Mean Absolute Deviation]]),0)</f>
        <v>745.80033944526213</v>
      </c>
      <c r="L681" s="1">
        <f>IFERROR(MAX(0,Customer_Revenue[[#This Row],[Q3 Mean]]+Customer_Revenue[[#This Row],[Q3 Mean Absolute Deviation]]),0)</f>
        <v>1362.4327640030142</v>
      </c>
      <c r="M681" s="2">
        <f>IFERROR(AVERAGEIF(Customer_Revenue[[#This Row],[10/1/2021]:[3/31/2022]], "&gt;0"),0)</f>
        <v>888.8962068965518</v>
      </c>
      <c r="N681" s="1">
        <f>IFERROR(AVEDEV(Customer_Revenue[[#This Row],[10/1/2021]:[3/31/2022]]),0)</f>
        <v>198.95324613555289</v>
      </c>
      <c r="O681" s="1">
        <f>IFERROR(MAX(0,#REF!-#REF!),0)</f>
        <v>0</v>
      </c>
      <c r="P681" s="1">
        <f>IFERROR(#REF!+#REF!,0)</f>
        <v>0</v>
      </c>
      <c r="Q681">
        <v>12303</v>
      </c>
      <c r="S681">
        <v>85.29</v>
      </c>
      <c r="U681">
        <v>198.49</v>
      </c>
      <c r="V681">
        <v>698.72</v>
      </c>
      <c r="AA681">
        <v>1041.1500000000001</v>
      </c>
      <c r="AF681">
        <v>802.71</v>
      </c>
      <c r="AK681">
        <v>1019.31</v>
      </c>
      <c r="AP681">
        <v>1285.18</v>
      </c>
      <c r="AQ681">
        <v>77.91</v>
      </c>
      <c r="AU681">
        <v>893.64</v>
      </c>
      <c r="AZ681">
        <v>814.76</v>
      </c>
      <c r="BE681">
        <v>941.59</v>
      </c>
      <c r="BJ681">
        <v>893.64</v>
      </c>
      <c r="BO681">
        <v>974.77</v>
      </c>
      <c r="BT681">
        <v>927.53</v>
      </c>
      <c r="BY681">
        <v>1117.22</v>
      </c>
      <c r="CD681">
        <v>858.59</v>
      </c>
      <c r="CI681">
        <v>965.99</v>
      </c>
      <c r="CK681" s="17"/>
      <c r="CN681">
        <v>824.7</v>
      </c>
      <c r="CS681">
        <v>862.1</v>
      </c>
      <c r="CX681">
        <v>1117.22</v>
      </c>
      <c r="DC681">
        <v>1083.33</v>
      </c>
      <c r="DH681">
        <v>1161.05</v>
      </c>
      <c r="DM681">
        <v>780.87</v>
      </c>
      <c r="DR681">
        <v>893.64</v>
      </c>
      <c r="DW681">
        <v>935.21</v>
      </c>
      <c r="EB681">
        <v>1120.32</v>
      </c>
      <c r="EG681">
        <v>971.34</v>
      </c>
      <c r="EL681">
        <v>1084.4100000000001</v>
      </c>
      <c r="EQ681">
        <v>1347.31</v>
      </c>
      <c r="EV681">
        <v>1235.6400000000001</v>
      </c>
      <c r="FA681">
        <v>931.78</v>
      </c>
      <c r="FF681">
        <v>1009.5</v>
      </c>
      <c r="FK681">
        <v>1229.97</v>
      </c>
      <c r="FL681">
        <v>0</v>
      </c>
      <c r="FP681">
        <v>1084.4100000000001</v>
      </c>
      <c r="FU681">
        <v>1006.69</v>
      </c>
      <c r="FV681">
        <v>165.5</v>
      </c>
      <c r="FZ681">
        <v>1041.99</v>
      </c>
      <c r="GE681">
        <v>1201.75</v>
      </c>
      <c r="GJ681">
        <v>939.87</v>
      </c>
      <c r="GO681">
        <v>969.49</v>
      </c>
      <c r="GT681">
        <v>1204.17</v>
      </c>
      <c r="GU681">
        <v>76.319999999999993</v>
      </c>
      <c r="GY681">
        <v>1115.05</v>
      </c>
      <c r="HD681">
        <v>901.71</v>
      </c>
      <c r="HF681">
        <v>111.41</v>
      </c>
      <c r="HI681">
        <v>1159.8399999999999</v>
      </c>
      <c r="HN681">
        <v>1042.8599999999999</v>
      </c>
      <c r="HO681">
        <v>0</v>
      </c>
      <c r="HS681">
        <v>1175.49</v>
      </c>
      <c r="HX681">
        <v>991.63</v>
      </c>
      <c r="IC681">
        <v>1291.98</v>
      </c>
      <c r="IH681">
        <v>1380.39</v>
      </c>
      <c r="IM681">
        <v>1127.05</v>
      </c>
      <c r="IR681">
        <v>1489.48</v>
      </c>
      <c r="IW681">
        <v>1336.71</v>
      </c>
      <c r="JB681">
        <v>1448.04</v>
      </c>
      <c r="JG681">
        <v>1710.45</v>
      </c>
      <c r="JL681">
        <v>1116.67</v>
      </c>
      <c r="JQ681">
        <v>1073.54</v>
      </c>
    </row>
    <row r="682" spans="1:278" x14ac:dyDescent="0.3">
      <c r="A682" s="2">
        <f>IFERROR(AVERAGEIF(Customer_Revenue[[#This Row],[1/3/2022]:[3/31/2022]], "&gt;0"), 0)</f>
        <v>250.78</v>
      </c>
      <c r="B682" s="1">
        <f>IFERROR(AVEDEV(Customer_Revenue[[#This Row],[1/3/2022]:[3/31/2022]]),0)</f>
        <v>69.631020408163252</v>
      </c>
      <c r="C682" s="1">
        <f>IFERROR(MAX(0,#REF!-#REF!),0)</f>
        <v>0</v>
      </c>
      <c r="D682" s="1">
        <f>IFERROR(#REF!+#REF!,0)</f>
        <v>0</v>
      </c>
      <c r="E682" s="2">
        <f>IFERROR(AVERAGEIF(Customer_Revenue[[#This Row],[4/1/2022]:[6/30/2022]], "&gt;0"), 0)</f>
        <v>254.29</v>
      </c>
      <c r="F682" s="1">
        <f>IFERROR(AVEDEV(Customer_Revenue[[#This Row],[4/1/2022]:[6/30/2022]]),0)</f>
        <v>30.493333333333325</v>
      </c>
      <c r="G682" s="1">
        <f>IFERROR(MAX(0,#REF!-#REF!),0)</f>
        <v>0</v>
      </c>
      <c r="H682" s="1">
        <f>IFERROR(#REF!+#REF!,0)</f>
        <v>0</v>
      </c>
      <c r="I682" s="2">
        <f>IFERROR(AVERAGEIF(Customer_Revenue[[#This Row],[4/1/2022]:[9/30/2022]], "&gt;0"),0)</f>
        <v>260.67153846153849</v>
      </c>
      <c r="J682" s="1">
        <f>IFERROR(AVEDEV(Customer_Revenue[[#This Row],[4/1/2022]:[9/30/2022]]),0)</f>
        <v>41.6950295857988</v>
      </c>
      <c r="K682" s="1">
        <f>IFERROR(MAX(0,Customer_Revenue[[#This Row],[Q3 Mean]]-Customer_Revenue[[#This Row],[Q3 Mean Absolute Deviation]]),0)</f>
        <v>218.97650887573968</v>
      </c>
      <c r="L682" s="1">
        <f>IFERROR(MAX(0,Customer_Revenue[[#This Row],[Q3 Mean]]+Customer_Revenue[[#This Row],[Q3 Mean Absolute Deviation]]),0)</f>
        <v>302.3665680473373</v>
      </c>
      <c r="M682" s="2">
        <f>IFERROR(AVERAGEIF(Customer_Revenue[[#This Row],[10/1/2021]:[3/31/2022]], "&gt;0"),0)</f>
        <v>227.14769230769227</v>
      </c>
      <c r="N682" s="1">
        <f>IFERROR(AVEDEV(Customer_Revenue[[#This Row],[10/1/2021]:[3/31/2022]]),0)</f>
        <v>50.354897959183674</v>
      </c>
      <c r="O682" s="1">
        <f>IFERROR(MAX(0,#REF!-#REF!),0)</f>
        <v>0</v>
      </c>
      <c r="P682" s="1">
        <f>IFERROR(#REF!+#REF!,0)</f>
        <v>0</v>
      </c>
      <c r="Q682">
        <v>12354</v>
      </c>
      <c r="AA682">
        <v>219.17</v>
      </c>
      <c r="AK682">
        <v>213.08</v>
      </c>
      <c r="AU682">
        <v>274.20999999999998</v>
      </c>
      <c r="BE682">
        <v>183.95</v>
      </c>
      <c r="BO682">
        <v>183.95</v>
      </c>
      <c r="BP682">
        <v>148.03</v>
      </c>
      <c r="BY682">
        <v>225.85</v>
      </c>
      <c r="CI682">
        <v>0</v>
      </c>
      <c r="CK682" s="17"/>
      <c r="CS682">
        <v>225.85</v>
      </c>
      <c r="DC682">
        <v>316.11</v>
      </c>
      <c r="DM682">
        <v>225.85</v>
      </c>
      <c r="DW682">
        <v>274.20999999999998</v>
      </c>
      <c r="EG682">
        <v>276.45999999999998</v>
      </c>
      <c r="EQ682">
        <v>186.2</v>
      </c>
      <c r="FA682">
        <v>276.45999999999998</v>
      </c>
      <c r="FK682">
        <v>186.2</v>
      </c>
      <c r="FU682">
        <v>276.45999999999998</v>
      </c>
      <c r="GE682">
        <v>276.45999999999998</v>
      </c>
      <c r="GO682">
        <v>230.9</v>
      </c>
      <c r="GY682">
        <v>279.26</v>
      </c>
      <c r="HI682">
        <v>279.26</v>
      </c>
      <c r="HS682">
        <v>189</v>
      </c>
      <c r="IC682">
        <v>383.95</v>
      </c>
      <c r="IM682">
        <v>188.13</v>
      </c>
      <c r="IW682">
        <v>238.11</v>
      </c>
      <c r="JG682">
        <v>292.27</v>
      </c>
      <c r="JQ682">
        <v>292.27</v>
      </c>
    </row>
    <row r="683" spans="1:278" x14ac:dyDescent="0.3">
      <c r="A683" s="2">
        <f>IFERROR(AVERAGEIF(Customer_Revenue[[#This Row],[1/3/2022]:[3/31/2022]], "&gt;0"), 0)</f>
        <v>62.398571428571437</v>
      </c>
      <c r="B683" s="1">
        <f>IFERROR(AVEDEV(Customer_Revenue[[#This Row],[1/3/2022]:[3/31/2022]]),0)</f>
        <v>7.8281632653061193</v>
      </c>
      <c r="C683" s="1">
        <f>IFERROR(MAX(0,#REF!-#REF!),0)</f>
        <v>0</v>
      </c>
      <c r="D683" s="1">
        <f>IFERROR(#REF!+#REF!,0)</f>
        <v>0</v>
      </c>
      <c r="E683" s="2">
        <f>IFERROR(AVERAGEIF(Customer_Revenue[[#This Row],[4/1/2022]:[6/30/2022]], "&gt;0"), 0)</f>
        <v>58.429999999999993</v>
      </c>
      <c r="F683" s="1">
        <f>IFERROR(AVEDEV(Customer_Revenue[[#This Row],[4/1/2022]:[6/30/2022]]),0)</f>
        <v>8.328000000000003</v>
      </c>
      <c r="G683" s="1">
        <f>IFERROR(MAX(0,#REF!-#REF!),0)</f>
        <v>0</v>
      </c>
      <c r="H683" s="1">
        <f>IFERROR(#REF!+#REF!,0)</f>
        <v>0</v>
      </c>
      <c r="I683" s="2">
        <f>IFERROR(AVERAGEIF(Customer_Revenue[[#This Row],[4/1/2022]:[9/30/2022]], "&gt;0"),0)</f>
        <v>54.124347826086932</v>
      </c>
      <c r="J683" s="1">
        <f>IFERROR(AVEDEV(Customer_Revenue[[#This Row],[4/1/2022]:[9/30/2022]]),0)</f>
        <v>5.1184877126653889</v>
      </c>
      <c r="K683" s="1">
        <f>IFERROR(MAX(0,Customer_Revenue[[#This Row],[Q3 Mean]]-Customer_Revenue[[#This Row],[Q3 Mean Absolute Deviation]]),0)</f>
        <v>49.005860113421541</v>
      </c>
      <c r="L683" s="1">
        <f>IFERROR(MAX(0,Customer_Revenue[[#This Row],[Q3 Mean]]+Customer_Revenue[[#This Row],[Q3 Mean Absolute Deviation]]),0)</f>
        <v>59.242835538752324</v>
      </c>
      <c r="M683" s="2">
        <f>IFERROR(AVERAGEIF(Customer_Revenue[[#This Row],[10/1/2021]:[3/31/2022]], "&gt;0"),0)</f>
        <v>63.25230769230771</v>
      </c>
      <c r="N683" s="1">
        <f>IFERROR(AVEDEV(Customer_Revenue[[#This Row],[10/1/2021]:[3/31/2022]]),0)</f>
        <v>5.4853254437869721</v>
      </c>
      <c r="O683" s="1">
        <f>IFERROR(MAX(0,#REF!-#REF!),0)</f>
        <v>0</v>
      </c>
      <c r="P683" s="1">
        <f>IFERROR(#REF!+#REF!,0)</f>
        <v>0</v>
      </c>
      <c r="Q683">
        <v>12358</v>
      </c>
      <c r="U683">
        <v>63.43</v>
      </c>
      <c r="AE683">
        <v>63.43</v>
      </c>
      <c r="AN683">
        <v>72.760000000000005</v>
      </c>
      <c r="AX683">
        <v>55.85</v>
      </c>
      <c r="BH683">
        <v>63.43</v>
      </c>
      <c r="BR683">
        <v>66.59</v>
      </c>
      <c r="CG683">
        <v>66.59</v>
      </c>
      <c r="CK683" s="17"/>
      <c r="CL683">
        <v>35</v>
      </c>
      <c r="CV683">
        <v>66.59</v>
      </c>
      <c r="DF683">
        <v>66.59</v>
      </c>
      <c r="DP683">
        <v>66.59</v>
      </c>
      <c r="DZ683">
        <v>66.59</v>
      </c>
      <c r="EJ683">
        <v>68.84</v>
      </c>
      <c r="ET683">
        <v>68.84</v>
      </c>
      <c r="FD683">
        <v>68.84</v>
      </c>
      <c r="FN683">
        <v>68.84</v>
      </c>
      <c r="FX683">
        <v>68.84</v>
      </c>
      <c r="GC683">
        <v>49.67</v>
      </c>
      <c r="GH683">
        <v>49.67</v>
      </c>
      <c r="GM683">
        <v>52.4</v>
      </c>
      <c r="GR683">
        <v>52.4</v>
      </c>
      <c r="GW683">
        <v>52.4</v>
      </c>
      <c r="HB683">
        <v>52.4</v>
      </c>
      <c r="HG683">
        <v>52.4</v>
      </c>
      <c r="HL683">
        <v>52.4</v>
      </c>
      <c r="HQ683">
        <v>52.4</v>
      </c>
      <c r="HV683">
        <v>52.4</v>
      </c>
      <c r="IA683">
        <v>52.4</v>
      </c>
      <c r="IF683">
        <v>52.4</v>
      </c>
      <c r="IK683">
        <v>52.4</v>
      </c>
      <c r="IP683">
        <v>51.55</v>
      </c>
      <c r="IU683">
        <v>51.55</v>
      </c>
      <c r="IZ683">
        <v>51.55</v>
      </c>
      <c r="JE683">
        <v>46.37</v>
      </c>
      <c r="JJ683">
        <v>46.37</v>
      </c>
      <c r="JO683">
        <v>46.37</v>
      </c>
    </row>
    <row r="684" spans="1:278" x14ac:dyDescent="0.3">
      <c r="A684" s="2">
        <f>IFERROR(AVERAGEIF(Customer_Revenue[[#This Row],[1/3/2022]:[3/31/2022]], "&gt;0"), 0)</f>
        <v>37.619999999999997</v>
      </c>
      <c r="B684" s="1">
        <f>IFERROR(AVEDEV(Customer_Revenue[[#This Row],[1/3/2022]:[3/31/2022]]),0)</f>
        <v>1</v>
      </c>
      <c r="C684" s="1">
        <f>IFERROR(MAX(0,#REF!-#REF!),0)</f>
        <v>0</v>
      </c>
      <c r="D684" s="1">
        <f>IFERROR(#REF!+#REF!,0)</f>
        <v>0</v>
      </c>
      <c r="E684" s="2">
        <f>IFERROR(AVERAGEIF(Customer_Revenue[[#This Row],[4/1/2022]:[6/30/2022]], "&gt;0"), 0)</f>
        <v>38.61</v>
      </c>
      <c r="F684" s="1">
        <f>IFERROR(AVEDEV(Customer_Revenue[[#This Row],[4/1/2022]:[6/30/2022]]),0)</f>
        <v>0.63333333333333286</v>
      </c>
      <c r="G684" s="1">
        <f>IFERROR(MAX(0,#REF!-#REF!),0)</f>
        <v>0</v>
      </c>
      <c r="H684" s="1">
        <f>IFERROR(#REF!+#REF!,0)</f>
        <v>0</v>
      </c>
      <c r="I684" s="2">
        <f>IFERROR(AVERAGEIF(Customer_Revenue[[#This Row],[4/1/2022]:[9/30/2022]], "&gt;0"),0)</f>
        <v>38.758333333333333</v>
      </c>
      <c r="J684" s="1">
        <f>IFERROR(AVEDEV(Customer_Revenue[[#This Row],[4/1/2022]:[9/30/2022]]),0)</f>
        <v>0.41222222222222155</v>
      </c>
      <c r="K684" s="1">
        <f>IFERROR(MAX(0,Customer_Revenue[[#This Row],[Q3 Mean]]-Customer_Revenue[[#This Row],[Q3 Mean Absolute Deviation]]),0)</f>
        <v>38.346111111111114</v>
      </c>
      <c r="L684" s="1">
        <f>IFERROR(MAX(0,Customer_Revenue[[#This Row],[Q3 Mean]]+Customer_Revenue[[#This Row],[Q3 Mean Absolute Deviation]]),0)</f>
        <v>39.170555555555552</v>
      </c>
      <c r="M684" s="2">
        <f>IFERROR(AVERAGEIF(Customer_Revenue[[#This Row],[10/1/2021]:[3/31/2022]], "&gt;0"),0)</f>
        <v>37.191428571428567</v>
      </c>
      <c r="N684" s="1">
        <f>IFERROR(AVEDEV(Customer_Revenue[[#This Row],[10/1/2021]:[3/31/2022]]),0)</f>
        <v>0.55102040816326381</v>
      </c>
      <c r="O684" s="1">
        <f>IFERROR(MAX(0,#REF!-#REF!),0)</f>
        <v>0</v>
      </c>
      <c r="P684" s="1">
        <f>IFERROR(#REF!+#REF!,0)</f>
        <v>0</v>
      </c>
      <c r="Q684">
        <v>12391</v>
      </c>
      <c r="S684">
        <v>36.869999999999997</v>
      </c>
      <c r="AM684">
        <v>36.869999999999997</v>
      </c>
      <c r="BG684">
        <v>36.869999999999997</v>
      </c>
      <c r="CA684">
        <v>36.869999999999997</v>
      </c>
      <c r="CK684" s="17"/>
      <c r="CZ684">
        <v>36.869999999999997</v>
      </c>
      <c r="DO684">
        <v>36.869999999999997</v>
      </c>
      <c r="EI684">
        <v>39.119999999999997</v>
      </c>
      <c r="FC684">
        <v>39.119999999999997</v>
      </c>
      <c r="FW684">
        <v>37.659999999999997</v>
      </c>
      <c r="GQ684">
        <v>39.049999999999997</v>
      </c>
      <c r="HK684">
        <v>39.049999999999997</v>
      </c>
      <c r="IE684">
        <v>39.049999999999997</v>
      </c>
      <c r="JD684">
        <v>38.619999999999997</v>
      </c>
    </row>
    <row r="685" spans="1:278" x14ac:dyDescent="0.3">
      <c r="A685" s="2">
        <f>IFERROR(AVERAGEIF(Customer_Revenue[[#This Row],[1/3/2022]:[3/31/2022]], "&gt;0"), 0)</f>
        <v>99.244285714285709</v>
      </c>
      <c r="B685" s="1">
        <f>IFERROR(AVEDEV(Customer_Revenue[[#This Row],[1/3/2022]:[3/31/2022]]),0)</f>
        <v>49.654583333333335</v>
      </c>
      <c r="C685" s="1">
        <f>IFERROR(MAX(0,#REF!-#REF!),0)</f>
        <v>0</v>
      </c>
      <c r="D685" s="1">
        <f>IFERROR(#REF!+#REF!,0)</f>
        <v>0</v>
      </c>
      <c r="E685" s="2">
        <f>IFERROR(AVERAGEIF(Customer_Revenue[[#This Row],[4/1/2022]:[6/30/2022]], "&gt;0"), 0)</f>
        <v>56.189999999999991</v>
      </c>
      <c r="F685" s="1">
        <f>IFERROR(AVEDEV(Customer_Revenue[[#This Row],[4/1/2022]:[6/30/2022]]),0)</f>
        <v>5.6784615384615353</v>
      </c>
      <c r="G685" s="1">
        <f>IFERROR(MAX(0,#REF!-#REF!),0)</f>
        <v>0</v>
      </c>
      <c r="H685" s="1">
        <f>IFERROR(#REF!+#REF!,0)</f>
        <v>0</v>
      </c>
      <c r="I685" s="2">
        <f>IFERROR(AVERAGEIF(Customer_Revenue[[#This Row],[4/1/2022]:[9/30/2022]], "&gt;0"),0)</f>
        <v>57.655999999999985</v>
      </c>
      <c r="J685" s="1">
        <f>IFERROR(AVEDEV(Customer_Revenue[[#This Row],[4/1/2022]:[9/30/2022]]),0)</f>
        <v>6.5834319526627292</v>
      </c>
      <c r="K685" s="1">
        <f>IFERROR(MAX(0,Customer_Revenue[[#This Row],[Q3 Mean]]-Customer_Revenue[[#This Row],[Q3 Mean Absolute Deviation]]),0)</f>
        <v>51.072568047337256</v>
      </c>
      <c r="L685" s="1">
        <f>IFERROR(MAX(0,Customer_Revenue[[#This Row],[Q3 Mean]]+Customer_Revenue[[#This Row],[Q3 Mean Absolute Deviation]]),0)</f>
        <v>64.239431952662713</v>
      </c>
      <c r="M685" s="2">
        <f>IFERROR(AVERAGEIF(Customer_Revenue[[#This Row],[10/1/2021]:[3/31/2022]], "&gt;0"),0)</f>
        <v>73.069473684210536</v>
      </c>
      <c r="N685" s="1">
        <f>IFERROR(AVEDEV(Customer_Revenue[[#This Row],[10/1/2021]:[3/31/2022]]),0)</f>
        <v>25.503611111111123</v>
      </c>
      <c r="O685" s="1">
        <f>IFERROR(MAX(0,#REF!-#REF!),0)</f>
        <v>0</v>
      </c>
      <c r="P685" s="1">
        <f>IFERROR(#REF!+#REF!,0)</f>
        <v>0</v>
      </c>
      <c r="Q685">
        <v>12394</v>
      </c>
      <c r="S685">
        <v>57.22</v>
      </c>
      <c r="X685">
        <v>57.22</v>
      </c>
      <c r="AC685">
        <v>57.22</v>
      </c>
      <c r="AH685">
        <v>57.22</v>
      </c>
      <c r="AM685">
        <v>57.22</v>
      </c>
      <c r="AN685">
        <v>55.05</v>
      </c>
      <c r="AR685">
        <v>57.22</v>
      </c>
      <c r="AW685">
        <v>57.22</v>
      </c>
      <c r="BB685">
        <v>57.22</v>
      </c>
      <c r="BG685">
        <v>57.22</v>
      </c>
      <c r="BV685">
        <v>61.79</v>
      </c>
      <c r="CA685">
        <v>61.79</v>
      </c>
      <c r="CF685">
        <v>185.37</v>
      </c>
      <c r="CK685" s="17">
        <v>61.79</v>
      </c>
      <c r="CP685">
        <v>0</v>
      </c>
      <c r="CU685">
        <v>0</v>
      </c>
      <c r="CZ685">
        <v>61.79</v>
      </c>
      <c r="DE685">
        <v>61.79</v>
      </c>
      <c r="DO685">
        <v>216.65</v>
      </c>
      <c r="DT685">
        <v>0</v>
      </c>
      <c r="DY685">
        <v>0</v>
      </c>
      <c r="ED685">
        <v>0</v>
      </c>
      <c r="EI685">
        <v>53.66</v>
      </c>
      <c r="EN685">
        <v>53.66</v>
      </c>
      <c r="ES685">
        <v>53.66</v>
      </c>
      <c r="EX685">
        <v>53.66</v>
      </c>
      <c r="FC685">
        <v>92.289999999999992</v>
      </c>
      <c r="FH685">
        <v>53.66</v>
      </c>
      <c r="FM685">
        <v>53.66</v>
      </c>
      <c r="FR685">
        <v>53.66</v>
      </c>
      <c r="FW685">
        <v>53.66</v>
      </c>
      <c r="GB685">
        <v>53.66</v>
      </c>
      <c r="GG685">
        <v>53.66</v>
      </c>
      <c r="GL685">
        <v>56.46</v>
      </c>
      <c r="GR685">
        <v>39.520000000000003</v>
      </c>
      <c r="GV685">
        <v>56.46</v>
      </c>
      <c r="HA685">
        <v>56.46</v>
      </c>
      <c r="HF685">
        <v>56.46</v>
      </c>
      <c r="HK685">
        <v>56.46</v>
      </c>
      <c r="HP685">
        <v>95.09</v>
      </c>
      <c r="HU685">
        <v>0</v>
      </c>
      <c r="HZ685">
        <v>56.46</v>
      </c>
      <c r="IE685">
        <v>56.46</v>
      </c>
      <c r="IJ685">
        <v>56.46</v>
      </c>
      <c r="IO685">
        <v>55.59</v>
      </c>
      <c r="IT685">
        <v>55.59</v>
      </c>
      <c r="IY685">
        <v>55.59</v>
      </c>
      <c r="JD685">
        <v>55.59</v>
      </c>
      <c r="JI685">
        <v>55.59</v>
      </c>
      <c r="JN685">
        <v>55.59</v>
      </c>
    </row>
    <row r="686" spans="1:278" x14ac:dyDescent="0.3">
      <c r="A686" s="2">
        <f>IFERROR(AVERAGEIF(Customer_Revenue[[#This Row],[1/3/2022]:[3/31/2022]], "&gt;0"), 0)</f>
        <v>32.630000000000003</v>
      </c>
      <c r="B686" s="1">
        <f>IFERROR(AVEDEV(Customer_Revenue[[#This Row],[1/3/2022]:[3/31/2022]]),0)</f>
        <v>12.236250000000002</v>
      </c>
      <c r="C686" s="1">
        <f>IFERROR(MAX(0,#REF!-#REF!),0)</f>
        <v>0</v>
      </c>
      <c r="D686" s="1">
        <f>IFERROR(#REF!+#REF!,0)</f>
        <v>0</v>
      </c>
      <c r="E686" s="2">
        <f>IFERROR(AVERAGEIF(Customer_Revenue[[#This Row],[4/1/2022]:[6/30/2022]], "&gt;0"), 0)</f>
        <v>30.309999999999995</v>
      </c>
      <c r="F686" s="1">
        <f>IFERROR(AVEDEV(Customer_Revenue[[#This Row],[4/1/2022]:[6/30/2022]]),0)</f>
        <v>8.4194444444444461</v>
      </c>
      <c r="G686" s="1">
        <f>IFERROR(MAX(0,#REF!-#REF!),0)</f>
        <v>0</v>
      </c>
      <c r="H686" s="1">
        <f>IFERROR(#REF!+#REF!,0)</f>
        <v>0</v>
      </c>
      <c r="I686" s="2">
        <f>IFERROR(AVERAGEIF(Customer_Revenue[[#This Row],[4/1/2022]:[9/30/2022]], "&gt;0"),0)</f>
        <v>32.120909090909088</v>
      </c>
      <c r="J686" s="1">
        <f>IFERROR(AVEDEV(Customer_Revenue[[#This Row],[4/1/2022]:[9/30/2022]]),0)</f>
        <v>8.3628402366863952</v>
      </c>
      <c r="K686" s="1">
        <f>IFERROR(MAX(0,Customer_Revenue[[#This Row],[Q3 Mean]]-Customer_Revenue[[#This Row],[Q3 Mean Absolute Deviation]]),0)</f>
        <v>23.758068854222692</v>
      </c>
      <c r="L686" s="1">
        <f>IFERROR(MAX(0,Customer_Revenue[[#This Row],[Q3 Mean]]+Customer_Revenue[[#This Row],[Q3 Mean Absolute Deviation]]),0)</f>
        <v>40.483749327595483</v>
      </c>
      <c r="M686" s="2">
        <f>IFERROR(AVERAGEIF(Customer_Revenue[[#This Row],[10/1/2021]:[3/31/2022]], "&gt;0"),0)</f>
        <v>31.701999999999998</v>
      </c>
      <c r="N686" s="1">
        <f>IFERROR(AVEDEV(Customer_Revenue[[#This Row],[10/1/2021]:[3/31/2022]]),0)</f>
        <v>12.93959183673469</v>
      </c>
      <c r="O686" s="1">
        <f>IFERROR(MAX(0,#REF!-#REF!),0)</f>
        <v>0</v>
      </c>
      <c r="P686" s="1">
        <f>IFERROR(#REF!+#REF!,0)</f>
        <v>0</v>
      </c>
      <c r="Q686">
        <v>12414</v>
      </c>
      <c r="AA686">
        <v>30.31</v>
      </c>
      <c r="AK686">
        <v>30.31</v>
      </c>
      <c r="AU686">
        <v>30.31</v>
      </c>
      <c r="BE686">
        <v>0</v>
      </c>
      <c r="BO686">
        <v>30.31</v>
      </c>
      <c r="BY686">
        <v>0</v>
      </c>
      <c r="CI686">
        <v>0</v>
      </c>
      <c r="CK686" s="17"/>
      <c r="CQ686">
        <v>30.31</v>
      </c>
      <c r="CS686">
        <v>0</v>
      </c>
      <c r="DC686">
        <v>44.23</v>
      </c>
      <c r="DM686">
        <v>30.31</v>
      </c>
      <c r="DW686">
        <v>30.31</v>
      </c>
      <c r="EG686">
        <v>30.31</v>
      </c>
      <c r="EQ686">
        <v>30.31</v>
      </c>
      <c r="FA686">
        <v>30.31</v>
      </c>
      <c r="FK686">
        <v>30.31</v>
      </c>
      <c r="FU686">
        <v>30.31</v>
      </c>
      <c r="GE686">
        <v>30.31</v>
      </c>
      <c r="GO686">
        <v>0</v>
      </c>
      <c r="GY686">
        <v>30.31</v>
      </c>
      <c r="HI686">
        <v>0</v>
      </c>
      <c r="HS686">
        <v>33.630000000000003</v>
      </c>
      <c r="IC686">
        <v>33.630000000000003</v>
      </c>
      <c r="IM686">
        <v>33.630000000000003</v>
      </c>
      <c r="IW686">
        <v>33.630000000000003</v>
      </c>
      <c r="JG686">
        <v>33.630000000000003</v>
      </c>
      <c r="JQ686">
        <v>33.630000000000003</v>
      </c>
    </row>
    <row r="687" spans="1:278" x14ac:dyDescent="0.3">
      <c r="A687" s="2">
        <f>IFERROR(AVERAGEIF(Customer_Revenue[[#This Row],[1/3/2022]:[3/31/2022]], "&gt;0"), 0)</f>
        <v>31.432499999999997</v>
      </c>
      <c r="B687" s="1">
        <f>IFERROR(AVEDEV(Customer_Revenue[[#This Row],[1/3/2022]:[3/31/2022]]),0)</f>
        <v>0.84374999999999734</v>
      </c>
      <c r="C687" s="1">
        <f>IFERROR(MAX(0,#REF!-#REF!),0)</f>
        <v>0</v>
      </c>
      <c r="D687" s="1">
        <f>IFERROR(#REF!+#REF!,0)</f>
        <v>0</v>
      </c>
      <c r="E687" s="2">
        <f>IFERROR(AVERAGEIF(Customer_Revenue[[#This Row],[4/1/2022]:[6/30/2022]], "&gt;0"), 0)</f>
        <v>34.053333333333335</v>
      </c>
      <c r="F687" s="1">
        <f>IFERROR(AVEDEV(Customer_Revenue[[#This Row],[4/1/2022]:[6/30/2022]]),0)</f>
        <v>1.2444444444444471</v>
      </c>
      <c r="G687" s="1">
        <f>IFERROR(MAX(0,#REF!-#REF!),0)</f>
        <v>0</v>
      </c>
      <c r="H687" s="1">
        <f>IFERROR(#REF!+#REF!,0)</f>
        <v>0</v>
      </c>
      <c r="I687" s="2">
        <f>IFERROR(AVERAGEIF(Customer_Revenue[[#This Row],[4/1/2022]:[9/30/2022]], "&gt;0"),0)</f>
        <v>34.841666666666669</v>
      </c>
      <c r="J687" s="1">
        <f>IFERROR(AVEDEV(Customer_Revenue[[#This Row],[4/1/2022]:[9/30/2022]]),0)</f>
        <v>1.1477777777777785</v>
      </c>
      <c r="K687" s="1">
        <f>IFERROR(MAX(0,Customer_Revenue[[#This Row],[Q3 Mean]]-Customer_Revenue[[#This Row],[Q3 Mean Absolute Deviation]]),0)</f>
        <v>33.693888888888893</v>
      </c>
      <c r="L687" s="1">
        <f>IFERROR(MAX(0,Customer_Revenue[[#This Row],[Q3 Mean]]+Customer_Revenue[[#This Row],[Q3 Mean Absolute Deviation]]),0)</f>
        <v>35.989444444444445</v>
      </c>
      <c r="M687" s="2">
        <f>IFERROR(AVERAGEIF(Customer_Revenue[[#This Row],[10/1/2021]:[3/31/2022]], "&gt;0"),0)</f>
        <v>31.022857142857145</v>
      </c>
      <c r="N687" s="1">
        <f>IFERROR(AVEDEV(Customer_Revenue[[#This Row],[10/1/2021]:[3/31/2022]]),0)</f>
        <v>0.59918367346938795</v>
      </c>
      <c r="O687" s="1">
        <f>IFERROR(MAX(0,#REF!-#REF!),0)</f>
        <v>0</v>
      </c>
      <c r="P687" s="1">
        <f>IFERROR(#REF!+#REF!,0)</f>
        <v>0</v>
      </c>
      <c r="Q687">
        <v>12426</v>
      </c>
      <c r="Y687">
        <v>29.69</v>
      </c>
      <c r="AS687">
        <v>30.87</v>
      </c>
      <c r="BM687">
        <v>30.87</v>
      </c>
      <c r="CG687">
        <v>30.87</v>
      </c>
      <c r="CK687" s="17"/>
      <c r="DA687">
        <v>30.87</v>
      </c>
      <c r="DU687">
        <v>30.87</v>
      </c>
      <c r="EO687">
        <v>33.119999999999997</v>
      </c>
      <c r="FI687">
        <v>33.119999999999997</v>
      </c>
      <c r="GC687">
        <v>33.119999999999997</v>
      </c>
      <c r="GW687">
        <v>35.92</v>
      </c>
      <c r="HQ687">
        <v>35.92</v>
      </c>
      <c r="IK687">
        <v>35.92</v>
      </c>
      <c r="JE687">
        <v>35.049999999999997</v>
      </c>
    </row>
    <row r="688" spans="1:278" x14ac:dyDescent="0.3">
      <c r="A688" s="2">
        <f>IFERROR(AVERAGEIF(Customer_Revenue[[#This Row],[1/3/2022]:[3/31/2022]], "&gt;0"), 0)</f>
        <v>372.31</v>
      </c>
      <c r="B688" s="1">
        <f>IFERROR(AVEDEV(Customer_Revenue[[#This Row],[1/3/2022]:[3/31/2022]]),0)</f>
        <v>118.3491581632653</v>
      </c>
      <c r="C688" s="1">
        <f>IFERROR(MAX(0,#REF!-#REF!),0)</f>
        <v>0</v>
      </c>
      <c r="D688" s="1">
        <f>IFERROR(#REF!+#REF!,0)</f>
        <v>0</v>
      </c>
      <c r="E688" s="2">
        <f>IFERROR(AVERAGEIF(Customer_Revenue[[#This Row],[4/1/2022]:[6/30/2022]], "&gt;0"), 0)</f>
        <v>370.15923076923076</v>
      </c>
      <c r="F688" s="1">
        <f>IFERROR(AVEDEV(Customer_Revenue[[#This Row],[4/1/2022]:[6/30/2022]]),0)</f>
        <v>113.21368998628262</v>
      </c>
      <c r="G688" s="1">
        <f>IFERROR(MAX(0,#REF!-#REF!),0)</f>
        <v>0</v>
      </c>
      <c r="H688" s="1">
        <f>IFERROR(#REF!+#REF!,0)</f>
        <v>0</v>
      </c>
      <c r="I688" s="2">
        <f>IFERROR(AVERAGEIF(Customer_Revenue[[#This Row],[4/1/2022]:[9/30/2022]], "&gt;0"),0)</f>
        <v>377.86596153846165</v>
      </c>
      <c r="J688" s="1">
        <f>IFERROR(AVEDEV(Customer_Revenue[[#This Row],[4/1/2022]:[9/30/2022]]),0)</f>
        <v>91.327461730153047</v>
      </c>
      <c r="K688" s="1">
        <f>IFERROR(MAX(0,Customer_Revenue[[#This Row],[Q3 Mean]]-Customer_Revenue[[#This Row],[Q3 Mean Absolute Deviation]]),0)</f>
        <v>286.53849980830859</v>
      </c>
      <c r="L688" s="1">
        <f>IFERROR(MAX(0,Customer_Revenue[[#This Row],[Q3 Mean]]+Customer_Revenue[[#This Row],[Q3 Mean Absolute Deviation]]),0)</f>
        <v>469.19342326861471</v>
      </c>
      <c r="M688" s="2">
        <f>IFERROR(AVERAGEIF(Customer_Revenue[[#This Row],[10/1/2021]:[3/31/2022]], "&gt;0"),0)</f>
        <v>348.69943396226427</v>
      </c>
      <c r="N688" s="1">
        <f>IFERROR(AVEDEV(Customer_Revenue[[#This Row],[10/1/2021]:[3/31/2022]]),0)</f>
        <v>88.709595336076845</v>
      </c>
      <c r="O688" s="1">
        <f>IFERROR(MAX(0,#REF!-#REF!),0)</f>
        <v>0</v>
      </c>
      <c r="P688" s="1">
        <f>IFERROR(#REF!+#REF!,0)</f>
        <v>0</v>
      </c>
      <c r="Q688">
        <v>12440</v>
      </c>
      <c r="S688">
        <v>279.79000000000002</v>
      </c>
      <c r="V688">
        <v>370.38</v>
      </c>
      <c r="X688">
        <v>279.79000000000002</v>
      </c>
      <c r="AA688">
        <v>370.38</v>
      </c>
      <c r="AC688">
        <v>279.79000000000002</v>
      </c>
      <c r="AF688">
        <v>486.75</v>
      </c>
      <c r="AH688">
        <v>279.79000000000002</v>
      </c>
      <c r="AK688">
        <v>376.87</v>
      </c>
      <c r="AM688">
        <v>279.79000000000002</v>
      </c>
      <c r="AP688">
        <v>376.87</v>
      </c>
      <c r="AR688">
        <v>279.79000000000002</v>
      </c>
      <c r="AU688">
        <v>376.87</v>
      </c>
      <c r="AW688">
        <v>279.79000000000002</v>
      </c>
      <c r="AZ688">
        <v>381.5</v>
      </c>
      <c r="BB688">
        <v>279.79000000000002</v>
      </c>
      <c r="BE688">
        <v>194.56</v>
      </c>
      <c r="BG688">
        <v>264.64999999999998</v>
      </c>
      <c r="BJ688">
        <v>386.14</v>
      </c>
      <c r="BL688">
        <v>264.64999999999998</v>
      </c>
      <c r="BO688">
        <v>379.24</v>
      </c>
      <c r="BQ688">
        <v>279.79000000000002</v>
      </c>
      <c r="BT688">
        <v>374.18</v>
      </c>
      <c r="BV688">
        <v>279.79000000000002</v>
      </c>
      <c r="BY688">
        <v>371.67</v>
      </c>
      <c r="CA688">
        <v>279.79000000000002</v>
      </c>
      <c r="CD688">
        <v>376.3</v>
      </c>
      <c r="CF688">
        <v>279.79000000000002</v>
      </c>
      <c r="CI688">
        <v>376.1</v>
      </c>
      <c r="CK688" s="17">
        <v>279.79000000000002</v>
      </c>
      <c r="CN688">
        <v>369.5</v>
      </c>
      <c r="CP688">
        <v>279.79000000000002</v>
      </c>
      <c r="CS688">
        <v>371.46</v>
      </c>
      <c r="CU688">
        <v>279.79000000000002</v>
      </c>
      <c r="CX688">
        <v>378.26</v>
      </c>
      <c r="CZ688">
        <v>279.79000000000002</v>
      </c>
      <c r="DC688">
        <v>369.5</v>
      </c>
      <c r="DE688">
        <v>320.93</v>
      </c>
      <c r="DH688">
        <v>408.64</v>
      </c>
      <c r="DJ688">
        <v>279.79000000000002</v>
      </c>
      <c r="DM688">
        <v>412.76</v>
      </c>
      <c r="DO688">
        <v>279.79000000000002</v>
      </c>
      <c r="DR688">
        <v>410.81</v>
      </c>
      <c r="DT688">
        <v>279.79000000000002</v>
      </c>
      <c r="DW688">
        <v>410.81</v>
      </c>
      <c r="DY688">
        <v>87.22</v>
      </c>
      <c r="DZ688">
        <v>195.7</v>
      </c>
      <c r="EA688">
        <v>0</v>
      </c>
      <c r="EB688">
        <v>1547.21</v>
      </c>
      <c r="ED688">
        <v>323.56</v>
      </c>
      <c r="EG688">
        <v>425.59</v>
      </c>
      <c r="EI688">
        <v>281.29000000000002</v>
      </c>
      <c r="EL688">
        <v>420.96</v>
      </c>
      <c r="EN688">
        <v>281.29000000000002</v>
      </c>
      <c r="EQ688">
        <v>422.46</v>
      </c>
      <c r="ES688">
        <v>281.29000000000002</v>
      </c>
      <c r="EV688">
        <v>424.42</v>
      </c>
      <c r="EX688">
        <v>281.29000000000002</v>
      </c>
      <c r="EZ688">
        <v>-1141.72</v>
      </c>
      <c r="FA688">
        <v>419.76</v>
      </c>
      <c r="FC688">
        <v>320.43</v>
      </c>
      <c r="FF688">
        <v>421.63</v>
      </c>
      <c r="FH688">
        <v>320.43</v>
      </c>
      <c r="FK688">
        <v>421.63</v>
      </c>
      <c r="FM688">
        <v>320.43</v>
      </c>
      <c r="FP688">
        <v>453.4</v>
      </c>
      <c r="FR688">
        <v>320.43</v>
      </c>
      <c r="FU688">
        <v>429.17</v>
      </c>
      <c r="FW688">
        <v>320.43</v>
      </c>
      <c r="FZ688">
        <v>433.81</v>
      </c>
      <c r="GB688">
        <v>320.43</v>
      </c>
      <c r="GE688">
        <v>439.47</v>
      </c>
      <c r="GG688">
        <v>320.43</v>
      </c>
      <c r="GJ688">
        <v>400.4</v>
      </c>
      <c r="GL688">
        <v>321.27</v>
      </c>
      <c r="GO688">
        <v>423.01</v>
      </c>
      <c r="GQ688">
        <v>324.39999999999998</v>
      </c>
      <c r="GT688">
        <v>427.23</v>
      </c>
      <c r="GV688">
        <v>324.39999999999998</v>
      </c>
      <c r="GY688">
        <v>422.59</v>
      </c>
      <c r="HA688">
        <v>307.41000000000003</v>
      </c>
      <c r="HD688">
        <v>424.55</v>
      </c>
      <c r="HF688">
        <v>307.41000000000003</v>
      </c>
      <c r="HI688">
        <v>437.32</v>
      </c>
      <c r="HK688">
        <v>290.37</v>
      </c>
      <c r="HN688">
        <v>436.01</v>
      </c>
      <c r="HP688">
        <v>290.37</v>
      </c>
      <c r="HS688">
        <v>437.97</v>
      </c>
      <c r="HU688">
        <v>290.37</v>
      </c>
      <c r="HX688">
        <v>440.65</v>
      </c>
      <c r="HZ688">
        <v>301.7</v>
      </c>
      <c r="IC688">
        <v>444.22</v>
      </c>
      <c r="IE688">
        <v>301.7</v>
      </c>
      <c r="IH688">
        <v>440.41</v>
      </c>
      <c r="IJ688">
        <v>301.7</v>
      </c>
      <c r="IM688">
        <v>408.27</v>
      </c>
      <c r="IO688">
        <v>343.67</v>
      </c>
      <c r="IR688">
        <v>415.02</v>
      </c>
      <c r="IT688">
        <v>322.56</v>
      </c>
      <c r="IW688">
        <v>410.8</v>
      </c>
      <c r="IY688">
        <v>322.56</v>
      </c>
      <c r="JB688">
        <v>429.39</v>
      </c>
      <c r="JD688">
        <v>322.56</v>
      </c>
      <c r="JG688">
        <v>427.12</v>
      </c>
      <c r="JI688">
        <v>322.56</v>
      </c>
      <c r="JL688">
        <v>548.30999999999995</v>
      </c>
      <c r="JN688">
        <v>403.06</v>
      </c>
      <c r="JQ688">
        <v>628.80999999999995</v>
      </c>
    </row>
    <row r="689" spans="1:278" x14ac:dyDescent="0.3">
      <c r="A689" s="2">
        <f>IFERROR(AVERAGEIF(Customer_Revenue[[#This Row],[1/3/2022]:[3/31/2022]], "&gt;0"), 0)</f>
        <v>40.274999999999999</v>
      </c>
      <c r="B689" s="1">
        <f>IFERROR(AVEDEV(Customer_Revenue[[#This Row],[1/3/2022]:[3/31/2022]]),0)</f>
        <v>0.625</v>
      </c>
      <c r="C689" s="1">
        <f>IFERROR(MAX(0,#REF!-#REF!),0)</f>
        <v>0</v>
      </c>
      <c r="D689" s="1">
        <f>IFERROR(#REF!+#REF!,0)</f>
        <v>0</v>
      </c>
      <c r="E689" s="2">
        <f>IFERROR(AVERAGEIF(Customer_Revenue[[#This Row],[4/1/2022]:[6/30/2022]], "&gt;0"), 0)</f>
        <v>43.181999999999995</v>
      </c>
      <c r="F689" s="1">
        <f>IFERROR(AVEDEV(Customer_Revenue[[#This Row],[4/1/2022]:[6/30/2022]]),0)</f>
        <v>17.625306122448983</v>
      </c>
      <c r="G689" s="1">
        <f>IFERROR(MAX(0,#REF!-#REF!),0)</f>
        <v>0</v>
      </c>
      <c r="H689" s="1">
        <f>IFERROR(#REF!+#REF!,0)</f>
        <v>0</v>
      </c>
      <c r="I689" s="2">
        <f>IFERROR(AVERAGEIF(Customer_Revenue[[#This Row],[4/1/2022]:[9/30/2022]], "&gt;0"),0)</f>
        <v>43.808181818181822</v>
      </c>
      <c r="J689" s="1">
        <f>IFERROR(AVEDEV(Customer_Revenue[[#This Row],[4/1/2022]:[9/30/2022]]),0)</f>
        <v>11.405680473372779</v>
      </c>
      <c r="K689" s="1">
        <f>IFERROR(MAX(0,Customer_Revenue[[#This Row],[Q3 Mean]]-Customer_Revenue[[#This Row],[Q3 Mean Absolute Deviation]]),0)</f>
        <v>32.402501344809039</v>
      </c>
      <c r="L689" s="1">
        <f>IFERROR(MAX(0,Customer_Revenue[[#This Row],[Q3 Mean]]+Customer_Revenue[[#This Row],[Q3 Mean Absolute Deviation]]),0)</f>
        <v>55.213862291554605</v>
      </c>
      <c r="M689" s="2">
        <f>IFERROR(AVERAGEIF(Customer_Revenue[[#This Row],[10/1/2021]:[3/31/2022]], "&gt;0"),0)</f>
        <v>39.055384615384604</v>
      </c>
      <c r="N689" s="1">
        <f>IFERROR(AVEDEV(Customer_Revenue[[#This Row],[10/1/2021]:[3/31/2022]]),0)</f>
        <v>1.1257988165680468</v>
      </c>
      <c r="O689" s="1">
        <f>IFERROR(MAX(0,#REF!-#REF!),0)</f>
        <v>0</v>
      </c>
      <c r="P689" s="1">
        <f>IFERROR(#REF!+#REF!,0)</f>
        <v>0</v>
      </c>
      <c r="Q689">
        <v>12455</v>
      </c>
      <c r="V689">
        <v>38.01</v>
      </c>
      <c r="AF689">
        <v>38.01</v>
      </c>
      <c r="AP689">
        <v>38.01</v>
      </c>
      <c r="AZ689">
        <v>38.01</v>
      </c>
      <c r="BJ689">
        <v>38.01</v>
      </c>
      <c r="BT689">
        <v>38.01</v>
      </c>
      <c r="CD689">
        <v>38.01</v>
      </c>
      <c r="CK689" s="17"/>
      <c r="CN689">
        <v>39.9</v>
      </c>
      <c r="CX689">
        <v>39.9</v>
      </c>
      <c r="DH689">
        <v>39.9</v>
      </c>
      <c r="DR689">
        <v>39.9</v>
      </c>
      <c r="EB689">
        <v>39.9</v>
      </c>
      <c r="EL689">
        <v>42.15</v>
      </c>
      <c r="EV689">
        <v>42.15</v>
      </c>
      <c r="FF689">
        <v>42.15</v>
      </c>
      <c r="FP689">
        <v>42.15</v>
      </c>
      <c r="FZ689">
        <v>0</v>
      </c>
      <c r="GJ689">
        <v>44.73</v>
      </c>
      <c r="GT689">
        <v>44.73</v>
      </c>
      <c r="HD689">
        <v>0</v>
      </c>
      <c r="HN689">
        <v>44.73</v>
      </c>
      <c r="HX689">
        <v>44.73</v>
      </c>
      <c r="IH689">
        <v>44.73</v>
      </c>
      <c r="IR689">
        <v>43.93</v>
      </c>
      <c r="JB689">
        <v>43.93</v>
      </c>
      <c r="JL689">
        <v>43.93</v>
      </c>
    </row>
    <row r="690" spans="1:278" x14ac:dyDescent="0.3">
      <c r="A690" s="2">
        <f>IFERROR(AVERAGEIF(Customer_Revenue[[#This Row],[1/3/2022]:[3/31/2022]], "&gt;0"), 0)</f>
        <v>44.404166666666676</v>
      </c>
      <c r="B690" s="1">
        <f>IFERROR(AVEDEV(Customer_Revenue[[#This Row],[1/3/2022]:[3/31/2022]]),0)</f>
        <v>1.8513888888888819</v>
      </c>
      <c r="C690" s="1">
        <f>IFERROR(MAX(0,#REF!-#REF!),0)</f>
        <v>0</v>
      </c>
      <c r="D690" s="1">
        <f>IFERROR(#REF!+#REF!,0)</f>
        <v>0</v>
      </c>
      <c r="E690" s="2">
        <f>IFERROR(AVERAGEIF(Customer_Revenue[[#This Row],[4/1/2022]:[6/30/2022]], "&gt;0"), 0)</f>
        <v>53.38000000000001</v>
      </c>
      <c r="F690" s="1">
        <f>IFERROR(AVEDEV(Customer_Revenue[[#This Row],[4/1/2022]:[6/30/2022]]),0)</f>
        <v>12.900816326530622</v>
      </c>
      <c r="G690" s="1">
        <f>IFERROR(MAX(0,#REF!-#REF!),0)</f>
        <v>0</v>
      </c>
      <c r="H690" s="1">
        <f>IFERROR(#REF!+#REF!,0)</f>
        <v>0</v>
      </c>
      <c r="I690" s="2">
        <f>IFERROR(AVERAGEIF(Customer_Revenue[[#This Row],[4/1/2022]:[9/30/2022]], "&gt;0"),0)</f>
        <v>51.74839999999999</v>
      </c>
      <c r="J690" s="1">
        <f>IFERROR(AVEDEV(Customer_Revenue[[#This Row],[4/1/2022]:[9/30/2022]]),0)</f>
        <v>17.893028095733612</v>
      </c>
      <c r="K690" s="1">
        <f>IFERROR(MAX(0,Customer_Revenue[[#This Row],[Q3 Mean]]-Customer_Revenue[[#This Row],[Q3 Mean Absolute Deviation]]),0)</f>
        <v>33.855371904266377</v>
      </c>
      <c r="L690" s="1">
        <f>IFERROR(MAX(0,Customer_Revenue[[#This Row],[Q3 Mean]]+Customer_Revenue[[#This Row],[Q3 Mean Absolute Deviation]]),0)</f>
        <v>69.641428095733602</v>
      </c>
      <c r="M690" s="2">
        <f>IFERROR(AVERAGEIF(Customer_Revenue[[#This Row],[10/1/2021]:[3/31/2022]], "&gt;0"),0)</f>
        <v>51.001249999999992</v>
      </c>
      <c r="N690" s="1">
        <f>IFERROR(AVEDEV(Customer_Revenue[[#This Row],[10/1/2021]:[3/31/2022]]),0)</f>
        <v>9.9999359999999982</v>
      </c>
      <c r="O690" s="1">
        <f>IFERROR(MAX(0,#REF!-#REF!),0)</f>
        <v>0</v>
      </c>
      <c r="P690" s="1">
        <f>IFERROR(#REF!+#REF!,0)</f>
        <v>0</v>
      </c>
      <c r="Q690">
        <v>12462</v>
      </c>
      <c r="V690">
        <v>53.25</v>
      </c>
      <c r="AA690">
        <v>42.04</v>
      </c>
      <c r="AF690">
        <v>144</v>
      </c>
      <c r="AK690">
        <v>53.25</v>
      </c>
      <c r="AQ690">
        <v>43.93</v>
      </c>
      <c r="AV690">
        <v>53.25</v>
      </c>
      <c r="BA690">
        <v>39.56</v>
      </c>
      <c r="BF690">
        <v>52.38</v>
      </c>
      <c r="BK690">
        <v>52.38</v>
      </c>
      <c r="BP690">
        <v>52.38</v>
      </c>
      <c r="BU690">
        <v>52.38</v>
      </c>
      <c r="BZ690">
        <v>0</v>
      </c>
      <c r="CE690">
        <v>52.38</v>
      </c>
      <c r="CJ690">
        <v>45.29</v>
      </c>
      <c r="CK690" s="17"/>
      <c r="CO690">
        <v>45.29</v>
      </c>
      <c r="CT690">
        <v>45.29</v>
      </c>
      <c r="CY690">
        <v>35.520000000000003</v>
      </c>
      <c r="DD690">
        <v>45.29</v>
      </c>
      <c r="DI690">
        <v>45.29</v>
      </c>
      <c r="DN690">
        <v>45.29</v>
      </c>
      <c r="DS690">
        <v>45.29</v>
      </c>
      <c r="DX690">
        <v>45.29</v>
      </c>
      <c r="EC690">
        <v>45.29</v>
      </c>
      <c r="EH690">
        <v>47.54</v>
      </c>
      <c r="EM690">
        <v>42.18</v>
      </c>
      <c r="ER690">
        <v>47.54</v>
      </c>
      <c r="EW690">
        <v>47.54</v>
      </c>
      <c r="FB690">
        <v>47.54</v>
      </c>
      <c r="FG690">
        <v>47.54</v>
      </c>
      <c r="FL690">
        <v>47.54</v>
      </c>
      <c r="FQ690">
        <v>47.54</v>
      </c>
      <c r="FV690">
        <v>47.54</v>
      </c>
      <c r="GA690">
        <v>47.54</v>
      </c>
      <c r="GF690">
        <v>47.54</v>
      </c>
      <c r="GJ690">
        <v>50.19</v>
      </c>
      <c r="GK690">
        <v>0</v>
      </c>
      <c r="GP690">
        <v>38.32</v>
      </c>
      <c r="GU690">
        <v>38.32</v>
      </c>
      <c r="GZ690">
        <v>139.25</v>
      </c>
      <c r="HE690">
        <v>48.5</v>
      </c>
      <c r="HI690">
        <v>48.5</v>
      </c>
      <c r="HJ690">
        <v>0</v>
      </c>
      <c r="HO690">
        <v>48.5</v>
      </c>
      <c r="HT690">
        <v>74.81</v>
      </c>
      <c r="HY690">
        <v>50.31</v>
      </c>
      <c r="ID690">
        <v>50.31</v>
      </c>
      <c r="II690">
        <v>50.31</v>
      </c>
      <c r="IJ690">
        <v>-27.119999999999997</v>
      </c>
      <c r="IN690">
        <v>0</v>
      </c>
      <c r="IS690">
        <v>46.87</v>
      </c>
      <c r="IX690">
        <v>0</v>
      </c>
      <c r="JB690">
        <v>46.87</v>
      </c>
      <c r="JC690">
        <v>0</v>
      </c>
      <c r="JH690">
        <v>42.52</v>
      </c>
      <c r="JM690">
        <v>47.31</v>
      </c>
      <c r="JR690">
        <v>44.96</v>
      </c>
    </row>
    <row r="691" spans="1:278" x14ac:dyDescent="0.3">
      <c r="A691" s="2">
        <f>IFERROR(AVERAGEIF(Customer_Revenue[[#This Row],[1/3/2022]:[3/31/2022]], "&gt;0"), 0)</f>
        <v>38.658000000000001</v>
      </c>
      <c r="B691" s="1">
        <f>IFERROR(AVEDEV(Customer_Revenue[[#This Row],[1/3/2022]:[3/31/2022]]),0)</f>
        <v>10.738333333333332</v>
      </c>
      <c r="C691" s="1">
        <f>IFERROR(MAX(0,#REF!-#REF!),0)</f>
        <v>0</v>
      </c>
      <c r="D691" s="1">
        <f>IFERROR(#REF!+#REF!,0)</f>
        <v>0</v>
      </c>
      <c r="E691" s="2">
        <f>IFERROR(AVERAGEIF(Customer_Revenue[[#This Row],[4/1/2022]:[6/30/2022]], "&gt;0"), 0)</f>
        <v>42.952307692307699</v>
      </c>
      <c r="F691" s="1">
        <f>IFERROR(AVEDEV(Customer_Revenue[[#This Row],[4/1/2022]:[6/30/2022]]),0)</f>
        <v>0.84781065088757346</v>
      </c>
      <c r="G691" s="1">
        <f>IFERROR(MAX(0,#REF!-#REF!),0)</f>
        <v>0</v>
      </c>
      <c r="H691" s="1">
        <f>IFERROR(#REF!+#REF!,0)</f>
        <v>0</v>
      </c>
      <c r="I691" s="2">
        <f>IFERROR(AVERAGEIF(Customer_Revenue[[#This Row],[4/1/2022]:[9/30/2022]], "&gt;0"),0)</f>
        <v>43.505925925925943</v>
      </c>
      <c r="J691" s="1">
        <f>IFERROR(AVEDEV(Customer_Revenue[[#This Row],[4/1/2022]:[9/30/2022]]),0)</f>
        <v>0.77728395061727651</v>
      </c>
      <c r="K691" s="1">
        <f>IFERROR(MAX(0,Customer_Revenue[[#This Row],[Q3 Mean]]-Customer_Revenue[[#This Row],[Q3 Mean Absolute Deviation]]),0)</f>
        <v>42.728641975308669</v>
      </c>
      <c r="L691" s="1">
        <f>IFERROR(MAX(0,Customer_Revenue[[#This Row],[Q3 Mean]]+Customer_Revenue[[#This Row],[Q3 Mean Absolute Deviation]]),0)</f>
        <v>44.283209876543218</v>
      </c>
      <c r="M691" s="2">
        <f>IFERROR(AVERAGEIF(Customer_Revenue[[#This Row],[10/1/2021]:[3/31/2022]], "&gt;0"),0)</f>
        <v>36.717727272727288</v>
      </c>
      <c r="N691" s="1">
        <f>IFERROR(AVEDEV(Customer_Revenue[[#This Row],[10/1/2021]:[3/31/2022]]),0)</f>
        <v>7.7547839999999884</v>
      </c>
      <c r="O691" s="1">
        <f>IFERROR(MAX(0,#REF!-#REF!),0)</f>
        <v>0</v>
      </c>
      <c r="P691" s="1">
        <f>IFERROR(#REF!+#REF!,0)</f>
        <v>0</v>
      </c>
      <c r="Q691">
        <v>12466</v>
      </c>
      <c r="V691">
        <v>35</v>
      </c>
      <c r="AA691">
        <v>35.11</v>
      </c>
      <c r="AF691">
        <v>35.11</v>
      </c>
      <c r="AK691">
        <v>35.11</v>
      </c>
      <c r="AQ691">
        <v>35.11</v>
      </c>
      <c r="AV691">
        <v>35.11</v>
      </c>
      <c r="BA691">
        <v>35.11</v>
      </c>
      <c r="BF691">
        <v>35.11</v>
      </c>
      <c r="BK691">
        <v>35.11</v>
      </c>
      <c r="BP691">
        <v>35.11</v>
      </c>
      <c r="BU691">
        <v>35.11</v>
      </c>
      <c r="BZ691">
        <v>0</v>
      </c>
      <c r="CE691">
        <v>35.11</v>
      </c>
      <c r="CJ691">
        <v>37.22</v>
      </c>
      <c r="CK691" s="17"/>
      <c r="CO691">
        <v>35</v>
      </c>
      <c r="CT691">
        <v>37.22</v>
      </c>
      <c r="CY691">
        <v>0</v>
      </c>
      <c r="DD691">
        <v>37.22</v>
      </c>
      <c r="DI691">
        <v>37.22</v>
      </c>
      <c r="DN691">
        <v>40.090000000000003</v>
      </c>
      <c r="DS691">
        <v>40.090000000000003</v>
      </c>
      <c r="DX691">
        <v>40.090000000000003</v>
      </c>
      <c r="EC691">
        <v>40.090000000000003</v>
      </c>
      <c r="EH691">
        <v>42.34</v>
      </c>
      <c r="EM691">
        <v>0</v>
      </c>
      <c r="ER691">
        <v>42.34</v>
      </c>
      <c r="EW691">
        <v>42.34</v>
      </c>
      <c r="FB691">
        <v>42.34</v>
      </c>
      <c r="FG691">
        <v>42.34</v>
      </c>
      <c r="FL691">
        <v>42.34</v>
      </c>
      <c r="FQ691">
        <v>42.34</v>
      </c>
      <c r="FV691">
        <v>42.34</v>
      </c>
      <c r="GA691">
        <v>42.34</v>
      </c>
      <c r="GF691">
        <v>42.34</v>
      </c>
      <c r="GK691">
        <v>44.33</v>
      </c>
      <c r="GP691">
        <v>44.33</v>
      </c>
      <c r="GU691">
        <v>44.33</v>
      </c>
      <c r="GZ691">
        <v>44.33</v>
      </c>
      <c r="HE691">
        <v>44.33</v>
      </c>
      <c r="HJ691">
        <v>44.33</v>
      </c>
      <c r="HO691">
        <v>44.33</v>
      </c>
      <c r="HT691">
        <v>44.33</v>
      </c>
      <c r="HY691">
        <v>44.33</v>
      </c>
      <c r="ID691">
        <v>44.33</v>
      </c>
      <c r="II691">
        <v>44.33</v>
      </c>
      <c r="IN691">
        <v>43.71</v>
      </c>
      <c r="IS691">
        <v>43.71</v>
      </c>
      <c r="IX691">
        <v>43.71</v>
      </c>
      <c r="JC691">
        <v>43.71</v>
      </c>
      <c r="JH691">
        <v>43.71</v>
      </c>
      <c r="JM691">
        <v>43.71</v>
      </c>
      <c r="JR691">
        <v>43.71</v>
      </c>
    </row>
    <row r="692" spans="1:278" x14ac:dyDescent="0.3">
      <c r="A692" s="2">
        <f>IFERROR(AVERAGEIF(Customer_Revenue[[#This Row],[1/3/2022]:[3/31/2022]], "&gt;0"), 0)</f>
        <v>76.961818181818188</v>
      </c>
      <c r="B692" s="1">
        <f>IFERROR(AVEDEV(Customer_Revenue[[#This Row],[1/3/2022]:[3/31/2022]]),0)</f>
        <v>52.194166666666668</v>
      </c>
      <c r="C692" s="1">
        <f>IFERROR(MAX(0,#REF!-#REF!),0)</f>
        <v>0</v>
      </c>
      <c r="D692" s="1">
        <f>IFERROR(#REF!+#REF!,0)</f>
        <v>0</v>
      </c>
      <c r="E692" s="2">
        <f>IFERROR(AVERAGEIF(Customer_Revenue[[#This Row],[4/1/2022]:[6/30/2022]], "&gt;0"), 0)</f>
        <v>49.053333333333335</v>
      </c>
      <c r="F692" s="1">
        <f>IFERROR(AVEDEV(Customer_Revenue[[#This Row],[4/1/2022]:[6/30/2022]]),0)</f>
        <v>40.852066115702492</v>
      </c>
      <c r="G692" s="1">
        <f>IFERROR(MAX(0,#REF!-#REF!),0)</f>
        <v>0</v>
      </c>
      <c r="H692" s="1">
        <f>IFERROR(#REF!+#REF!,0)</f>
        <v>0</v>
      </c>
      <c r="I692" s="2">
        <f>IFERROR(AVERAGEIF(Customer_Revenue[[#This Row],[4/1/2022]:[9/30/2022]], "&gt;0"),0)</f>
        <v>49.612727272727277</v>
      </c>
      <c r="J692" s="1">
        <f>IFERROR(AVEDEV(Customer_Revenue[[#This Row],[4/1/2022]:[9/30/2022]]),0)</f>
        <v>21.063125000000017</v>
      </c>
      <c r="K692" s="1">
        <f>IFERROR(MAX(0,Customer_Revenue[[#This Row],[Q3 Mean]]-Customer_Revenue[[#This Row],[Q3 Mean Absolute Deviation]]),0)</f>
        <v>28.54960227272726</v>
      </c>
      <c r="L692" s="1">
        <f>IFERROR(MAX(0,Customer_Revenue[[#This Row],[Q3 Mean]]+Customer_Revenue[[#This Row],[Q3 Mean Absolute Deviation]]),0)</f>
        <v>70.675852272727298</v>
      </c>
      <c r="M692" s="2">
        <f>IFERROR(AVERAGEIF(Customer_Revenue[[#This Row],[10/1/2021]:[3/31/2022]], "&gt;0"),0)</f>
        <v>68.800833333333316</v>
      </c>
      <c r="N692" s="1">
        <f>IFERROR(AVEDEV(Customer_Revenue[[#This Row],[10/1/2021]:[3/31/2022]]),0)</f>
        <v>51.613313609467454</v>
      </c>
      <c r="O692" s="1">
        <f>IFERROR(MAX(0,#REF!-#REF!),0)</f>
        <v>0</v>
      </c>
      <c r="P692" s="1">
        <f>IFERROR(#REF!+#REF!,0)</f>
        <v>0</v>
      </c>
      <c r="Q692">
        <v>12468</v>
      </c>
      <c r="V692">
        <v>35.1</v>
      </c>
      <c r="AA692">
        <v>35.1</v>
      </c>
      <c r="AF692">
        <v>35.1</v>
      </c>
      <c r="AK692">
        <v>35.1</v>
      </c>
      <c r="AO692">
        <v>35.1</v>
      </c>
      <c r="AT692">
        <v>35.1</v>
      </c>
      <c r="AY692">
        <v>35.1</v>
      </c>
      <c r="BE692">
        <v>234.86</v>
      </c>
      <c r="BG692">
        <v>-234.86</v>
      </c>
      <c r="BI692">
        <v>183.68</v>
      </c>
      <c r="BN692">
        <v>35.1</v>
      </c>
      <c r="BS692">
        <v>35.1</v>
      </c>
      <c r="BX692">
        <v>35.1</v>
      </c>
      <c r="CC692">
        <v>35.1</v>
      </c>
      <c r="CH692">
        <v>35.1</v>
      </c>
      <c r="CK692" s="17"/>
      <c r="CM692">
        <v>35.1</v>
      </c>
      <c r="CR692">
        <v>209.29</v>
      </c>
      <c r="CW692">
        <v>35.1</v>
      </c>
      <c r="DB692">
        <v>37.57</v>
      </c>
      <c r="DG692">
        <v>37.57</v>
      </c>
      <c r="DL692">
        <v>46.36</v>
      </c>
      <c r="DV692">
        <v>92.72</v>
      </c>
      <c r="EA692">
        <v>46.36</v>
      </c>
      <c r="EF692">
        <v>222.8</v>
      </c>
      <c r="EK692">
        <v>48.61</v>
      </c>
      <c r="EP692">
        <v>0</v>
      </c>
      <c r="EU692">
        <v>48.61</v>
      </c>
      <c r="EZ692">
        <v>-2.3200000000000003</v>
      </c>
      <c r="FE692">
        <v>42.87</v>
      </c>
      <c r="FJ692">
        <v>50</v>
      </c>
      <c r="FO692">
        <v>50</v>
      </c>
      <c r="GB692">
        <v>-174.19</v>
      </c>
      <c r="GI692">
        <v>50</v>
      </c>
      <c r="GN692">
        <v>50</v>
      </c>
      <c r="GS692">
        <v>50</v>
      </c>
      <c r="GX692">
        <v>50</v>
      </c>
      <c r="HC692">
        <v>50</v>
      </c>
      <c r="HH692">
        <v>50</v>
      </c>
      <c r="HM692">
        <v>50</v>
      </c>
      <c r="HR692">
        <v>50</v>
      </c>
      <c r="HW692">
        <v>50</v>
      </c>
      <c r="IB692">
        <v>50</v>
      </c>
      <c r="IG692">
        <v>50</v>
      </c>
      <c r="IL692">
        <v>50</v>
      </c>
      <c r="IQ692">
        <v>50</v>
      </c>
      <c r="IV692">
        <v>50</v>
      </c>
      <c r="JA692">
        <v>50</v>
      </c>
      <c r="JF692">
        <v>50</v>
      </c>
      <c r="JK692">
        <v>50</v>
      </c>
      <c r="JP692">
        <v>50</v>
      </c>
    </row>
    <row r="693" spans="1:278" x14ac:dyDescent="0.3">
      <c r="A693" s="2">
        <f>IFERROR(AVERAGEIF(Customer_Revenue[[#This Row],[1/3/2022]:[3/31/2022]], "&gt;0"), 0)</f>
        <v>134.465</v>
      </c>
      <c r="B693" s="1">
        <f>IFERROR(AVEDEV(Customer_Revenue[[#This Row],[1/3/2022]:[3/31/2022]]),0)</f>
        <v>24.112500000000001</v>
      </c>
      <c r="C693" s="1">
        <f>IFERROR(MAX(0,#REF!-#REF!),0)</f>
        <v>0</v>
      </c>
      <c r="D693" s="1">
        <f>IFERROR(#REF!+#REF!,0)</f>
        <v>0</v>
      </c>
      <c r="E693" s="2">
        <f>IFERROR(AVERAGEIF(Customer_Revenue[[#This Row],[4/1/2022]:[6/30/2022]], "&gt;0"), 0)</f>
        <v>156.48000000000002</v>
      </c>
      <c r="F693" s="1">
        <f>IFERROR(AVEDEV(Customer_Revenue[[#This Row],[4/1/2022]:[6/30/2022]]),0)</f>
        <v>1.2600000000000051</v>
      </c>
      <c r="G693" s="1">
        <f>IFERROR(MAX(0,#REF!-#REF!),0)</f>
        <v>0</v>
      </c>
      <c r="H693" s="1">
        <f>IFERROR(#REF!+#REF!,0)</f>
        <v>0</v>
      </c>
      <c r="I693" s="2">
        <f>IFERROR(AVERAGEIF(Customer_Revenue[[#This Row],[4/1/2022]:[9/30/2022]], "&gt;0"),0)</f>
        <v>156.79714285714289</v>
      </c>
      <c r="J693" s="1">
        <f>IFERROR(AVEDEV(Customer_Revenue[[#This Row],[4/1/2022]:[9/30/2022]]),0)</f>
        <v>0.90122448979591196</v>
      </c>
      <c r="K693" s="1">
        <f>IFERROR(MAX(0,Customer_Revenue[[#This Row],[Q3 Mean]]-Customer_Revenue[[#This Row],[Q3 Mean Absolute Deviation]]),0)</f>
        <v>155.89591836734698</v>
      </c>
      <c r="L693" s="1">
        <f>IFERROR(MAX(0,Customer_Revenue[[#This Row],[Q3 Mean]]+Customer_Revenue[[#This Row],[Q3 Mean Absolute Deviation]]),0)</f>
        <v>157.6983673469388</v>
      </c>
      <c r="M693" s="2">
        <f>IFERROR(AVERAGEIF(Customer_Revenue[[#This Row],[10/1/2021]:[3/31/2022]], "&gt;0"),0)</f>
        <v>135.72857142857146</v>
      </c>
      <c r="N693" s="1">
        <f>IFERROR(AVEDEV(Customer_Revenue[[#This Row],[10/1/2021]:[3/31/2022]]),0)</f>
        <v>18.382040816326519</v>
      </c>
      <c r="O693" s="1">
        <f>IFERROR(MAX(0,#REF!-#REF!),0)</f>
        <v>0</v>
      </c>
      <c r="P693" s="1">
        <f>IFERROR(#REF!+#REF!,0)</f>
        <v>0</v>
      </c>
      <c r="Q693">
        <v>12474</v>
      </c>
      <c r="AF693">
        <v>120.88</v>
      </c>
      <c r="AZ693">
        <v>145.68</v>
      </c>
      <c r="BT693">
        <v>145.68</v>
      </c>
      <c r="CK693" s="17"/>
      <c r="CN693">
        <v>145.68</v>
      </c>
      <c r="DH693">
        <v>152.97</v>
      </c>
      <c r="DT693">
        <v>86.24</v>
      </c>
      <c r="EG693">
        <v>152.97</v>
      </c>
      <c r="EV693">
        <v>155.22</v>
      </c>
      <c r="FP693">
        <v>155.22</v>
      </c>
      <c r="GJ693">
        <v>157.74</v>
      </c>
      <c r="HD693">
        <v>157.74</v>
      </c>
      <c r="HX693">
        <v>157.74</v>
      </c>
      <c r="IR693">
        <v>156.96</v>
      </c>
      <c r="JL693">
        <v>156.96</v>
      </c>
    </row>
    <row r="694" spans="1:278" x14ac:dyDescent="0.3">
      <c r="A694" s="2">
        <f>IFERROR(AVERAGEIF(Customer_Revenue[[#This Row],[1/3/2022]:[3/31/2022]], "&gt;0"), 0)</f>
        <v>844.28307692307692</v>
      </c>
      <c r="B694" s="1">
        <f>IFERROR(AVEDEV(Customer_Revenue[[#This Row],[1/3/2022]:[3/31/2022]]),0)</f>
        <v>68.534437869822497</v>
      </c>
      <c r="C694" s="1">
        <f>IFERROR(MAX(0,#REF!-#REF!),0)</f>
        <v>0</v>
      </c>
      <c r="D694" s="1">
        <f>IFERROR(#REF!+#REF!,0)</f>
        <v>0</v>
      </c>
      <c r="E694" s="2">
        <f>IFERROR(AVERAGEIF(Customer_Revenue[[#This Row],[4/1/2022]:[6/30/2022]], "&gt;0"), 0)</f>
        <v>868.99692307692305</v>
      </c>
      <c r="F694" s="1">
        <f>IFERROR(AVEDEV(Customer_Revenue[[#This Row],[4/1/2022]:[6/30/2022]]),0)</f>
        <v>76.258934911242577</v>
      </c>
      <c r="G694" s="1">
        <f>IFERROR(MAX(0,#REF!-#REF!),0)</f>
        <v>0</v>
      </c>
      <c r="H694" s="1">
        <f>IFERROR(#REF!+#REF!,0)</f>
        <v>0</v>
      </c>
      <c r="I694" s="2">
        <f>IFERROR(AVERAGEIF(Customer_Revenue[[#This Row],[4/1/2022]:[9/30/2022]], "&gt;0"),0)</f>
        <v>889.91346153846155</v>
      </c>
      <c r="J694" s="1">
        <f>IFERROR(AVEDEV(Customer_Revenue[[#This Row],[4/1/2022]:[9/30/2022]]),0)</f>
        <v>103.44843195266273</v>
      </c>
      <c r="K694" s="1">
        <f>IFERROR(MAX(0,Customer_Revenue[[#This Row],[Q3 Mean]]-Customer_Revenue[[#This Row],[Q3 Mean Absolute Deviation]]),0)</f>
        <v>786.46502958579879</v>
      </c>
      <c r="L694" s="1">
        <f>IFERROR(MAX(0,Customer_Revenue[[#This Row],[Q3 Mean]]+Customer_Revenue[[#This Row],[Q3 Mean Absolute Deviation]]),0)</f>
        <v>993.36189349112431</v>
      </c>
      <c r="M694" s="2">
        <f>IFERROR(AVERAGEIF(Customer_Revenue[[#This Row],[10/1/2021]:[3/31/2022]], "&gt;0"),0)</f>
        <v>837.55384615384662</v>
      </c>
      <c r="N694" s="1">
        <f>IFERROR(AVEDEV(Customer_Revenue[[#This Row],[10/1/2021]:[3/31/2022]]),0)</f>
        <v>78.931124260355375</v>
      </c>
      <c r="O694" s="1">
        <f>IFERROR(MAX(0,#REF!-#REF!),0)</f>
        <v>0</v>
      </c>
      <c r="P694" s="1">
        <f>IFERROR(#REF!+#REF!,0)</f>
        <v>0</v>
      </c>
      <c r="Q694">
        <v>12475</v>
      </c>
      <c r="S694">
        <v>778.04</v>
      </c>
      <c r="X694">
        <v>778.04</v>
      </c>
      <c r="AC694">
        <v>778.04</v>
      </c>
      <c r="AH694">
        <v>778.04</v>
      </c>
      <c r="AM694">
        <v>778.04</v>
      </c>
      <c r="AR694">
        <v>778.04</v>
      </c>
      <c r="AW694">
        <v>1000.94</v>
      </c>
      <c r="BB694">
        <v>778.04</v>
      </c>
      <c r="BG694">
        <v>778.04</v>
      </c>
      <c r="BL694">
        <v>778.04</v>
      </c>
      <c r="BQ694">
        <v>778.04</v>
      </c>
      <c r="BV694">
        <v>778.04</v>
      </c>
      <c r="CA694">
        <v>1241.3399999999999</v>
      </c>
      <c r="CF694">
        <v>778.04</v>
      </c>
      <c r="CK694" s="17">
        <v>778.04</v>
      </c>
      <c r="CP694">
        <v>778.04</v>
      </c>
      <c r="CU694">
        <v>778.04</v>
      </c>
      <c r="CZ694">
        <v>778.04</v>
      </c>
      <c r="DE694">
        <v>824.49</v>
      </c>
      <c r="DJ694">
        <v>824.49</v>
      </c>
      <c r="DO694">
        <v>824.49</v>
      </c>
      <c r="DT694">
        <v>824.49</v>
      </c>
      <c r="DY694">
        <v>903.84</v>
      </c>
      <c r="ED694">
        <v>826.74</v>
      </c>
      <c r="EI694">
        <v>826.74</v>
      </c>
      <c r="EN694">
        <v>1230.2</v>
      </c>
      <c r="ES694">
        <v>826.74</v>
      </c>
      <c r="EX694">
        <v>826.74</v>
      </c>
      <c r="FC694">
        <v>826.74</v>
      </c>
      <c r="FH694">
        <v>826.74</v>
      </c>
      <c r="FM694">
        <v>826.74</v>
      </c>
      <c r="FR694">
        <v>826.74</v>
      </c>
      <c r="FW694">
        <v>826.74</v>
      </c>
      <c r="GB694">
        <v>1364.68</v>
      </c>
      <c r="GG694">
        <v>826.74</v>
      </c>
      <c r="GL694">
        <v>829.59</v>
      </c>
      <c r="GQ694">
        <v>829.59</v>
      </c>
      <c r="GV694">
        <v>829.59</v>
      </c>
      <c r="HA694">
        <v>829.59</v>
      </c>
      <c r="HF694">
        <v>829.59</v>
      </c>
      <c r="HK694">
        <v>1367.5300000000002</v>
      </c>
      <c r="HP694">
        <v>829.59</v>
      </c>
      <c r="HU694">
        <v>829.59</v>
      </c>
      <c r="HZ694">
        <v>829.59</v>
      </c>
      <c r="IE694">
        <v>829.59</v>
      </c>
      <c r="IJ694">
        <v>829.59</v>
      </c>
      <c r="IO694">
        <v>843.5</v>
      </c>
      <c r="IT694">
        <v>843.5</v>
      </c>
      <c r="IY694">
        <v>843.5</v>
      </c>
      <c r="JD694">
        <v>843.5</v>
      </c>
      <c r="JI694">
        <v>1282.3599999999999</v>
      </c>
      <c r="JN694">
        <v>839.36</v>
      </c>
    </row>
    <row r="695" spans="1:278" x14ac:dyDescent="0.3">
      <c r="A695" s="2">
        <f>IFERROR(AVERAGEIF(Customer_Revenue[[#This Row],[1/3/2022]:[3/31/2022]], "&gt;0"), 0)</f>
        <v>40.557272727272725</v>
      </c>
      <c r="B695" s="1">
        <f>IFERROR(AVEDEV(Customer_Revenue[[#This Row],[1/3/2022]:[3/31/2022]]),0)</f>
        <v>6.1962500000000054</v>
      </c>
      <c r="C695" s="1">
        <f>IFERROR(MAX(0,#REF!-#REF!),0)</f>
        <v>0</v>
      </c>
      <c r="D695" s="1">
        <f>IFERROR(#REF!+#REF!,0)</f>
        <v>0</v>
      </c>
      <c r="E695" s="2">
        <f>IFERROR(AVERAGEIF(Customer_Revenue[[#This Row],[4/1/2022]:[6/30/2022]], "&gt;0"), 0)</f>
        <v>44.277692307692298</v>
      </c>
      <c r="F695" s="1">
        <f>IFERROR(AVEDEV(Customer_Revenue[[#This Row],[4/1/2022]:[6/30/2022]]),0)</f>
        <v>5.8735714285714353</v>
      </c>
      <c r="G695" s="1">
        <f>IFERROR(MAX(0,#REF!-#REF!),0)</f>
        <v>0</v>
      </c>
      <c r="H695" s="1">
        <f>IFERROR(#REF!+#REF!,0)</f>
        <v>0</v>
      </c>
      <c r="I695" s="2">
        <f>IFERROR(AVERAGEIF(Customer_Revenue[[#This Row],[4/1/2022]:[9/30/2022]], "&gt;0"),0)</f>
        <v>44.684074074074061</v>
      </c>
      <c r="J695" s="1">
        <f>IFERROR(AVEDEV(Customer_Revenue[[#This Row],[4/1/2022]:[9/30/2022]]),0)</f>
        <v>8.2675111111111228</v>
      </c>
      <c r="K695" s="1">
        <f>IFERROR(MAX(0,Customer_Revenue[[#This Row],[Q3 Mean]]-Customer_Revenue[[#This Row],[Q3 Mean Absolute Deviation]]),0)</f>
        <v>36.416562962962942</v>
      </c>
      <c r="L695" s="1">
        <f>IFERROR(MAX(0,Customer_Revenue[[#This Row],[Q3 Mean]]+Customer_Revenue[[#This Row],[Q3 Mean Absolute Deviation]]),0)</f>
        <v>52.951585185185181</v>
      </c>
      <c r="M695" s="2">
        <f>IFERROR(AVERAGEIF(Customer_Revenue[[#This Row],[10/1/2021]:[3/31/2022]], "&gt;0"),0)</f>
        <v>39.643333333333345</v>
      </c>
      <c r="N695" s="1">
        <f>IFERROR(AVEDEV(Customer_Revenue[[#This Row],[10/1/2021]:[3/31/2022]]),0)</f>
        <v>3.0446079999999913</v>
      </c>
      <c r="O695" s="1">
        <f>IFERROR(MAX(0,#REF!-#REF!),0)</f>
        <v>0</v>
      </c>
      <c r="P695" s="1">
        <f>IFERROR(#REF!+#REF!,0)</f>
        <v>0</v>
      </c>
      <c r="Q695">
        <v>12477</v>
      </c>
      <c r="V695">
        <v>38.869999999999997</v>
      </c>
      <c r="AA695">
        <v>38.869999999999997</v>
      </c>
      <c r="AF695">
        <v>38.869999999999997</v>
      </c>
      <c r="AK695">
        <v>38.869999999999997</v>
      </c>
      <c r="AQ695">
        <v>38.869999999999997</v>
      </c>
      <c r="AV695">
        <v>38.869999999999997</v>
      </c>
      <c r="BA695">
        <v>38.869999999999997</v>
      </c>
      <c r="BF695">
        <v>38.869999999999997</v>
      </c>
      <c r="BK695">
        <v>38.869999999999997</v>
      </c>
      <c r="BP695">
        <v>38.869999999999997</v>
      </c>
      <c r="BU695">
        <v>38.869999999999997</v>
      </c>
      <c r="BZ695">
        <v>38.869999999999997</v>
      </c>
      <c r="CE695">
        <v>38.869999999999997</v>
      </c>
      <c r="CJ695">
        <v>38.869999999999997</v>
      </c>
      <c r="CK695" s="17"/>
      <c r="CO695">
        <v>38.869999999999997</v>
      </c>
      <c r="CT695">
        <v>38.869999999999997</v>
      </c>
      <c r="CY695">
        <v>38.869999999999997</v>
      </c>
      <c r="DD695">
        <v>41.2</v>
      </c>
      <c r="DI695">
        <v>41.2</v>
      </c>
      <c r="DN695">
        <v>41.2</v>
      </c>
      <c r="DS695">
        <v>41.2</v>
      </c>
      <c r="DX695">
        <v>41.2</v>
      </c>
      <c r="EC695">
        <v>41.2</v>
      </c>
      <c r="EH695">
        <v>43.45</v>
      </c>
      <c r="EM695">
        <v>0</v>
      </c>
      <c r="ER695">
        <v>43.45</v>
      </c>
      <c r="EW695">
        <v>43.45</v>
      </c>
      <c r="FB695">
        <v>43.45</v>
      </c>
      <c r="FG695">
        <v>43.45</v>
      </c>
      <c r="FL695">
        <v>43.45</v>
      </c>
      <c r="FQ695">
        <v>43.45</v>
      </c>
      <c r="FV695">
        <v>43.45</v>
      </c>
      <c r="GA695">
        <v>43.45</v>
      </c>
      <c r="GF695">
        <v>43.45</v>
      </c>
      <c r="GJ695">
        <v>46.14</v>
      </c>
      <c r="GK695">
        <v>0</v>
      </c>
      <c r="GP695">
        <v>46.14</v>
      </c>
      <c r="GU695">
        <v>46.14</v>
      </c>
      <c r="GZ695">
        <v>46.14</v>
      </c>
      <c r="HE695">
        <v>46.14</v>
      </c>
      <c r="HI695">
        <v>46.14</v>
      </c>
      <c r="HJ695">
        <v>0</v>
      </c>
      <c r="HO695">
        <v>46.14</v>
      </c>
      <c r="HT695">
        <v>36.85</v>
      </c>
      <c r="HY695">
        <v>46.14</v>
      </c>
      <c r="ID695">
        <v>46.14</v>
      </c>
      <c r="II695">
        <v>46.14</v>
      </c>
      <c r="IN695">
        <v>45.31</v>
      </c>
      <c r="IS695">
        <v>45.31</v>
      </c>
      <c r="IX695">
        <v>45.31</v>
      </c>
      <c r="JB695">
        <v>45.31</v>
      </c>
      <c r="JC695">
        <v>0</v>
      </c>
      <c r="JH695">
        <v>45.31</v>
      </c>
      <c r="JM695">
        <v>45.31</v>
      </c>
      <c r="JR695">
        <v>45.31</v>
      </c>
    </row>
    <row r="696" spans="1:278" x14ac:dyDescent="0.3">
      <c r="A696" s="2">
        <f>IFERROR(AVERAGEIF(Customer_Revenue[[#This Row],[1/3/2022]:[3/31/2022]], "&gt;0"), 0)</f>
        <v>64.575999999999993</v>
      </c>
      <c r="B696" s="1">
        <f>IFERROR(AVEDEV(Customer_Revenue[[#This Row],[1/3/2022]:[3/31/2022]]),0)</f>
        <v>2.2335999999999956</v>
      </c>
      <c r="C696" s="1">
        <f>IFERROR(MAX(0,#REF!-#REF!),0)</f>
        <v>0</v>
      </c>
      <c r="D696" s="1">
        <f>IFERROR(#REF!+#REF!,0)</f>
        <v>0</v>
      </c>
      <c r="E696" s="2">
        <f>IFERROR(AVERAGEIF(Customer_Revenue[[#This Row],[4/1/2022]:[6/30/2022]], "&gt;0"), 0)</f>
        <v>79.459999999999994</v>
      </c>
      <c r="F696" s="1">
        <f>IFERROR(AVEDEV(Customer_Revenue[[#This Row],[4/1/2022]:[6/30/2022]]),0)</f>
        <v>12.616</v>
      </c>
      <c r="G696" s="1">
        <f>IFERROR(MAX(0,#REF!-#REF!),0)</f>
        <v>0</v>
      </c>
      <c r="H696" s="1">
        <f>IFERROR(#REF!+#REF!,0)</f>
        <v>0</v>
      </c>
      <c r="I696" s="2">
        <f>IFERROR(AVERAGEIF(Customer_Revenue[[#This Row],[4/1/2022]:[9/30/2022]], "&gt;0"),0)</f>
        <v>65.645999999999987</v>
      </c>
      <c r="J696" s="1">
        <f>IFERROR(AVEDEV(Customer_Revenue[[#This Row],[4/1/2022]:[9/30/2022]]),0)</f>
        <v>32.74444444444444</v>
      </c>
      <c r="K696" s="1">
        <f>IFERROR(MAX(0,Customer_Revenue[[#This Row],[Q3 Mean]]-Customer_Revenue[[#This Row],[Q3 Mean Absolute Deviation]]),0)</f>
        <v>32.901555555555547</v>
      </c>
      <c r="L696" s="1">
        <f>IFERROR(MAX(0,Customer_Revenue[[#This Row],[Q3 Mean]]+Customer_Revenue[[#This Row],[Q3 Mean Absolute Deviation]]),0)</f>
        <v>98.390444444444427</v>
      </c>
      <c r="M696" s="2">
        <f>IFERROR(AVERAGEIF(Customer_Revenue[[#This Row],[10/1/2021]:[3/31/2022]], "&gt;0"),0)</f>
        <v>65.665555555555542</v>
      </c>
      <c r="N696" s="1">
        <f>IFERROR(AVEDEV(Customer_Revenue[[#This Row],[10/1/2021]:[3/31/2022]]),0)</f>
        <v>7.5503703703703655</v>
      </c>
      <c r="O696" s="1">
        <f>IFERROR(MAX(0,#REF!-#REF!),0)</f>
        <v>0</v>
      </c>
      <c r="P696" s="1">
        <f>IFERROR(#REF!+#REF!,0)</f>
        <v>0</v>
      </c>
      <c r="Q696">
        <v>12484</v>
      </c>
      <c r="U696">
        <v>56.78</v>
      </c>
      <c r="Z696">
        <v>56.78</v>
      </c>
      <c r="AE696">
        <v>56.78</v>
      </c>
      <c r="AJ696">
        <v>56.78</v>
      </c>
      <c r="AO696">
        <v>79.11</v>
      </c>
      <c r="AT696">
        <v>58.11</v>
      </c>
      <c r="AY696">
        <v>115.68</v>
      </c>
      <c r="BD696">
        <v>63.18</v>
      </c>
      <c r="BI696">
        <v>63.18</v>
      </c>
      <c r="BN696">
        <v>63.18</v>
      </c>
      <c r="BS696">
        <v>63.18</v>
      </c>
      <c r="BX696">
        <v>63.18</v>
      </c>
      <c r="CC696">
        <v>63.18</v>
      </c>
      <c r="CH696">
        <v>63.18</v>
      </c>
      <c r="CK696" s="17"/>
      <c r="CM696">
        <v>63.18</v>
      </c>
      <c r="CR696">
        <v>63.18</v>
      </c>
      <c r="CW696">
        <v>63.18</v>
      </c>
      <c r="DB696">
        <v>70.16</v>
      </c>
      <c r="GI696">
        <v>63.69</v>
      </c>
      <c r="GN696">
        <v>79.52</v>
      </c>
      <c r="GS696">
        <v>63.69</v>
      </c>
      <c r="GX696">
        <v>96.19</v>
      </c>
      <c r="HC696">
        <v>94.21</v>
      </c>
      <c r="HH696">
        <v>79.8</v>
      </c>
      <c r="HM696">
        <v>35</v>
      </c>
      <c r="HR696">
        <v>54.68</v>
      </c>
      <c r="HW696">
        <v>54.68</v>
      </c>
      <c r="IB696">
        <v>35</v>
      </c>
      <c r="IG696">
        <v>0</v>
      </c>
      <c r="IL696">
        <v>0</v>
      </c>
      <c r="IQ696">
        <v>0</v>
      </c>
      <c r="IV696">
        <v>0</v>
      </c>
      <c r="JA696">
        <v>0</v>
      </c>
      <c r="JF696">
        <v>0</v>
      </c>
      <c r="JK696">
        <v>0</v>
      </c>
      <c r="JP696">
        <v>0</v>
      </c>
    </row>
    <row r="697" spans="1:278" x14ac:dyDescent="0.3">
      <c r="A697" s="2">
        <f>IFERROR(AVERAGEIF(Customer_Revenue[[#This Row],[1/3/2022]:[3/31/2022]], "&gt;0"), 0)</f>
        <v>89.616923076923072</v>
      </c>
      <c r="B697" s="1">
        <f>IFERROR(AVEDEV(Customer_Revenue[[#This Row],[1/3/2022]:[3/31/2022]]),0)</f>
        <v>5.3376331360946745</v>
      </c>
      <c r="C697" s="1">
        <f>IFERROR(MAX(0,#REF!-#REF!),0)</f>
        <v>0</v>
      </c>
      <c r="D697" s="1">
        <f>IFERROR(#REF!+#REF!,0)</f>
        <v>0</v>
      </c>
      <c r="E697" s="2">
        <f>IFERROR(AVERAGEIF(Customer_Revenue[[#This Row],[4/1/2022]:[6/30/2022]], "&gt;0"), 0)</f>
        <v>89.228461538461545</v>
      </c>
      <c r="F697" s="1">
        <f>IFERROR(AVEDEV(Customer_Revenue[[#This Row],[4/1/2022]:[6/30/2022]]),0)</f>
        <v>1.0224852071005979</v>
      </c>
      <c r="G697" s="1">
        <f>IFERROR(MAX(0,#REF!-#REF!),0)</f>
        <v>0</v>
      </c>
      <c r="H697" s="1">
        <f>IFERROR(#REF!+#REF!,0)</f>
        <v>0</v>
      </c>
      <c r="I697" s="2">
        <f>IFERROR(AVERAGEIF(Customer_Revenue[[#This Row],[4/1/2022]:[9/30/2022]], "&gt;0"),0)</f>
        <v>97.876538461538473</v>
      </c>
      <c r="J697" s="1">
        <f>IFERROR(AVEDEV(Customer_Revenue[[#This Row],[4/1/2022]:[9/30/2022]]),0)</f>
        <v>10.797781065088758</v>
      </c>
      <c r="K697" s="1">
        <f>IFERROR(MAX(0,Customer_Revenue[[#This Row],[Q3 Mean]]-Customer_Revenue[[#This Row],[Q3 Mean Absolute Deviation]]),0)</f>
        <v>87.078757396449717</v>
      </c>
      <c r="L697" s="1">
        <f>IFERROR(MAX(0,Customer_Revenue[[#This Row],[Q3 Mean]]+Customer_Revenue[[#This Row],[Q3 Mean Absolute Deviation]]),0)</f>
        <v>108.67431952662723</v>
      </c>
      <c r="M697" s="2">
        <f>IFERROR(AVERAGEIF(Customer_Revenue[[#This Row],[10/1/2021]:[3/31/2022]], "&gt;0"),0)</f>
        <v>91.428461538461519</v>
      </c>
      <c r="N697" s="1">
        <f>IFERROR(AVEDEV(Customer_Revenue[[#This Row],[10/1/2021]:[3/31/2022]]),0)</f>
        <v>3.3655621301775231</v>
      </c>
      <c r="O697" s="1">
        <f>IFERROR(MAX(0,#REF!-#REF!),0)</f>
        <v>0</v>
      </c>
      <c r="P697" s="1">
        <f>IFERROR(#REF!+#REF!,0)</f>
        <v>0</v>
      </c>
      <c r="Q697">
        <v>12494</v>
      </c>
      <c r="S697">
        <v>93.24</v>
      </c>
      <c r="X697">
        <v>93.24</v>
      </c>
      <c r="AC697">
        <v>93.24</v>
      </c>
      <c r="AH697">
        <v>93.24</v>
      </c>
      <c r="AM697">
        <v>93.24</v>
      </c>
      <c r="AR697">
        <v>93.24</v>
      </c>
      <c r="AW697">
        <v>93.24</v>
      </c>
      <c r="BB697">
        <v>93.24</v>
      </c>
      <c r="BG697">
        <v>93.24</v>
      </c>
      <c r="BL697">
        <v>93.24</v>
      </c>
      <c r="BQ697">
        <v>93.24</v>
      </c>
      <c r="BV697">
        <v>93.24</v>
      </c>
      <c r="CA697">
        <v>93.24</v>
      </c>
      <c r="CF697">
        <v>93.24</v>
      </c>
      <c r="CK697" s="17">
        <v>93.24</v>
      </c>
      <c r="CP697">
        <v>93.24</v>
      </c>
      <c r="CU697">
        <v>93.24</v>
      </c>
      <c r="CZ697">
        <v>93.24</v>
      </c>
      <c r="DE697">
        <v>93.24</v>
      </c>
      <c r="DJ697">
        <v>93.24</v>
      </c>
      <c r="DO697">
        <v>83.52</v>
      </c>
      <c r="DT697">
        <v>64.400000000000006</v>
      </c>
      <c r="DY697">
        <v>98.95</v>
      </c>
      <c r="ED697">
        <v>88.49</v>
      </c>
      <c r="EI697">
        <v>88.49</v>
      </c>
      <c r="EN697">
        <v>88.49</v>
      </c>
      <c r="ES697">
        <v>88.49</v>
      </c>
      <c r="EX697">
        <v>88.49</v>
      </c>
      <c r="FC697">
        <v>88.49</v>
      </c>
      <c r="FH697">
        <v>88.49</v>
      </c>
      <c r="FM697">
        <v>88.49</v>
      </c>
      <c r="FR697">
        <v>88.49</v>
      </c>
      <c r="FW697">
        <v>88.49</v>
      </c>
      <c r="GB697">
        <v>88.49</v>
      </c>
      <c r="GG697">
        <v>88.49</v>
      </c>
      <c r="GL697">
        <v>90.89</v>
      </c>
      <c r="GQ697">
        <v>90.89</v>
      </c>
      <c r="GV697">
        <v>90.89</v>
      </c>
      <c r="HA697">
        <v>90.89</v>
      </c>
      <c r="HF697">
        <v>90.89</v>
      </c>
      <c r="HK697">
        <v>90.89</v>
      </c>
      <c r="HP697">
        <v>90.89</v>
      </c>
      <c r="HU697">
        <v>90.89</v>
      </c>
      <c r="HZ697">
        <v>194.64</v>
      </c>
      <c r="IE697">
        <v>103.89</v>
      </c>
      <c r="IJ697">
        <v>103.89</v>
      </c>
      <c r="IO697">
        <v>103.14</v>
      </c>
      <c r="IT697">
        <v>103.14</v>
      </c>
      <c r="IY697">
        <v>103.14</v>
      </c>
      <c r="JD697">
        <v>103.14</v>
      </c>
      <c r="JI697">
        <v>103.14</v>
      </c>
      <c r="JN697">
        <v>103.14</v>
      </c>
    </row>
    <row r="698" spans="1:278" x14ac:dyDescent="0.3">
      <c r="A698" s="2">
        <f>IFERROR(AVERAGEIF(Customer_Revenue[[#This Row],[1/3/2022]:[3/31/2022]], "&gt;0"), 0)</f>
        <v>258.86250000000001</v>
      </c>
      <c r="B698" s="1">
        <f>IFERROR(AVEDEV(Customer_Revenue[[#This Row],[1/3/2022]:[3/31/2022]]),0)</f>
        <v>37.40625</v>
      </c>
      <c r="C698" s="1">
        <f>IFERROR(MAX(0,#REF!-#REF!),0)</f>
        <v>0</v>
      </c>
      <c r="D698" s="1">
        <f>IFERROR(#REF!+#REF!,0)</f>
        <v>0</v>
      </c>
      <c r="E698" s="2">
        <f>IFERROR(AVERAGEIF(Customer_Revenue[[#This Row],[4/1/2022]:[6/30/2022]], "&gt;0"), 0)</f>
        <v>278.86666666666667</v>
      </c>
      <c r="F698" s="1">
        <f>IFERROR(AVEDEV(Customer_Revenue[[#This Row],[4/1/2022]:[6/30/2022]]),0)</f>
        <v>20.777777777777789</v>
      </c>
      <c r="G698" s="1">
        <f>IFERROR(MAX(0,#REF!-#REF!),0)</f>
        <v>0</v>
      </c>
      <c r="H698" s="1">
        <f>IFERROR(#REF!+#REF!,0)</f>
        <v>0</v>
      </c>
      <c r="I698" s="2">
        <f>IFERROR(AVERAGEIF(Customer_Revenue[[#This Row],[4/1/2022]:[9/30/2022]], "&gt;0"),0)</f>
        <v>296.71333333333337</v>
      </c>
      <c r="J698" s="1">
        <f>IFERROR(AVEDEV(Customer_Revenue[[#This Row],[4/1/2022]:[9/30/2022]]),0)</f>
        <v>17.846666666666675</v>
      </c>
      <c r="K698" s="1">
        <f>IFERROR(MAX(0,Customer_Revenue[[#This Row],[Q3 Mean]]-Customer_Revenue[[#This Row],[Q3 Mean Absolute Deviation]]),0)</f>
        <v>278.86666666666667</v>
      </c>
      <c r="L698" s="1">
        <f>IFERROR(MAX(0,Customer_Revenue[[#This Row],[Q3 Mean]]+Customer_Revenue[[#This Row],[Q3 Mean Absolute Deviation]]),0)</f>
        <v>314.56000000000006</v>
      </c>
      <c r="M698" s="2">
        <f>IFERROR(AVERAGEIF(Customer_Revenue[[#This Row],[10/1/2021]:[3/31/2022]], "&gt;0"),0)</f>
        <v>241.36142857142858</v>
      </c>
      <c r="N698" s="1">
        <f>IFERROR(AVEDEV(Customer_Revenue[[#This Row],[10/1/2021]:[3/31/2022]]),0)</f>
        <v>52.586530612244907</v>
      </c>
      <c r="O698" s="1">
        <f>IFERROR(MAX(0,#REF!-#REF!),0)</f>
        <v>0</v>
      </c>
      <c r="P698" s="1">
        <f>IFERROR(#REF!+#REF!,0)</f>
        <v>0</v>
      </c>
      <c r="Q698">
        <v>12513</v>
      </c>
      <c r="AA698">
        <v>269.73</v>
      </c>
      <c r="AU698">
        <v>269.73</v>
      </c>
      <c r="BO698">
        <v>114.62</v>
      </c>
      <c r="CI698">
        <v>269.73</v>
      </c>
      <c r="CK698" s="17"/>
      <c r="DC698">
        <v>288.62</v>
      </c>
      <c r="DW698">
        <v>184.05</v>
      </c>
      <c r="EQ698">
        <v>293.05</v>
      </c>
      <c r="FK698">
        <v>247.7</v>
      </c>
      <c r="GE698">
        <v>293.05</v>
      </c>
      <c r="GY698">
        <v>295.85000000000002</v>
      </c>
      <c r="HS698">
        <v>312.86</v>
      </c>
      <c r="IM698">
        <v>315.41000000000003</v>
      </c>
      <c r="JG698">
        <v>315.41000000000003</v>
      </c>
    </row>
    <row r="699" spans="1:278" x14ac:dyDescent="0.3">
      <c r="A699" s="2">
        <f>IFERROR(AVERAGEIF(Customer_Revenue[[#This Row],[1/3/2022]:[3/31/2022]], "&gt;0"), 0)</f>
        <v>59.492307692307691</v>
      </c>
      <c r="B699" s="1">
        <f>IFERROR(AVEDEV(Customer_Revenue[[#This Row],[1/3/2022]:[3/31/2022]]),0)</f>
        <v>9.5604081632653077</v>
      </c>
      <c r="C699" s="1">
        <f>IFERROR(MAX(0,#REF!-#REF!),0)</f>
        <v>0</v>
      </c>
      <c r="D699" s="1">
        <f>IFERROR(#REF!+#REF!,0)</f>
        <v>0</v>
      </c>
      <c r="E699" s="2">
        <f>IFERROR(AVERAGEIF(Customer_Revenue[[#This Row],[4/1/2022]:[6/30/2022]], "&gt;0"), 0)</f>
        <v>0</v>
      </c>
      <c r="F699" s="1">
        <f>IFERROR(AVEDEV(Customer_Revenue[[#This Row],[4/1/2022]:[6/30/2022]]),0)</f>
        <v>0</v>
      </c>
      <c r="G699" s="1">
        <f>IFERROR(MAX(0,#REF!-#REF!),0)</f>
        <v>0</v>
      </c>
      <c r="H699" s="1">
        <f>IFERROR(#REF!+#REF!,0)</f>
        <v>0</v>
      </c>
      <c r="I699" s="2">
        <f>IFERROR(AVERAGEIF(Customer_Revenue[[#This Row],[4/1/2022]:[9/30/2022]], "&gt;0"),0)</f>
        <v>103.41666666666667</v>
      </c>
      <c r="J699" s="1">
        <f>IFERROR(AVEDEV(Customer_Revenue[[#This Row],[4/1/2022]:[9/30/2022]]),0)</f>
        <v>51.069958847736615</v>
      </c>
      <c r="K699" s="1">
        <f>IFERROR(MAX(0,Customer_Revenue[[#This Row],[Q3 Mean]]-Customer_Revenue[[#This Row],[Q3 Mean Absolute Deviation]]),0)</f>
        <v>52.346707818930057</v>
      </c>
      <c r="L699" s="1">
        <f>IFERROR(MAX(0,Customer_Revenue[[#This Row],[Q3 Mean]]+Customer_Revenue[[#This Row],[Q3 Mean Absolute Deviation]]),0)</f>
        <v>154.48662551440327</v>
      </c>
      <c r="M699" s="2">
        <f>IFERROR(AVERAGEIF(Customer_Revenue[[#This Row],[10/1/2021]:[3/31/2022]], "&gt;0"),0)</f>
        <v>62.284230769230788</v>
      </c>
      <c r="N699" s="1">
        <f>IFERROR(AVEDEV(Customer_Revenue[[#This Row],[10/1/2021]:[3/31/2022]]),0)</f>
        <v>12.009492455418391</v>
      </c>
      <c r="O699" s="1">
        <f>IFERROR(MAX(0,#REF!-#REF!),0)</f>
        <v>0</v>
      </c>
      <c r="P699" s="1">
        <f>IFERROR(#REF!+#REF!,0)</f>
        <v>0</v>
      </c>
      <c r="Q699">
        <v>12529</v>
      </c>
      <c r="T699">
        <v>55.31</v>
      </c>
      <c r="Y699">
        <v>55.31</v>
      </c>
      <c r="AD699">
        <v>55.31</v>
      </c>
      <c r="AI699">
        <v>115.78</v>
      </c>
      <c r="AN699">
        <v>55.31</v>
      </c>
      <c r="AS699">
        <v>51.51</v>
      </c>
      <c r="AX699">
        <v>51.51</v>
      </c>
      <c r="BC699">
        <v>51.51</v>
      </c>
      <c r="BH699">
        <v>85.08</v>
      </c>
      <c r="BM699">
        <v>51.51</v>
      </c>
      <c r="BR699">
        <v>58.86</v>
      </c>
      <c r="BW699">
        <v>94.06</v>
      </c>
      <c r="CB699">
        <v>64.930000000000007</v>
      </c>
      <c r="CG699">
        <v>64.930000000000007</v>
      </c>
      <c r="CK699" s="17"/>
      <c r="CL699">
        <v>51.51</v>
      </c>
      <c r="CQ699">
        <v>51.51</v>
      </c>
      <c r="CV699">
        <v>54.4</v>
      </c>
      <c r="DA699">
        <v>54.4</v>
      </c>
      <c r="DF699">
        <v>54.4</v>
      </c>
      <c r="DK699">
        <v>54.4</v>
      </c>
      <c r="DP699">
        <v>54.4</v>
      </c>
      <c r="DS699">
        <v>61.4</v>
      </c>
      <c r="DU699">
        <v>58.21</v>
      </c>
      <c r="DZ699">
        <v>58.21</v>
      </c>
      <c r="EE699">
        <v>95.79</v>
      </c>
      <c r="EJ699">
        <v>59.84</v>
      </c>
      <c r="EO699">
        <v>0</v>
      </c>
      <c r="ET699">
        <v>0</v>
      </c>
      <c r="EY699">
        <v>0</v>
      </c>
      <c r="FD699">
        <v>0</v>
      </c>
      <c r="FI699">
        <v>0</v>
      </c>
      <c r="FN699">
        <v>0</v>
      </c>
      <c r="FS699">
        <v>0</v>
      </c>
      <c r="FX699">
        <v>0</v>
      </c>
      <c r="GC699">
        <v>0</v>
      </c>
      <c r="GH699">
        <v>0</v>
      </c>
      <c r="GM699">
        <v>0</v>
      </c>
      <c r="GN699">
        <v>0</v>
      </c>
      <c r="GR699">
        <v>0</v>
      </c>
      <c r="GW699">
        <v>0</v>
      </c>
      <c r="HB699">
        <v>0</v>
      </c>
      <c r="HG699">
        <v>0</v>
      </c>
      <c r="HL699">
        <v>90.99</v>
      </c>
      <c r="HQ699">
        <v>131.25</v>
      </c>
      <c r="HV699">
        <v>90.99</v>
      </c>
      <c r="IA699">
        <v>90.99</v>
      </c>
      <c r="IF699">
        <v>90.99</v>
      </c>
      <c r="IK699">
        <v>90.99</v>
      </c>
      <c r="IP699">
        <v>90.16</v>
      </c>
      <c r="IU699">
        <v>90.16</v>
      </c>
      <c r="IZ699">
        <v>90.16</v>
      </c>
      <c r="JE699">
        <v>163.74</v>
      </c>
      <c r="JJ699">
        <v>90.16</v>
      </c>
      <c r="JO699">
        <v>130.41999999999999</v>
      </c>
    </row>
    <row r="700" spans="1:278" x14ac:dyDescent="0.3">
      <c r="A700" s="2">
        <f>IFERROR(AVERAGEIF(Customer_Revenue[[#This Row],[1/3/2022]:[3/31/2022]], "&gt;0"), 0)</f>
        <v>83.856153846153831</v>
      </c>
      <c r="B700" s="1">
        <f>IFERROR(AVEDEV(Customer_Revenue[[#This Row],[1/3/2022]:[3/31/2022]]),0)</f>
        <v>9.387337278106493</v>
      </c>
      <c r="C700" s="1">
        <f>IFERROR(MAX(0,#REF!-#REF!),0)</f>
        <v>0</v>
      </c>
      <c r="D700" s="1">
        <f>IFERROR(#REF!+#REF!,0)</f>
        <v>0</v>
      </c>
      <c r="E700" s="2">
        <f>IFERROR(AVERAGEIF(Customer_Revenue[[#This Row],[4/1/2022]:[6/30/2022]], "&gt;0"), 0)</f>
        <v>94.027692307692305</v>
      </c>
      <c r="F700" s="1">
        <f>IFERROR(AVEDEV(Customer_Revenue[[#This Row],[4/1/2022]:[6/30/2022]]),0)</f>
        <v>11.368402366863901</v>
      </c>
      <c r="G700" s="1">
        <f>IFERROR(MAX(0,#REF!-#REF!),0)</f>
        <v>0</v>
      </c>
      <c r="H700" s="1">
        <f>IFERROR(#REF!+#REF!,0)</f>
        <v>0</v>
      </c>
      <c r="I700" s="2">
        <f>IFERROR(AVERAGEIF(Customer_Revenue[[#This Row],[4/1/2022]:[9/30/2022]], "&gt;0"),0)</f>
        <v>92.94076923076922</v>
      </c>
      <c r="J700" s="1">
        <f>IFERROR(AVEDEV(Customer_Revenue[[#This Row],[4/1/2022]:[9/30/2022]]),0)</f>
        <v>8.5082840236686277</v>
      </c>
      <c r="K700" s="1">
        <f>IFERROR(MAX(0,Customer_Revenue[[#This Row],[Q3 Mean]]-Customer_Revenue[[#This Row],[Q3 Mean Absolute Deviation]]),0)</f>
        <v>84.432485207100598</v>
      </c>
      <c r="L700" s="1">
        <f>IFERROR(MAX(0,Customer_Revenue[[#This Row],[Q3 Mean]]+Customer_Revenue[[#This Row],[Q3 Mean Absolute Deviation]]),0)</f>
        <v>101.44905325443784</v>
      </c>
      <c r="M700" s="2">
        <f>IFERROR(AVERAGEIF(Customer_Revenue[[#This Row],[10/1/2021]:[3/31/2022]], "&gt;0"),0)</f>
        <v>85.038461538461576</v>
      </c>
      <c r="N700" s="1">
        <f>IFERROR(AVEDEV(Customer_Revenue[[#This Row],[10/1/2021]:[3/31/2022]]),0)</f>
        <v>12.232921810699619</v>
      </c>
      <c r="O700" s="1">
        <f>IFERROR(MAX(0,#REF!-#REF!),0)</f>
        <v>0</v>
      </c>
      <c r="P700" s="1">
        <f>IFERROR(#REF!+#REF!,0)</f>
        <v>0</v>
      </c>
      <c r="Q700">
        <v>12595</v>
      </c>
      <c r="R700">
        <v>77.900000000000006</v>
      </c>
      <c r="W700">
        <v>77.900000000000006</v>
      </c>
      <c r="AB700">
        <v>77.900000000000006</v>
      </c>
      <c r="AG700">
        <v>77.900000000000006</v>
      </c>
      <c r="AL700">
        <v>77.900000000000006</v>
      </c>
      <c r="AQ700">
        <v>150.72999999999999</v>
      </c>
      <c r="AV700">
        <v>77.900000000000006</v>
      </c>
      <c r="BA700">
        <v>77.900000000000006</v>
      </c>
      <c r="BF700">
        <v>77.900000000000006</v>
      </c>
      <c r="BG700">
        <v>77.900000000000006</v>
      </c>
      <c r="BL700">
        <v>77.900000000000006</v>
      </c>
      <c r="BQ700">
        <v>77.900000000000006</v>
      </c>
      <c r="BV700">
        <v>113.24</v>
      </c>
      <c r="CA700">
        <v>0</v>
      </c>
      <c r="CF700">
        <v>113.24</v>
      </c>
      <c r="CK700" s="17">
        <v>77.900000000000006</v>
      </c>
      <c r="CP700">
        <v>77.900000000000006</v>
      </c>
      <c r="CU700">
        <v>77.900000000000006</v>
      </c>
      <c r="CZ700">
        <v>77.900000000000006</v>
      </c>
      <c r="DE700">
        <v>77.900000000000006</v>
      </c>
      <c r="DJ700">
        <v>77.900000000000006</v>
      </c>
      <c r="DO700">
        <v>77.900000000000006</v>
      </c>
      <c r="DT700">
        <v>77.900000000000006</v>
      </c>
      <c r="DY700">
        <v>77.900000000000006</v>
      </c>
      <c r="ED700">
        <v>80.150000000000006</v>
      </c>
      <c r="EI700">
        <v>115.49</v>
      </c>
      <c r="EN700">
        <v>80.150000000000006</v>
      </c>
      <c r="ES700">
        <v>86.56</v>
      </c>
      <c r="EX700">
        <v>86.56</v>
      </c>
      <c r="FC700">
        <v>86.56</v>
      </c>
      <c r="FH700">
        <v>86.56</v>
      </c>
      <c r="FM700">
        <v>86.56</v>
      </c>
      <c r="FR700">
        <v>86.56</v>
      </c>
      <c r="FW700">
        <v>86.56</v>
      </c>
      <c r="GB700">
        <v>86.56</v>
      </c>
      <c r="GG700">
        <v>129.6</v>
      </c>
      <c r="GL700">
        <v>132.35</v>
      </c>
      <c r="GQ700">
        <v>89.31</v>
      </c>
      <c r="GV700">
        <v>89.31</v>
      </c>
      <c r="HA700">
        <v>89.31</v>
      </c>
      <c r="HF700">
        <v>89.31</v>
      </c>
      <c r="HK700">
        <v>127.48</v>
      </c>
      <c r="HP700">
        <v>89.31</v>
      </c>
      <c r="HU700">
        <v>89.31</v>
      </c>
      <c r="HZ700">
        <v>89.31</v>
      </c>
      <c r="IE700">
        <v>89.31</v>
      </c>
      <c r="IJ700">
        <v>89.31</v>
      </c>
      <c r="IO700">
        <v>88.46</v>
      </c>
      <c r="IT700">
        <v>88.46</v>
      </c>
      <c r="IY700">
        <v>88.46</v>
      </c>
      <c r="JD700">
        <v>88.46</v>
      </c>
      <c r="JI700">
        <v>88.46</v>
      </c>
      <c r="JN700">
        <v>88.46</v>
      </c>
    </row>
    <row r="701" spans="1:278" x14ac:dyDescent="0.3">
      <c r="A701" s="2">
        <f>IFERROR(AVERAGEIF(Customer_Revenue[[#This Row],[1/3/2022]:[3/31/2022]], "&gt;0"), 0)</f>
        <v>86.781538461538474</v>
      </c>
      <c r="B701" s="1">
        <f>IFERROR(AVEDEV(Customer_Revenue[[#This Row],[1/3/2022]:[3/31/2022]]),0)</f>
        <v>3.0460355029585786</v>
      </c>
      <c r="C701" s="1">
        <f>IFERROR(MAX(0,#REF!-#REF!),0)</f>
        <v>0</v>
      </c>
      <c r="D701" s="1">
        <f>IFERROR(#REF!+#REF!,0)</f>
        <v>0</v>
      </c>
      <c r="E701" s="2">
        <f>IFERROR(AVERAGEIF(Customer_Revenue[[#This Row],[4/1/2022]:[6/30/2022]], "&gt;0"), 0)</f>
        <v>73.064615384615379</v>
      </c>
      <c r="F701" s="1">
        <f>IFERROR(AVEDEV(Customer_Revenue[[#This Row],[4/1/2022]:[6/30/2022]]),0)</f>
        <v>7.1673372781065074</v>
      </c>
      <c r="G701" s="1">
        <f>IFERROR(MAX(0,#REF!-#REF!),0)</f>
        <v>0</v>
      </c>
      <c r="H701" s="1">
        <f>IFERROR(#REF!+#REF!,0)</f>
        <v>0</v>
      </c>
      <c r="I701" s="2">
        <f>IFERROR(AVERAGEIF(Customer_Revenue[[#This Row],[4/1/2022]:[9/30/2022]], "&gt;0"),0)</f>
        <v>76.767692307692329</v>
      </c>
      <c r="J701" s="1">
        <f>IFERROR(AVEDEV(Customer_Revenue[[#This Row],[4/1/2022]:[9/30/2022]]),0)</f>
        <v>5.2927810650887466</v>
      </c>
      <c r="K701" s="1">
        <f>IFERROR(MAX(0,Customer_Revenue[[#This Row],[Q3 Mean]]-Customer_Revenue[[#This Row],[Q3 Mean Absolute Deviation]]),0)</f>
        <v>71.474911242603582</v>
      </c>
      <c r="L701" s="1">
        <f>IFERROR(MAX(0,Customer_Revenue[[#This Row],[Q3 Mean]]+Customer_Revenue[[#This Row],[Q3 Mean Absolute Deviation]]),0)</f>
        <v>82.060473372781075</v>
      </c>
      <c r="M701" s="2">
        <f>IFERROR(AVERAGEIF(Customer_Revenue[[#This Row],[10/1/2021]:[3/31/2022]], "&gt;0"),0)</f>
        <v>86.177692307692269</v>
      </c>
      <c r="N701" s="1">
        <f>IFERROR(AVEDEV(Customer_Revenue[[#This Row],[10/1/2021]:[3/31/2022]]),0)</f>
        <v>2.9492307692307684</v>
      </c>
      <c r="O701" s="1">
        <f>IFERROR(MAX(0,#REF!-#REF!),0)</f>
        <v>0</v>
      </c>
      <c r="P701" s="1">
        <f>IFERROR(#REF!+#REF!,0)</f>
        <v>0</v>
      </c>
      <c r="Q701">
        <v>12608</v>
      </c>
      <c r="T701">
        <v>83.78</v>
      </c>
      <c r="Y701">
        <v>83.78</v>
      </c>
      <c r="AD701">
        <v>83.78</v>
      </c>
      <c r="AI701">
        <v>83.78</v>
      </c>
      <c r="AN701">
        <v>83.78</v>
      </c>
      <c r="AS701">
        <v>83.78</v>
      </c>
      <c r="AX701">
        <v>83.78</v>
      </c>
      <c r="BC701">
        <v>83.78</v>
      </c>
      <c r="BH701">
        <v>83.78</v>
      </c>
      <c r="BM701">
        <v>89.61</v>
      </c>
      <c r="BR701">
        <v>89.61</v>
      </c>
      <c r="BW701">
        <v>89.61</v>
      </c>
      <c r="CB701">
        <v>89.61</v>
      </c>
      <c r="CG701">
        <v>89.61</v>
      </c>
      <c r="CK701" s="17"/>
      <c r="CL701">
        <v>89.61</v>
      </c>
      <c r="CQ701">
        <v>89.61</v>
      </c>
      <c r="CV701">
        <v>89.61</v>
      </c>
      <c r="DA701">
        <v>89.61</v>
      </c>
      <c r="DF701">
        <v>89.61</v>
      </c>
      <c r="DK701">
        <v>89.61</v>
      </c>
      <c r="DP701">
        <v>84.97</v>
      </c>
      <c r="DU701">
        <v>84.97</v>
      </c>
      <c r="DZ701">
        <v>84.97</v>
      </c>
      <c r="EE701">
        <v>86.47</v>
      </c>
      <c r="EJ701">
        <v>86.47</v>
      </c>
      <c r="EO701">
        <v>73.040000000000006</v>
      </c>
      <c r="ET701">
        <v>73.040000000000006</v>
      </c>
      <c r="EY701">
        <v>73.040000000000006</v>
      </c>
      <c r="FD701">
        <v>54.53</v>
      </c>
      <c r="FI701">
        <v>63.42</v>
      </c>
      <c r="FN701">
        <v>57.86</v>
      </c>
      <c r="FS701">
        <v>69.91</v>
      </c>
      <c r="FX701">
        <v>79.16</v>
      </c>
      <c r="GC701">
        <v>79.16</v>
      </c>
      <c r="GH701">
        <v>79.16</v>
      </c>
      <c r="GM701">
        <v>80.14</v>
      </c>
      <c r="GR701">
        <v>80.14</v>
      </c>
      <c r="GW701">
        <v>80.14</v>
      </c>
      <c r="HB701">
        <v>80.14</v>
      </c>
      <c r="HG701">
        <v>80.14</v>
      </c>
      <c r="HL701">
        <v>80.14</v>
      </c>
      <c r="HQ701">
        <v>80.14</v>
      </c>
      <c r="HV701">
        <v>80.14</v>
      </c>
      <c r="IA701">
        <v>80.14</v>
      </c>
      <c r="IF701">
        <v>80.14</v>
      </c>
      <c r="IK701">
        <v>80.14</v>
      </c>
      <c r="IP701">
        <v>79.84</v>
      </c>
      <c r="IU701">
        <v>79.84</v>
      </c>
      <c r="IZ701">
        <v>79.84</v>
      </c>
      <c r="JE701">
        <v>79.84</v>
      </c>
      <c r="JJ701">
        <v>82.89</v>
      </c>
      <c r="JO701">
        <v>82.89</v>
      </c>
    </row>
    <row r="702" spans="1:278" x14ac:dyDescent="0.3">
      <c r="A702" s="2">
        <f>IFERROR(AVERAGEIF(Customer_Revenue[[#This Row],[1/3/2022]:[3/31/2022]], "&gt;0"), 0)</f>
        <v>72.00833333333334</v>
      </c>
      <c r="B702" s="1">
        <f>IFERROR(AVEDEV(Customer_Revenue[[#This Row],[1/3/2022]:[3/31/2022]]),0)</f>
        <v>22.847222222222229</v>
      </c>
      <c r="C702" s="1">
        <f>IFERROR(MAX(0,#REF!-#REF!),0)</f>
        <v>0</v>
      </c>
      <c r="D702" s="1">
        <f>IFERROR(#REF!+#REF!,0)</f>
        <v>0</v>
      </c>
      <c r="E702" s="2">
        <f>IFERROR(AVERAGEIF(Customer_Revenue[[#This Row],[4/1/2022]:[6/30/2022]], "&gt;0"), 0)</f>
        <v>133.89923076923074</v>
      </c>
      <c r="F702" s="1">
        <f>IFERROR(AVEDEV(Customer_Revenue[[#This Row],[4/1/2022]:[6/30/2022]]),0)</f>
        <v>50.037751479289923</v>
      </c>
      <c r="G702" s="1">
        <f>IFERROR(MAX(0,#REF!-#REF!),0)</f>
        <v>0</v>
      </c>
      <c r="H702" s="1">
        <f>IFERROR(#REF!+#REF!,0)</f>
        <v>0</v>
      </c>
      <c r="I702" s="2">
        <f>IFERROR(AVERAGEIF(Customer_Revenue[[#This Row],[4/1/2022]:[9/30/2022]], "&gt;0"),0)</f>
        <v>126.01111111111108</v>
      </c>
      <c r="J702" s="1">
        <f>IFERROR(AVEDEV(Customer_Revenue[[#This Row],[4/1/2022]:[9/30/2022]]),0)</f>
        <v>41.183621399176943</v>
      </c>
      <c r="K702" s="1">
        <f>IFERROR(MAX(0,Customer_Revenue[[#This Row],[Q3 Mean]]-Customer_Revenue[[#This Row],[Q3 Mean Absolute Deviation]]),0)</f>
        <v>84.827489711934135</v>
      </c>
      <c r="L702" s="1">
        <f>IFERROR(MAX(0,Customer_Revenue[[#This Row],[Q3 Mean]]+Customer_Revenue[[#This Row],[Q3 Mean Absolute Deviation]]),0)</f>
        <v>167.19473251028802</v>
      </c>
      <c r="M702" s="2">
        <f>IFERROR(AVERAGEIF(Customer_Revenue[[#This Row],[10/1/2021]:[3/31/2022]], "&gt;0"),0)</f>
        <v>59.793749999999996</v>
      </c>
      <c r="N702" s="1">
        <f>IFERROR(AVEDEV(Customer_Revenue[[#This Row],[10/1/2021]:[3/31/2022]]),0)</f>
        <v>18.55871999999999</v>
      </c>
      <c r="O702" s="1">
        <f>IFERROR(MAX(0,#REF!-#REF!),0)</f>
        <v>0</v>
      </c>
      <c r="P702" s="1">
        <f>IFERROR(#REF!+#REF!,0)</f>
        <v>0</v>
      </c>
      <c r="Q702">
        <v>12611</v>
      </c>
      <c r="V702">
        <v>48.25</v>
      </c>
      <c r="AA702">
        <v>48.25</v>
      </c>
      <c r="AF702">
        <v>48.25</v>
      </c>
      <c r="AK702">
        <v>48.25</v>
      </c>
      <c r="AQ702">
        <v>48.25</v>
      </c>
      <c r="AV702">
        <v>48.25</v>
      </c>
      <c r="BA702">
        <v>48.25</v>
      </c>
      <c r="BF702">
        <v>48.25</v>
      </c>
      <c r="BK702">
        <v>48.25</v>
      </c>
      <c r="BP702">
        <v>48.25</v>
      </c>
      <c r="BU702">
        <v>20.100000000000001</v>
      </c>
      <c r="BZ702">
        <v>0</v>
      </c>
      <c r="CE702">
        <v>68.349999999999994</v>
      </c>
      <c r="CJ702">
        <v>48.25</v>
      </c>
      <c r="CK702" s="17"/>
      <c r="CO702">
        <v>68.349999999999994</v>
      </c>
      <c r="CT702">
        <v>48.25</v>
      </c>
      <c r="CY702">
        <v>68.349999999999994</v>
      </c>
      <c r="DD702">
        <v>48.25</v>
      </c>
      <c r="DI702">
        <v>68.349999999999994</v>
      </c>
      <c r="DN702">
        <v>48.25</v>
      </c>
      <c r="DS702">
        <v>68.349999999999994</v>
      </c>
      <c r="DX702">
        <v>48.25</v>
      </c>
      <c r="EC702">
        <v>68.349999999999994</v>
      </c>
      <c r="EH702">
        <v>130.5</v>
      </c>
      <c r="EM702">
        <v>150.6</v>
      </c>
      <c r="ER702">
        <v>50.5</v>
      </c>
      <c r="EW702">
        <v>74.569999999999993</v>
      </c>
      <c r="FB702">
        <v>63.7</v>
      </c>
      <c r="FG702">
        <v>162.01</v>
      </c>
      <c r="FL702">
        <v>160.91</v>
      </c>
      <c r="FQ702">
        <v>195.52</v>
      </c>
      <c r="FV702">
        <v>87.42</v>
      </c>
      <c r="GA702">
        <v>195.52</v>
      </c>
      <c r="GF702">
        <v>173.82</v>
      </c>
      <c r="GK702">
        <v>111.83</v>
      </c>
      <c r="GP702">
        <v>176.53</v>
      </c>
      <c r="GU702">
        <v>198.23</v>
      </c>
      <c r="GZ702">
        <v>90.13</v>
      </c>
      <c r="HE702">
        <v>111.83</v>
      </c>
      <c r="HJ702">
        <v>176.53</v>
      </c>
      <c r="HO702">
        <v>111.83</v>
      </c>
      <c r="HT702">
        <v>90.13</v>
      </c>
      <c r="HY702">
        <v>111.83</v>
      </c>
      <c r="ID702">
        <v>90.13</v>
      </c>
      <c r="II702">
        <v>198.23</v>
      </c>
      <c r="IN702">
        <v>89.29</v>
      </c>
      <c r="IS702">
        <v>178.79</v>
      </c>
      <c r="IX702">
        <v>89.29</v>
      </c>
      <c r="JC702">
        <v>110.99</v>
      </c>
      <c r="JH702">
        <v>89.29</v>
      </c>
      <c r="JM702">
        <v>117.58</v>
      </c>
      <c r="JR702">
        <v>95.87</v>
      </c>
    </row>
    <row r="703" spans="1:278" x14ac:dyDescent="0.3">
      <c r="A703" s="2">
        <f>IFERROR(AVERAGEIF(Customer_Revenue[[#This Row],[1/3/2022]:[3/31/2022]], "&gt;0"), 0)</f>
        <v>57.39</v>
      </c>
      <c r="B703" s="1">
        <f>IFERROR(AVEDEV(Customer_Revenue[[#This Row],[1/3/2022]:[3/31/2022]]),0)</f>
        <v>0.96923076923077045</v>
      </c>
      <c r="C703" s="1">
        <f>IFERROR(MAX(0,#REF!-#REF!),0)</f>
        <v>0</v>
      </c>
      <c r="D703" s="1">
        <f>IFERROR(#REF!+#REF!,0)</f>
        <v>0</v>
      </c>
      <c r="E703" s="2">
        <f>IFERROR(AVERAGEIF(Customer_Revenue[[#This Row],[4/1/2022]:[6/30/2022]], "&gt;0"), 0)</f>
        <v>61.906153846153842</v>
      </c>
      <c r="F703" s="1">
        <f>IFERROR(AVEDEV(Customer_Revenue[[#This Row],[4/1/2022]:[6/30/2022]]),0)</f>
        <v>3.331005917159759</v>
      </c>
      <c r="G703" s="1">
        <f>IFERROR(MAX(0,#REF!-#REF!),0)</f>
        <v>0</v>
      </c>
      <c r="H703" s="1">
        <f>IFERROR(#REF!+#REF!,0)</f>
        <v>0</v>
      </c>
      <c r="I703" s="2">
        <f>IFERROR(AVERAGEIF(Customer_Revenue[[#This Row],[4/1/2022]:[9/30/2022]], "&gt;0"),0)</f>
        <v>61.375384615384583</v>
      </c>
      <c r="J703" s="1">
        <f>IFERROR(AVEDEV(Customer_Revenue[[#This Row],[4/1/2022]:[9/30/2022]]),0)</f>
        <v>2.1223076923076918</v>
      </c>
      <c r="K703" s="1">
        <f>IFERROR(MAX(0,Customer_Revenue[[#This Row],[Q3 Mean]]-Customer_Revenue[[#This Row],[Q3 Mean Absolute Deviation]]),0)</f>
        <v>59.25307692307689</v>
      </c>
      <c r="L703" s="1">
        <f>IFERROR(MAX(0,Customer_Revenue[[#This Row],[Q3 Mean]]+Customer_Revenue[[#This Row],[Q3 Mean Absolute Deviation]]),0)</f>
        <v>63.497692307692276</v>
      </c>
      <c r="M703" s="2">
        <f>IFERROR(AVERAGEIF(Customer_Revenue[[#This Row],[10/1/2021]:[3/31/2022]], "&gt;0"),0)</f>
        <v>58.611538461538473</v>
      </c>
      <c r="N703" s="1">
        <f>IFERROR(AVEDEV(Customer_Revenue[[#This Row],[10/1/2021]:[3/31/2022]]),0)</f>
        <v>2.0460355029585791</v>
      </c>
      <c r="O703" s="1">
        <f>IFERROR(MAX(0,#REF!-#REF!),0)</f>
        <v>0</v>
      </c>
      <c r="P703" s="1">
        <f>IFERROR(#REF!+#REF!,0)</f>
        <v>0</v>
      </c>
      <c r="Q703">
        <v>12617</v>
      </c>
      <c r="S703">
        <v>60.79</v>
      </c>
      <c r="X703">
        <v>60.79</v>
      </c>
      <c r="AC703">
        <v>60.79</v>
      </c>
      <c r="AH703">
        <v>52.7</v>
      </c>
      <c r="AM703">
        <v>60.79</v>
      </c>
      <c r="AR703">
        <v>60.79</v>
      </c>
      <c r="AW703">
        <v>60.79</v>
      </c>
      <c r="BB703">
        <v>60.79</v>
      </c>
      <c r="BG703">
        <v>60.79</v>
      </c>
      <c r="BL703">
        <v>60.79</v>
      </c>
      <c r="BQ703">
        <v>60.79</v>
      </c>
      <c r="BV703">
        <v>60.79</v>
      </c>
      <c r="CA703">
        <v>56.44</v>
      </c>
      <c r="CF703">
        <v>56.44</v>
      </c>
      <c r="CK703" s="17">
        <v>56.44</v>
      </c>
      <c r="CP703">
        <v>56.44</v>
      </c>
      <c r="CU703">
        <v>56.44</v>
      </c>
      <c r="CZ703">
        <v>56.44</v>
      </c>
      <c r="DE703">
        <v>56.44</v>
      </c>
      <c r="DJ703">
        <v>57.24</v>
      </c>
      <c r="DO703">
        <v>57.24</v>
      </c>
      <c r="DT703">
        <v>57.24</v>
      </c>
      <c r="DY703">
        <v>57.24</v>
      </c>
      <c r="ED703">
        <v>59.49</v>
      </c>
      <c r="EI703">
        <v>59.49</v>
      </c>
      <c r="EN703">
        <v>59.49</v>
      </c>
      <c r="ES703">
        <v>59.49</v>
      </c>
      <c r="EX703">
        <v>59.49</v>
      </c>
      <c r="FC703">
        <v>59.49</v>
      </c>
      <c r="FH703">
        <v>59.49</v>
      </c>
      <c r="FM703">
        <v>59.49</v>
      </c>
      <c r="FR703">
        <v>68.349999999999994</v>
      </c>
      <c r="FW703">
        <v>68.349999999999994</v>
      </c>
      <c r="GB703">
        <v>59.49</v>
      </c>
      <c r="GG703">
        <v>55.04</v>
      </c>
      <c r="GL703">
        <v>61.81</v>
      </c>
      <c r="GQ703">
        <v>70.67</v>
      </c>
      <c r="GV703">
        <v>61.81</v>
      </c>
      <c r="HA703">
        <v>61.81</v>
      </c>
      <c r="HF703">
        <v>61.81</v>
      </c>
      <c r="HK703">
        <v>61.81</v>
      </c>
      <c r="HP703">
        <v>61.81</v>
      </c>
      <c r="HU703">
        <v>61.81</v>
      </c>
      <c r="HZ703">
        <v>61.81</v>
      </c>
      <c r="IE703">
        <v>61.81</v>
      </c>
      <c r="IJ703">
        <v>61.81</v>
      </c>
      <c r="IO703">
        <v>61.09</v>
      </c>
      <c r="IT703">
        <v>61.09</v>
      </c>
      <c r="IY703">
        <v>61.09</v>
      </c>
      <c r="JD703">
        <v>52.86</v>
      </c>
      <c r="JI703">
        <v>61.09</v>
      </c>
      <c r="JN703">
        <v>61.09</v>
      </c>
    </row>
    <row r="704" spans="1:278" x14ac:dyDescent="0.3">
      <c r="A704" s="2">
        <f>IFERROR(AVERAGEIF(Customer_Revenue[[#This Row],[1/3/2022]:[3/31/2022]], "&gt;0"), 0)</f>
        <v>101.49416666666667</v>
      </c>
      <c r="B704" s="1">
        <f>IFERROR(AVEDEV(Customer_Revenue[[#This Row],[1/3/2022]:[3/31/2022]]),0)</f>
        <v>3.820555555555559</v>
      </c>
      <c r="C704" s="1">
        <f>IFERROR(MAX(0,#REF!-#REF!),0)</f>
        <v>0</v>
      </c>
      <c r="D704" s="1">
        <f>IFERROR(#REF!+#REF!,0)</f>
        <v>0</v>
      </c>
      <c r="E704" s="2">
        <f>IFERROR(AVERAGEIF(Customer_Revenue[[#This Row],[4/1/2022]:[6/30/2022]], "&gt;0"), 0)</f>
        <v>156.28357142857143</v>
      </c>
      <c r="F704" s="1">
        <f>IFERROR(AVEDEV(Customer_Revenue[[#This Row],[4/1/2022]:[6/30/2022]]),0)</f>
        <v>69.362222222222229</v>
      </c>
      <c r="G704" s="1">
        <f>IFERROR(MAX(0,#REF!-#REF!),0)</f>
        <v>0</v>
      </c>
      <c r="H704" s="1">
        <f>IFERROR(#REF!+#REF!,0)</f>
        <v>0</v>
      </c>
      <c r="I704" s="2">
        <f>IFERROR(AVERAGEIF(Customer_Revenue[[#This Row],[4/1/2022]:[9/30/2022]], "&gt;0"),0)</f>
        <v>172.72793103448271</v>
      </c>
      <c r="J704" s="1">
        <f>IFERROR(AVEDEV(Customer_Revenue[[#This Row],[4/1/2022]:[9/30/2022]]),0)</f>
        <v>69.570377777777779</v>
      </c>
      <c r="K704" s="1">
        <f>IFERROR(MAX(0,Customer_Revenue[[#This Row],[Q3 Mean]]-Customer_Revenue[[#This Row],[Q3 Mean Absolute Deviation]]),0)</f>
        <v>103.15755325670493</v>
      </c>
      <c r="L704" s="1">
        <f>IFERROR(MAX(0,Customer_Revenue[[#This Row],[Q3 Mean]]+Customer_Revenue[[#This Row],[Q3 Mean Absolute Deviation]]),0)</f>
        <v>242.29830881226047</v>
      </c>
      <c r="M704" s="2">
        <f>IFERROR(AVERAGEIF(Customer_Revenue[[#This Row],[10/1/2021]:[3/31/2022]], "&gt;0"),0)</f>
        <v>98.681153846153833</v>
      </c>
      <c r="N704" s="1">
        <f>IFERROR(AVEDEV(Customer_Revenue[[#This Row],[10/1/2021]:[3/31/2022]]),0)</f>
        <v>2.7989349112425979</v>
      </c>
      <c r="O704" s="1">
        <f>IFERROR(MAX(0,#REF!-#REF!),0)</f>
        <v>0</v>
      </c>
      <c r="P704" s="1">
        <f>IFERROR(#REF!+#REF!,0)</f>
        <v>0</v>
      </c>
      <c r="Q704">
        <v>12618</v>
      </c>
      <c r="R704">
        <v>97.34</v>
      </c>
      <c r="W704">
        <v>97.34</v>
      </c>
      <c r="AB704">
        <v>97.34</v>
      </c>
      <c r="AG704">
        <v>97.34</v>
      </c>
      <c r="AL704">
        <v>97.34</v>
      </c>
      <c r="AQ704">
        <v>97.34</v>
      </c>
      <c r="AV704">
        <v>80.760000000000005</v>
      </c>
      <c r="BA704">
        <v>97.34</v>
      </c>
      <c r="BF704">
        <v>97.34</v>
      </c>
      <c r="BK704">
        <v>97.34</v>
      </c>
      <c r="BP704">
        <v>97.34</v>
      </c>
      <c r="BU704">
        <v>97.34</v>
      </c>
      <c r="CA704">
        <v>97.34</v>
      </c>
      <c r="CE704">
        <v>98.94</v>
      </c>
      <c r="CJ704">
        <v>98.96</v>
      </c>
      <c r="CK704" s="17"/>
      <c r="CO704">
        <v>98.96</v>
      </c>
      <c r="CT704">
        <v>98.96</v>
      </c>
      <c r="CY704">
        <v>98.96</v>
      </c>
      <c r="DD704">
        <v>96.31</v>
      </c>
      <c r="DI704">
        <v>98.96</v>
      </c>
      <c r="DN704">
        <v>98.96</v>
      </c>
      <c r="DS704">
        <v>98.96</v>
      </c>
      <c r="DX704">
        <v>106.1</v>
      </c>
      <c r="EC704">
        <v>106.1</v>
      </c>
      <c r="EH704">
        <v>108.35</v>
      </c>
      <c r="EM704">
        <v>108.35</v>
      </c>
      <c r="ER704">
        <v>108.35</v>
      </c>
      <c r="EW704">
        <v>108.35</v>
      </c>
      <c r="FB704">
        <v>108.35</v>
      </c>
      <c r="FG704">
        <v>108.35</v>
      </c>
      <c r="FL704">
        <v>108.35</v>
      </c>
      <c r="FQ704">
        <v>387.01</v>
      </c>
      <c r="FS704">
        <v>0</v>
      </c>
      <c r="FT704">
        <v>52.3</v>
      </c>
      <c r="FV704">
        <v>113.41</v>
      </c>
      <c r="GA704">
        <v>173.46</v>
      </c>
      <c r="GF704">
        <v>113.41</v>
      </c>
      <c r="GK704">
        <v>175.94</v>
      </c>
      <c r="GP704">
        <v>235.99</v>
      </c>
      <c r="GU704">
        <v>117.56</v>
      </c>
      <c r="GZ704">
        <v>277.14</v>
      </c>
      <c r="HE704">
        <v>115.89</v>
      </c>
      <c r="HJ704">
        <v>224.69</v>
      </c>
      <c r="HO704">
        <v>143.66999999999999</v>
      </c>
      <c r="HT704">
        <v>294.93</v>
      </c>
      <c r="HY704">
        <v>115.89</v>
      </c>
      <c r="ID704">
        <v>155.37</v>
      </c>
      <c r="II704">
        <v>155.37</v>
      </c>
      <c r="IN704">
        <v>199.34</v>
      </c>
      <c r="IS704">
        <v>283.33999999999997</v>
      </c>
      <c r="IX704">
        <v>115.12</v>
      </c>
      <c r="JC704">
        <v>207.69</v>
      </c>
      <c r="JH704">
        <v>294.91000000000003</v>
      </c>
      <c r="JM704">
        <v>245.61</v>
      </c>
      <c r="JO704">
        <v>55.2</v>
      </c>
      <c r="JR704">
        <v>214.12</v>
      </c>
    </row>
    <row r="705" spans="1:278" x14ac:dyDescent="0.3">
      <c r="A705" s="2">
        <f>IFERROR(AVERAGEIF(Customer_Revenue[[#This Row],[1/3/2022]:[3/31/2022]], "&gt;0"), 0)</f>
        <v>0</v>
      </c>
      <c r="B705" s="1">
        <f>IFERROR(AVEDEV(Customer_Revenue[[#This Row],[1/3/2022]:[3/31/2022]]),0)</f>
        <v>0</v>
      </c>
      <c r="C705" s="1">
        <f>IFERROR(MAX(0,#REF!-#REF!),0)</f>
        <v>0</v>
      </c>
      <c r="D705" s="1">
        <f>IFERROR(#REF!+#REF!,0)</f>
        <v>0</v>
      </c>
      <c r="E705" s="2">
        <f>IFERROR(AVERAGEIF(Customer_Revenue[[#This Row],[4/1/2022]:[6/30/2022]], "&gt;0"), 0)</f>
        <v>19.420000000000002</v>
      </c>
      <c r="F705" s="1">
        <f>IFERROR(AVEDEV(Customer_Revenue[[#This Row],[4/1/2022]:[6/30/2022]]),0)</f>
        <v>9.7100000000000009</v>
      </c>
      <c r="G705" s="1">
        <f>IFERROR(MAX(0,#REF!-#REF!),0)</f>
        <v>0</v>
      </c>
      <c r="H705" s="1">
        <f>IFERROR(#REF!+#REF!,0)</f>
        <v>0</v>
      </c>
      <c r="I705" s="2">
        <f>IFERROR(AVERAGEIF(Customer_Revenue[[#This Row],[4/1/2022]:[9/30/2022]], "&gt;0"),0)</f>
        <v>19.420000000000002</v>
      </c>
      <c r="J705" s="1">
        <f>IFERROR(AVEDEV(Customer_Revenue[[#This Row],[4/1/2022]:[9/30/2022]]),0)</f>
        <v>5.1786666666666674</v>
      </c>
      <c r="K705" s="1">
        <f>IFERROR(MAX(0,Customer_Revenue[[#This Row],[Q3 Mean]]-Customer_Revenue[[#This Row],[Q3 Mean Absolute Deviation]]),0)</f>
        <v>14.241333333333333</v>
      </c>
      <c r="L705" s="1">
        <f>IFERROR(MAX(0,Customer_Revenue[[#This Row],[Q3 Mean]]+Customer_Revenue[[#This Row],[Q3 Mean Absolute Deviation]]),0)</f>
        <v>24.59866666666667</v>
      </c>
      <c r="M705" s="2">
        <f>IFERROR(AVERAGEIF(Customer_Revenue[[#This Row],[10/1/2021]:[3/31/2022]], "&gt;0"),0)</f>
        <v>0</v>
      </c>
      <c r="N705" s="1">
        <f>IFERROR(AVEDEV(Customer_Revenue[[#This Row],[10/1/2021]:[3/31/2022]]),0)</f>
        <v>0</v>
      </c>
      <c r="O705" s="1">
        <f>IFERROR(MAX(0,#REF!-#REF!),0)</f>
        <v>0</v>
      </c>
      <c r="P705" s="1">
        <f>IFERROR(#REF!+#REF!,0)</f>
        <v>0</v>
      </c>
      <c r="Q705">
        <v>12620</v>
      </c>
      <c r="R705">
        <v>0</v>
      </c>
      <c r="AB705">
        <v>0</v>
      </c>
      <c r="AL705">
        <v>0</v>
      </c>
      <c r="AV705">
        <v>0</v>
      </c>
      <c r="BF705">
        <v>0</v>
      </c>
      <c r="BP705">
        <v>0</v>
      </c>
      <c r="BZ705">
        <v>0</v>
      </c>
      <c r="CJ705">
        <v>0</v>
      </c>
      <c r="CK705" s="17"/>
      <c r="CT705">
        <v>0</v>
      </c>
      <c r="DD705">
        <v>0</v>
      </c>
      <c r="DN705">
        <v>0</v>
      </c>
      <c r="DX705">
        <v>0</v>
      </c>
      <c r="EH705">
        <v>0</v>
      </c>
      <c r="ER705">
        <v>19.420000000000002</v>
      </c>
      <c r="FB705">
        <v>19.420000000000002</v>
      </c>
      <c r="FD705">
        <v>-38.840000000000003</v>
      </c>
      <c r="FL705">
        <v>0</v>
      </c>
      <c r="FV705">
        <v>0</v>
      </c>
      <c r="GF705">
        <v>0</v>
      </c>
      <c r="GP705">
        <v>0</v>
      </c>
      <c r="GZ705">
        <v>0</v>
      </c>
      <c r="HJ705">
        <v>0</v>
      </c>
      <c r="HT705">
        <v>0</v>
      </c>
      <c r="ID705">
        <v>0</v>
      </c>
      <c r="IN705">
        <v>0</v>
      </c>
      <c r="IX705">
        <v>0</v>
      </c>
      <c r="JH705">
        <v>0</v>
      </c>
      <c r="JR705">
        <v>0</v>
      </c>
    </row>
    <row r="706" spans="1:278" x14ac:dyDescent="0.3">
      <c r="A706" s="2">
        <f>IFERROR(AVERAGEIF(Customer_Revenue[[#This Row],[1/3/2022]:[3/31/2022]], "&gt;0"), 0)</f>
        <v>77.129230769230773</v>
      </c>
      <c r="B706" s="1">
        <f>IFERROR(AVEDEV(Customer_Revenue[[#This Row],[1/3/2022]:[3/31/2022]]),0)</f>
        <v>0.79881656804733958</v>
      </c>
      <c r="C706" s="1">
        <f>IFERROR(MAX(0,#REF!-#REF!),0)</f>
        <v>0</v>
      </c>
      <c r="D706" s="1">
        <f>IFERROR(#REF!+#REF!,0)</f>
        <v>0</v>
      </c>
      <c r="E706" s="2">
        <f>IFERROR(AVERAGEIF(Customer_Revenue[[#This Row],[4/1/2022]:[6/30/2022]], "&gt;0"), 0)</f>
        <v>71.211538461538467</v>
      </c>
      <c r="F706" s="1">
        <f>IFERROR(AVEDEV(Customer_Revenue[[#This Row],[4/1/2022]:[6/30/2022]]),0)</f>
        <v>20.886428571428564</v>
      </c>
      <c r="G706" s="1">
        <f>IFERROR(MAX(0,#REF!-#REF!),0)</f>
        <v>0</v>
      </c>
      <c r="H706" s="1">
        <f>IFERROR(#REF!+#REF!,0)</f>
        <v>0</v>
      </c>
      <c r="I706" s="2">
        <f>IFERROR(AVERAGEIF(Customer_Revenue[[#This Row],[4/1/2022]:[9/30/2022]], "&gt;0"),0)</f>
        <v>65.375000000000028</v>
      </c>
      <c r="J706" s="1">
        <f>IFERROR(AVEDEV(Customer_Revenue[[#This Row],[4/1/2022]:[9/30/2022]]),0)</f>
        <v>11.052839506172834</v>
      </c>
      <c r="K706" s="1">
        <f>IFERROR(MAX(0,Customer_Revenue[[#This Row],[Q3 Mean]]-Customer_Revenue[[#This Row],[Q3 Mean Absolute Deviation]]),0)</f>
        <v>54.322160493827198</v>
      </c>
      <c r="L706" s="1">
        <f>IFERROR(MAX(0,Customer_Revenue[[#This Row],[Q3 Mean]]+Customer_Revenue[[#This Row],[Q3 Mean Absolute Deviation]]),0)</f>
        <v>76.427839506172859</v>
      </c>
      <c r="M706" s="2">
        <f>IFERROR(AVERAGEIF(Customer_Revenue[[#This Row],[10/1/2021]:[3/31/2022]], "&gt;0"),0)</f>
        <v>76.869615384615344</v>
      </c>
      <c r="N706" s="1">
        <f>IFERROR(AVEDEV(Customer_Revenue[[#This Row],[10/1/2021]:[3/31/2022]]),0)</f>
        <v>0.45931952662718784</v>
      </c>
      <c r="O706" s="1">
        <f>IFERROR(MAX(0,#REF!-#REF!),0)</f>
        <v>0</v>
      </c>
      <c r="P706" s="1">
        <f>IFERROR(#REF!+#REF!,0)</f>
        <v>0</v>
      </c>
      <c r="Q706">
        <v>12643</v>
      </c>
      <c r="U706">
        <v>76.61</v>
      </c>
      <c r="Z706">
        <v>76.61</v>
      </c>
      <c r="AE706">
        <v>76.61</v>
      </c>
      <c r="AJ706">
        <v>76.61</v>
      </c>
      <c r="AO706">
        <v>76.61</v>
      </c>
      <c r="AT706">
        <v>76.61</v>
      </c>
      <c r="AY706">
        <v>76.61</v>
      </c>
      <c r="BD706">
        <v>76.61</v>
      </c>
      <c r="BI706">
        <v>76.61</v>
      </c>
      <c r="BN706">
        <v>76.61</v>
      </c>
      <c r="BS706">
        <v>76.61</v>
      </c>
      <c r="BX706">
        <v>76.61</v>
      </c>
      <c r="CC706">
        <v>76.61</v>
      </c>
      <c r="CH706">
        <v>76.61</v>
      </c>
      <c r="CK706" s="17"/>
      <c r="CM706">
        <v>76.61</v>
      </c>
      <c r="CR706">
        <v>76.61</v>
      </c>
      <c r="CW706">
        <v>76.61</v>
      </c>
      <c r="DB706">
        <v>76.61</v>
      </c>
      <c r="DG706">
        <v>76.61</v>
      </c>
      <c r="DL706">
        <v>76.61</v>
      </c>
      <c r="DQ706">
        <v>76.61</v>
      </c>
      <c r="DV706">
        <v>76.61</v>
      </c>
      <c r="EA706">
        <v>76.61</v>
      </c>
      <c r="EF706">
        <v>78.86</v>
      </c>
      <c r="EK706">
        <v>78.86</v>
      </c>
      <c r="EP706">
        <v>78.86</v>
      </c>
      <c r="EU706">
        <v>78.86</v>
      </c>
      <c r="EZ706">
        <v>78.86</v>
      </c>
      <c r="FE706">
        <v>78.86</v>
      </c>
      <c r="FJ706">
        <v>78.86</v>
      </c>
      <c r="FO706">
        <v>84.36</v>
      </c>
      <c r="FT706">
        <v>84.36</v>
      </c>
      <c r="FY706">
        <v>84.36</v>
      </c>
      <c r="GA706">
        <v>-81.12</v>
      </c>
      <c r="GD706">
        <v>57.33</v>
      </c>
      <c r="GI706">
        <v>59.98</v>
      </c>
      <c r="GN706">
        <v>59.98</v>
      </c>
      <c r="GS706">
        <v>59.98</v>
      </c>
      <c r="GX706">
        <v>59.98</v>
      </c>
      <c r="HC706">
        <v>59.98</v>
      </c>
      <c r="HH706">
        <v>59.98</v>
      </c>
      <c r="HM706">
        <v>59.98</v>
      </c>
      <c r="HR706">
        <v>59.98</v>
      </c>
      <c r="HW706">
        <v>59.98</v>
      </c>
      <c r="IB706">
        <v>59.98</v>
      </c>
      <c r="IG706">
        <v>59.98</v>
      </c>
      <c r="IL706">
        <v>59.16</v>
      </c>
      <c r="IQ706">
        <v>59.16</v>
      </c>
      <c r="IV706">
        <v>59.16</v>
      </c>
      <c r="JA706">
        <v>59.16</v>
      </c>
      <c r="JF706">
        <v>59.16</v>
      </c>
      <c r="JK706">
        <v>59.16</v>
      </c>
      <c r="JP706">
        <v>59.16</v>
      </c>
    </row>
    <row r="707" spans="1:278" x14ac:dyDescent="0.3">
      <c r="A707" s="2">
        <f>IFERROR(AVERAGEIF(Customer_Revenue[[#This Row],[1/3/2022]:[3/31/2022]], "&gt;0"), 0)</f>
        <v>51.322307692307703</v>
      </c>
      <c r="B707" s="1">
        <f>IFERROR(AVEDEV(Customer_Revenue[[#This Row],[1/3/2022]:[3/31/2022]]),0)</f>
        <v>4.7908875739645014</v>
      </c>
      <c r="C707" s="1">
        <f>IFERROR(MAX(0,#REF!-#REF!),0)</f>
        <v>0</v>
      </c>
      <c r="D707" s="1">
        <f>IFERROR(#REF!+#REF!,0)</f>
        <v>0</v>
      </c>
      <c r="E707" s="2">
        <f>IFERROR(AVERAGEIF(Customer_Revenue[[#This Row],[4/1/2022]:[6/30/2022]], "&gt;0"), 0)</f>
        <v>59.216923076923081</v>
      </c>
      <c r="F707" s="1">
        <f>IFERROR(AVEDEV(Customer_Revenue[[#This Row],[4/1/2022]:[6/30/2022]]),0)</f>
        <v>5.0589349112426083</v>
      </c>
      <c r="G707" s="1">
        <f>IFERROR(MAX(0,#REF!-#REF!),0)</f>
        <v>0</v>
      </c>
      <c r="H707" s="1">
        <f>IFERROR(#REF!+#REF!,0)</f>
        <v>0</v>
      </c>
      <c r="I707" s="2">
        <f>IFERROR(AVERAGEIF(Customer_Revenue[[#This Row],[4/1/2022]:[9/30/2022]], "&gt;0"),0)</f>
        <v>58.380769230769253</v>
      </c>
      <c r="J707" s="1">
        <f>IFERROR(AVEDEV(Customer_Revenue[[#This Row],[4/1/2022]:[9/30/2022]]),0)</f>
        <v>2.5937869822485431</v>
      </c>
      <c r="K707" s="1">
        <f>IFERROR(MAX(0,Customer_Revenue[[#This Row],[Q3 Mean]]-Customer_Revenue[[#This Row],[Q3 Mean Absolute Deviation]]),0)</f>
        <v>55.786982248520708</v>
      </c>
      <c r="L707" s="1">
        <f>IFERROR(MAX(0,Customer_Revenue[[#This Row],[Q3 Mean]]+Customer_Revenue[[#This Row],[Q3 Mean Absolute Deviation]]),0)</f>
        <v>60.974556213017799</v>
      </c>
      <c r="M707" s="2">
        <f>IFERROR(AVERAGEIF(Customer_Revenue[[#This Row],[10/1/2021]:[3/31/2022]], "&gt;0"),0)</f>
        <v>51.539629629629644</v>
      </c>
      <c r="N707" s="1">
        <f>IFERROR(AVEDEV(Customer_Revenue[[#This Row],[10/1/2021]:[3/31/2022]]),0)</f>
        <v>4.4445816186557021</v>
      </c>
      <c r="O707" s="1">
        <f>IFERROR(MAX(0,#REF!-#REF!),0)</f>
        <v>0</v>
      </c>
      <c r="P707" s="1">
        <f>IFERROR(#REF!+#REF!,0)</f>
        <v>0</v>
      </c>
      <c r="Q707">
        <v>12645</v>
      </c>
      <c r="R707">
        <v>49.47</v>
      </c>
      <c r="W707">
        <v>49.47</v>
      </c>
      <c r="AB707">
        <v>49.47</v>
      </c>
      <c r="AG707">
        <v>49.47</v>
      </c>
      <c r="AL707">
        <v>49.47</v>
      </c>
      <c r="AP707">
        <v>49.47</v>
      </c>
      <c r="AU707">
        <v>49.47</v>
      </c>
      <c r="AZ707">
        <v>49.47</v>
      </c>
      <c r="BE707">
        <v>49.47</v>
      </c>
      <c r="BJ707">
        <v>49.47</v>
      </c>
      <c r="BO707">
        <v>49.47</v>
      </c>
      <c r="BT707">
        <v>49.47</v>
      </c>
      <c r="BY707">
        <v>49.47</v>
      </c>
      <c r="CD707">
        <v>81.27</v>
      </c>
      <c r="CI707">
        <v>49.47</v>
      </c>
      <c r="CK707" s="17"/>
      <c r="CN707">
        <v>49.47</v>
      </c>
      <c r="CS707">
        <v>81.27</v>
      </c>
      <c r="CX707">
        <v>49.47</v>
      </c>
      <c r="DC707">
        <v>49.47</v>
      </c>
      <c r="DH707">
        <v>49.47</v>
      </c>
      <c r="DM707">
        <v>49.47</v>
      </c>
      <c r="DR707">
        <v>35</v>
      </c>
      <c r="DW707">
        <v>49.47</v>
      </c>
      <c r="EB707">
        <v>49.47</v>
      </c>
      <c r="EG707">
        <v>51.72</v>
      </c>
      <c r="EL707">
        <v>51.72</v>
      </c>
      <c r="EQ707">
        <v>51.72</v>
      </c>
      <c r="EV707">
        <v>55.41</v>
      </c>
      <c r="FA707">
        <v>55.41</v>
      </c>
      <c r="FF707">
        <v>92.1</v>
      </c>
      <c r="FK707">
        <v>55.41</v>
      </c>
      <c r="FP707">
        <v>55.41</v>
      </c>
      <c r="FU707">
        <v>55.41</v>
      </c>
      <c r="FZ707">
        <v>55.41</v>
      </c>
      <c r="GE707">
        <v>55.41</v>
      </c>
      <c r="GJ707">
        <v>57.97</v>
      </c>
      <c r="GO707">
        <v>57.97</v>
      </c>
      <c r="GT707">
        <v>57.97</v>
      </c>
      <c r="GY707">
        <v>57.97</v>
      </c>
      <c r="HD707">
        <v>57.97</v>
      </c>
      <c r="HI707">
        <v>57.97</v>
      </c>
      <c r="HN707">
        <v>57.97</v>
      </c>
      <c r="HS707">
        <v>57.97</v>
      </c>
      <c r="HX707">
        <v>57.97</v>
      </c>
      <c r="IC707">
        <v>57.97</v>
      </c>
      <c r="IH707">
        <v>57.97</v>
      </c>
      <c r="IM707">
        <v>57.18</v>
      </c>
      <c r="IR707">
        <v>57.18</v>
      </c>
      <c r="IW707">
        <v>57.18</v>
      </c>
      <c r="JB707">
        <v>57.18</v>
      </c>
      <c r="JG707">
        <v>57.18</v>
      </c>
      <c r="JL707">
        <v>57.18</v>
      </c>
      <c r="JQ707">
        <v>57.18</v>
      </c>
    </row>
    <row r="708" spans="1:278" x14ac:dyDescent="0.3">
      <c r="A708" s="2">
        <f>IFERROR(AVERAGEIF(Customer_Revenue[[#This Row],[1/3/2022]:[3/31/2022]], "&gt;0"), 0)</f>
        <v>109.90615384615386</v>
      </c>
      <c r="B708" s="1">
        <f>IFERROR(AVEDEV(Customer_Revenue[[#This Row],[1/3/2022]:[3/31/2022]]),0)</f>
        <v>36.815266272189348</v>
      </c>
      <c r="C708" s="1">
        <f>IFERROR(MAX(0,#REF!-#REF!),0)</f>
        <v>0</v>
      </c>
      <c r="D708" s="1">
        <f>IFERROR(#REF!+#REF!,0)</f>
        <v>0</v>
      </c>
      <c r="E708" s="2">
        <f>IFERROR(AVERAGEIF(Customer_Revenue[[#This Row],[4/1/2022]:[6/30/2022]], "&gt;0"), 0)</f>
        <v>84.262857142857129</v>
      </c>
      <c r="F708" s="1">
        <f>IFERROR(AVEDEV(Customer_Revenue[[#This Row],[4/1/2022]:[6/30/2022]]),0)</f>
        <v>5.5808163265306074</v>
      </c>
      <c r="G708" s="1">
        <f>IFERROR(MAX(0,#REF!-#REF!),0)</f>
        <v>0</v>
      </c>
      <c r="H708" s="1">
        <f>IFERROR(#REF!+#REF!,0)</f>
        <v>0</v>
      </c>
      <c r="I708" s="2">
        <f>IFERROR(AVERAGEIF(Customer_Revenue[[#This Row],[4/1/2022]:[9/30/2022]], "&gt;0"),0)</f>
        <v>99.475555555555488</v>
      </c>
      <c r="J708" s="1">
        <f>IFERROR(AVEDEV(Customer_Revenue[[#This Row],[4/1/2022]:[9/30/2022]]),0)</f>
        <v>21.802057613168675</v>
      </c>
      <c r="K708" s="1">
        <f>IFERROR(MAX(0,Customer_Revenue[[#This Row],[Q3 Mean]]-Customer_Revenue[[#This Row],[Q3 Mean Absolute Deviation]]),0)</f>
        <v>77.673497942386817</v>
      </c>
      <c r="L708" s="1">
        <f>IFERROR(MAX(0,Customer_Revenue[[#This Row],[Q3 Mean]]+Customer_Revenue[[#This Row],[Q3 Mean Absolute Deviation]]),0)</f>
        <v>121.27761316872416</v>
      </c>
      <c r="M708" s="2">
        <f>IFERROR(AVERAGEIF(Customer_Revenue[[#This Row],[10/1/2021]:[3/31/2022]], "&gt;0"),0)</f>
        <v>104.12230769230774</v>
      </c>
      <c r="N708" s="1">
        <f>IFERROR(AVEDEV(Customer_Revenue[[#This Row],[10/1/2021]:[3/31/2022]]),0)</f>
        <v>34.057810650887582</v>
      </c>
      <c r="O708" s="1">
        <f>IFERROR(MAX(0,#REF!-#REF!),0)</f>
        <v>0</v>
      </c>
      <c r="P708" s="1">
        <f>IFERROR(#REF!+#REF!,0)</f>
        <v>0</v>
      </c>
      <c r="Q708">
        <v>12653</v>
      </c>
      <c r="U708">
        <v>79.150000000000006</v>
      </c>
      <c r="Z708">
        <v>79.150000000000006</v>
      </c>
      <c r="AE708">
        <v>79.150000000000006</v>
      </c>
      <c r="AJ708">
        <v>162.30000000000001</v>
      </c>
      <c r="AO708">
        <v>79.150000000000006</v>
      </c>
      <c r="AT708">
        <v>162.30000000000001</v>
      </c>
      <c r="AY708">
        <v>162.30000000000001</v>
      </c>
      <c r="BD708">
        <v>79.150000000000006</v>
      </c>
      <c r="BI708">
        <v>79.150000000000006</v>
      </c>
      <c r="BN708">
        <v>79.150000000000006</v>
      </c>
      <c r="BS708">
        <v>79.150000000000006</v>
      </c>
      <c r="BX708">
        <v>79.150000000000006</v>
      </c>
      <c r="CC708">
        <v>79.150000000000006</v>
      </c>
      <c r="CH708">
        <v>79.150000000000006</v>
      </c>
      <c r="CK708" s="17"/>
      <c r="CM708">
        <v>79.150000000000006</v>
      </c>
      <c r="CR708">
        <v>154.16999999999999</v>
      </c>
      <c r="CW708">
        <v>79.150000000000006</v>
      </c>
      <c r="DB708">
        <v>79.150000000000006</v>
      </c>
      <c r="DG708">
        <v>154.16999999999999</v>
      </c>
      <c r="DL708">
        <v>154.16999999999999</v>
      </c>
      <c r="DQ708">
        <v>154.16999999999999</v>
      </c>
      <c r="DV708">
        <v>79.150000000000006</v>
      </c>
      <c r="EA708">
        <v>172.15</v>
      </c>
      <c r="EF708">
        <v>81.400000000000006</v>
      </c>
      <c r="EK708">
        <v>81.400000000000006</v>
      </c>
      <c r="EP708">
        <v>81.400000000000006</v>
      </c>
      <c r="EU708">
        <v>81.400000000000006</v>
      </c>
      <c r="EZ708">
        <v>81.400000000000006</v>
      </c>
      <c r="FE708">
        <v>83.25</v>
      </c>
      <c r="FJ708">
        <v>83.25</v>
      </c>
      <c r="FK708">
        <v>57</v>
      </c>
      <c r="FO708">
        <v>83.25</v>
      </c>
      <c r="FT708">
        <v>83.25</v>
      </c>
      <c r="FY708">
        <v>83.25</v>
      </c>
      <c r="GD708">
        <v>83.25</v>
      </c>
      <c r="GI708">
        <v>92.88</v>
      </c>
      <c r="GN708">
        <v>92.88</v>
      </c>
      <c r="GS708">
        <v>92.88</v>
      </c>
      <c r="GX708">
        <v>90.87</v>
      </c>
      <c r="HC708">
        <v>90.87</v>
      </c>
      <c r="HH708">
        <v>90.87</v>
      </c>
      <c r="HM708">
        <v>178.07</v>
      </c>
      <c r="HR708">
        <v>90.87</v>
      </c>
      <c r="HW708">
        <v>90.87</v>
      </c>
      <c r="IB708">
        <v>178.07</v>
      </c>
      <c r="IG708">
        <v>178.07</v>
      </c>
      <c r="IL708">
        <v>90.22</v>
      </c>
      <c r="IQ708">
        <v>90.22</v>
      </c>
      <c r="IV708">
        <v>90.22</v>
      </c>
      <c r="JA708">
        <v>90.22</v>
      </c>
      <c r="JF708">
        <v>90.22</v>
      </c>
      <c r="JK708">
        <v>90.22</v>
      </c>
      <c r="JP708">
        <v>158.02000000000001</v>
      </c>
    </row>
    <row r="709" spans="1:278" x14ac:dyDescent="0.3">
      <c r="A709" s="2">
        <f>IFERROR(AVERAGEIF(Customer_Revenue[[#This Row],[1/3/2022]:[3/31/2022]], "&gt;0"), 0)</f>
        <v>0</v>
      </c>
      <c r="B709" s="1">
        <f>IFERROR(AVEDEV(Customer_Revenue[[#This Row],[1/3/2022]:[3/31/2022]]),0)</f>
        <v>0</v>
      </c>
      <c r="C709" s="1">
        <f>IFERROR(MAX(0,#REF!-#REF!),0)</f>
        <v>0</v>
      </c>
      <c r="D709" s="1">
        <f>IFERROR(#REF!+#REF!,0)</f>
        <v>0</v>
      </c>
      <c r="E709" s="2">
        <f>IFERROR(AVERAGEIF(Customer_Revenue[[#This Row],[4/1/2022]:[6/30/2022]], "&gt;0"), 0)</f>
        <v>112.82714285714285</v>
      </c>
      <c r="F709" s="1">
        <f>IFERROR(AVEDEV(Customer_Revenue[[#This Row],[4/1/2022]:[6/30/2022]]),0)</f>
        <v>33.731875000000002</v>
      </c>
      <c r="G709" s="1">
        <f>IFERROR(MAX(0,#REF!-#REF!),0)</f>
        <v>0</v>
      </c>
      <c r="H709" s="1">
        <f>IFERROR(#REF!+#REF!,0)</f>
        <v>0</v>
      </c>
      <c r="I709" s="2">
        <f>IFERROR(AVERAGEIF(Customer_Revenue[[#This Row],[4/1/2022]:[9/30/2022]], "&gt;0"),0)</f>
        <v>116.88307692307694</v>
      </c>
      <c r="J709" s="1">
        <f>IFERROR(AVEDEV(Customer_Revenue[[#This Row],[4/1/2022]:[9/30/2022]]),0)</f>
        <v>22.078367346938755</v>
      </c>
      <c r="K709" s="1">
        <f>IFERROR(MAX(0,Customer_Revenue[[#This Row],[Q3 Mean]]-Customer_Revenue[[#This Row],[Q3 Mean Absolute Deviation]]),0)</f>
        <v>94.80470957613818</v>
      </c>
      <c r="L709" s="1">
        <f>IFERROR(MAX(0,Customer_Revenue[[#This Row],[Q3 Mean]]+Customer_Revenue[[#This Row],[Q3 Mean Absolute Deviation]]),0)</f>
        <v>138.9614442700157</v>
      </c>
      <c r="M709" s="2">
        <f>IFERROR(AVERAGEIF(Customer_Revenue[[#This Row],[10/1/2021]:[3/31/2022]], "&gt;0"),0)</f>
        <v>105.45</v>
      </c>
      <c r="N709" s="1">
        <f>IFERROR(AVEDEV(Customer_Revenue[[#This Row],[10/1/2021]:[3/31/2022]]),0)</f>
        <v>50.616</v>
      </c>
      <c r="O709" s="1">
        <f>IFERROR(MAX(0,#REF!-#REF!),0)</f>
        <v>0</v>
      </c>
      <c r="P709" s="1">
        <f>IFERROR(#REF!+#REF!,0)</f>
        <v>0</v>
      </c>
      <c r="Q709">
        <v>12701</v>
      </c>
      <c r="U709">
        <v>105.45</v>
      </c>
      <c r="AE709">
        <v>105.45</v>
      </c>
      <c r="AO709">
        <v>105.45</v>
      </c>
      <c r="AY709">
        <v>0</v>
      </c>
      <c r="CK709" s="17"/>
      <c r="EK709">
        <v>0</v>
      </c>
      <c r="EU709">
        <v>0</v>
      </c>
      <c r="EZ709">
        <v>62.52</v>
      </c>
      <c r="FE709">
        <v>145.08000000000001</v>
      </c>
      <c r="FO709">
        <v>114.98</v>
      </c>
      <c r="FY709">
        <v>114.98</v>
      </c>
      <c r="GI709">
        <v>117.41</v>
      </c>
      <c r="GS709">
        <v>117.41</v>
      </c>
      <c r="HC709">
        <v>117.41</v>
      </c>
      <c r="HM709">
        <v>117.41</v>
      </c>
      <c r="HW709">
        <v>117.41</v>
      </c>
      <c r="IG709">
        <v>144.91999999999999</v>
      </c>
      <c r="IQ709">
        <v>116.65</v>
      </c>
      <c r="JA709">
        <v>116.65</v>
      </c>
      <c r="JK709">
        <v>116.65</v>
      </c>
    </row>
    <row r="710" spans="1:278" x14ac:dyDescent="0.3">
      <c r="A710" s="2">
        <f>IFERROR(AVERAGEIF(Customer_Revenue[[#This Row],[1/3/2022]:[3/31/2022]], "&gt;0"), 0)</f>
        <v>111.33307692307692</v>
      </c>
      <c r="B710" s="1">
        <f>IFERROR(AVEDEV(Customer_Revenue[[#This Row],[1/3/2022]:[3/31/2022]]),0)</f>
        <v>4.8728994082840185</v>
      </c>
      <c r="C710" s="1">
        <f>IFERROR(MAX(0,#REF!-#REF!),0)</f>
        <v>0</v>
      </c>
      <c r="D710" s="1">
        <f>IFERROR(#REF!+#REF!,0)</f>
        <v>0</v>
      </c>
      <c r="E710" s="2">
        <f>IFERROR(AVERAGEIF(Customer_Revenue[[#This Row],[4/1/2022]:[6/30/2022]], "&gt;0"), 0)</f>
        <v>112.10153846153841</v>
      </c>
      <c r="F710" s="1">
        <f>IFERROR(AVEDEV(Customer_Revenue[[#This Row],[4/1/2022]:[6/30/2022]]),0)</f>
        <v>1.0821301775147778</v>
      </c>
      <c r="G710" s="1">
        <f>IFERROR(MAX(0,#REF!-#REF!),0)</f>
        <v>0</v>
      </c>
      <c r="H710" s="1">
        <f>IFERROR(#REF!+#REF!,0)</f>
        <v>0</v>
      </c>
      <c r="I710" s="2">
        <f>IFERROR(AVERAGEIF(Customer_Revenue[[#This Row],[4/1/2022]:[9/30/2022]], "&gt;0"),0)</f>
        <v>116.75461538461535</v>
      </c>
      <c r="J710" s="1">
        <f>IFERROR(AVEDEV(Customer_Revenue[[#This Row],[4/1/2022]:[9/30/2022]]),0)</f>
        <v>5.2975739644970341</v>
      </c>
      <c r="K710" s="1">
        <f>IFERROR(MAX(0,Customer_Revenue[[#This Row],[Q3 Mean]]-Customer_Revenue[[#This Row],[Q3 Mean Absolute Deviation]]),0)</f>
        <v>111.45704142011832</v>
      </c>
      <c r="L710" s="1">
        <f>IFERROR(MAX(0,Customer_Revenue[[#This Row],[Q3 Mean]]+Customer_Revenue[[#This Row],[Q3 Mean Absolute Deviation]]),0)</f>
        <v>122.05218934911238</v>
      </c>
      <c r="M710" s="2">
        <f>IFERROR(AVERAGEIF(Customer_Revenue[[#This Row],[10/1/2021]:[3/31/2022]], "&gt;0"),0)</f>
        <v>109.16692307692308</v>
      </c>
      <c r="N710" s="1">
        <f>IFERROR(AVEDEV(Customer_Revenue[[#This Row],[10/1/2021]:[3/31/2022]]),0)</f>
        <v>3.1009467455621316</v>
      </c>
      <c r="O710" s="1">
        <f>IFERROR(MAX(0,#REF!-#REF!),0)</f>
        <v>0</v>
      </c>
      <c r="P710" s="1">
        <f>IFERROR(#REF!+#REF!,0)</f>
        <v>0</v>
      </c>
      <c r="Q710">
        <v>12724</v>
      </c>
      <c r="S710">
        <v>103.37</v>
      </c>
      <c r="X710">
        <v>103.37</v>
      </c>
      <c r="AC710">
        <v>103.37</v>
      </c>
      <c r="AH710">
        <v>108.09</v>
      </c>
      <c r="AM710">
        <v>108.09</v>
      </c>
      <c r="AR710">
        <v>108.09</v>
      </c>
      <c r="AW710">
        <v>108.09</v>
      </c>
      <c r="BC710">
        <v>108.09</v>
      </c>
      <c r="BG710">
        <v>108.09</v>
      </c>
      <c r="BL710">
        <v>108.09</v>
      </c>
      <c r="BQ710">
        <v>108.09</v>
      </c>
      <c r="BV710">
        <v>108.09</v>
      </c>
      <c r="CA710">
        <v>108.09</v>
      </c>
      <c r="CF710">
        <v>108.09</v>
      </c>
      <c r="CK710" s="17">
        <v>108.09</v>
      </c>
      <c r="CP710">
        <v>108.09</v>
      </c>
      <c r="CU710">
        <v>108.09</v>
      </c>
      <c r="CZ710">
        <v>108.09</v>
      </c>
      <c r="DF710">
        <v>108.09</v>
      </c>
      <c r="DJ710">
        <v>126.52</v>
      </c>
      <c r="DO710">
        <v>107.27</v>
      </c>
      <c r="DT710">
        <v>107.27</v>
      </c>
      <c r="DY710">
        <v>107.27</v>
      </c>
      <c r="ED710">
        <v>127.82</v>
      </c>
      <c r="EI710">
        <v>111.32</v>
      </c>
      <c r="EN710">
        <v>111.32</v>
      </c>
      <c r="ES710">
        <v>111.32</v>
      </c>
      <c r="EX710">
        <v>111.32</v>
      </c>
      <c r="FC710">
        <v>111.32</v>
      </c>
      <c r="FH710">
        <v>111.32</v>
      </c>
      <c r="FM710">
        <v>111.32</v>
      </c>
      <c r="FR710">
        <v>111.32</v>
      </c>
      <c r="FW710">
        <v>111.32</v>
      </c>
      <c r="GB710">
        <v>111.32</v>
      </c>
      <c r="GG710">
        <v>111.32</v>
      </c>
      <c r="GL710">
        <v>113.86</v>
      </c>
      <c r="GQ710">
        <v>113.86</v>
      </c>
      <c r="GV710">
        <v>113.86</v>
      </c>
      <c r="HA710">
        <v>113.86</v>
      </c>
      <c r="HF710">
        <v>114.66</v>
      </c>
      <c r="HK710">
        <v>114.66</v>
      </c>
      <c r="HP710">
        <v>114.66</v>
      </c>
      <c r="HU710">
        <v>114.66</v>
      </c>
      <c r="HZ710">
        <v>124.98</v>
      </c>
      <c r="IE710">
        <v>124.98</v>
      </c>
      <c r="IJ710">
        <v>124.98</v>
      </c>
      <c r="IO710">
        <v>124.12</v>
      </c>
      <c r="IT710">
        <v>124.12</v>
      </c>
      <c r="IY710">
        <v>124.12</v>
      </c>
      <c r="JD710">
        <v>124.12</v>
      </c>
      <c r="JI710">
        <v>124.12</v>
      </c>
      <c r="JN710">
        <v>124.12</v>
      </c>
    </row>
    <row r="711" spans="1:278" x14ac:dyDescent="0.3">
      <c r="A711" s="2">
        <f>IFERROR(AVERAGEIF(Customer_Revenue[[#This Row],[1/3/2022]:[3/31/2022]], "&gt;0"), 0)</f>
        <v>52.43</v>
      </c>
      <c r="B711" s="1">
        <f>IFERROR(AVEDEV(Customer_Revenue[[#This Row],[1/3/2022]:[3/31/2022]]),0)</f>
        <v>52.43</v>
      </c>
      <c r="C711" s="1">
        <f>IFERROR(MAX(0,#REF!-#REF!),0)</f>
        <v>0</v>
      </c>
      <c r="D711" s="1">
        <f>IFERROR(#REF!+#REF!,0)</f>
        <v>0</v>
      </c>
      <c r="E711" s="2">
        <f>IFERROR(AVERAGEIF(Customer_Revenue[[#This Row],[4/1/2022]:[6/30/2022]], "&gt;0"), 0)</f>
        <v>57.417500000000004</v>
      </c>
      <c r="F711" s="1">
        <f>IFERROR(AVEDEV(Customer_Revenue[[#This Row],[4/1/2022]:[6/30/2022]]),0)</f>
        <v>33.667777777777779</v>
      </c>
      <c r="G711" s="1">
        <f>IFERROR(MAX(0,#REF!-#REF!),0)</f>
        <v>0</v>
      </c>
      <c r="H711" s="1">
        <f>IFERROR(#REF!+#REF!,0)</f>
        <v>0</v>
      </c>
      <c r="I711" s="2">
        <f>IFERROR(AVERAGEIF(Customer_Revenue[[#This Row],[4/1/2022]:[9/30/2022]], "&gt;0"),0)</f>
        <v>46.463333333333338</v>
      </c>
      <c r="J711" s="1">
        <f>IFERROR(AVEDEV(Customer_Revenue[[#This Row],[4/1/2022]:[9/30/2022]]),0)</f>
        <v>23.366666666666664</v>
      </c>
      <c r="K711" s="1">
        <f>IFERROR(MAX(0,Customer_Revenue[[#This Row],[Q3 Mean]]-Customer_Revenue[[#This Row],[Q3 Mean Absolute Deviation]]),0)</f>
        <v>23.096666666666675</v>
      </c>
      <c r="L711" s="1">
        <f>IFERROR(MAX(0,Customer_Revenue[[#This Row],[Q3 Mean]]+Customer_Revenue[[#This Row],[Q3 Mean Absolute Deviation]]),0)</f>
        <v>69.83</v>
      </c>
      <c r="M711" s="2">
        <f>IFERROR(AVERAGEIF(Customer_Revenue[[#This Row],[10/1/2021]:[3/31/2022]], "&gt;0"),0)</f>
        <v>52.43</v>
      </c>
      <c r="N711" s="1">
        <f>IFERROR(AVEDEV(Customer_Revenue[[#This Row],[10/1/2021]:[3/31/2022]]),0)</f>
        <v>33.555199999999999</v>
      </c>
      <c r="O711" s="1">
        <f>IFERROR(MAX(0,#REF!-#REF!),0)</f>
        <v>0</v>
      </c>
      <c r="P711" s="1">
        <f>IFERROR(#REF!+#REF!,0)</f>
        <v>0</v>
      </c>
      <c r="Q711">
        <v>12735</v>
      </c>
      <c r="AJ711">
        <v>0</v>
      </c>
      <c r="BD711">
        <v>52.43</v>
      </c>
      <c r="BX711">
        <v>0</v>
      </c>
      <c r="CK711" s="17"/>
      <c r="CR711">
        <v>52.43</v>
      </c>
      <c r="CS711">
        <v>-52.43</v>
      </c>
      <c r="EZ711">
        <v>91.34</v>
      </c>
      <c r="FS711">
        <v>-36.67</v>
      </c>
      <c r="FT711">
        <v>54.68</v>
      </c>
      <c r="GN711">
        <v>44.72</v>
      </c>
      <c r="GX711">
        <v>38.93</v>
      </c>
      <c r="HC711">
        <v>0</v>
      </c>
      <c r="HH711">
        <v>38.93</v>
      </c>
      <c r="HM711">
        <v>38.93</v>
      </c>
      <c r="HR711">
        <v>38.93</v>
      </c>
      <c r="HW711">
        <v>38.93</v>
      </c>
      <c r="IB711">
        <v>41.99</v>
      </c>
      <c r="IG711">
        <v>0</v>
      </c>
      <c r="IL711">
        <v>0</v>
      </c>
      <c r="IQ711">
        <v>0</v>
      </c>
      <c r="IV711">
        <v>41.15</v>
      </c>
      <c r="JA711">
        <v>0</v>
      </c>
      <c r="JF711">
        <v>41.15</v>
      </c>
      <c r="JP711">
        <v>47.88</v>
      </c>
    </row>
    <row r="712" spans="1:278" x14ac:dyDescent="0.3">
      <c r="A712" s="2">
        <f>IFERROR(AVERAGEIF(Customer_Revenue[[#This Row],[1/3/2022]:[3/31/2022]], "&gt;0"), 0)</f>
        <v>68.452500000000001</v>
      </c>
      <c r="B712" s="1">
        <f>IFERROR(AVEDEV(Customer_Revenue[[#This Row],[1/3/2022]:[3/31/2022]]),0)</f>
        <v>16.595416666666665</v>
      </c>
      <c r="C712" s="1">
        <f>IFERROR(MAX(0,#REF!-#REF!),0)</f>
        <v>0</v>
      </c>
      <c r="D712" s="1">
        <f>IFERROR(#REF!+#REF!,0)</f>
        <v>0</v>
      </c>
      <c r="E712" s="2">
        <f>IFERROR(AVERAGEIF(Customer_Revenue[[#This Row],[4/1/2022]:[6/30/2022]], "&gt;0"), 0)</f>
        <v>79.91538461538461</v>
      </c>
      <c r="F712" s="1">
        <f>IFERROR(AVEDEV(Customer_Revenue[[#This Row],[4/1/2022]:[6/30/2022]]),0)</f>
        <v>22.365088757396446</v>
      </c>
      <c r="G712" s="1">
        <f>IFERROR(MAX(0,#REF!-#REF!),0)</f>
        <v>0</v>
      </c>
      <c r="H712" s="1">
        <f>IFERROR(#REF!+#REF!,0)</f>
        <v>0</v>
      </c>
      <c r="I712" s="2">
        <f>IFERROR(AVERAGEIF(Customer_Revenue[[#This Row],[4/1/2022]:[9/30/2022]], "&gt;0"),0)</f>
        <v>81.065555555555576</v>
      </c>
      <c r="J712" s="1">
        <f>IFERROR(AVEDEV(Customer_Revenue[[#This Row],[4/1/2022]:[9/30/2022]]),0)</f>
        <v>21.410041152263375</v>
      </c>
      <c r="K712" s="1">
        <f>IFERROR(MAX(0,Customer_Revenue[[#This Row],[Q3 Mean]]-Customer_Revenue[[#This Row],[Q3 Mean Absolute Deviation]]),0)</f>
        <v>59.655514403292202</v>
      </c>
      <c r="L712" s="1">
        <f>IFERROR(MAX(0,Customer_Revenue[[#This Row],[Q3 Mean]]+Customer_Revenue[[#This Row],[Q3 Mean Absolute Deviation]]),0)</f>
        <v>102.47559670781895</v>
      </c>
      <c r="M712" s="2">
        <f>IFERROR(AVERAGEIF(Customer_Revenue[[#This Row],[10/1/2021]:[3/31/2022]], "&gt;0"),0)</f>
        <v>66.110800000000012</v>
      </c>
      <c r="N712" s="1">
        <f>IFERROR(AVEDEV(Customer_Revenue[[#This Row],[10/1/2021]:[3/31/2022]]),0)</f>
        <v>14.344585798816581</v>
      </c>
      <c r="O712" s="1">
        <f>IFERROR(MAX(0,#REF!-#REF!),0)</f>
        <v>0</v>
      </c>
      <c r="P712" s="1">
        <f>IFERROR(#REF!+#REF!,0)</f>
        <v>0</v>
      </c>
      <c r="Q712">
        <v>12737</v>
      </c>
      <c r="R712">
        <v>105.54</v>
      </c>
      <c r="W712">
        <v>57.45</v>
      </c>
      <c r="AB712">
        <v>57.45</v>
      </c>
      <c r="AG712">
        <v>93.85</v>
      </c>
      <c r="AL712">
        <v>57.45</v>
      </c>
      <c r="AQ712">
        <v>57.45</v>
      </c>
      <c r="AV712">
        <v>57.45</v>
      </c>
      <c r="BA712">
        <v>57.45</v>
      </c>
      <c r="BF712">
        <v>57.45</v>
      </c>
      <c r="BK712">
        <v>57.45</v>
      </c>
      <c r="BP712">
        <v>57.45</v>
      </c>
      <c r="BU712">
        <v>57.45</v>
      </c>
      <c r="BZ712">
        <v>0</v>
      </c>
      <c r="CE712">
        <v>57.45</v>
      </c>
      <c r="CJ712">
        <v>57.45</v>
      </c>
      <c r="CK712" s="17"/>
      <c r="CO712">
        <v>105.54</v>
      </c>
      <c r="CT712">
        <v>57.45</v>
      </c>
      <c r="CZ712">
        <v>57.45</v>
      </c>
      <c r="DD712">
        <v>57.45</v>
      </c>
      <c r="DI712">
        <v>93.85</v>
      </c>
      <c r="DN712">
        <v>105.54</v>
      </c>
      <c r="DS712">
        <v>57.45</v>
      </c>
      <c r="DX712">
        <v>53.9</v>
      </c>
      <c r="EC712">
        <v>57.45</v>
      </c>
      <c r="EH712">
        <v>58.95</v>
      </c>
      <c r="EM712">
        <v>58.95</v>
      </c>
      <c r="ER712">
        <v>58.95</v>
      </c>
      <c r="EW712">
        <v>98.8</v>
      </c>
      <c r="FB712">
        <v>58.95</v>
      </c>
      <c r="FG712">
        <v>58.95</v>
      </c>
      <c r="FL712">
        <v>98.05</v>
      </c>
      <c r="FQ712">
        <v>58.95</v>
      </c>
      <c r="FV712">
        <v>58.95</v>
      </c>
      <c r="GA712">
        <v>98.8</v>
      </c>
      <c r="GF712">
        <v>103.95</v>
      </c>
      <c r="GK712">
        <v>66.400000000000006</v>
      </c>
      <c r="GP712">
        <v>66.400000000000006</v>
      </c>
      <c r="GU712">
        <v>66.400000000000006</v>
      </c>
      <c r="GZ712">
        <v>145.35</v>
      </c>
      <c r="HE712">
        <v>66.900000000000006</v>
      </c>
      <c r="HJ712">
        <v>66.900000000000006</v>
      </c>
      <c r="HO712">
        <v>66.900000000000006</v>
      </c>
      <c r="HT712">
        <v>66.900000000000006</v>
      </c>
      <c r="HY712">
        <v>66.900000000000006</v>
      </c>
      <c r="ID712">
        <v>66.900000000000006</v>
      </c>
      <c r="II712">
        <v>110.69</v>
      </c>
      <c r="IN712">
        <v>112.07</v>
      </c>
      <c r="IS712">
        <v>66.42</v>
      </c>
      <c r="IX712">
        <v>72.36</v>
      </c>
      <c r="JC712">
        <v>72.36</v>
      </c>
      <c r="JH712">
        <v>169.85</v>
      </c>
      <c r="JM712">
        <v>72.36</v>
      </c>
      <c r="JR712">
        <v>72.36</v>
      </c>
    </row>
    <row r="713" spans="1:278" x14ac:dyDescent="0.3">
      <c r="A713" s="2">
        <f>IFERROR(AVERAGEIF(Customer_Revenue[[#This Row],[1/3/2022]:[3/31/2022]], "&gt;0"), 0)</f>
        <v>36.68272727272727</v>
      </c>
      <c r="B713" s="1">
        <f>IFERROR(AVEDEV(Customer_Revenue[[#This Row],[1/3/2022]:[3/31/2022]]),0)</f>
        <v>9.9776859504132194</v>
      </c>
      <c r="C713" s="1">
        <f>IFERROR(MAX(0,#REF!-#REF!),0)</f>
        <v>0</v>
      </c>
      <c r="D713" s="1">
        <f>IFERROR(#REF!+#REF!,0)</f>
        <v>0</v>
      </c>
      <c r="E713" s="2">
        <f>IFERROR(AVERAGEIF(Customer_Revenue[[#This Row],[4/1/2022]:[6/30/2022]], "&gt;0"), 0)</f>
        <v>34.882142857142853</v>
      </c>
      <c r="F713" s="1">
        <f>IFERROR(AVEDEV(Customer_Revenue[[#This Row],[4/1/2022]:[6/30/2022]]),0)</f>
        <v>2.7156122448979558</v>
      </c>
      <c r="G713" s="1">
        <f>IFERROR(MAX(0,#REF!-#REF!),0)</f>
        <v>0</v>
      </c>
      <c r="H713" s="1">
        <f>IFERROR(#REF!+#REF!,0)</f>
        <v>0</v>
      </c>
      <c r="I713" s="2">
        <f>IFERROR(AVERAGEIF(Customer_Revenue[[#This Row],[4/1/2022]:[9/30/2022]], "&gt;0"),0)</f>
        <v>36.043703703703713</v>
      </c>
      <c r="J713" s="1">
        <f>IFERROR(AVEDEV(Customer_Revenue[[#This Row],[4/1/2022]:[9/30/2022]]),0)</f>
        <v>2.5817009602194796</v>
      </c>
      <c r="K713" s="1">
        <f>IFERROR(MAX(0,Customer_Revenue[[#This Row],[Q3 Mean]]-Customer_Revenue[[#This Row],[Q3 Mean Absolute Deviation]]),0)</f>
        <v>33.462002743484234</v>
      </c>
      <c r="L713" s="1">
        <f>IFERROR(MAX(0,Customer_Revenue[[#This Row],[Q3 Mean]]+Customer_Revenue[[#This Row],[Q3 Mean Absolute Deviation]]),0)</f>
        <v>38.625404663923192</v>
      </c>
      <c r="M713" s="2">
        <f>IFERROR(AVERAGEIF(Customer_Revenue[[#This Row],[10/1/2021]:[3/31/2022]], "&gt;0"),0)</f>
        <v>37.158333333333324</v>
      </c>
      <c r="N713" s="1">
        <f>IFERROR(AVEDEV(Customer_Revenue[[#This Row],[10/1/2021]:[3/31/2022]]),0)</f>
        <v>10.573076923076915</v>
      </c>
      <c r="O713" s="1">
        <f>IFERROR(MAX(0,#REF!-#REF!),0)</f>
        <v>0</v>
      </c>
      <c r="P713" s="1">
        <f>IFERROR(#REF!+#REF!,0)</f>
        <v>0</v>
      </c>
      <c r="Q713">
        <v>12740</v>
      </c>
      <c r="S713">
        <v>61.03</v>
      </c>
      <c r="X713">
        <v>30.52</v>
      </c>
      <c r="AC713">
        <v>61.03</v>
      </c>
      <c r="AH713">
        <v>61.03</v>
      </c>
      <c r="AM713">
        <v>30.52</v>
      </c>
      <c r="AR713">
        <v>30.52</v>
      </c>
      <c r="AW713">
        <v>30.52</v>
      </c>
      <c r="BA713">
        <v>30.52</v>
      </c>
      <c r="BB713">
        <v>0</v>
      </c>
      <c r="BC713">
        <v>0</v>
      </c>
      <c r="BG713">
        <v>30.52</v>
      </c>
      <c r="BL713">
        <v>30.52</v>
      </c>
      <c r="BQ713">
        <v>30.52</v>
      </c>
      <c r="BV713">
        <v>30.52</v>
      </c>
      <c r="CA713">
        <v>30.52</v>
      </c>
      <c r="CF713">
        <v>30.52</v>
      </c>
      <c r="CK713" s="17">
        <v>30.52</v>
      </c>
      <c r="CP713">
        <v>30.52</v>
      </c>
      <c r="CU713">
        <v>30.52</v>
      </c>
      <c r="CZ713">
        <v>30.52</v>
      </c>
      <c r="DO713">
        <v>91.56</v>
      </c>
      <c r="DT713">
        <v>30.52</v>
      </c>
      <c r="DY713">
        <v>30.52</v>
      </c>
      <c r="ED713">
        <v>32.770000000000003</v>
      </c>
      <c r="EI713">
        <v>32.770000000000003</v>
      </c>
      <c r="EN713">
        <v>32.770000000000003</v>
      </c>
      <c r="ES713">
        <v>32.770000000000003</v>
      </c>
      <c r="EX713">
        <v>32.770000000000003</v>
      </c>
      <c r="FC713">
        <v>32.770000000000003</v>
      </c>
      <c r="FH713">
        <v>32.770000000000003</v>
      </c>
      <c r="FM713">
        <v>32.770000000000003</v>
      </c>
      <c r="FR713">
        <v>32.770000000000003</v>
      </c>
      <c r="FW713">
        <v>32.770000000000003</v>
      </c>
      <c r="GB713">
        <v>32.770000000000003</v>
      </c>
      <c r="GG713">
        <v>32.770000000000003</v>
      </c>
      <c r="GL713">
        <v>35.28</v>
      </c>
      <c r="GQ713">
        <v>35.28</v>
      </c>
      <c r="GV713">
        <v>35.28</v>
      </c>
      <c r="HA713">
        <v>35.28</v>
      </c>
      <c r="HB713">
        <v>52.3</v>
      </c>
      <c r="HF713">
        <v>35.46</v>
      </c>
      <c r="HK713">
        <v>35.46</v>
      </c>
      <c r="HP713">
        <v>35.46</v>
      </c>
      <c r="HU713">
        <v>35.46</v>
      </c>
      <c r="HZ713">
        <v>38.67</v>
      </c>
      <c r="IE713">
        <v>38.67</v>
      </c>
      <c r="IJ713">
        <v>38.67</v>
      </c>
      <c r="IO713">
        <v>37.83</v>
      </c>
      <c r="IT713">
        <v>37.83</v>
      </c>
      <c r="IY713">
        <v>37.83</v>
      </c>
      <c r="JD713">
        <v>37.83</v>
      </c>
      <c r="JI713">
        <v>37.83</v>
      </c>
      <c r="JN713">
        <v>37.83</v>
      </c>
    </row>
    <row r="714" spans="1:278" x14ac:dyDescent="0.3">
      <c r="A714" s="2">
        <f>IFERROR(AVERAGEIF(Customer_Revenue[[#This Row],[1/3/2022]:[3/31/2022]], "&gt;0"), 0)</f>
        <v>83.602307692307676</v>
      </c>
      <c r="B714" s="1">
        <f>IFERROR(AVEDEV(Customer_Revenue[[#This Row],[1/3/2022]:[3/31/2022]]),0)</f>
        <v>4.5063905325443834</v>
      </c>
      <c r="C714" s="1">
        <f>IFERROR(MAX(0,#REF!-#REF!),0)</f>
        <v>0</v>
      </c>
      <c r="D714" s="1">
        <f>IFERROR(#REF!+#REF!,0)</f>
        <v>0</v>
      </c>
      <c r="E714" s="2">
        <f>IFERROR(AVERAGEIF(Customer_Revenue[[#This Row],[4/1/2022]:[6/30/2022]], "&gt;0"), 0)</f>
        <v>89.715384615384608</v>
      </c>
      <c r="F714" s="1">
        <f>IFERROR(AVEDEV(Customer_Revenue[[#This Row],[4/1/2022]:[6/30/2022]]),0)</f>
        <v>1.4474556213017717</v>
      </c>
      <c r="G714" s="1">
        <f>IFERROR(MAX(0,#REF!-#REF!),0)</f>
        <v>0</v>
      </c>
      <c r="H714" s="1">
        <f>IFERROR(#REF!+#REF!,0)</f>
        <v>0</v>
      </c>
      <c r="I714" s="2">
        <f>IFERROR(AVERAGEIF(Customer_Revenue[[#This Row],[4/1/2022]:[9/30/2022]], "&gt;0"),0)</f>
        <v>91.569615384615389</v>
      </c>
      <c r="J714" s="1">
        <f>IFERROR(AVEDEV(Customer_Revenue[[#This Row],[4/1/2022]:[9/30/2022]]),0)</f>
        <v>2.1181065088757363</v>
      </c>
      <c r="K714" s="1">
        <f>IFERROR(MAX(0,Customer_Revenue[[#This Row],[Q3 Mean]]-Customer_Revenue[[#This Row],[Q3 Mean Absolute Deviation]]),0)</f>
        <v>89.451508875739648</v>
      </c>
      <c r="L714" s="1">
        <f>IFERROR(MAX(0,Customer_Revenue[[#This Row],[Q3 Mean]]+Customer_Revenue[[#This Row],[Q3 Mean Absolute Deviation]]),0)</f>
        <v>93.68772189349113</v>
      </c>
      <c r="M714" s="2">
        <f>IFERROR(AVERAGEIF(Customer_Revenue[[#This Row],[10/1/2021]:[3/31/2022]], "&gt;0"),0)</f>
        <v>83.111538461538487</v>
      </c>
      <c r="N714" s="1">
        <f>IFERROR(AVEDEV(Customer_Revenue[[#This Row],[10/1/2021]:[3/31/2022]]),0)</f>
        <v>2.7858579881656897</v>
      </c>
      <c r="O714" s="1">
        <f>IFERROR(MAX(0,#REF!-#REF!),0)</f>
        <v>0</v>
      </c>
      <c r="P714" s="1">
        <f>IFERROR(#REF!+#REF!,0)</f>
        <v>0</v>
      </c>
      <c r="Q714">
        <v>12741</v>
      </c>
      <c r="T714">
        <v>82.33</v>
      </c>
      <c r="Y714">
        <v>82.33</v>
      </c>
      <c r="AD714">
        <v>86.11</v>
      </c>
      <c r="AI714">
        <v>82.33</v>
      </c>
      <c r="AN714">
        <v>82.33</v>
      </c>
      <c r="AS714">
        <v>82.33</v>
      </c>
      <c r="AX714">
        <v>82.33</v>
      </c>
      <c r="BC714">
        <v>82.33</v>
      </c>
      <c r="BH714">
        <v>82.33</v>
      </c>
      <c r="BM714">
        <v>82.33</v>
      </c>
      <c r="BR714">
        <v>82.33</v>
      </c>
      <c r="BW714">
        <v>82.33</v>
      </c>
      <c r="CB714">
        <v>82.33</v>
      </c>
      <c r="CG714">
        <v>82.33</v>
      </c>
      <c r="CK714" s="17"/>
      <c r="CL714">
        <v>75.73</v>
      </c>
      <c r="CQ714">
        <v>82.33</v>
      </c>
      <c r="CV714">
        <v>82.33</v>
      </c>
      <c r="DA714">
        <v>66</v>
      </c>
      <c r="DF714">
        <v>86.42</v>
      </c>
      <c r="DK714">
        <v>86.42</v>
      </c>
      <c r="DP714">
        <v>86.42</v>
      </c>
      <c r="DU714">
        <v>86.42</v>
      </c>
      <c r="DZ714">
        <v>86.42</v>
      </c>
      <c r="EE714">
        <v>88.67</v>
      </c>
      <c r="EJ714">
        <v>88.67</v>
      </c>
      <c r="EO714">
        <v>88.67</v>
      </c>
      <c r="ET714">
        <v>88.67</v>
      </c>
      <c r="EY714">
        <v>88.67</v>
      </c>
      <c r="FD714">
        <v>88.67</v>
      </c>
      <c r="FI714">
        <v>88.67</v>
      </c>
      <c r="FN714">
        <v>88.67</v>
      </c>
      <c r="FS714">
        <v>88.67</v>
      </c>
      <c r="FX714">
        <v>88.67</v>
      </c>
      <c r="GC714">
        <v>88.67</v>
      </c>
      <c r="GH714">
        <v>88.67</v>
      </c>
      <c r="GM714">
        <v>91.09</v>
      </c>
      <c r="GR714">
        <v>91.09</v>
      </c>
      <c r="GW714">
        <v>91.09</v>
      </c>
      <c r="HB714">
        <v>95</v>
      </c>
      <c r="HG714">
        <v>93.77</v>
      </c>
      <c r="HL714">
        <v>93.77</v>
      </c>
      <c r="HQ714">
        <v>93.77</v>
      </c>
      <c r="HV714">
        <v>93.77</v>
      </c>
      <c r="IA714">
        <v>93.77</v>
      </c>
      <c r="IF714">
        <v>93.77</v>
      </c>
      <c r="IK714">
        <v>93.77</v>
      </c>
      <c r="IP714">
        <v>93.02</v>
      </c>
      <c r="IU714">
        <v>93.02</v>
      </c>
      <c r="IZ714">
        <v>93.02</v>
      </c>
      <c r="JE714">
        <v>93.02</v>
      </c>
      <c r="JJ714">
        <v>93.02</v>
      </c>
      <c r="JO714">
        <v>93.02</v>
      </c>
    </row>
    <row r="715" spans="1:278" x14ac:dyDescent="0.3">
      <c r="A715" s="2">
        <f>IFERROR(AVERAGEIF(Customer_Revenue[[#This Row],[1/3/2022]:[3/31/2022]], "&gt;0"), 0)</f>
        <v>62.35</v>
      </c>
      <c r="B715" s="1">
        <f>IFERROR(AVEDEV(Customer_Revenue[[#This Row],[1/3/2022]:[3/31/2022]]),0)</f>
        <v>1</v>
      </c>
      <c r="C715" s="1">
        <f>IFERROR(MAX(0,#REF!-#REF!),0)</f>
        <v>0</v>
      </c>
      <c r="D715" s="1">
        <f>IFERROR(#REF!+#REF!,0)</f>
        <v>0</v>
      </c>
      <c r="E715" s="2">
        <f>IFERROR(AVERAGEIF(Customer_Revenue[[#This Row],[4/1/2022]:[6/30/2022]], "&gt;0"), 0)</f>
        <v>64.649999999999991</v>
      </c>
      <c r="F715" s="1">
        <f>IFERROR(AVEDEV(Customer_Revenue[[#This Row],[4/1/2022]:[6/30/2022]]),0)</f>
        <v>1.0666666666666629</v>
      </c>
      <c r="G715" s="1">
        <f>IFERROR(MAX(0,#REF!-#REF!),0)</f>
        <v>0</v>
      </c>
      <c r="H715" s="1">
        <f>IFERROR(#REF!+#REF!,0)</f>
        <v>0</v>
      </c>
      <c r="I715" s="2">
        <f>IFERROR(AVERAGEIF(Customer_Revenue[[#This Row],[4/1/2022]:[9/30/2022]], "&gt;0"),0)</f>
        <v>67.867142857142852</v>
      </c>
      <c r="J715" s="1">
        <f>IFERROR(AVEDEV(Customer_Revenue[[#This Row],[4/1/2022]:[9/30/2022]]),0)</f>
        <v>3.0967346938775466</v>
      </c>
      <c r="K715" s="1">
        <f>IFERROR(MAX(0,Customer_Revenue[[#This Row],[Q3 Mean]]-Customer_Revenue[[#This Row],[Q3 Mean Absolute Deviation]]),0)</f>
        <v>64.770408163265301</v>
      </c>
      <c r="L715" s="1">
        <f>IFERROR(MAX(0,Customer_Revenue[[#This Row],[Q3 Mean]]+Customer_Revenue[[#This Row],[Q3 Mean Absolute Deviation]]),0)</f>
        <v>70.963877551020403</v>
      </c>
      <c r="M715" s="2">
        <f>IFERROR(AVERAGEIF(Customer_Revenue[[#This Row],[10/1/2021]:[3/31/2022]], "&gt;0"),0)</f>
        <v>61.975000000000001</v>
      </c>
      <c r="N715" s="1">
        <f>IFERROR(AVEDEV(Customer_Revenue[[#This Row],[10/1/2021]:[3/31/2022]]),0)</f>
        <v>0.625</v>
      </c>
      <c r="O715" s="1">
        <f>IFERROR(MAX(0,#REF!-#REF!),0)</f>
        <v>0</v>
      </c>
      <c r="P715" s="1">
        <f>IFERROR(#REF!+#REF!,0)</f>
        <v>0</v>
      </c>
      <c r="Q715">
        <v>12744</v>
      </c>
      <c r="AK715">
        <v>61.6</v>
      </c>
      <c r="BE715">
        <v>61.6</v>
      </c>
      <c r="BW715">
        <v>61.6</v>
      </c>
      <c r="CK715" s="17"/>
      <c r="CQ715">
        <v>61.6</v>
      </c>
      <c r="DK715">
        <v>61.6</v>
      </c>
      <c r="EE715">
        <v>63.85</v>
      </c>
      <c r="EY715">
        <v>63.85</v>
      </c>
      <c r="FS715">
        <v>63.85</v>
      </c>
      <c r="GM715">
        <v>66.25</v>
      </c>
      <c r="HG715">
        <v>66.680000000000007</v>
      </c>
      <c r="IA715">
        <v>72.02</v>
      </c>
      <c r="IU715">
        <v>71.209999999999994</v>
      </c>
      <c r="JO715">
        <v>71.209999999999994</v>
      </c>
    </row>
    <row r="716" spans="1:278" x14ac:dyDescent="0.3">
      <c r="A716" s="2">
        <f>IFERROR(AVERAGEIF(Customer_Revenue[[#This Row],[1/3/2022]:[3/31/2022]], "&gt;0"), 0)</f>
        <v>89.133333333333326</v>
      </c>
      <c r="B716" s="1">
        <f>IFERROR(AVEDEV(Customer_Revenue[[#This Row],[1/3/2022]:[3/31/2022]]),0)</f>
        <v>48.637777777777778</v>
      </c>
      <c r="C716" s="1">
        <f>IFERROR(MAX(0,#REF!-#REF!),0)</f>
        <v>0</v>
      </c>
      <c r="D716" s="1">
        <f>IFERROR(#REF!+#REF!,0)</f>
        <v>0</v>
      </c>
      <c r="E716" s="2">
        <f>IFERROR(AVERAGEIF(Customer_Revenue[[#This Row],[4/1/2022]:[6/30/2022]], "&gt;0"), 0)</f>
        <v>53.386666666666663</v>
      </c>
      <c r="F716" s="1">
        <f>IFERROR(AVEDEV(Customer_Revenue[[#This Row],[4/1/2022]:[6/30/2022]]),0)</f>
        <v>0.5311111111111112</v>
      </c>
      <c r="G716" s="1">
        <f>IFERROR(MAX(0,#REF!-#REF!),0)</f>
        <v>0</v>
      </c>
      <c r="H716" s="1">
        <f>IFERROR(#REF!+#REF!,0)</f>
        <v>0</v>
      </c>
      <c r="I716" s="2">
        <f>IFERROR(AVERAGEIF(Customer_Revenue[[#This Row],[4/1/2022]:[9/30/2022]], "&gt;0"),0)</f>
        <v>78.11</v>
      </c>
      <c r="J716" s="1">
        <f>IFERROR(AVEDEV(Customer_Revenue[[#This Row],[4/1/2022]:[9/30/2022]]),0)</f>
        <v>40.93666666666666</v>
      </c>
      <c r="K716" s="1">
        <f>IFERROR(MAX(0,Customer_Revenue[[#This Row],[Q3 Mean]]-Customer_Revenue[[#This Row],[Q3 Mean Absolute Deviation]]),0)</f>
        <v>37.173333333333339</v>
      </c>
      <c r="L716" s="1">
        <f>IFERROR(MAX(0,Customer_Revenue[[#This Row],[Q3 Mean]]+Customer_Revenue[[#This Row],[Q3 Mean Absolute Deviation]]),0)</f>
        <v>119.04666666666665</v>
      </c>
      <c r="M716" s="2">
        <f>IFERROR(AVERAGEIF(Customer_Revenue[[#This Row],[10/1/2021]:[3/31/2022]], "&gt;0"),0)</f>
        <v>91.98</v>
      </c>
      <c r="N716" s="1">
        <f>IFERROR(AVEDEV(Customer_Revenue[[#This Row],[10/1/2021]:[3/31/2022]]),0)</f>
        <v>39.699999999999996</v>
      </c>
      <c r="O716" s="1">
        <f>IFERROR(MAX(0,#REF!-#REF!),0)</f>
        <v>0</v>
      </c>
      <c r="P716" s="1">
        <f>IFERROR(#REF!+#REF!,0)</f>
        <v>0</v>
      </c>
      <c r="Q716">
        <v>12746</v>
      </c>
      <c r="V716">
        <v>116.1</v>
      </c>
      <c r="AP716">
        <v>51.53</v>
      </c>
      <c r="CD716">
        <v>116.85</v>
      </c>
      <c r="CK716" s="17"/>
      <c r="CX716">
        <v>162.09</v>
      </c>
      <c r="DR716">
        <v>51.53</v>
      </c>
      <c r="EL716">
        <v>53.78</v>
      </c>
      <c r="FF716">
        <v>53.78</v>
      </c>
      <c r="FZ716">
        <v>52.59</v>
      </c>
      <c r="GT716">
        <v>53.79</v>
      </c>
      <c r="HN716">
        <v>53.79</v>
      </c>
      <c r="IH716">
        <v>53.79</v>
      </c>
      <c r="JB716">
        <v>200.92</v>
      </c>
    </row>
    <row r="717" spans="1:278" x14ac:dyDescent="0.3">
      <c r="A717" s="2">
        <f>IFERROR(AVERAGEIF(Customer_Revenue[[#This Row],[1/3/2022]:[3/31/2022]], "&gt;0"), 0)</f>
        <v>83.186923076923065</v>
      </c>
      <c r="B717" s="1">
        <f>IFERROR(AVEDEV(Customer_Revenue[[#This Row],[1/3/2022]:[3/31/2022]]),0)</f>
        <v>4.5869822485207106</v>
      </c>
      <c r="C717" s="1">
        <f>IFERROR(MAX(0,#REF!-#REF!),0)</f>
        <v>0</v>
      </c>
      <c r="D717" s="1">
        <f>IFERROR(#REF!+#REF!,0)</f>
        <v>0</v>
      </c>
      <c r="E717" s="2">
        <f>IFERROR(AVERAGEIF(Customer_Revenue[[#This Row],[4/1/2022]:[6/30/2022]], "&gt;0"), 0)</f>
        <v>90.146153846153837</v>
      </c>
      <c r="F717" s="1">
        <f>IFERROR(AVEDEV(Customer_Revenue[[#This Row],[4/1/2022]:[6/30/2022]]),0)</f>
        <v>1.8881656804733746</v>
      </c>
      <c r="G717" s="1">
        <f>IFERROR(MAX(0,#REF!-#REF!),0)</f>
        <v>0</v>
      </c>
      <c r="H717" s="1">
        <f>IFERROR(#REF!+#REF!,0)</f>
        <v>0</v>
      </c>
      <c r="I717" s="2">
        <f>IFERROR(AVERAGEIF(Customer_Revenue[[#This Row],[4/1/2022]:[9/30/2022]], "&gt;0"),0)</f>
        <v>95.799615384615379</v>
      </c>
      <c r="J717" s="1">
        <f>IFERROR(AVEDEV(Customer_Revenue[[#This Row],[4/1/2022]:[9/30/2022]]),0)</f>
        <v>5.6534615384615385</v>
      </c>
      <c r="K717" s="1">
        <f>IFERROR(MAX(0,Customer_Revenue[[#This Row],[Q3 Mean]]-Customer_Revenue[[#This Row],[Q3 Mean Absolute Deviation]]),0)</f>
        <v>90.146153846153837</v>
      </c>
      <c r="L717" s="1">
        <f>IFERROR(MAX(0,Customer_Revenue[[#This Row],[Q3 Mean]]+Customer_Revenue[[#This Row],[Q3 Mean Absolute Deviation]]),0)</f>
        <v>101.45307692307692</v>
      </c>
      <c r="M717" s="2">
        <f>IFERROR(AVERAGEIF(Customer_Revenue[[#This Row],[10/1/2021]:[3/31/2022]], "&gt;0"),0)</f>
        <v>80.763461538461556</v>
      </c>
      <c r="N717" s="1">
        <f>IFERROR(AVEDEV(Customer_Revenue[[#This Row],[10/1/2021]:[3/31/2022]]),0)</f>
        <v>4.0745562130177646</v>
      </c>
      <c r="O717" s="1">
        <f>IFERROR(MAX(0,#REF!-#REF!),0)</f>
        <v>0</v>
      </c>
      <c r="P717" s="1">
        <f>IFERROR(#REF!+#REF!,0)</f>
        <v>0</v>
      </c>
      <c r="Q717">
        <v>12796</v>
      </c>
      <c r="V717">
        <v>78.72</v>
      </c>
      <c r="AA717">
        <v>91.8</v>
      </c>
      <c r="AF717">
        <v>66.38</v>
      </c>
      <c r="AK717">
        <v>79.459999999999994</v>
      </c>
      <c r="AP717">
        <v>79.459999999999994</v>
      </c>
      <c r="AU717">
        <v>79.459999999999994</v>
      </c>
      <c r="AZ717">
        <v>79.459999999999994</v>
      </c>
      <c r="BE717">
        <v>79.459999999999994</v>
      </c>
      <c r="BJ717">
        <v>79.459999999999994</v>
      </c>
      <c r="BO717">
        <v>79.459999999999994</v>
      </c>
      <c r="BT717">
        <v>66.38</v>
      </c>
      <c r="BY717">
        <v>79.459999999999994</v>
      </c>
      <c r="CD717">
        <v>79.459999999999994</v>
      </c>
      <c r="CI717">
        <v>79.459999999999994</v>
      </c>
      <c r="CK717" s="17"/>
      <c r="CN717">
        <v>79.459999999999994</v>
      </c>
      <c r="CS717">
        <v>79.459999999999994</v>
      </c>
      <c r="CX717">
        <v>79.459999999999994</v>
      </c>
      <c r="DC717">
        <v>79.459999999999994</v>
      </c>
      <c r="DH717">
        <v>79.459999999999994</v>
      </c>
      <c r="DM717">
        <v>79.459999999999994</v>
      </c>
      <c r="DR717">
        <v>79.459999999999994</v>
      </c>
      <c r="DW717">
        <v>87.8</v>
      </c>
      <c r="EB717">
        <v>87.8</v>
      </c>
      <c r="EG717">
        <v>90.05</v>
      </c>
      <c r="EL717">
        <v>90.05</v>
      </c>
      <c r="EQ717">
        <v>90.05</v>
      </c>
      <c r="EV717">
        <v>90.05</v>
      </c>
      <c r="FA717">
        <v>78.45</v>
      </c>
      <c r="FF717">
        <v>90.05</v>
      </c>
      <c r="FK717">
        <v>93.25</v>
      </c>
      <c r="FP717">
        <v>90.05</v>
      </c>
      <c r="FU717">
        <v>90.05</v>
      </c>
      <c r="FZ717">
        <v>90.05</v>
      </c>
      <c r="GE717">
        <v>90.05</v>
      </c>
      <c r="GJ717">
        <v>91.98</v>
      </c>
      <c r="GO717">
        <v>91.98</v>
      </c>
      <c r="GT717">
        <v>91.98</v>
      </c>
      <c r="GY717">
        <v>91.98</v>
      </c>
      <c r="HD717">
        <v>91.98</v>
      </c>
      <c r="HI717">
        <v>100.58</v>
      </c>
      <c r="HN717">
        <v>100.58</v>
      </c>
      <c r="HS717">
        <v>100.58</v>
      </c>
      <c r="HX717">
        <v>100.58</v>
      </c>
      <c r="IC717">
        <v>100.58</v>
      </c>
      <c r="IH717">
        <v>100.58</v>
      </c>
      <c r="IM717">
        <v>99.93</v>
      </c>
      <c r="IR717">
        <v>99.93</v>
      </c>
      <c r="IW717">
        <v>103.11</v>
      </c>
      <c r="JB717">
        <v>103.11</v>
      </c>
      <c r="JG717">
        <v>103.11</v>
      </c>
      <c r="JL717">
        <v>103.11</v>
      </c>
      <c r="JQ717">
        <v>103.11</v>
      </c>
    </row>
    <row r="718" spans="1:278" x14ac:dyDescent="0.3">
      <c r="A718" s="2">
        <f>IFERROR(AVERAGEIF(Customer_Revenue[[#This Row],[1/3/2022]:[3/31/2022]], "&gt;0"), 0)</f>
        <v>350</v>
      </c>
      <c r="B718" s="1">
        <f>IFERROR(AVEDEV(Customer_Revenue[[#This Row],[1/3/2022]:[3/31/2022]]),0)</f>
        <v>0</v>
      </c>
      <c r="C718" s="1">
        <f>IFERROR(MAX(0,#REF!-#REF!),0)</f>
        <v>0</v>
      </c>
      <c r="D718" s="1">
        <f>IFERROR(#REF!+#REF!,0)</f>
        <v>0</v>
      </c>
      <c r="E718" s="2">
        <f>IFERROR(AVERAGEIF(Customer_Revenue[[#This Row],[4/1/2022]:[6/30/2022]], "&gt;0"), 0)</f>
        <v>0</v>
      </c>
      <c r="F718" s="1">
        <f>IFERROR(AVEDEV(Customer_Revenue[[#This Row],[4/1/2022]:[6/30/2022]]),0)</f>
        <v>0</v>
      </c>
      <c r="G718" s="1">
        <f>IFERROR(MAX(0,#REF!-#REF!),0)</f>
        <v>0</v>
      </c>
      <c r="H718" s="1">
        <f>IFERROR(#REF!+#REF!,0)</f>
        <v>0</v>
      </c>
      <c r="I718" s="2">
        <f>IFERROR(AVERAGEIF(Customer_Revenue[[#This Row],[4/1/2022]:[9/30/2022]], "&gt;0"),0)</f>
        <v>350</v>
      </c>
      <c r="J718" s="1">
        <f>IFERROR(AVEDEV(Customer_Revenue[[#This Row],[4/1/2022]:[9/30/2022]]),0)</f>
        <v>0</v>
      </c>
      <c r="K718" s="1">
        <f>IFERROR(MAX(0,Customer_Revenue[[#This Row],[Q3 Mean]]-Customer_Revenue[[#This Row],[Q3 Mean Absolute Deviation]]),0)</f>
        <v>350</v>
      </c>
      <c r="L718" s="1">
        <f>IFERROR(MAX(0,Customer_Revenue[[#This Row],[Q3 Mean]]+Customer_Revenue[[#This Row],[Q3 Mean Absolute Deviation]]),0)</f>
        <v>350</v>
      </c>
      <c r="M718" s="2">
        <f>IFERROR(AVERAGEIF(Customer_Revenue[[#This Row],[10/1/2021]:[3/31/2022]], "&gt;0"),0)</f>
        <v>350</v>
      </c>
      <c r="N718" s="1">
        <f>IFERROR(AVEDEV(Customer_Revenue[[#This Row],[10/1/2021]:[3/31/2022]]),0)</f>
        <v>0</v>
      </c>
      <c r="O718" s="1">
        <f>IFERROR(MAX(0,#REF!-#REF!),0)</f>
        <v>0</v>
      </c>
      <c r="P718" s="1">
        <f>IFERROR(#REF!+#REF!,0)</f>
        <v>0</v>
      </c>
      <c r="Q718">
        <v>12809</v>
      </c>
      <c r="CK718" s="17"/>
      <c r="DY718">
        <v>350</v>
      </c>
      <c r="JP718">
        <v>350</v>
      </c>
    </row>
    <row r="719" spans="1:278" x14ac:dyDescent="0.3">
      <c r="A719" s="2">
        <f>IFERROR(AVERAGEIF(Customer_Revenue[[#This Row],[1/3/2022]:[3/31/2022]], "&gt;0"), 0)</f>
        <v>24.919166666666666</v>
      </c>
      <c r="B719" s="1">
        <f>IFERROR(AVEDEV(Customer_Revenue[[#This Row],[1/3/2022]:[3/31/2022]]),0)</f>
        <v>3.2901388888888903</v>
      </c>
      <c r="C719" s="1">
        <f>IFERROR(MAX(0,#REF!-#REF!),0)</f>
        <v>0</v>
      </c>
      <c r="D719" s="1">
        <f>IFERROR(#REF!+#REF!,0)</f>
        <v>0</v>
      </c>
      <c r="E719" s="2">
        <f>IFERROR(AVERAGEIF(Customer_Revenue[[#This Row],[4/1/2022]:[6/30/2022]], "&gt;0"), 0)</f>
        <v>14.453333333333338</v>
      </c>
      <c r="F719" s="1">
        <f>IFERROR(AVEDEV(Customer_Revenue[[#This Row],[4/1/2022]:[6/30/2022]]),0)</f>
        <v>9.9444444444444411</v>
      </c>
      <c r="G719" s="1">
        <f>IFERROR(MAX(0,#REF!-#REF!),0)</f>
        <v>0</v>
      </c>
      <c r="H719" s="1">
        <f>IFERROR(#REF!+#REF!,0)</f>
        <v>0</v>
      </c>
      <c r="I719" s="2">
        <f>IFERROR(AVERAGEIF(Customer_Revenue[[#This Row],[4/1/2022]:[9/30/2022]], "&gt;0"),0)</f>
        <v>10.056842105263165</v>
      </c>
      <c r="J719" s="1">
        <f>IFERROR(AVEDEV(Customer_Revenue[[#This Row],[4/1/2022]:[9/30/2022]]),0)</f>
        <v>8.5870079999999991</v>
      </c>
      <c r="K719" s="1">
        <f>IFERROR(MAX(0,Customer_Revenue[[#This Row],[Q3 Mean]]-Customer_Revenue[[#This Row],[Q3 Mean Absolute Deviation]]),0)</f>
        <v>1.4698341052631658</v>
      </c>
      <c r="L719" s="1">
        <f>IFERROR(MAX(0,Customer_Revenue[[#This Row],[Q3 Mean]]+Customer_Revenue[[#This Row],[Q3 Mean Absolute Deviation]]),0)</f>
        <v>18.643850105263162</v>
      </c>
      <c r="M719" s="2">
        <f>IFERROR(AVERAGEIF(Customer_Revenue[[#This Row],[10/1/2021]:[3/31/2022]], "&gt;0"),0)</f>
        <v>23.282173913043472</v>
      </c>
      <c r="N719" s="1">
        <f>IFERROR(AVEDEV(Customer_Revenue[[#This Row],[10/1/2021]:[3/31/2022]]),0)</f>
        <v>3.0284310018903557</v>
      </c>
      <c r="O719" s="1">
        <f>IFERROR(MAX(0,#REF!-#REF!),0)</f>
        <v>0</v>
      </c>
      <c r="P719" s="1">
        <f>IFERROR(#REF!+#REF!,0)</f>
        <v>0</v>
      </c>
      <c r="Q719">
        <v>12819</v>
      </c>
      <c r="Y719">
        <v>20</v>
      </c>
      <c r="AI719">
        <v>20</v>
      </c>
      <c r="AN719">
        <v>20</v>
      </c>
      <c r="AS719">
        <v>20</v>
      </c>
      <c r="AX719">
        <v>20</v>
      </c>
      <c r="BC719">
        <v>20</v>
      </c>
      <c r="BH719">
        <v>20</v>
      </c>
      <c r="BM719">
        <v>20</v>
      </c>
      <c r="BR719">
        <v>31.8</v>
      </c>
      <c r="BW719">
        <v>22.33</v>
      </c>
      <c r="CB719">
        <v>22.33</v>
      </c>
      <c r="CG719">
        <v>22.33</v>
      </c>
      <c r="CK719" s="17"/>
      <c r="CL719">
        <v>22.33</v>
      </c>
      <c r="CQ719">
        <v>22.33</v>
      </c>
      <c r="CV719">
        <v>22.33</v>
      </c>
      <c r="DA719">
        <v>22.33</v>
      </c>
      <c r="DF719">
        <v>22.33</v>
      </c>
      <c r="DK719">
        <v>24.32</v>
      </c>
      <c r="DP719">
        <v>22.33</v>
      </c>
      <c r="DZ719">
        <v>44.66</v>
      </c>
      <c r="EE719">
        <v>24.58</v>
      </c>
      <c r="EJ719">
        <v>24.58</v>
      </c>
      <c r="EO719">
        <v>24.58</v>
      </c>
      <c r="ET719">
        <v>24.58</v>
      </c>
      <c r="EY719">
        <v>24.58</v>
      </c>
      <c r="FD719">
        <v>24.58</v>
      </c>
      <c r="FI719">
        <v>24.58</v>
      </c>
      <c r="FN719">
        <v>20</v>
      </c>
      <c r="FS719">
        <v>20</v>
      </c>
      <c r="GH719">
        <v>2.52</v>
      </c>
      <c r="GI719">
        <v>22.52</v>
      </c>
      <c r="GM719">
        <v>2.52</v>
      </c>
      <c r="GR719">
        <v>2.52</v>
      </c>
      <c r="GW719">
        <v>2.52</v>
      </c>
      <c r="HB719">
        <v>2.52</v>
      </c>
      <c r="HG719">
        <v>2.52</v>
      </c>
      <c r="HL719">
        <v>2.52</v>
      </c>
      <c r="HQ719">
        <v>2.52</v>
      </c>
      <c r="HV719">
        <v>2.52</v>
      </c>
      <c r="IA719">
        <v>2.52</v>
      </c>
      <c r="IF719">
        <v>2.52</v>
      </c>
      <c r="IK719">
        <v>2.52</v>
      </c>
      <c r="IP719">
        <v>0</v>
      </c>
      <c r="IU719">
        <v>0</v>
      </c>
      <c r="IZ719">
        <v>0</v>
      </c>
      <c r="JE719">
        <v>0</v>
      </c>
      <c r="JJ719">
        <v>0</v>
      </c>
      <c r="JO719">
        <v>0</v>
      </c>
    </row>
    <row r="720" spans="1:278" x14ac:dyDescent="0.3">
      <c r="A720" s="2">
        <f>IFERROR(AVERAGEIF(Customer_Revenue[[#This Row],[1/3/2022]:[3/31/2022]], "&gt;0"), 0)</f>
        <v>33.93</v>
      </c>
      <c r="B720" s="1">
        <f>IFERROR(AVEDEV(Customer_Revenue[[#This Row],[1/3/2022]:[3/31/2022]]),0)</f>
        <v>10.857600000000001</v>
      </c>
      <c r="C720" s="1">
        <f>IFERROR(MAX(0,#REF!-#REF!),0)</f>
        <v>0</v>
      </c>
      <c r="D720" s="1">
        <f>IFERROR(#REF!+#REF!,0)</f>
        <v>0</v>
      </c>
      <c r="E720" s="2">
        <f>IFERROR(AVERAGEIF(Customer_Revenue[[#This Row],[4/1/2022]:[6/30/2022]], "&gt;0"), 0)</f>
        <v>33.93</v>
      </c>
      <c r="F720" s="1">
        <f>IFERROR(AVEDEV(Customer_Revenue[[#This Row],[4/1/2022]:[6/30/2022]]),0)</f>
        <v>10.857600000000001</v>
      </c>
      <c r="G720" s="1">
        <f>IFERROR(MAX(0,#REF!-#REF!),0)</f>
        <v>0</v>
      </c>
      <c r="H720" s="1">
        <f>IFERROR(#REF!+#REF!,0)</f>
        <v>0</v>
      </c>
      <c r="I720" s="2">
        <f>IFERROR(AVERAGEIF(Customer_Revenue[[#This Row],[4/1/2022]:[9/30/2022]], "&gt;0"),0)</f>
        <v>33.93</v>
      </c>
      <c r="J720" s="1">
        <f>IFERROR(AVEDEV(Customer_Revenue[[#This Row],[4/1/2022]:[9/30/2022]]),0)</f>
        <v>10.857600000000001</v>
      </c>
      <c r="K720" s="1">
        <f>IFERROR(MAX(0,Customer_Revenue[[#This Row],[Q3 Mean]]-Customer_Revenue[[#This Row],[Q3 Mean Absolute Deviation]]),0)</f>
        <v>23.072399999999998</v>
      </c>
      <c r="L720" s="1">
        <f>IFERROR(MAX(0,Customer_Revenue[[#This Row],[Q3 Mean]]+Customer_Revenue[[#This Row],[Q3 Mean Absolute Deviation]]),0)</f>
        <v>44.787599999999998</v>
      </c>
      <c r="M720" s="2">
        <f>IFERROR(AVERAGEIF(Customer_Revenue[[#This Row],[10/1/2021]:[3/31/2022]], "&gt;0"),0)</f>
        <v>33.93</v>
      </c>
      <c r="N720" s="1">
        <f>IFERROR(AVEDEV(Customer_Revenue[[#This Row],[10/1/2021]:[3/31/2022]]),0)</f>
        <v>10.857600000000001</v>
      </c>
      <c r="O720" s="1">
        <f>IFERROR(MAX(0,#REF!-#REF!),0)</f>
        <v>0</v>
      </c>
      <c r="P720" s="1">
        <f>IFERROR(#REF!+#REF!,0)</f>
        <v>0</v>
      </c>
      <c r="Q720">
        <v>12821</v>
      </c>
      <c r="CK720" s="17"/>
      <c r="DA720">
        <v>33.93</v>
      </c>
      <c r="DB720">
        <v>0</v>
      </c>
      <c r="DC720">
        <v>0</v>
      </c>
      <c r="DK720">
        <v>33.93</v>
      </c>
      <c r="DP720">
        <v>33.93</v>
      </c>
      <c r="DU720">
        <v>33.93</v>
      </c>
      <c r="DZ720">
        <v>33.93</v>
      </c>
      <c r="EE720">
        <v>33.93</v>
      </c>
      <c r="EJ720">
        <v>33.93</v>
      </c>
      <c r="EO720">
        <v>33.93</v>
      </c>
      <c r="ET720">
        <v>33.93</v>
      </c>
      <c r="EY720">
        <v>33.93</v>
      </c>
      <c r="FD720">
        <v>33.93</v>
      </c>
      <c r="FI720">
        <v>33.93</v>
      </c>
      <c r="FS720">
        <v>0</v>
      </c>
    </row>
    <row r="721" spans="1:278" x14ac:dyDescent="0.3">
      <c r="A721" s="2">
        <f>IFERROR(AVERAGEIF(Customer_Revenue[[#This Row],[1/3/2022]:[3/31/2022]], "&gt;0"), 0)</f>
        <v>27.069230769230778</v>
      </c>
      <c r="B721" s="1">
        <f>IFERROR(AVEDEV(Customer_Revenue[[#This Row],[1/3/2022]:[3/31/2022]]),0)</f>
        <v>0.79881656804734158</v>
      </c>
      <c r="C721" s="1">
        <f>IFERROR(MAX(0,#REF!-#REF!),0)</f>
        <v>0</v>
      </c>
      <c r="D721" s="1">
        <f>IFERROR(#REF!+#REF!,0)</f>
        <v>0</v>
      </c>
      <c r="E721" s="2">
        <f>IFERROR(AVERAGEIF(Customer_Revenue[[#This Row],[4/1/2022]:[6/30/2022]], "&gt;0"), 0)</f>
        <v>28.8</v>
      </c>
      <c r="F721" s="1">
        <f>IFERROR(AVEDEV(Customer_Revenue[[#This Row],[4/1/2022]:[6/30/2022]]),0)</f>
        <v>9.2160000000000011</v>
      </c>
      <c r="G721" s="1">
        <f>IFERROR(MAX(0,#REF!-#REF!),0)</f>
        <v>0</v>
      </c>
      <c r="H721" s="1">
        <f>IFERROR(#REF!+#REF!,0)</f>
        <v>0</v>
      </c>
      <c r="I721" s="2">
        <f>IFERROR(AVERAGEIF(Customer_Revenue[[#This Row],[4/1/2022]:[9/30/2022]], "&gt;0"),0)</f>
        <v>28.8</v>
      </c>
      <c r="J721" s="1">
        <f>IFERROR(AVEDEV(Customer_Revenue[[#This Row],[4/1/2022]:[9/30/2022]]),0)</f>
        <v>9.2160000000000011</v>
      </c>
      <c r="K721" s="1">
        <f>IFERROR(MAX(0,Customer_Revenue[[#This Row],[Q3 Mean]]-Customer_Revenue[[#This Row],[Q3 Mean Absolute Deviation]]),0)</f>
        <v>19.584</v>
      </c>
      <c r="L721" s="1">
        <f>IFERROR(MAX(0,Customer_Revenue[[#This Row],[Q3 Mean]]+Customer_Revenue[[#This Row],[Q3 Mean Absolute Deviation]]),0)</f>
        <v>38.016000000000005</v>
      </c>
      <c r="M721" s="2">
        <f>IFERROR(AVERAGEIF(Customer_Revenue[[#This Row],[10/1/2021]:[3/31/2022]], "&gt;0"),0)</f>
        <v>26.831249999999997</v>
      </c>
      <c r="N721" s="1">
        <f>IFERROR(AVEDEV(Customer_Revenue[[#This Row],[10/1/2021]:[3/31/2022]]),0)</f>
        <v>0.49218749999999734</v>
      </c>
      <c r="O721" s="1">
        <f>IFERROR(MAX(0,#REF!-#REF!),0)</f>
        <v>0</v>
      </c>
      <c r="P721" s="1">
        <f>IFERROR(#REF!+#REF!,0)</f>
        <v>0</v>
      </c>
      <c r="Q721">
        <v>12822</v>
      </c>
      <c r="Z721">
        <v>26.55</v>
      </c>
      <c r="AJ721">
        <v>26.55</v>
      </c>
      <c r="AN721">
        <v>26.55</v>
      </c>
      <c r="AS721">
        <v>26.55</v>
      </c>
      <c r="AX721">
        <v>26.55</v>
      </c>
      <c r="BC721">
        <v>26.55</v>
      </c>
      <c r="BH721">
        <v>26.55</v>
      </c>
      <c r="BM721">
        <v>26.55</v>
      </c>
      <c r="BR721">
        <v>26.55</v>
      </c>
      <c r="BW721">
        <v>26.55</v>
      </c>
      <c r="CB721">
        <v>26.55</v>
      </c>
      <c r="CG721">
        <v>26.55</v>
      </c>
      <c r="CK721" s="17"/>
      <c r="CL721">
        <v>26.55</v>
      </c>
      <c r="CQ721">
        <v>26.55</v>
      </c>
      <c r="CV721">
        <v>26.55</v>
      </c>
      <c r="DA721">
        <v>26.55</v>
      </c>
      <c r="DF721">
        <v>26.55</v>
      </c>
      <c r="DK721">
        <v>26.55</v>
      </c>
      <c r="DP721">
        <v>26.55</v>
      </c>
      <c r="DU721">
        <v>26.55</v>
      </c>
      <c r="DZ721">
        <v>26.55</v>
      </c>
      <c r="EE721">
        <v>28.8</v>
      </c>
      <c r="EJ721">
        <v>28.8</v>
      </c>
      <c r="EO721">
        <v>28.8</v>
      </c>
      <c r="ET721">
        <v>28.8</v>
      </c>
      <c r="EY721">
        <v>28.8</v>
      </c>
      <c r="FD721">
        <v>28.8</v>
      </c>
      <c r="FI721">
        <v>28.8</v>
      </c>
      <c r="FN721">
        <v>0</v>
      </c>
    </row>
    <row r="722" spans="1:278" x14ac:dyDescent="0.3">
      <c r="A722" s="2">
        <f>IFERROR(AVERAGEIF(Customer_Revenue[[#This Row],[1/3/2022]:[3/31/2022]], "&gt;0"), 0)</f>
        <v>25.949230769230773</v>
      </c>
      <c r="B722" s="1">
        <f>IFERROR(AVEDEV(Customer_Revenue[[#This Row],[1/3/2022]:[3/31/2022]]),0)</f>
        <v>0.79881656804733958</v>
      </c>
      <c r="C722" s="1">
        <f>IFERROR(MAX(0,#REF!-#REF!),0)</f>
        <v>0</v>
      </c>
      <c r="D722" s="1">
        <f>IFERROR(#REF!+#REF!,0)</f>
        <v>0</v>
      </c>
      <c r="E722" s="2">
        <f>IFERROR(AVERAGEIF(Customer_Revenue[[#This Row],[4/1/2022]:[6/30/2022]], "&gt;0"), 0)</f>
        <v>27.68</v>
      </c>
      <c r="F722" s="1">
        <f>IFERROR(AVEDEV(Customer_Revenue[[#This Row],[4/1/2022]:[6/30/2022]]),0)</f>
        <v>8.8576000000000015</v>
      </c>
      <c r="G722" s="1">
        <f>IFERROR(MAX(0,#REF!-#REF!),0)</f>
        <v>0</v>
      </c>
      <c r="H722" s="1">
        <f>IFERROR(#REF!+#REF!,0)</f>
        <v>0</v>
      </c>
      <c r="I722" s="2">
        <f>IFERROR(AVERAGEIF(Customer_Revenue[[#This Row],[4/1/2022]:[9/30/2022]], "&gt;0"),0)</f>
        <v>27.68</v>
      </c>
      <c r="J722" s="1">
        <f>IFERROR(AVEDEV(Customer_Revenue[[#This Row],[4/1/2022]:[9/30/2022]]),0)</f>
        <v>8.8576000000000015</v>
      </c>
      <c r="K722" s="1">
        <f>IFERROR(MAX(0,Customer_Revenue[[#This Row],[Q3 Mean]]-Customer_Revenue[[#This Row],[Q3 Mean Absolute Deviation]]),0)</f>
        <v>18.822399999999998</v>
      </c>
      <c r="L722" s="1">
        <f>IFERROR(MAX(0,Customer_Revenue[[#This Row],[Q3 Mean]]+Customer_Revenue[[#This Row],[Q3 Mean Absolute Deviation]]),0)</f>
        <v>36.537599999999998</v>
      </c>
      <c r="M722" s="2">
        <f>IFERROR(AVERAGEIF(Customer_Revenue[[#This Row],[10/1/2021]:[3/31/2022]], "&gt;0"),0)</f>
        <v>25.736818181818183</v>
      </c>
      <c r="N722" s="1">
        <f>IFERROR(AVEDEV(Customer_Revenue[[#This Row],[10/1/2021]:[3/31/2022]]),0)</f>
        <v>3.9320138888888905</v>
      </c>
      <c r="O722" s="1">
        <f>IFERROR(MAX(0,#REF!-#REF!),0)</f>
        <v>0</v>
      </c>
      <c r="P722" s="1">
        <f>IFERROR(#REF!+#REF!,0)</f>
        <v>0</v>
      </c>
      <c r="Q722">
        <v>12823</v>
      </c>
      <c r="AA722">
        <v>0</v>
      </c>
      <c r="AK722">
        <v>25.43</v>
      </c>
      <c r="AP722">
        <v>25.43</v>
      </c>
      <c r="AU722">
        <v>25.43</v>
      </c>
      <c r="AZ722">
        <v>25.43</v>
      </c>
      <c r="BE722">
        <v>25.43</v>
      </c>
      <c r="BJ722">
        <v>25.43</v>
      </c>
      <c r="BO722">
        <v>0</v>
      </c>
      <c r="BT722">
        <v>25.43</v>
      </c>
      <c r="BY722">
        <v>25.43</v>
      </c>
      <c r="CD722">
        <v>25.43</v>
      </c>
      <c r="CI722">
        <v>25.43</v>
      </c>
      <c r="CK722" s="17"/>
      <c r="CN722">
        <v>25.43</v>
      </c>
      <c r="CS722">
        <v>25.43</v>
      </c>
      <c r="CX722">
        <v>25.43</v>
      </c>
      <c r="DC722">
        <v>25.43</v>
      </c>
      <c r="DH722">
        <v>25.43</v>
      </c>
      <c r="DM722">
        <v>25.43</v>
      </c>
      <c r="DR722">
        <v>25.43</v>
      </c>
      <c r="DW722">
        <v>25.43</v>
      </c>
      <c r="EB722">
        <v>25.43</v>
      </c>
      <c r="EG722">
        <v>27.68</v>
      </c>
      <c r="EL722">
        <v>27.68</v>
      </c>
      <c r="EQ722">
        <v>27.68</v>
      </c>
      <c r="EV722">
        <v>27.68</v>
      </c>
      <c r="FA722">
        <v>27.68</v>
      </c>
      <c r="FF722">
        <v>27.68</v>
      </c>
      <c r="FK722">
        <v>27.68</v>
      </c>
      <c r="FP722">
        <v>0</v>
      </c>
    </row>
    <row r="723" spans="1:278" x14ac:dyDescent="0.3">
      <c r="A723" s="2">
        <f>IFERROR(AVERAGEIF(Customer_Revenue[[#This Row],[1/3/2022]:[3/31/2022]], "&gt;0"), 0)</f>
        <v>26.316153846153838</v>
      </c>
      <c r="B723" s="1">
        <f>IFERROR(AVEDEV(Customer_Revenue[[#This Row],[1/3/2022]:[3/31/2022]]),0)</f>
        <v>1.0217751479289894</v>
      </c>
      <c r="C723" s="1">
        <f>IFERROR(MAX(0,#REF!-#REF!),0)</f>
        <v>0</v>
      </c>
      <c r="D723" s="1">
        <f>IFERROR(#REF!+#REF!,0)</f>
        <v>0</v>
      </c>
      <c r="E723" s="2">
        <f>IFERROR(AVERAGEIF(Customer_Revenue[[#This Row],[4/1/2022]:[6/30/2022]], "&gt;0"), 0)</f>
        <v>24.265000000000001</v>
      </c>
      <c r="F723" s="1">
        <f>IFERROR(AVEDEV(Customer_Revenue[[#This Row],[4/1/2022]:[6/30/2022]]),0)</f>
        <v>7.764800000000001</v>
      </c>
      <c r="G723" s="1">
        <f>IFERROR(MAX(0,#REF!-#REF!),0)</f>
        <v>0</v>
      </c>
      <c r="H723" s="1">
        <f>IFERROR(#REF!+#REF!,0)</f>
        <v>0</v>
      </c>
      <c r="I723" s="2">
        <f>IFERROR(AVERAGEIF(Customer_Revenue[[#This Row],[4/1/2022]:[9/30/2022]], "&gt;0"),0)</f>
        <v>24.265000000000001</v>
      </c>
      <c r="J723" s="1">
        <f>IFERROR(AVEDEV(Customer_Revenue[[#This Row],[4/1/2022]:[9/30/2022]]),0)</f>
        <v>7.764800000000001</v>
      </c>
      <c r="K723" s="1">
        <f>IFERROR(MAX(0,Customer_Revenue[[#This Row],[Q3 Mean]]-Customer_Revenue[[#This Row],[Q3 Mean Absolute Deviation]]),0)</f>
        <v>16.5002</v>
      </c>
      <c r="L723" s="1">
        <f>IFERROR(MAX(0,Customer_Revenue[[#This Row],[Q3 Mean]]+Customer_Revenue[[#This Row],[Q3 Mean Absolute Deviation]]),0)</f>
        <v>32.029800000000002</v>
      </c>
      <c r="M723" s="2">
        <f>IFERROR(AVERAGEIF(Customer_Revenue[[#This Row],[10/1/2021]:[3/31/2022]], "&gt;0"),0)</f>
        <v>23.421249999999986</v>
      </c>
      <c r="N723" s="1">
        <f>IFERROR(AVEDEV(Customer_Revenue[[#This Row],[10/1/2021]:[3/31/2022]]),0)</f>
        <v>3.4212500000000006</v>
      </c>
      <c r="O723" s="1">
        <f>IFERROR(MAX(0,#REF!-#REF!),0)</f>
        <v>0</v>
      </c>
      <c r="P723" s="1">
        <f>IFERROR(#REF!+#REF!,0)</f>
        <v>0</v>
      </c>
      <c r="Q723">
        <v>12824</v>
      </c>
      <c r="AA723">
        <v>20</v>
      </c>
      <c r="AK723">
        <v>20</v>
      </c>
      <c r="AP723">
        <v>20</v>
      </c>
      <c r="AU723">
        <v>20</v>
      </c>
      <c r="AZ723">
        <v>20</v>
      </c>
      <c r="BE723">
        <v>20</v>
      </c>
      <c r="BJ723">
        <v>20</v>
      </c>
      <c r="BO723">
        <v>20</v>
      </c>
      <c r="BT723">
        <v>20</v>
      </c>
      <c r="BY723">
        <v>20</v>
      </c>
      <c r="CD723">
        <v>20</v>
      </c>
      <c r="CI723">
        <v>20</v>
      </c>
      <c r="CK723" s="17"/>
      <c r="CN723">
        <v>26.28</v>
      </c>
      <c r="CS723">
        <v>26.28</v>
      </c>
      <c r="CX723">
        <v>26.28</v>
      </c>
      <c r="DC723">
        <v>26.28</v>
      </c>
      <c r="DH723">
        <v>26.28</v>
      </c>
      <c r="DM723">
        <v>26.28</v>
      </c>
      <c r="DR723">
        <v>26.28</v>
      </c>
      <c r="DW723">
        <v>26.28</v>
      </c>
      <c r="EB723">
        <v>26.28</v>
      </c>
      <c r="EG723">
        <v>28.53</v>
      </c>
      <c r="EL723">
        <v>28.53</v>
      </c>
      <c r="EQ723">
        <v>28.53</v>
      </c>
      <c r="EV723">
        <v>28.53</v>
      </c>
      <c r="FA723">
        <v>28.53</v>
      </c>
      <c r="FF723">
        <v>20</v>
      </c>
      <c r="FK723">
        <v>20</v>
      </c>
      <c r="FP723">
        <v>0</v>
      </c>
    </row>
    <row r="724" spans="1:278" x14ac:dyDescent="0.3">
      <c r="A724" s="2">
        <f>IFERROR(AVERAGEIF(Customer_Revenue[[#This Row],[1/3/2022]:[3/31/2022]], "&gt;0"), 0)</f>
        <v>31.384999999999994</v>
      </c>
      <c r="B724" s="1">
        <f>IFERROR(AVEDEV(Customer_Revenue[[#This Row],[1/3/2022]:[3/31/2022]]),0)</f>
        <v>0.62499999999999467</v>
      </c>
      <c r="C724" s="1">
        <f>IFERROR(MAX(0,#REF!-#REF!),0)</f>
        <v>0</v>
      </c>
      <c r="D724" s="1">
        <f>IFERROR(#REF!+#REF!,0)</f>
        <v>0</v>
      </c>
      <c r="E724" s="2">
        <f>IFERROR(AVERAGEIF(Customer_Revenue[[#This Row],[4/1/2022]:[6/30/2022]], "&gt;0"), 0)</f>
        <v>33.26</v>
      </c>
      <c r="F724" s="1">
        <f>IFERROR(AVEDEV(Customer_Revenue[[#This Row],[4/1/2022]:[6/30/2022]]),0)</f>
        <v>14.782222222222222</v>
      </c>
      <c r="G724" s="1">
        <f>IFERROR(MAX(0,#REF!-#REF!),0)</f>
        <v>0</v>
      </c>
      <c r="H724" s="1">
        <f>IFERROR(#REF!+#REF!,0)</f>
        <v>0</v>
      </c>
      <c r="I724" s="2">
        <f>IFERROR(AVERAGEIF(Customer_Revenue[[#This Row],[4/1/2022]:[9/30/2022]], "&gt;0"),0)</f>
        <v>33.26</v>
      </c>
      <c r="J724" s="1">
        <f>IFERROR(AVEDEV(Customer_Revenue[[#This Row],[4/1/2022]:[9/30/2022]]),0)</f>
        <v>14.782222222222222</v>
      </c>
      <c r="K724" s="1">
        <f>IFERROR(MAX(0,Customer_Revenue[[#This Row],[Q3 Mean]]-Customer_Revenue[[#This Row],[Q3 Mean Absolute Deviation]]),0)</f>
        <v>18.477777777777774</v>
      </c>
      <c r="L724" s="1">
        <f>IFERROR(MAX(0,Customer_Revenue[[#This Row],[Q3 Mean]]+Customer_Revenue[[#This Row],[Q3 Mean Absolute Deviation]]),0)</f>
        <v>48.042222222222222</v>
      </c>
      <c r="M724" s="2">
        <f>IFERROR(AVERAGEIF(Customer_Revenue[[#This Row],[10/1/2021]:[3/31/2022]], "&gt;0"),0)</f>
        <v>26.151249999999994</v>
      </c>
      <c r="N724" s="1">
        <f>IFERROR(AVEDEV(Customer_Revenue[[#This Row],[10/1/2021]:[3/31/2022]]),0)</f>
        <v>5.6386458333333378</v>
      </c>
      <c r="O724" s="1">
        <f>IFERROR(MAX(0,#REF!-#REF!),0)</f>
        <v>0</v>
      </c>
      <c r="P724" s="1">
        <f>IFERROR(#REF!+#REF!,0)</f>
        <v>0</v>
      </c>
      <c r="Q724">
        <v>12828</v>
      </c>
      <c r="R724">
        <v>20</v>
      </c>
      <c r="AB724">
        <v>20</v>
      </c>
      <c r="AL724">
        <v>20</v>
      </c>
      <c r="AQ724">
        <v>20</v>
      </c>
      <c r="AV724">
        <v>20</v>
      </c>
      <c r="BA724">
        <v>20</v>
      </c>
      <c r="BF724">
        <v>20</v>
      </c>
      <c r="BK724">
        <v>20</v>
      </c>
      <c r="BP724">
        <v>20</v>
      </c>
      <c r="BU724">
        <v>20</v>
      </c>
      <c r="BZ724">
        <v>20</v>
      </c>
      <c r="CE724">
        <v>31.01</v>
      </c>
      <c r="CJ724">
        <v>31.01</v>
      </c>
      <c r="CK724" s="17"/>
      <c r="CO724">
        <v>31.01</v>
      </c>
      <c r="CT724">
        <v>31.01</v>
      </c>
      <c r="CY724">
        <v>31.01</v>
      </c>
      <c r="DD724">
        <v>31.01</v>
      </c>
      <c r="DI724">
        <v>31.01</v>
      </c>
      <c r="DN724">
        <v>31.01</v>
      </c>
      <c r="DS724">
        <v>31.01</v>
      </c>
      <c r="DX724">
        <v>31.01</v>
      </c>
      <c r="EC724">
        <v>31.01</v>
      </c>
      <c r="EH724">
        <v>33.26</v>
      </c>
      <c r="EM724">
        <v>33.26</v>
      </c>
      <c r="EW724">
        <v>33.26</v>
      </c>
      <c r="FG724">
        <v>33.26</v>
      </c>
      <c r="FQ724">
        <v>0</v>
      </c>
    </row>
    <row r="725" spans="1:278" x14ac:dyDescent="0.3">
      <c r="A725" s="2">
        <f>IFERROR(AVERAGEIF(Customer_Revenue[[#This Row],[1/3/2022]:[3/31/2022]], "&gt;0"), 0)</f>
        <v>20</v>
      </c>
      <c r="B725" s="1">
        <f>IFERROR(AVEDEV(Customer_Revenue[[#This Row],[1/3/2022]:[3/31/2022]]),0)</f>
        <v>0</v>
      </c>
      <c r="C725" s="1">
        <f>IFERROR(MAX(0,#REF!-#REF!),0)</f>
        <v>0</v>
      </c>
      <c r="D725" s="1">
        <f>IFERROR(#REF!+#REF!,0)</f>
        <v>0</v>
      </c>
      <c r="E725" s="2">
        <f>IFERROR(AVERAGEIF(Customer_Revenue[[#This Row],[4/1/2022]:[6/30/2022]], "&gt;0"), 0)</f>
        <v>20</v>
      </c>
      <c r="F725" s="1">
        <f>IFERROR(AVEDEV(Customer_Revenue[[#This Row],[4/1/2022]:[6/30/2022]]),0)</f>
        <v>8.8888888888888875</v>
      </c>
      <c r="G725" s="1">
        <f>IFERROR(MAX(0,#REF!-#REF!),0)</f>
        <v>0</v>
      </c>
      <c r="H725" s="1">
        <f>IFERROR(#REF!+#REF!,0)</f>
        <v>0</v>
      </c>
      <c r="I725" s="2">
        <f>IFERROR(AVERAGEIF(Customer_Revenue[[#This Row],[4/1/2022]:[9/30/2022]], "&gt;0"),0)</f>
        <v>20</v>
      </c>
      <c r="J725" s="1">
        <f>IFERROR(AVEDEV(Customer_Revenue[[#This Row],[4/1/2022]:[9/30/2022]]),0)</f>
        <v>8.8888888888888875</v>
      </c>
      <c r="K725" s="1">
        <f>IFERROR(MAX(0,Customer_Revenue[[#This Row],[Q3 Mean]]-Customer_Revenue[[#This Row],[Q3 Mean Absolute Deviation]]),0)</f>
        <v>11.111111111111112</v>
      </c>
      <c r="L725" s="1">
        <f>IFERROR(MAX(0,Customer_Revenue[[#This Row],[Q3 Mean]]+Customer_Revenue[[#This Row],[Q3 Mean Absolute Deviation]]),0)</f>
        <v>28.888888888888886</v>
      </c>
      <c r="M725" s="2">
        <f>IFERROR(AVERAGEIF(Customer_Revenue[[#This Row],[10/1/2021]:[3/31/2022]], "&gt;0"),0)</f>
        <v>20</v>
      </c>
      <c r="N725" s="1">
        <f>IFERROR(AVEDEV(Customer_Revenue[[#This Row],[10/1/2021]:[3/31/2022]]),0)</f>
        <v>0</v>
      </c>
      <c r="O725" s="1">
        <f>IFERROR(MAX(0,#REF!-#REF!),0)</f>
        <v>0</v>
      </c>
      <c r="P725" s="1">
        <f>IFERROR(#REF!+#REF!,0)</f>
        <v>0</v>
      </c>
      <c r="Q725">
        <v>12829</v>
      </c>
      <c r="W725">
        <v>20</v>
      </c>
      <c r="AG725">
        <v>20</v>
      </c>
      <c r="AQ725">
        <v>20</v>
      </c>
      <c r="AV725">
        <v>20</v>
      </c>
      <c r="BA725">
        <v>20</v>
      </c>
      <c r="BF725">
        <v>20</v>
      </c>
      <c r="BK725">
        <v>20</v>
      </c>
      <c r="BP725">
        <v>20</v>
      </c>
      <c r="BU725">
        <v>20</v>
      </c>
      <c r="BZ725">
        <v>20</v>
      </c>
      <c r="CE725">
        <v>20</v>
      </c>
      <c r="CJ725">
        <v>20</v>
      </c>
      <c r="CK725" s="17"/>
      <c r="CO725">
        <v>20</v>
      </c>
      <c r="CT725">
        <v>20</v>
      </c>
      <c r="CY725">
        <v>20</v>
      </c>
      <c r="DD725">
        <v>20</v>
      </c>
      <c r="DI725">
        <v>20</v>
      </c>
      <c r="DN725">
        <v>20</v>
      </c>
      <c r="DS725">
        <v>20</v>
      </c>
      <c r="DX725">
        <v>20</v>
      </c>
      <c r="EC725">
        <v>20</v>
      </c>
      <c r="EH725">
        <v>20</v>
      </c>
      <c r="EM725">
        <v>20</v>
      </c>
      <c r="EW725">
        <v>20</v>
      </c>
      <c r="FG725">
        <v>20</v>
      </c>
      <c r="FQ725">
        <v>0</v>
      </c>
    </row>
    <row r="726" spans="1:278" x14ac:dyDescent="0.3">
      <c r="A726" s="2">
        <f>IFERROR(AVERAGEIF(Customer_Revenue[[#This Row],[1/3/2022]:[3/31/2022]], "&gt;0"), 0)</f>
        <v>22.16</v>
      </c>
      <c r="B726" s="1">
        <f>IFERROR(AVEDEV(Customer_Revenue[[#This Row],[1/3/2022]:[3/31/2022]]),0)</f>
        <v>1.9333333333333333</v>
      </c>
      <c r="C726" s="1">
        <f>IFERROR(MAX(0,#REF!-#REF!),0)</f>
        <v>0</v>
      </c>
      <c r="D726" s="1">
        <f>IFERROR(#REF!+#REF!,0)</f>
        <v>0</v>
      </c>
      <c r="E726" s="2">
        <f>IFERROR(AVERAGEIF(Customer_Revenue[[#This Row],[4/1/2022]:[6/30/2022]], "&gt;0"), 0)</f>
        <v>21.76</v>
      </c>
      <c r="F726" s="1">
        <f>IFERROR(AVEDEV(Customer_Revenue[[#This Row],[4/1/2022]:[6/30/2022]]),0)</f>
        <v>9.6711111111111112</v>
      </c>
      <c r="G726" s="1">
        <f>IFERROR(MAX(0,#REF!-#REF!),0)</f>
        <v>0</v>
      </c>
      <c r="H726" s="1">
        <f>IFERROR(#REF!+#REF!,0)</f>
        <v>0</v>
      </c>
      <c r="I726" s="2">
        <f>IFERROR(AVERAGEIF(Customer_Revenue[[#This Row],[4/1/2022]:[9/30/2022]], "&gt;0"),0)</f>
        <v>21.76</v>
      </c>
      <c r="J726" s="1">
        <f>IFERROR(AVEDEV(Customer_Revenue[[#This Row],[4/1/2022]:[9/30/2022]]),0)</f>
        <v>9.6711111111111112</v>
      </c>
      <c r="K726" s="1">
        <f>IFERROR(MAX(0,Customer_Revenue[[#This Row],[Q3 Mean]]-Customer_Revenue[[#This Row],[Q3 Mean Absolute Deviation]]),0)</f>
        <v>12.08888888888889</v>
      </c>
      <c r="L726" s="1">
        <f>IFERROR(MAX(0,Customer_Revenue[[#This Row],[Q3 Mean]]+Customer_Revenue[[#This Row],[Q3 Mean Absolute Deviation]]),0)</f>
        <v>31.431111111111115</v>
      </c>
      <c r="M726" s="2">
        <f>IFERROR(AVERAGEIF(Customer_Revenue[[#This Row],[10/1/2021]:[3/31/2022]], "&gt;0"),0)</f>
        <v>23.269565217391307</v>
      </c>
      <c r="N726" s="1">
        <f>IFERROR(AVEDEV(Customer_Revenue[[#This Row],[10/1/2021]:[3/31/2022]]),0)</f>
        <v>1.6840831758034016</v>
      </c>
      <c r="O726" s="1">
        <f>IFERROR(MAX(0,#REF!-#REF!),0)</f>
        <v>0</v>
      </c>
      <c r="P726" s="1">
        <f>IFERROR(#REF!+#REF!,0)</f>
        <v>0</v>
      </c>
      <c r="Q726">
        <v>12830</v>
      </c>
      <c r="V726">
        <v>24.48</v>
      </c>
      <c r="AF726">
        <v>24.48</v>
      </c>
      <c r="AP726">
        <v>24.48</v>
      </c>
      <c r="AU726">
        <v>24.48</v>
      </c>
      <c r="AZ726">
        <v>24.48</v>
      </c>
      <c r="BE726">
        <v>24.48</v>
      </c>
      <c r="BJ726">
        <v>24.48</v>
      </c>
      <c r="BO726">
        <v>24.48</v>
      </c>
      <c r="BT726">
        <v>24.48</v>
      </c>
      <c r="BY726">
        <v>24.48</v>
      </c>
      <c r="CD726">
        <v>24.48</v>
      </c>
      <c r="CI726">
        <v>24.48</v>
      </c>
      <c r="CK726" s="17"/>
      <c r="CN726">
        <v>24.48</v>
      </c>
      <c r="CS726">
        <v>24.48</v>
      </c>
      <c r="CX726">
        <v>24.48</v>
      </c>
      <c r="DC726">
        <v>24.48</v>
      </c>
      <c r="DH726">
        <v>20</v>
      </c>
      <c r="DM726">
        <v>20</v>
      </c>
      <c r="DR726">
        <v>20</v>
      </c>
      <c r="DW726">
        <v>20</v>
      </c>
      <c r="EB726">
        <v>20</v>
      </c>
      <c r="EG726">
        <v>21.76</v>
      </c>
      <c r="EL726">
        <v>21.76</v>
      </c>
      <c r="EV726">
        <v>21.76</v>
      </c>
      <c r="FF726">
        <v>21.76</v>
      </c>
      <c r="FP726">
        <v>0</v>
      </c>
    </row>
    <row r="727" spans="1:278" x14ac:dyDescent="0.3">
      <c r="A727" s="2">
        <f>IFERROR(AVERAGEIF(Customer_Revenue[[#This Row],[1/3/2022]:[3/31/2022]], "&gt;0"), 0)</f>
        <v>20</v>
      </c>
      <c r="B727" s="1">
        <f>IFERROR(AVEDEV(Customer_Revenue[[#This Row],[1/3/2022]:[3/31/2022]]),0)</f>
        <v>0</v>
      </c>
      <c r="C727" s="1">
        <f>IFERROR(MAX(0,#REF!-#REF!),0)</f>
        <v>0</v>
      </c>
      <c r="D727" s="1">
        <f>IFERROR(#REF!+#REF!,0)</f>
        <v>0</v>
      </c>
      <c r="E727" s="2">
        <f>IFERROR(AVERAGEIF(Customer_Revenue[[#This Row],[4/1/2022]:[6/30/2022]], "&gt;0"), 0)</f>
        <v>20</v>
      </c>
      <c r="F727" s="1">
        <f>IFERROR(AVEDEV(Customer_Revenue[[#This Row],[4/1/2022]:[6/30/2022]]),0)</f>
        <v>8.8888888888888875</v>
      </c>
      <c r="G727" s="1">
        <f>IFERROR(MAX(0,#REF!-#REF!),0)</f>
        <v>0</v>
      </c>
      <c r="H727" s="1">
        <f>IFERROR(#REF!+#REF!,0)</f>
        <v>0</v>
      </c>
      <c r="I727" s="2">
        <f>IFERROR(AVERAGEIF(Customer_Revenue[[#This Row],[4/1/2022]:[9/30/2022]], "&gt;0"),0)</f>
        <v>20</v>
      </c>
      <c r="J727" s="1">
        <f>IFERROR(AVEDEV(Customer_Revenue[[#This Row],[4/1/2022]:[9/30/2022]]),0)</f>
        <v>8.8888888888888875</v>
      </c>
      <c r="K727" s="1">
        <f>IFERROR(MAX(0,Customer_Revenue[[#This Row],[Q3 Mean]]-Customer_Revenue[[#This Row],[Q3 Mean Absolute Deviation]]),0)</f>
        <v>11.111111111111112</v>
      </c>
      <c r="L727" s="1">
        <f>IFERROR(MAX(0,Customer_Revenue[[#This Row],[Q3 Mean]]+Customer_Revenue[[#This Row],[Q3 Mean Absolute Deviation]]),0)</f>
        <v>28.888888888888886</v>
      </c>
      <c r="M727" s="2">
        <f>IFERROR(AVERAGEIF(Customer_Revenue[[#This Row],[10/1/2021]:[3/31/2022]], "&gt;0"),0)</f>
        <v>20</v>
      </c>
      <c r="N727" s="1">
        <f>IFERROR(AVEDEV(Customer_Revenue[[#This Row],[10/1/2021]:[3/31/2022]]),0)</f>
        <v>0</v>
      </c>
      <c r="O727" s="1">
        <f>IFERROR(MAX(0,#REF!-#REF!),0)</f>
        <v>0</v>
      </c>
      <c r="P727" s="1">
        <f>IFERROR(#REF!+#REF!,0)</f>
        <v>0</v>
      </c>
      <c r="Q727">
        <v>12832</v>
      </c>
      <c r="R727">
        <v>20</v>
      </c>
      <c r="AB727">
        <v>20</v>
      </c>
      <c r="AL727">
        <v>20</v>
      </c>
      <c r="AQ727">
        <v>20</v>
      </c>
      <c r="AV727">
        <v>20</v>
      </c>
      <c r="BA727">
        <v>20</v>
      </c>
      <c r="BF727">
        <v>20</v>
      </c>
      <c r="BK727">
        <v>20</v>
      </c>
      <c r="BP727">
        <v>20</v>
      </c>
      <c r="BU727">
        <v>20</v>
      </c>
      <c r="BZ727">
        <v>20</v>
      </c>
      <c r="CE727">
        <v>20</v>
      </c>
      <c r="CJ727">
        <v>20</v>
      </c>
      <c r="CK727" s="17"/>
      <c r="CO727">
        <v>20</v>
      </c>
      <c r="CT727">
        <v>20</v>
      </c>
      <c r="CY727">
        <v>20</v>
      </c>
      <c r="DD727">
        <v>20</v>
      </c>
      <c r="DI727">
        <v>20</v>
      </c>
      <c r="DN727">
        <v>20</v>
      </c>
      <c r="DS727">
        <v>20</v>
      </c>
      <c r="DX727">
        <v>20</v>
      </c>
      <c r="EC727">
        <v>20</v>
      </c>
      <c r="EH727">
        <v>20</v>
      </c>
      <c r="EM727">
        <v>20</v>
      </c>
      <c r="EW727">
        <v>20</v>
      </c>
      <c r="FG727">
        <v>20</v>
      </c>
      <c r="FQ727">
        <v>0</v>
      </c>
    </row>
    <row r="728" spans="1:278" x14ac:dyDescent="0.3">
      <c r="A728" s="2">
        <f>IFERROR(AVERAGEIF(Customer_Revenue[[#This Row],[1/3/2022]:[3/31/2022]], "&gt;0"), 0)</f>
        <v>20.116666666666664</v>
      </c>
      <c r="B728" s="1">
        <f>IFERROR(AVEDEV(Customer_Revenue[[#This Row],[1/3/2022]:[3/31/2022]]),0)</f>
        <v>0.19444444444444228</v>
      </c>
      <c r="C728" s="1">
        <f>IFERROR(MAX(0,#REF!-#REF!),0)</f>
        <v>0</v>
      </c>
      <c r="D728" s="1">
        <f>IFERROR(#REF!+#REF!,0)</f>
        <v>0</v>
      </c>
      <c r="E728" s="2">
        <f>IFERROR(AVERAGEIF(Customer_Revenue[[#This Row],[4/1/2022]:[6/30/2022]], "&gt;0"), 0)</f>
        <v>20.7</v>
      </c>
      <c r="F728" s="1">
        <f>IFERROR(AVEDEV(Customer_Revenue[[#This Row],[4/1/2022]:[6/30/2022]]),0)</f>
        <v>9.2000000000000011</v>
      </c>
      <c r="G728" s="1">
        <f>IFERROR(MAX(0,#REF!-#REF!),0)</f>
        <v>0</v>
      </c>
      <c r="H728" s="1">
        <f>IFERROR(#REF!+#REF!,0)</f>
        <v>0</v>
      </c>
      <c r="I728" s="2">
        <f>IFERROR(AVERAGEIF(Customer_Revenue[[#This Row],[4/1/2022]:[9/30/2022]], "&gt;0"),0)</f>
        <v>20.7</v>
      </c>
      <c r="J728" s="1">
        <f>IFERROR(AVEDEV(Customer_Revenue[[#This Row],[4/1/2022]:[9/30/2022]]),0)</f>
        <v>9.2000000000000011</v>
      </c>
      <c r="K728" s="1">
        <f>IFERROR(MAX(0,Customer_Revenue[[#This Row],[Q3 Mean]]-Customer_Revenue[[#This Row],[Q3 Mean Absolute Deviation]]),0)</f>
        <v>11.499999999999998</v>
      </c>
      <c r="L728" s="1">
        <f>IFERROR(MAX(0,Customer_Revenue[[#This Row],[Q3 Mean]]+Customer_Revenue[[#This Row],[Q3 Mean Absolute Deviation]]),0)</f>
        <v>29.9</v>
      </c>
      <c r="M728" s="2">
        <f>IFERROR(AVERAGEIF(Customer_Revenue[[#This Row],[10/1/2021]:[3/31/2022]], "&gt;0"),0)</f>
        <v>20.060869565217391</v>
      </c>
      <c r="N728" s="1">
        <f>IFERROR(AVEDEV(Customer_Revenue[[#This Row],[10/1/2021]:[3/31/2022]]),0)</f>
        <v>1.6020833333333357</v>
      </c>
      <c r="O728" s="1">
        <f>IFERROR(MAX(0,#REF!-#REF!),0)</f>
        <v>0</v>
      </c>
      <c r="P728" s="1">
        <f>IFERROR(#REF!+#REF!,0)</f>
        <v>0</v>
      </c>
      <c r="Q728">
        <v>12833</v>
      </c>
      <c r="R728">
        <v>20</v>
      </c>
      <c r="AB728">
        <v>20</v>
      </c>
      <c r="AL728">
        <v>20</v>
      </c>
      <c r="AQ728">
        <v>20</v>
      </c>
      <c r="AV728">
        <v>0</v>
      </c>
      <c r="BA728">
        <v>20</v>
      </c>
      <c r="BF728">
        <v>20</v>
      </c>
      <c r="BK728">
        <v>20</v>
      </c>
      <c r="BP728">
        <v>20</v>
      </c>
      <c r="BU728">
        <v>20</v>
      </c>
      <c r="BZ728">
        <v>20</v>
      </c>
      <c r="CE728">
        <v>20</v>
      </c>
      <c r="CJ728">
        <v>20</v>
      </c>
      <c r="CK728" s="17"/>
      <c r="CO728">
        <v>20</v>
      </c>
      <c r="CT728">
        <v>20</v>
      </c>
      <c r="CY728">
        <v>20</v>
      </c>
      <c r="DD728">
        <v>20</v>
      </c>
      <c r="DI728">
        <v>20</v>
      </c>
      <c r="DN728">
        <v>20</v>
      </c>
      <c r="DS728">
        <v>20</v>
      </c>
      <c r="DX728">
        <v>20</v>
      </c>
      <c r="EC728">
        <v>20</v>
      </c>
      <c r="EH728">
        <v>20.7</v>
      </c>
      <c r="EM728">
        <v>20.7</v>
      </c>
      <c r="EW728">
        <v>20.7</v>
      </c>
      <c r="FG728">
        <v>20.7</v>
      </c>
      <c r="FQ728">
        <v>0</v>
      </c>
    </row>
    <row r="729" spans="1:278" x14ac:dyDescent="0.3">
      <c r="A729" s="2">
        <f>IFERROR(AVERAGEIF(Customer_Revenue[[#This Row],[1/3/2022]:[3/31/2022]], "&gt;0"), 0)</f>
        <v>22.019090909090913</v>
      </c>
      <c r="B729" s="1">
        <f>IFERROR(AVEDEV(Customer_Revenue[[#This Row],[1/3/2022]:[3/31/2022]]),0)</f>
        <v>0.66942148760330866</v>
      </c>
      <c r="C729" s="1">
        <f>IFERROR(MAX(0,#REF!-#REF!),0)</f>
        <v>0</v>
      </c>
      <c r="D729" s="1">
        <f>IFERROR(#REF!+#REF!,0)</f>
        <v>0</v>
      </c>
      <c r="E729" s="2">
        <f>IFERROR(AVERAGEIF(Customer_Revenue[[#This Row],[4/1/2022]:[6/30/2022]], "&gt;0"), 0)</f>
        <v>23.86</v>
      </c>
      <c r="F729" s="1">
        <f>IFERROR(AVEDEV(Customer_Revenue[[#This Row],[4/1/2022]:[6/30/2022]]),0)</f>
        <v>10.604444444444445</v>
      </c>
      <c r="G729" s="1">
        <f>IFERROR(MAX(0,#REF!-#REF!),0)</f>
        <v>0</v>
      </c>
      <c r="H729" s="1">
        <f>IFERROR(#REF!+#REF!,0)</f>
        <v>0</v>
      </c>
      <c r="I729" s="2">
        <f>IFERROR(AVERAGEIF(Customer_Revenue[[#This Row],[4/1/2022]:[9/30/2022]], "&gt;0"),0)</f>
        <v>23.86</v>
      </c>
      <c r="J729" s="1">
        <f>IFERROR(AVEDEV(Customer_Revenue[[#This Row],[4/1/2022]:[9/30/2022]]),0)</f>
        <v>10.604444444444445</v>
      </c>
      <c r="K729" s="1">
        <f>IFERROR(MAX(0,Customer_Revenue[[#This Row],[Q3 Mean]]-Customer_Revenue[[#This Row],[Q3 Mean Absolute Deviation]]),0)</f>
        <v>13.255555555555555</v>
      </c>
      <c r="L729" s="1">
        <f>IFERROR(MAX(0,Customer_Revenue[[#This Row],[Q3 Mean]]+Customer_Revenue[[#This Row],[Q3 Mean Absolute Deviation]]),0)</f>
        <v>34.464444444444446</v>
      </c>
      <c r="M729" s="2">
        <f>IFERROR(AVERAGEIF(Customer_Revenue[[#This Row],[10/1/2021]:[3/31/2022]], "&gt;0"),0)</f>
        <v>21.814545454545463</v>
      </c>
      <c r="N729" s="1">
        <f>IFERROR(AVEDEV(Customer_Revenue[[#This Row],[10/1/2021]:[3/31/2022]]),0)</f>
        <v>0.37190082644628863</v>
      </c>
      <c r="O729" s="1">
        <f>IFERROR(MAX(0,#REF!-#REF!),0)</f>
        <v>0</v>
      </c>
      <c r="P729" s="1">
        <f>IFERROR(#REF!+#REF!,0)</f>
        <v>0</v>
      </c>
      <c r="Q729">
        <v>12834</v>
      </c>
      <c r="R729">
        <v>21.61</v>
      </c>
      <c r="AB729">
        <v>21.61</v>
      </c>
      <c r="AL729">
        <v>21.61</v>
      </c>
      <c r="AQ729">
        <v>21.61</v>
      </c>
      <c r="AV729">
        <v>21.61</v>
      </c>
      <c r="BA729">
        <v>21.61</v>
      </c>
      <c r="BF729">
        <v>21.61</v>
      </c>
      <c r="BK729">
        <v>21.61</v>
      </c>
      <c r="BP729">
        <v>21.61</v>
      </c>
      <c r="BY729">
        <v>21.61</v>
      </c>
      <c r="CD729">
        <v>21.61</v>
      </c>
      <c r="CK729" s="17"/>
      <c r="CN729">
        <v>21.61</v>
      </c>
      <c r="CS729">
        <v>21.61</v>
      </c>
      <c r="CX729">
        <v>21.61</v>
      </c>
      <c r="DC729">
        <v>21.61</v>
      </c>
      <c r="DH729">
        <v>21.61</v>
      </c>
      <c r="DM729">
        <v>21.61</v>
      </c>
      <c r="DR729">
        <v>21.61</v>
      </c>
      <c r="DW729">
        <v>21.61</v>
      </c>
      <c r="EB729">
        <v>21.61</v>
      </c>
      <c r="EG729">
        <v>23.86</v>
      </c>
      <c r="EL729">
        <v>23.86</v>
      </c>
      <c r="EV729">
        <v>23.86</v>
      </c>
      <c r="FF729">
        <v>23.86</v>
      </c>
      <c r="FP729">
        <v>0</v>
      </c>
    </row>
    <row r="730" spans="1:278" x14ac:dyDescent="0.3">
      <c r="A730" s="2">
        <f>IFERROR(AVERAGEIF(Customer_Revenue[[#This Row],[1/3/2022]:[3/31/2022]], "&gt;0"), 0)</f>
        <v>28.48500000000001</v>
      </c>
      <c r="B730" s="1">
        <f>IFERROR(AVEDEV(Customer_Revenue[[#This Row],[1/3/2022]:[3/31/2022]]),0)</f>
        <v>0.62500000000000711</v>
      </c>
      <c r="C730" s="1">
        <f>IFERROR(MAX(0,#REF!-#REF!),0)</f>
        <v>0</v>
      </c>
      <c r="D730" s="1">
        <f>IFERROR(#REF!+#REF!,0)</f>
        <v>0</v>
      </c>
      <c r="E730" s="2">
        <f>IFERROR(AVERAGEIF(Customer_Revenue[[#This Row],[4/1/2022]:[6/30/2022]], "&gt;0"), 0)</f>
        <v>30.36</v>
      </c>
      <c r="F730" s="1">
        <f>IFERROR(AVEDEV(Customer_Revenue[[#This Row],[4/1/2022]:[6/30/2022]]),0)</f>
        <v>13.493333333333334</v>
      </c>
      <c r="G730" s="1">
        <f>IFERROR(MAX(0,#REF!-#REF!),0)</f>
        <v>0</v>
      </c>
      <c r="H730" s="1">
        <f>IFERROR(#REF!+#REF!,0)</f>
        <v>0</v>
      </c>
      <c r="I730" s="2">
        <f>IFERROR(AVERAGEIF(Customer_Revenue[[#This Row],[4/1/2022]:[9/30/2022]], "&gt;0"),0)</f>
        <v>30.36</v>
      </c>
      <c r="J730" s="1">
        <f>IFERROR(AVEDEV(Customer_Revenue[[#This Row],[4/1/2022]:[9/30/2022]]),0)</f>
        <v>13.493333333333334</v>
      </c>
      <c r="K730" s="1">
        <f>IFERROR(MAX(0,Customer_Revenue[[#This Row],[Q3 Mean]]-Customer_Revenue[[#This Row],[Q3 Mean Absolute Deviation]]),0)</f>
        <v>16.866666666666667</v>
      </c>
      <c r="L730" s="1">
        <f>IFERROR(MAX(0,Customer_Revenue[[#This Row],[Q3 Mean]]+Customer_Revenue[[#This Row],[Q3 Mean Absolute Deviation]]),0)</f>
        <v>43.853333333333332</v>
      </c>
      <c r="M730" s="2">
        <f>IFERROR(AVERAGEIF(Customer_Revenue[[#This Row],[10/1/2021]:[3/31/2022]], "&gt;0"),0)</f>
        <v>28.374705882352952</v>
      </c>
      <c r="N730" s="1">
        <f>IFERROR(AVEDEV(Customer_Revenue[[#This Row],[10/1/2021]:[3/31/2022]]),0)</f>
        <v>9.9663223140495898</v>
      </c>
      <c r="O730" s="1">
        <f>IFERROR(MAX(0,#REF!-#REF!),0)</f>
        <v>0</v>
      </c>
      <c r="P730" s="1">
        <f>IFERROR(#REF!+#REF!,0)</f>
        <v>0</v>
      </c>
      <c r="Q730">
        <v>12835</v>
      </c>
      <c r="AL730">
        <v>0</v>
      </c>
      <c r="AQ730">
        <v>0</v>
      </c>
      <c r="AV730">
        <v>0</v>
      </c>
      <c r="BA730">
        <v>0</v>
      </c>
      <c r="BF730">
        <v>0</v>
      </c>
      <c r="BK730">
        <v>28.11</v>
      </c>
      <c r="BP730">
        <v>28.11</v>
      </c>
      <c r="BU730">
        <v>28.11</v>
      </c>
      <c r="BZ730">
        <v>28.11</v>
      </c>
      <c r="CE730">
        <v>28.11</v>
      </c>
      <c r="CJ730">
        <v>28.11</v>
      </c>
      <c r="CK730" s="17"/>
      <c r="CO730">
        <v>28.11</v>
      </c>
      <c r="CT730">
        <v>28.11</v>
      </c>
      <c r="CY730">
        <v>28.11</v>
      </c>
      <c r="DD730">
        <v>28.11</v>
      </c>
      <c r="DI730">
        <v>28.11</v>
      </c>
      <c r="DN730">
        <v>28.11</v>
      </c>
      <c r="DS730">
        <v>28.11</v>
      </c>
      <c r="DX730">
        <v>28.11</v>
      </c>
      <c r="EC730">
        <v>28.11</v>
      </c>
      <c r="EH730">
        <v>30.36</v>
      </c>
      <c r="EM730">
        <v>30.36</v>
      </c>
      <c r="EW730">
        <v>30.36</v>
      </c>
      <c r="FG730">
        <v>30.36</v>
      </c>
      <c r="FQ730">
        <v>0</v>
      </c>
    </row>
    <row r="731" spans="1:278" x14ac:dyDescent="0.3">
      <c r="A731" s="2">
        <f>IFERROR(AVERAGEIF(Customer_Revenue[[#This Row],[1/3/2022]:[3/31/2022]], "&gt;0"), 0)</f>
        <v>25.382500000000004</v>
      </c>
      <c r="B731" s="1">
        <f>IFERROR(AVEDEV(Customer_Revenue[[#This Row],[1/3/2022]:[3/31/2022]]),0)</f>
        <v>4.8116666666666683</v>
      </c>
      <c r="C731" s="1">
        <f>IFERROR(MAX(0,#REF!-#REF!),0)</f>
        <v>0</v>
      </c>
      <c r="D731" s="1">
        <f>IFERROR(#REF!+#REF!,0)</f>
        <v>0</v>
      </c>
      <c r="E731" s="2">
        <f>IFERROR(AVERAGEIF(Customer_Revenue[[#This Row],[4/1/2022]:[6/30/2022]], "&gt;0"), 0)</f>
        <v>26.98</v>
      </c>
      <c r="F731" s="1">
        <f>IFERROR(AVEDEV(Customer_Revenue[[#This Row],[4/1/2022]:[6/30/2022]]),0)</f>
        <v>11.99111111111111</v>
      </c>
      <c r="G731" s="1">
        <f>IFERROR(MAX(0,#REF!-#REF!),0)</f>
        <v>0</v>
      </c>
      <c r="H731" s="1">
        <f>IFERROR(#REF!+#REF!,0)</f>
        <v>0</v>
      </c>
      <c r="I731" s="2">
        <f>IFERROR(AVERAGEIF(Customer_Revenue[[#This Row],[4/1/2022]:[9/30/2022]], "&gt;0"),0)</f>
        <v>26.98</v>
      </c>
      <c r="J731" s="1">
        <f>IFERROR(AVEDEV(Customer_Revenue[[#This Row],[4/1/2022]:[9/30/2022]]),0)</f>
        <v>11.99111111111111</v>
      </c>
      <c r="K731" s="1">
        <f>IFERROR(MAX(0,Customer_Revenue[[#This Row],[Q3 Mean]]-Customer_Revenue[[#This Row],[Q3 Mean Absolute Deviation]]),0)</f>
        <v>14.988888888888891</v>
      </c>
      <c r="L731" s="1">
        <f>IFERROR(MAX(0,Customer_Revenue[[#This Row],[Q3 Mean]]+Customer_Revenue[[#This Row],[Q3 Mean Absolute Deviation]]),0)</f>
        <v>38.971111111111114</v>
      </c>
      <c r="M731" s="2">
        <f>IFERROR(AVERAGEIF(Customer_Revenue[[#This Row],[10/1/2021]:[3/31/2022]], "&gt;0"),0)</f>
        <v>22.80826086956522</v>
      </c>
      <c r="N731" s="1">
        <f>IFERROR(AVEDEV(Customer_Revenue[[#This Row],[10/1/2021]:[3/31/2022]]),0)</f>
        <v>3.9071455576559564</v>
      </c>
      <c r="O731" s="1">
        <f>IFERROR(MAX(0,#REF!-#REF!),0)</f>
        <v>0</v>
      </c>
      <c r="P731" s="1">
        <f>IFERROR(#REF!+#REF!,0)</f>
        <v>0</v>
      </c>
      <c r="Q731">
        <v>12836</v>
      </c>
      <c r="AA731">
        <v>20</v>
      </c>
      <c r="AK731">
        <v>20</v>
      </c>
      <c r="AO731">
        <v>20</v>
      </c>
      <c r="AT731">
        <v>20</v>
      </c>
      <c r="AY731">
        <v>20</v>
      </c>
      <c r="BD731">
        <v>20</v>
      </c>
      <c r="BI731">
        <v>20</v>
      </c>
      <c r="BN731">
        <v>20</v>
      </c>
      <c r="BS731">
        <v>20</v>
      </c>
      <c r="BX731">
        <v>20</v>
      </c>
      <c r="CC731">
        <v>20</v>
      </c>
      <c r="CH731">
        <v>20</v>
      </c>
      <c r="CK731" s="17"/>
      <c r="CM731">
        <v>20</v>
      </c>
      <c r="CR731">
        <v>20</v>
      </c>
      <c r="CW731">
        <v>20</v>
      </c>
      <c r="DB731">
        <v>20</v>
      </c>
      <c r="DG731">
        <v>24.73</v>
      </c>
      <c r="DL731">
        <v>24.73</v>
      </c>
      <c r="DQ731">
        <v>24.73</v>
      </c>
      <c r="EA731">
        <v>49.46</v>
      </c>
      <c r="EF731">
        <v>26.98</v>
      </c>
      <c r="EK731">
        <v>26.98</v>
      </c>
      <c r="EP731">
        <v>26.98</v>
      </c>
      <c r="EZ731">
        <v>26.98</v>
      </c>
      <c r="FJ731">
        <v>26.98</v>
      </c>
      <c r="FT731">
        <v>0</v>
      </c>
    </row>
    <row r="732" spans="1:278" x14ac:dyDescent="0.3">
      <c r="A732" s="2">
        <f>IFERROR(AVERAGEIF(Customer_Revenue[[#This Row],[1/3/2022]:[3/31/2022]], "&gt;0"), 0)</f>
        <v>20</v>
      </c>
      <c r="B732" s="1">
        <f>IFERROR(AVEDEV(Customer_Revenue[[#This Row],[1/3/2022]:[3/31/2022]]),0)</f>
        <v>0</v>
      </c>
      <c r="C732" s="1">
        <f>IFERROR(MAX(0,#REF!-#REF!),0)</f>
        <v>0</v>
      </c>
      <c r="D732" s="1">
        <f>IFERROR(#REF!+#REF!,0)</f>
        <v>0</v>
      </c>
      <c r="E732" s="2">
        <f>IFERROR(AVERAGEIF(Customer_Revenue[[#This Row],[4/1/2022]:[6/30/2022]], "&gt;0"), 0)</f>
        <v>20</v>
      </c>
      <c r="F732" s="1">
        <f>IFERROR(AVEDEV(Customer_Revenue[[#This Row],[4/1/2022]:[6/30/2022]]),0)</f>
        <v>0</v>
      </c>
      <c r="G732" s="1">
        <f>IFERROR(MAX(0,#REF!-#REF!),0)</f>
        <v>0</v>
      </c>
      <c r="H732" s="1">
        <f>IFERROR(#REF!+#REF!,0)</f>
        <v>0</v>
      </c>
      <c r="I732" s="2">
        <f>IFERROR(AVERAGEIF(Customer_Revenue[[#This Row],[4/1/2022]:[9/30/2022]], "&gt;0"),0)</f>
        <v>20</v>
      </c>
      <c r="J732" s="1">
        <f>IFERROR(AVEDEV(Customer_Revenue[[#This Row],[4/1/2022]:[9/30/2022]]),0)</f>
        <v>0</v>
      </c>
      <c r="K732" s="1">
        <f>IFERROR(MAX(0,Customer_Revenue[[#This Row],[Q3 Mean]]-Customer_Revenue[[#This Row],[Q3 Mean Absolute Deviation]]),0)</f>
        <v>20</v>
      </c>
      <c r="L732" s="1">
        <f>IFERROR(MAX(0,Customer_Revenue[[#This Row],[Q3 Mean]]+Customer_Revenue[[#This Row],[Q3 Mean Absolute Deviation]]),0)</f>
        <v>20</v>
      </c>
      <c r="M732" s="2">
        <f>IFERROR(AVERAGEIF(Customer_Revenue[[#This Row],[10/1/2021]:[3/31/2022]], "&gt;0"),0)</f>
        <v>20</v>
      </c>
      <c r="N732" s="1">
        <f>IFERROR(AVEDEV(Customer_Revenue[[#This Row],[10/1/2021]:[3/31/2022]]),0)</f>
        <v>0</v>
      </c>
      <c r="O732" s="1">
        <f>IFERROR(MAX(0,#REF!-#REF!),0)</f>
        <v>0</v>
      </c>
      <c r="P732" s="1">
        <f>IFERROR(#REF!+#REF!,0)</f>
        <v>0</v>
      </c>
      <c r="Q732">
        <v>12837</v>
      </c>
      <c r="CJ732">
        <v>20</v>
      </c>
      <c r="CK732" s="17"/>
      <c r="CT732">
        <v>20</v>
      </c>
      <c r="DD732">
        <v>20</v>
      </c>
      <c r="DN732">
        <v>20</v>
      </c>
      <c r="DX732">
        <v>20</v>
      </c>
      <c r="EH732">
        <v>20</v>
      </c>
      <c r="ER732">
        <v>20</v>
      </c>
      <c r="FB732">
        <v>20</v>
      </c>
      <c r="FL732">
        <v>20</v>
      </c>
    </row>
    <row r="733" spans="1:278" x14ac:dyDescent="0.3">
      <c r="A733" s="2">
        <f>IFERROR(AVERAGEIF(Customer_Revenue[[#This Row],[1/3/2022]:[3/31/2022]], "&gt;0"), 0)</f>
        <v>24.155000000000001</v>
      </c>
      <c r="B733" s="1">
        <f>IFERROR(AVEDEV(Customer_Revenue[[#This Row],[1/3/2022]:[3/31/2022]]),0)</f>
        <v>0.625</v>
      </c>
      <c r="C733" s="1">
        <f>IFERROR(MAX(0,#REF!-#REF!),0)</f>
        <v>0</v>
      </c>
      <c r="D733" s="1">
        <f>IFERROR(#REF!+#REF!,0)</f>
        <v>0</v>
      </c>
      <c r="E733" s="2">
        <f>IFERROR(AVERAGEIF(Customer_Revenue[[#This Row],[4/1/2022]:[6/30/2022]], "&gt;0"), 0)</f>
        <v>20.284285714285716</v>
      </c>
      <c r="F733" s="1">
        <f>IFERROR(AVEDEV(Customer_Revenue[[#This Row],[4/1/2022]:[6/30/2022]]),0)</f>
        <v>6.3918749999999998</v>
      </c>
      <c r="G733" s="1">
        <f>IFERROR(MAX(0,#REF!-#REF!),0)</f>
        <v>0</v>
      </c>
      <c r="H733" s="1">
        <f>IFERROR(#REF!+#REF!,0)</f>
        <v>0</v>
      </c>
      <c r="I733" s="2">
        <f>IFERROR(AVERAGEIF(Customer_Revenue[[#This Row],[4/1/2022]:[9/30/2022]], "&gt;0"),0)</f>
        <v>20.153076923076924</v>
      </c>
      <c r="J733" s="1">
        <f>IFERROR(AVEDEV(Customer_Revenue[[#This Row],[4/1/2022]:[9/30/2022]]),0)</f>
        <v>3.9281632653061243</v>
      </c>
      <c r="K733" s="1">
        <f>IFERROR(MAX(0,Customer_Revenue[[#This Row],[Q3 Mean]]-Customer_Revenue[[#This Row],[Q3 Mean Absolute Deviation]]),0)</f>
        <v>16.224913657770799</v>
      </c>
      <c r="L733" s="1">
        <f>IFERROR(MAX(0,Customer_Revenue[[#This Row],[Q3 Mean]]+Customer_Revenue[[#This Row],[Q3 Mean Absolute Deviation]]),0)</f>
        <v>24.081240188383049</v>
      </c>
      <c r="M733" s="2">
        <f>IFERROR(AVERAGEIF(Customer_Revenue[[#This Row],[10/1/2021]:[3/31/2022]], "&gt;0"),0)</f>
        <v>23.97565217391303</v>
      </c>
      <c r="N733" s="1">
        <f>IFERROR(AVEDEV(Customer_Revenue[[#This Row],[10/1/2021]:[3/31/2022]]),0)</f>
        <v>0.35727788279771944</v>
      </c>
      <c r="O733" s="1">
        <f>IFERROR(MAX(0,#REF!-#REF!),0)</f>
        <v>0</v>
      </c>
      <c r="P733" s="1">
        <f>IFERROR(#REF!+#REF!,0)</f>
        <v>0</v>
      </c>
      <c r="Q733">
        <v>12838</v>
      </c>
      <c r="V733">
        <v>23.78</v>
      </c>
      <c r="AF733">
        <v>23.78</v>
      </c>
      <c r="AP733">
        <v>23.78</v>
      </c>
      <c r="AU733">
        <v>23.78</v>
      </c>
      <c r="AZ733">
        <v>23.78</v>
      </c>
      <c r="BE733">
        <v>23.78</v>
      </c>
      <c r="BJ733">
        <v>23.78</v>
      </c>
      <c r="BO733">
        <v>23.78</v>
      </c>
      <c r="BT733">
        <v>23.78</v>
      </c>
      <c r="BY733">
        <v>23.78</v>
      </c>
      <c r="CD733">
        <v>23.78</v>
      </c>
      <c r="CI733">
        <v>23.78</v>
      </c>
      <c r="CK733" s="17"/>
      <c r="CN733">
        <v>23.78</v>
      </c>
      <c r="CS733">
        <v>23.78</v>
      </c>
      <c r="CX733">
        <v>23.78</v>
      </c>
      <c r="DC733">
        <v>23.78</v>
      </c>
      <c r="DH733">
        <v>23.78</v>
      </c>
      <c r="DM733">
        <v>23.78</v>
      </c>
      <c r="DR733">
        <v>23.78</v>
      </c>
      <c r="DW733">
        <v>23.78</v>
      </c>
      <c r="EB733">
        <v>23.78</v>
      </c>
      <c r="EG733">
        <v>26.03</v>
      </c>
      <c r="EL733">
        <v>26.03</v>
      </c>
      <c r="EV733">
        <v>26.03</v>
      </c>
      <c r="FF733">
        <v>26.03</v>
      </c>
      <c r="FK733">
        <v>0</v>
      </c>
      <c r="FP733">
        <v>9.93</v>
      </c>
      <c r="FZ733">
        <v>20</v>
      </c>
      <c r="GJ733">
        <v>20</v>
      </c>
      <c r="GT733">
        <v>20</v>
      </c>
      <c r="HD733">
        <v>20</v>
      </c>
      <c r="HN733">
        <v>20</v>
      </c>
      <c r="HX733">
        <v>20</v>
      </c>
      <c r="IH733">
        <v>20</v>
      </c>
      <c r="IR733">
        <v>20</v>
      </c>
      <c r="JB733">
        <v>20</v>
      </c>
      <c r="JL733">
        <v>20</v>
      </c>
    </row>
    <row r="734" spans="1:278" x14ac:dyDescent="0.3">
      <c r="A734" s="2">
        <f>IFERROR(AVERAGEIF(Customer_Revenue[[#This Row],[1/3/2022]:[3/31/2022]], "&gt;0"), 0)</f>
        <v>49.355000000000011</v>
      </c>
      <c r="B734" s="1">
        <f>IFERROR(AVEDEV(Customer_Revenue[[#This Row],[1/3/2022]:[3/31/2022]]),0)</f>
        <v>0.62500000000000944</v>
      </c>
      <c r="C734" s="1">
        <f>IFERROR(MAX(0,#REF!-#REF!),0)</f>
        <v>0</v>
      </c>
      <c r="D734" s="1">
        <f>IFERROR(#REF!+#REF!,0)</f>
        <v>0</v>
      </c>
      <c r="E734" s="2">
        <f>IFERROR(AVERAGEIF(Customer_Revenue[[#This Row],[4/1/2022]:[6/30/2022]], "&gt;0"), 0)</f>
        <v>31.205999999999996</v>
      </c>
      <c r="F734" s="1">
        <f>IFERROR(AVEDEV(Customer_Revenue[[#This Row],[4/1/2022]:[6/30/2022]]),0)</f>
        <v>8.0096000000000007</v>
      </c>
      <c r="G734" s="1">
        <f>IFERROR(MAX(0,#REF!-#REF!),0)</f>
        <v>0</v>
      </c>
      <c r="H734" s="1">
        <f>IFERROR(#REF!+#REF!,0)</f>
        <v>0</v>
      </c>
      <c r="I734" s="2">
        <f>IFERROR(AVERAGEIF(Customer_Revenue[[#This Row],[4/1/2022]:[9/30/2022]], "&gt;0"),0)</f>
        <v>28.44208333333334</v>
      </c>
      <c r="J734" s="1">
        <f>IFERROR(AVEDEV(Customer_Revenue[[#This Row],[4/1/2022]:[9/30/2022]]),0)</f>
        <v>3.7979861111111171</v>
      </c>
      <c r="K734" s="1">
        <f>IFERROR(MAX(0,Customer_Revenue[[#This Row],[Q3 Mean]]-Customer_Revenue[[#This Row],[Q3 Mean Absolute Deviation]]),0)</f>
        <v>24.644097222222221</v>
      </c>
      <c r="L734" s="1">
        <f>IFERROR(MAX(0,Customer_Revenue[[#This Row],[Q3 Mean]]+Customer_Revenue[[#This Row],[Q3 Mean Absolute Deviation]]),0)</f>
        <v>32.240069444444458</v>
      </c>
      <c r="M734" s="2">
        <f>IFERROR(AVERAGEIF(Customer_Revenue[[#This Row],[10/1/2021]:[3/31/2022]], "&gt;0"),0)</f>
        <v>49.167500000000011</v>
      </c>
      <c r="N734" s="1">
        <f>IFERROR(AVEDEV(Customer_Revenue[[#This Row],[10/1/2021]:[3/31/2022]]),0)</f>
        <v>0.34375000000001182</v>
      </c>
      <c r="O734" s="1">
        <f>IFERROR(MAX(0,#REF!-#REF!),0)</f>
        <v>0</v>
      </c>
      <c r="P734" s="1">
        <f>IFERROR(#REF!+#REF!,0)</f>
        <v>0</v>
      </c>
      <c r="Q734">
        <v>12839</v>
      </c>
      <c r="R734">
        <v>48.98</v>
      </c>
      <c r="AB734">
        <v>48.98</v>
      </c>
      <c r="AL734">
        <v>48.98</v>
      </c>
      <c r="AQ734">
        <v>48.98</v>
      </c>
      <c r="AV734">
        <v>48.98</v>
      </c>
      <c r="BA734">
        <v>48.98</v>
      </c>
      <c r="BF734">
        <v>48.98</v>
      </c>
      <c r="BK734">
        <v>48.98</v>
      </c>
      <c r="BP734">
        <v>48.98</v>
      </c>
      <c r="BU734">
        <v>48.98</v>
      </c>
      <c r="BZ734">
        <v>48.98</v>
      </c>
      <c r="CE734">
        <v>48.98</v>
      </c>
      <c r="CJ734">
        <v>48.98</v>
      </c>
      <c r="CK734" s="17"/>
      <c r="CO734">
        <v>48.98</v>
      </c>
      <c r="CT734">
        <v>48.98</v>
      </c>
      <c r="CY734">
        <v>48.98</v>
      </c>
      <c r="DD734">
        <v>48.98</v>
      </c>
      <c r="DI734">
        <v>48.98</v>
      </c>
      <c r="DN734">
        <v>48.98</v>
      </c>
      <c r="DS734">
        <v>48.98</v>
      </c>
      <c r="DX734">
        <v>48.98</v>
      </c>
      <c r="EC734">
        <v>48.98</v>
      </c>
      <c r="EH734">
        <v>51.23</v>
      </c>
      <c r="EM734">
        <v>51.23</v>
      </c>
      <c r="EW734">
        <v>51.23</v>
      </c>
      <c r="FG734">
        <v>51.23</v>
      </c>
      <c r="FQ734">
        <v>26.2</v>
      </c>
      <c r="FV734">
        <v>26.2</v>
      </c>
      <c r="GA734">
        <v>26.2</v>
      </c>
      <c r="GF734">
        <v>26.2</v>
      </c>
      <c r="GK734">
        <v>26.2</v>
      </c>
      <c r="GP734">
        <v>26.2</v>
      </c>
      <c r="GU734">
        <v>26.2</v>
      </c>
      <c r="GZ734">
        <v>26.2</v>
      </c>
      <c r="HE734">
        <v>26.2</v>
      </c>
      <c r="HJ734">
        <v>26.2</v>
      </c>
      <c r="HO734">
        <v>26.2</v>
      </c>
      <c r="HT734">
        <v>26.2</v>
      </c>
      <c r="HY734">
        <v>26.2</v>
      </c>
      <c r="ID734">
        <v>26.2</v>
      </c>
      <c r="II734">
        <v>26.2</v>
      </c>
      <c r="IN734">
        <v>26.2</v>
      </c>
      <c r="IS734">
        <v>26.2</v>
      </c>
      <c r="IX734">
        <v>26.2</v>
      </c>
      <c r="JC734">
        <v>26.2</v>
      </c>
      <c r="JH734">
        <v>27.45</v>
      </c>
      <c r="JM734">
        <v>27.45</v>
      </c>
      <c r="JR734">
        <v>27.45</v>
      </c>
    </row>
    <row r="735" spans="1:278" x14ac:dyDescent="0.3">
      <c r="A735" s="2">
        <f>IFERROR(AVERAGEIF(Customer_Revenue[[#This Row],[1/3/2022]:[3/31/2022]], "&gt;0"), 0)</f>
        <v>53.554999999999986</v>
      </c>
      <c r="B735" s="1">
        <f>IFERROR(AVEDEV(Customer_Revenue[[#This Row],[1/3/2022]:[3/31/2022]]),0)</f>
        <v>0.62499999999999056</v>
      </c>
      <c r="C735" s="1">
        <f>IFERROR(MAX(0,#REF!-#REF!),0)</f>
        <v>0</v>
      </c>
      <c r="D735" s="1">
        <f>IFERROR(#REF!+#REF!,0)</f>
        <v>0</v>
      </c>
      <c r="E735" s="2">
        <f>IFERROR(AVERAGEIF(Customer_Revenue[[#This Row],[4/1/2022]:[6/30/2022]], "&gt;0"), 0)</f>
        <v>32.045999999999992</v>
      </c>
      <c r="F735" s="1">
        <f>IFERROR(AVEDEV(Customer_Revenue[[#This Row],[4/1/2022]:[6/30/2022]]),0)</f>
        <v>9.353599999999993</v>
      </c>
      <c r="G735" s="1">
        <f>IFERROR(MAX(0,#REF!-#REF!),0)</f>
        <v>0</v>
      </c>
      <c r="H735" s="1">
        <f>IFERROR(#REF!+#REF!,0)</f>
        <v>0</v>
      </c>
      <c r="I735" s="2">
        <f>IFERROR(AVERAGEIF(Customer_Revenue[[#This Row],[4/1/2022]:[9/30/2022]], "&gt;0"),0)</f>
        <v>28.792083333333338</v>
      </c>
      <c r="J735" s="1">
        <f>IFERROR(AVEDEV(Customer_Revenue[[#This Row],[4/1/2022]:[9/30/2022]]),0)</f>
        <v>4.4396527777777788</v>
      </c>
      <c r="K735" s="1">
        <f>IFERROR(MAX(0,Customer_Revenue[[#This Row],[Q3 Mean]]-Customer_Revenue[[#This Row],[Q3 Mean Absolute Deviation]]),0)</f>
        <v>24.352430555555557</v>
      </c>
      <c r="L735" s="1">
        <f>IFERROR(MAX(0,Customer_Revenue[[#This Row],[Q3 Mean]]+Customer_Revenue[[#This Row],[Q3 Mean Absolute Deviation]]),0)</f>
        <v>33.231736111111118</v>
      </c>
      <c r="M735" s="2">
        <f>IFERROR(AVERAGEIF(Customer_Revenue[[#This Row],[10/1/2021]:[3/31/2022]], "&gt;0"),0)</f>
        <v>53.367499999999986</v>
      </c>
      <c r="N735" s="1">
        <f>IFERROR(AVEDEV(Customer_Revenue[[#This Row],[10/1/2021]:[3/31/2022]]),0)</f>
        <v>0.34374999999998818</v>
      </c>
      <c r="O735" s="1">
        <f>IFERROR(MAX(0,#REF!-#REF!),0)</f>
        <v>0</v>
      </c>
      <c r="P735" s="1">
        <f>IFERROR(#REF!+#REF!,0)</f>
        <v>0</v>
      </c>
      <c r="Q735">
        <v>12840</v>
      </c>
      <c r="R735">
        <v>53.18</v>
      </c>
      <c r="AB735">
        <v>53.18</v>
      </c>
      <c r="AL735">
        <v>53.18</v>
      </c>
      <c r="AQ735">
        <v>53.18</v>
      </c>
      <c r="AV735">
        <v>53.18</v>
      </c>
      <c r="BA735">
        <v>53.18</v>
      </c>
      <c r="BF735">
        <v>53.18</v>
      </c>
      <c r="BK735">
        <v>53.18</v>
      </c>
      <c r="BP735">
        <v>53.18</v>
      </c>
      <c r="BU735">
        <v>53.18</v>
      </c>
      <c r="BZ735">
        <v>53.18</v>
      </c>
      <c r="CE735">
        <v>53.18</v>
      </c>
      <c r="CJ735">
        <v>53.18</v>
      </c>
      <c r="CK735" s="17"/>
      <c r="CO735">
        <v>53.18</v>
      </c>
      <c r="CT735">
        <v>53.18</v>
      </c>
      <c r="CY735">
        <v>53.18</v>
      </c>
      <c r="DD735">
        <v>53.18</v>
      </c>
      <c r="DI735">
        <v>53.18</v>
      </c>
      <c r="DN735">
        <v>53.18</v>
      </c>
      <c r="DS735">
        <v>53.18</v>
      </c>
      <c r="DX735">
        <v>53.18</v>
      </c>
      <c r="EC735">
        <v>53.18</v>
      </c>
      <c r="EH735">
        <v>55.43</v>
      </c>
      <c r="EM735">
        <v>55.43</v>
      </c>
      <c r="EW735">
        <v>55.43</v>
      </c>
      <c r="FG735">
        <v>55.43</v>
      </c>
      <c r="FQ735">
        <v>26.2</v>
      </c>
      <c r="FV735">
        <v>26.2</v>
      </c>
      <c r="GA735">
        <v>26.2</v>
      </c>
      <c r="GF735">
        <v>26.2</v>
      </c>
      <c r="GK735">
        <v>26.2</v>
      </c>
      <c r="GP735">
        <v>26.2</v>
      </c>
      <c r="GU735">
        <v>26.2</v>
      </c>
      <c r="GZ735">
        <v>26.2</v>
      </c>
      <c r="HE735">
        <v>26.2</v>
      </c>
      <c r="HJ735">
        <v>26.2</v>
      </c>
      <c r="HO735">
        <v>26.2</v>
      </c>
      <c r="HT735">
        <v>26.2</v>
      </c>
      <c r="HY735">
        <v>26.2</v>
      </c>
      <c r="ID735">
        <v>26.2</v>
      </c>
      <c r="II735">
        <v>26.2</v>
      </c>
      <c r="IN735">
        <v>26.2</v>
      </c>
      <c r="IS735">
        <v>26.2</v>
      </c>
      <c r="IX735">
        <v>26.2</v>
      </c>
      <c r="JC735">
        <v>26.2</v>
      </c>
      <c r="JH735">
        <v>27.45</v>
      </c>
      <c r="JM735">
        <v>27.45</v>
      </c>
      <c r="JR735">
        <v>27.45</v>
      </c>
    </row>
    <row r="736" spans="1:278" x14ac:dyDescent="0.3">
      <c r="A736" s="2">
        <f>IFERROR(AVERAGEIF(Customer_Revenue[[#This Row],[1/3/2022]:[3/31/2022]], "&gt;0"), 0)</f>
        <v>39.855000000000004</v>
      </c>
      <c r="B736" s="1">
        <f>IFERROR(AVEDEV(Customer_Revenue[[#This Row],[1/3/2022]:[3/31/2022]]),0)</f>
        <v>0.62500000000000477</v>
      </c>
      <c r="C736" s="1">
        <f>IFERROR(MAX(0,#REF!-#REF!),0)</f>
        <v>0</v>
      </c>
      <c r="D736" s="1">
        <f>IFERROR(#REF!+#REF!,0)</f>
        <v>0</v>
      </c>
      <c r="E736" s="2">
        <f>IFERROR(AVERAGEIF(Customer_Revenue[[#This Row],[4/1/2022]:[6/30/2022]], "&gt;0"), 0)</f>
        <v>24.682000000000006</v>
      </c>
      <c r="F736" s="1">
        <f>IFERROR(AVEDEV(Customer_Revenue[[#This Row],[4/1/2022]:[6/30/2022]]),0)</f>
        <v>6.8191999999999995</v>
      </c>
      <c r="G736" s="1">
        <f>IFERROR(MAX(0,#REF!-#REF!),0)</f>
        <v>0</v>
      </c>
      <c r="H736" s="1">
        <f>IFERROR(#REF!+#REF!,0)</f>
        <v>0</v>
      </c>
      <c r="I736" s="2">
        <f>IFERROR(AVERAGEIF(Customer_Revenue[[#This Row],[4/1/2022]:[9/30/2022]], "&gt;0"),0)</f>
        <v>22.318333333333342</v>
      </c>
      <c r="J736" s="1">
        <f>IFERROR(AVEDEV(Customer_Revenue[[#This Row],[4/1/2022]:[9/30/2022]]),0)</f>
        <v>3.2352777777777839</v>
      </c>
      <c r="K736" s="1">
        <f>IFERROR(MAX(0,Customer_Revenue[[#This Row],[Q3 Mean]]-Customer_Revenue[[#This Row],[Q3 Mean Absolute Deviation]]),0)</f>
        <v>19.083055555555557</v>
      </c>
      <c r="L736" s="1">
        <f>IFERROR(MAX(0,Customer_Revenue[[#This Row],[Q3 Mean]]+Customer_Revenue[[#This Row],[Q3 Mean Absolute Deviation]]),0)</f>
        <v>25.553611111111127</v>
      </c>
      <c r="M736" s="2">
        <f>IFERROR(AVERAGEIF(Customer_Revenue[[#This Row],[10/1/2021]:[3/31/2022]], "&gt;0"),0)</f>
        <v>37.229166666666679</v>
      </c>
      <c r="N736" s="1">
        <f>IFERROR(AVEDEV(Customer_Revenue[[#This Row],[10/1/2021]:[3/31/2022]]),0)</f>
        <v>3.563680555555548</v>
      </c>
      <c r="O736" s="1">
        <f>IFERROR(MAX(0,#REF!-#REF!),0)</f>
        <v>0</v>
      </c>
      <c r="P736" s="1">
        <f>IFERROR(#REF!+#REF!,0)</f>
        <v>0</v>
      </c>
      <c r="Q736">
        <v>12841</v>
      </c>
      <c r="R736">
        <v>31.12</v>
      </c>
      <c r="AB736">
        <v>31.12</v>
      </c>
      <c r="AL736">
        <v>31.12</v>
      </c>
      <c r="AQ736">
        <v>31.12</v>
      </c>
      <c r="AV736">
        <v>31.12</v>
      </c>
      <c r="BA736">
        <v>31.12</v>
      </c>
      <c r="BF736">
        <v>31.12</v>
      </c>
      <c r="BK736">
        <v>39.480000000000004</v>
      </c>
      <c r="BP736">
        <v>39.479999999999997</v>
      </c>
      <c r="BU736">
        <v>39.479999999999997</v>
      </c>
      <c r="BZ736">
        <v>39.479999999999997</v>
      </c>
      <c r="CE736">
        <v>39.479999999999997</v>
      </c>
      <c r="CJ736">
        <v>39.479999999999997</v>
      </c>
      <c r="CK736" s="17"/>
      <c r="CO736">
        <v>39.479999999999997</v>
      </c>
      <c r="CT736">
        <v>39.479999999999997</v>
      </c>
      <c r="CY736">
        <v>39.479999999999997</v>
      </c>
      <c r="DD736">
        <v>39.479999999999997</v>
      </c>
      <c r="DI736">
        <v>39.479999999999997</v>
      </c>
      <c r="DN736">
        <v>39.479999999999997</v>
      </c>
      <c r="DS736">
        <v>39.479999999999997</v>
      </c>
      <c r="DX736">
        <v>39.479999999999997</v>
      </c>
      <c r="EC736">
        <v>39.479999999999997</v>
      </c>
      <c r="EH736">
        <v>41.73</v>
      </c>
      <c r="EM736">
        <v>41.73</v>
      </c>
      <c r="EW736">
        <v>41.73</v>
      </c>
      <c r="FG736">
        <v>41.73</v>
      </c>
      <c r="FQ736">
        <v>20.420000000000002</v>
      </c>
      <c r="FV736">
        <v>20.420000000000002</v>
      </c>
      <c r="GA736">
        <v>20.420000000000002</v>
      </c>
      <c r="GF736">
        <v>20.420000000000002</v>
      </c>
      <c r="GK736">
        <v>20.420000000000002</v>
      </c>
      <c r="GP736">
        <v>20.420000000000002</v>
      </c>
      <c r="GU736">
        <v>20.420000000000002</v>
      </c>
      <c r="GZ736">
        <v>20.420000000000002</v>
      </c>
      <c r="HE736">
        <v>20.420000000000002</v>
      </c>
      <c r="HJ736">
        <v>20.420000000000002</v>
      </c>
      <c r="HO736">
        <v>20.420000000000002</v>
      </c>
      <c r="HT736">
        <v>20.420000000000002</v>
      </c>
      <c r="HY736">
        <v>20.420000000000002</v>
      </c>
      <c r="ID736">
        <v>20.420000000000002</v>
      </c>
      <c r="II736">
        <v>20.420000000000002</v>
      </c>
      <c r="IN736">
        <v>20.420000000000002</v>
      </c>
      <c r="IS736">
        <v>20.420000000000002</v>
      </c>
      <c r="IX736">
        <v>20.420000000000002</v>
      </c>
      <c r="JC736">
        <v>20.420000000000002</v>
      </c>
      <c r="JH736">
        <v>21.4</v>
      </c>
      <c r="JM736">
        <v>21.4</v>
      </c>
      <c r="JR736">
        <v>21.4</v>
      </c>
    </row>
    <row r="737" spans="1:277" x14ac:dyDescent="0.3">
      <c r="A737" s="2">
        <f>IFERROR(AVERAGEIF(Customer_Revenue[[#This Row],[1/3/2022]:[3/31/2022]], "&gt;0"), 0)</f>
        <v>24.097692307692306</v>
      </c>
      <c r="B737" s="1">
        <f>IFERROR(AVEDEV(Customer_Revenue[[#This Row],[1/3/2022]:[3/31/2022]]),0)</f>
        <v>1.3544378698224857</v>
      </c>
      <c r="C737" s="1">
        <f>IFERROR(MAX(0,#REF!-#REF!),0)</f>
        <v>0</v>
      </c>
      <c r="D737" s="1">
        <f>IFERROR(#REF!+#REF!,0)</f>
        <v>0</v>
      </c>
      <c r="E737" s="2">
        <f>IFERROR(AVERAGEIF(Customer_Revenue[[#This Row],[4/1/2022]:[6/30/2022]], "&gt;0"), 0)</f>
        <v>26.69</v>
      </c>
      <c r="F737" s="1">
        <f>IFERROR(AVEDEV(Customer_Revenue[[#This Row],[4/1/2022]:[6/30/2022]]),0)</f>
        <v>11.862222222222224</v>
      </c>
      <c r="G737" s="1">
        <f>IFERROR(MAX(0,#REF!-#REF!),0)</f>
        <v>0</v>
      </c>
      <c r="H737" s="1">
        <f>IFERROR(#REF!+#REF!,0)</f>
        <v>0</v>
      </c>
      <c r="I737" s="2">
        <f>IFERROR(AVERAGEIF(Customer_Revenue[[#This Row],[4/1/2022]:[9/30/2022]], "&gt;0"),0)</f>
        <v>26.69</v>
      </c>
      <c r="J737" s="1">
        <f>IFERROR(AVEDEV(Customer_Revenue[[#This Row],[4/1/2022]:[9/30/2022]]),0)</f>
        <v>11.862222222222224</v>
      </c>
      <c r="K737" s="1">
        <f>IFERROR(MAX(0,Customer_Revenue[[#This Row],[Q3 Mean]]-Customer_Revenue[[#This Row],[Q3 Mean Absolute Deviation]]),0)</f>
        <v>14.827777777777778</v>
      </c>
      <c r="L737" s="1">
        <f>IFERROR(MAX(0,Customer_Revenue[[#This Row],[Q3 Mean]]+Customer_Revenue[[#This Row],[Q3 Mean Absolute Deviation]]),0)</f>
        <v>38.552222222222227</v>
      </c>
      <c r="M737" s="2">
        <f>IFERROR(AVERAGEIF(Customer_Revenue[[#This Row],[10/1/2021]:[3/31/2022]], "&gt;0"),0)</f>
        <v>23.28458333333333</v>
      </c>
      <c r="N737" s="1">
        <f>IFERROR(AVEDEV(Customer_Revenue[[#This Row],[10/1/2021]:[3/31/2022]]),0)</f>
        <v>1.1402083333333322</v>
      </c>
      <c r="O737" s="1">
        <f>IFERROR(MAX(0,#REF!-#REF!),0)</f>
        <v>0</v>
      </c>
      <c r="P737" s="1">
        <f>IFERROR(#REF!+#REF!,0)</f>
        <v>0</v>
      </c>
      <c r="Q737">
        <v>12844</v>
      </c>
      <c r="X737">
        <v>20</v>
      </c>
      <c r="AH737">
        <v>20</v>
      </c>
      <c r="AO737">
        <v>22.84</v>
      </c>
      <c r="AT737">
        <v>22.84</v>
      </c>
      <c r="AY737">
        <v>22.84</v>
      </c>
      <c r="BD737">
        <v>22.84</v>
      </c>
      <c r="BI737">
        <v>22.84</v>
      </c>
      <c r="BN737">
        <v>22.84</v>
      </c>
      <c r="BS737">
        <v>22.84</v>
      </c>
      <c r="BX737">
        <v>22.84</v>
      </c>
      <c r="CC737">
        <v>22.84</v>
      </c>
      <c r="CH737">
        <v>22.84</v>
      </c>
      <c r="CK737" s="17"/>
      <c r="CM737">
        <v>22.84</v>
      </c>
      <c r="CR737">
        <v>22.84</v>
      </c>
      <c r="CW737">
        <v>22.84</v>
      </c>
      <c r="DB737">
        <v>22.84</v>
      </c>
      <c r="DG737">
        <v>22.84</v>
      </c>
      <c r="DL737">
        <v>22.84</v>
      </c>
      <c r="DQ737">
        <v>24.44</v>
      </c>
      <c r="DV737">
        <v>24.44</v>
      </c>
      <c r="EA737">
        <v>24.44</v>
      </c>
      <c r="EF737">
        <v>26.69</v>
      </c>
      <c r="EK737">
        <v>26.69</v>
      </c>
      <c r="EP737">
        <v>26.69</v>
      </c>
      <c r="EZ737">
        <v>26.69</v>
      </c>
      <c r="FJ737">
        <v>26.69</v>
      </c>
      <c r="FT737">
        <v>0</v>
      </c>
    </row>
    <row r="738" spans="1:277" x14ac:dyDescent="0.3">
      <c r="A738" s="2">
        <f>IFERROR(AVERAGEIF(Customer_Revenue[[#This Row],[1/3/2022]:[3/31/2022]], "&gt;0"), 0)</f>
        <v>20.013846153846153</v>
      </c>
      <c r="B738" s="1">
        <f>IFERROR(AVEDEV(Customer_Revenue[[#This Row],[1/3/2022]:[3/31/2022]]),0)</f>
        <v>2.1301775147928099E-2</v>
      </c>
      <c r="C738" s="1">
        <f>IFERROR(MAX(0,#REF!-#REF!),0)</f>
        <v>0</v>
      </c>
      <c r="D738" s="1">
        <f>IFERROR(#REF!+#REF!,0)</f>
        <v>0</v>
      </c>
      <c r="E738" s="2">
        <f>IFERROR(AVERAGEIF(Customer_Revenue[[#This Row],[4/1/2022]:[6/30/2022]], "&gt;0"), 0)</f>
        <v>20.059999999999999</v>
      </c>
      <c r="F738" s="1">
        <f>IFERROR(AVEDEV(Customer_Revenue[[#This Row],[4/1/2022]:[6/30/2022]]),0)</f>
        <v>8.9155555555555548</v>
      </c>
      <c r="G738" s="1">
        <f>IFERROR(MAX(0,#REF!-#REF!),0)</f>
        <v>0</v>
      </c>
      <c r="H738" s="1">
        <f>IFERROR(#REF!+#REF!,0)</f>
        <v>0</v>
      </c>
      <c r="I738" s="2">
        <f>IFERROR(AVERAGEIF(Customer_Revenue[[#This Row],[4/1/2022]:[9/30/2022]], "&gt;0"),0)</f>
        <v>20.059999999999999</v>
      </c>
      <c r="J738" s="1">
        <f>IFERROR(AVEDEV(Customer_Revenue[[#This Row],[4/1/2022]:[9/30/2022]]),0)</f>
        <v>8.9155555555555548</v>
      </c>
      <c r="K738" s="1">
        <f>IFERROR(MAX(0,Customer_Revenue[[#This Row],[Q3 Mean]]-Customer_Revenue[[#This Row],[Q3 Mean Absolute Deviation]]),0)</f>
        <v>11.144444444444444</v>
      </c>
      <c r="L738" s="1">
        <f>IFERROR(MAX(0,Customer_Revenue[[#This Row],[Q3 Mean]]+Customer_Revenue[[#This Row],[Q3 Mean Absolute Deviation]]),0)</f>
        <v>28.975555555555552</v>
      </c>
      <c r="M738" s="2">
        <f>IFERROR(AVERAGEIF(Customer_Revenue[[#This Row],[10/1/2021]:[3/31/2022]], "&gt;0"),0)</f>
        <v>20.007826086956523</v>
      </c>
      <c r="N738" s="1">
        <f>IFERROR(AVEDEV(Customer_Revenue[[#This Row],[10/1/2021]:[3/31/2022]]),0)</f>
        <v>1.3610586011343235E-2</v>
      </c>
      <c r="O738" s="1">
        <f>IFERROR(MAX(0,#REF!-#REF!),0)</f>
        <v>0</v>
      </c>
      <c r="P738" s="1">
        <f>IFERROR(#REF!+#REF!,0)</f>
        <v>0</v>
      </c>
      <c r="Q738">
        <v>12846</v>
      </c>
      <c r="X738">
        <v>20</v>
      </c>
      <c r="AH738">
        <v>20</v>
      </c>
      <c r="AR738">
        <v>20</v>
      </c>
      <c r="AW738">
        <v>20</v>
      </c>
      <c r="BB738">
        <v>20</v>
      </c>
      <c r="BG738">
        <v>20</v>
      </c>
      <c r="BL738">
        <v>20</v>
      </c>
      <c r="BQ738">
        <v>20</v>
      </c>
      <c r="BV738">
        <v>20</v>
      </c>
      <c r="CA738">
        <v>20</v>
      </c>
      <c r="CF738">
        <v>20</v>
      </c>
      <c r="CK738" s="17">
        <v>20</v>
      </c>
      <c r="CP738">
        <v>20</v>
      </c>
      <c r="CU738">
        <v>20</v>
      </c>
      <c r="CZ738">
        <v>20</v>
      </c>
      <c r="DE738">
        <v>20</v>
      </c>
      <c r="DJ738">
        <v>20</v>
      </c>
      <c r="DO738">
        <v>20</v>
      </c>
      <c r="DT738">
        <v>20</v>
      </c>
      <c r="DY738">
        <v>20</v>
      </c>
      <c r="ED738">
        <v>20.059999999999999</v>
      </c>
      <c r="EI738">
        <v>20.059999999999999</v>
      </c>
      <c r="EN738">
        <v>20.059999999999999</v>
      </c>
      <c r="EX738">
        <v>20.059999999999999</v>
      </c>
      <c r="FH738">
        <v>20.059999999999999</v>
      </c>
      <c r="FR738">
        <v>0</v>
      </c>
    </row>
    <row r="739" spans="1:277" x14ac:dyDescent="0.3">
      <c r="A739" s="2">
        <f>IFERROR(AVERAGEIF(Customer_Revenue[[#This Row],[1/3/2022]:[3/31/2022]], "&gt;0"), 0)</f>
        <v>31.825384615384618</v>
      </c>
      <c r="B739" s="1">
        <f>IFERROR(AVEDEV(Customer_Revenue[[#This Row],[1/3/2022]:[3/31/2022]]),0)</f>
        <v>1.6385798816568029</v>
      </c>
      <c r="C739" s="1">
        <f>IFERROR(MAX(0,#REF!-#REF!),0)</f>
        <v>0</v>
      </c>
      <c r="D739" s="1">
        <f>IFERROR(#REF!+#REF!,0)</f>
        <v>0</v>
      </c>
      <c r="E739" s="2">
        <f>IFERROR(AVERAGEIF(Customer_Revenue[[#This Row],[4/1/2022]:[6/30/2022]], "&gt;0"), 0)</f>
        <v>34.43</v>
      </c>
      <c r="F739" s="1">
        <f>IFERROR(AVEDEV(Customer_Revenue[[#This Row],[4/1/2022]:[6/30/2022]]),0)</f>
        <v>15.302222222222222</v>
      </c>
      <c r="G739" s="1">
        <f>IFERROR(MAX(0,#REF!-#REF!),0)</f>
        <v>0</v>
      </c>
      <c r="H739" s="1">
        <f>IFERROR(#REF!+#REF!,0)</f>
        <v>0</v>
      </c>
      <c r="I739" s="2">
        <f>IFERROR(AVERAGEIF(Customer_Revenue[[#This Row],[4/1/2022]:[9/30/2022]], "&gt;0"),0)</f>
        <v>34.43</v>
      </c>
      <c r="J739" s="1">
        <f>IFERROR(AVEDEV(Customer_Revenue[[#This Row],[4/1/2022]:[9/30/2022]]),0)</f>
        <v>15.302222222222222</v>
      </c>
      <c r="K739" s="1">
        <f>IFERROR(MAX(0,Customer_Revenue[[#This Row],[Q3 Mean]]-Customer_Revenue[[#This Row],[Q3 Mean Absolute Deviation]]),0)</f>
        <v>19.12777777777778</v>
      </c>
      <c r="L739" s="1">
        <f>IFERROR(MAX(0,Customer_Revenue[[#This Row],[Q3 Mean]]+Customer_Revenue[[#This Row],[Q3 Mean Absolute Deviation]]),0)</f>
        <v>49.732222222222219</v>
      </c>
      <c r="M739" s="2">
        <f>IFERROR(AVERAGEIF(Customer_Revenue[[#This Row],[10/1/2021]:[3/31/2022]], "&gt;0"),0)</f>
        <v>31.960476190476182</v>
      </c>
      <c r="N739" s="1">
        <f>IFERROR(AVEDEV(Customer_Revenue[[#This Row],[10/1/2021]:[3/31/2022]]),0)</f>
        <v>3.5021074380165347</v>
      </c>
      <c r="O739" s="1">
        <f>IFERROR(MAX(0,#REF!-#REF!),0)</f>
        <v>0</v>
      </c>
      <c r="P739" s="1">
        <f>IFERROR(#REF!+#REF!,0)</f>
        <v>0</v>
      </c>
      <c r="Q739">
        <v>12847</v>
      </c>
      <c r="AH739">
        <v>0</v>
      </c>
      <c r="AR739">
        <v>32.18</v>
      </c>
      <c r="AW739">
        <v>32.18</v>
      </c>
      <c r="BB739">
        <v>32.18</v>
      </c>
      <c r="BG739">
        <v>32.18</v>
      </c>
      <c r="BL739">
        <v>32.18</v>
      </c>
      <c r="BQ739">
        <v>32.18</v>
      </c>
      <c r="BV739">
        <v>32.18</v>
      </c>
      <c r="CA739">
        <v>32.18</v>
      </c>
      <c r="CF739">
        <v>32.18</v>
      </c>
      <c r="CK739" s="17">
        <v>32.18</v>
      </c>
      <c r="CP739">
        <v>32.18</v>
      </c>
      <c r="CU739">
        <v>26.5</v>
      </c>
      <c r="CZ739">
        <v>32.18</v>
      </c>
      <c r="DE739">
        <v>32.18</v>
      </c>
      <c r="DJ739">
        <v>32.18</v>
      </c>
      <c r="DO739">
        <v>26.5</v>
      </c>
      <c r="DT739">
        <v>32.18</v>
      </c>
      <c r="DY739">
        <v>32.18</v>
      </c>
      <c r="ED739">
        <v>34.43</v>
      </c>
      <c r="EI739">
        <v>34.43</v>
      </c>
      <c r="EN739">
        <v>34.43</v>
      </c>
      <c r="EX739">
        <v>34.43</v>
      </c>
      <c r="FH739">
        <v>34.43</v>
      </c>
      <c r="FR739">
        <v>0</v>
      </c>
    </row>
    <row r="740" spans="1:277" x14ac:dyDescent="0.3">
      <c r="A740" s="2">
        <f>IFERROR(AVERAGEIF(Customer_Revenue[[#This Row],[1/3/2022]:[3/31/2022]], "&gt;0"), 0)</f>
        <v>56.527500000000011</v>
      </c>
      <c r="B740" s="1">
        <f>IFERROR(AVEDEV(Customer_Revenue[[#This Row],[1/3/2022]:[3/31/2022]]),0)</f>
        <v>26.113964497041426</v>
      </c>
      <c r="C740" s="1">
        <f>IFERROR(MAX(0,#REF!-#REF!),0)</f>
        <v>0</v>
      </c>
      <c r="D740" s="1">
        <f>IFERROR(#REF!+#REF!,0)</f>
        <v>0</v>
      </c>
      <c r="E740" s="2">
        <f>IFERROR(AVERAGEIF(Customer_Revenue[[#This Row],[4/1/2022]:[6/30/2022]], "&gt;0"), 0)</f>
        <v>16.758181818181814</v>
      </c>
      <c r="F740" s="1">
        <f>IFERROR(AVEDEV(Customer_Revenue[[#This Row],[4/1/2022]:[6/30/2022]]),0)</f>
        <v>12.783471074380166</v>
      </c>
      <c r="G740" s="1">
        <f>IFERROR(MAX(0,#REF!-#REF!),0)</f>
        <v>0</v>
      </c>
      <c r="H740" s="1">
        <f>IFERROR(#REF!+#REF!,0)</f>
        <v>0</v>
      </c>
      <c r="I740" s="2">
        <f>IFERROR(AVERAGEIF(Customer_Revenue[[#This Row],[4/1/2022]:[9/30/2022]], "&gt;0"),0)</f>
        <v>10.430833333333327</v>
      </c>
      <c r="J740" s="1">
        <f>IFERROR(AVEDEV(Customer_Revenue[[#This Row],[4/1/2022]:[9/30/2022]]),0)</f>
        <v>8.4954861111111057</v>
      </c>
      <c r="K740" s="1">
        <f>IFERROR(MAX(0,Customer_Revenue[[#This Row],[Q3 Mean]]-Customer_Revenue[[#This Row],[Q3 Mean Absolute Deviation]]),0)</f>
        <v>1.9353472222222212</v>
      </c>
      <c r="L740" s="1">
        <f>IFERROR(MAX(0,Customer_Revenue[[#This Row],[Q3 Mean]]+Customer_Revenue[[#This Row],[Q3 Mean Absolute Deviation]]),0)</f>
        <v>18.926319444444431</v>
      </c>
      <c r="M740" s="2">
        <f>IFERROR(AVERAGEIF(Customer_Revenue[[#This Row],[10/1/2021]:[3/31/2022]], "&gt;0"),0)</f>
        <v>39.924090909090907</v>
      </c>
      <c r="N740" s="1">
        <f>IFERROR(AVEDEV(Customer_Revenue[[#This Row],[10/1/2021]:[3/31/2022]]),0)</f>
        <v>22.299773156899818</v>
      </c>
      <c r="O740" s="1">
        <f>IFERROR(MAX(0,#REF!-#REF!),0)</f>
        <v>0</v>
      </c>
      <c r="P740" s="1">
        <f>IFERROR(#REF!+#REF!,0)</f>
        <v>0</v>
      </c>
      <c r="Q740">
        <v>12848</v>
      </c>
      <c r="X740">
        <v>20</v>
      </c>
      <c r="AH740">
        <v>20</v>
      </c>
      <c r="AR740">
        <v>20</v>
      </c>
      <c r="AW740">
        <v>20</v>
      </c>
      <c r="BB740">
        <v>20</v>
      </c>
      <c r="BG740">
        <v>20</v>
      </c>
      <c r="BL740">
        <v>20</v>
      </c>
      <c r="BQ740">
        <v>20</v>
      </c>
      <c r="BV740">
        <v>20</v>
      </c>
      <c r="CA740">
        <v>20</v>
      </c>
      <c r="CF740">
        <v>20</v>
      </c>
      <c r="CK740" s="17">
        <v>20</v>
      </c>
      <c r="CQ740">
        <v>0</v>
      </c>
      <c r="CU740">
        <v>43.91</v>
      </c>
      <c r="CZ740">
        <v>43.91</v>
      </c>
      <c r="DE740">
        <v>43.91</v>
      </c>
      <c r="DJ740">
        <v>43.91</v>
      </c>
      <c r="DO740">
        <v>43.91</v>
      </c>
      <c r="DT740">
        <v>48.09</v>
      </c>
      <c r="DY740">
        <v>48.09</v>
      </c>
      <c r="ED740">
        <v>221.92000000000002</v>
      </c>
      <c r="EI740">
        <v>50.34</v>
      </c>
      <c r="EN740">
        <v>50.34</v>
      </c>
      <c r="EX740">
        <v>47.05</v>
      </c>
      <c r="FH740">
        <v>47.05</v>
      </c>
      <c r="FM740">
        <v>20</v>
      </c>
      <c r="FR740">
        <v>20</v>
      </c>
      <c r="FW740">
        <v>20</v>
      </c>
      <c r="GB740">
        <v>5.04</v>
      </c>
      <c r="GG740">
        <v>5.04</v>
      </c>
      <c r="GL740">
        <v>5.04</v>
      </c>
      <c r="GQ740">
        <v>5.04</v>
      </c>
      <c r="GV740">
        <v>5.04</v>
      </c>
      <c r="HA740">
        <v>5.04</v>
      </c>
      <c r="HF740">
        <v>5.04</v>
      </c>
      <c r="HK740">
        <v>5.04</v>
      </c>
      <c r="HP740">
        <v>5.04</v>
      </c>
      <c r="HU740">
        <v>5.04</v>
      </c>
      <c r="HZ740">
        <v>5.04</v>
      </c>
      <c r="IE740">
        <v>5.04</v>
      </c>
      <c r="IJ740">
        <v>5.04</v>
      </c>
      <c r="IO740">
        <v>5.04</v>
      </c>
      <c r="IT740">
        <v>5.04</v>
      </c>
      <c r="IY740">
        <v>5.04</v>
      </c>
      <c r="JD740">
        <v>5.04</v>
      </c>
      <c r="JI740">
        <v>5.28</v>
      </c>
      <c r="JN740">
        <v>5.28</v>
      </c>
    </row>
    <row r="741" spans="1:277" x14ac:dyDescent="0.3">
      <c r="A741" s="2">
        <f>IFERROR(AVERAGEIF(Customer_Revenue[[#This Row],[1/3/2022]:[3/31/2022]], "&gt;0"), 0)</f>
        <v>30.73500000000001</v>
      </c>
      <c r="B741" s="1">
        <f>IFERROR(AVEDEV(Customer_Revenue[[#This Row],[1/3/2022]:[3/31/2022]]),0)</f>
        <v>0.62500000000000711</v>
      </c>
      <c r="C741" s="1">
        <f>IFERROR(MAX(0,#REF!-#REF!),0)</f>
        <v>0</v>
      </c>
      <c r="D741" s="1">
        <f>IFERROR(#REF!+#REF!,0)</f>
        <v>0</v>
      </c>
      <c r="E741" s="2">
        <f>IFERROR(AVERAGEIF(Customer_Revenue[[#This Row],[4/1/2022]:[6/30/2022]], "&gt;0"), 0)</f>
        <v>32.61</v>
      </c>
      <c r="F741" s="1">
        <f>IFERROR(AVEDEV(Customer_Revenue[[#This Row],[4/1/2022]:[6/30/2022]]),0)</f>
        <v>14.493333333333334</v>
      </c>
      <c r="G741" s="1">
        <f>IFERROR(MAX(0,#REF!-#REF!),0)</f>
        <v>0</v>
      </c>
      <c r="H741" s="1">
        <f>IFERROR(#REF!+#REF!,0)</f>
        <v>0</v>
      </c>
      <c r="I741" s="2">
        <f>IFERROR(AVERAGEIF(Customer_Revenue[[#This Row],[4/1/2022]:[9/30/2022]], "&gt;0"),0)</f>
        <v>32.61</v>
      </c>
      <c r="J741" s="1">
        <f>IFERROR(AVEDEV(Customer_Revenue[[#This Row],[4/1/2022]:[9/30/2022]]),0)</f>
        <v>14.493333333333334</v>
      </c>
      <c r="K741" s="1">
        <f>IFERROR(MAX(0,Customer_Revenue[[#This Row],[Q3 Mean]]-Customer_Revenue[[#This Row],[Q3 Mean Absolute Deviation]]),0)</f>
        <v>18.116666666666667</v>
      </c>
      <c r="L741" s="1">
        <f>IFERROR(MAX(0,Customer_Revenue[[#This Row],[Q3 Mean]]+Customer_Revenue[[#This Row],[Q3 Mean Absolute Deviation]]),0)</f>
        <v>47.103333333333332</v>
      </c>
      <c r="M741" s="2">
        <f>IFERROR(AVERAGEIF(Customer_Revenue[[#This Row],[10/1/2021]:[3/31/2022]], "&gt;0"),0)</f>
        <v>30.555652173913053</v>
      </c>
      <c r="N741" s="1">
        <f>IFERROR(AVEDEV(Customer_Revenue[[#This Row],[10/1/2021]:[3/31/2022]]),0)</f>
        <v>0.35727788279773998</v>
      </c>
      <c r="O741" s="1">
        <f>IFERROR(MAX(0,#REF!-#REF!),0)</f>
        <v>0</v>
      </c>
      <c r="P741" s="1">
        <f>IFERROR(#REF!+#REF!,0)</f>
        <v>0</v>
      </c>
      <c r="Q741">
        <v>12852</v>
      </c>
      <c r="V741">
        <v>30.36</v>
      </c>
      <c r="AF741">
        <v>30.36</v>
      </c>
      <c r="AP741">
        <v>30.36</v>
      </c>
      <c r="AU741">
        <v>30.36</v>
      </c>
      <c r="AZ741">
        <v>30.36</v>
      </c>
      <c r="BE741">
        <v>30.36</v>
      </c>
      <c r="BJ741">
        <v>30.36</v>
      </c>
      <c r="BO741">
        <v>30.36</v>
      </c>
      <c r="BT741">
        <v>30.36</v>
      </c>
      <c r="BY741">
        <v>30.36</v>
      </c>
      <c r="CD741">
        <v>30.36</v>
      </c>
      <c r="CI741">
        <v>30.36</v>
      </c>
      <c r="CK741" s="17"/>
      <c r="CN741">
        <v>30.36</v>
      </c>
      <c r="CS741">
        <v>30.36</v>
      </c>
      <c r="CX741">
        <v>30.36</v>
      </c>
      <c r="DC741">
        <v>30.36</v>
      </c>
      <c r="DH741">
        <v>30.36</v>
      </c>
      <c r="DM741">
        <v>30.36</v>
      </c>
      <c r="DR741">
        <v>30.36</v>
      </c>
      <c r="DW741">
        <v>30.36</v>
      </c>
      <c r="EB741">
        <v>30.36</v>
      </c>
      <c r="EG741">
        <v>32.61</v>
      </c>
      <c r="EL741">
        <v>32.61</v>
      </c>
      <c r="EV741">
        <v>32.61</v>
      </c>
      <c r="FF741">
        <v>32.61</v>
      </c>
      <c r="FP741">
        <v>0</v>
      </c>
    </row>
    <row r="742" spans="1:277" x14ac:dyDescent="0.3">
      <c r="A742" s="2">
        <f>IFERROR(AVERAGEIF(Customer_Revenue[[#This Row],[1/3/2022]:[3/31/2022]], "&gt;0"), 0)</f>
        <v>22.905384615384612</v>
      </c>
      <c r="B742" s="1">
        <f>IFERROR(AVEDEV(Customer_Revenue[[#This Row],[1/3/2022]:[3/31/2022]]),0)</f>
        <v>1.7233136094674557</v>
      </c>
      <c r="C742" s="1">
        <f>IFERROR(MAX(0,#REF!-#REF!),0)</f>
        <v>0</v>
      </c>
      <c r="D742" s="1">
        <f>IFERROR(#REF!+#REF!,0)</f>
        <v>0</v>
      </c>
      <c r="E742" s="2">
        <f>IFERROR(AVERAGEIF(Customer_Revenue[[#This Row],[4/1/2022]:[6/30/2022]], "&gt;0"), 0)</f>
        <v>22.259999999999998</v>
      </c>
      <c r="F742" s="1">
        <f>IFERROR(AVEDEV(Customer_Revenue[[#This Row],[4/1/2022]:[6/30/2022]]),0)</f>
        <v>11.038016528925622</v>
      </c>
      <c r="G742" s="1">
        <f>IFERROR(MAX(0,#REF!-#REF!),0)</f>
        <v>0</v>
      </c>
      <c r="H742" s="1">
        <f>IFERROR(#REF!+#REF!,0)</f>
        <v>0</v>
      </c>
      <c r="I742" s="2">
        <f>IFERROR(AVERAGEIF(Customer_Revenue[[#This Row],[4/1/2022]:[9/30/2022]], "&gt;0"),0)</f>
        <v>22.259999999999998</v>
      </c>
      <c r="J742" s="1">
        <f>IFERROR(AVEDEV(Customer_Revenue[[#This Row],[4/1/2022]:[9/30/2022]]),0)</f>
        <v>7.3427083333333298</v>
      </c>
      <c r="K742" s="1">
        <f>IFERROR(MAX(0,Customer_Revenue[[#This Row],[Q3 Mean]]-Customer_Revenue[[#This Row],[Q3 Mean Absolute Deviation]]),0)</f>
        <v>14.917291666666667</v>
      </c>
      <c r="L742" s="1">
        <f>IFERROR(MAX(0,Customer_Revenue[[#This Row],[Q3 Mean]]+Customer_Revenue[[#This Row],[Q3 Mean Absolute Deviation]]),0)</f>
        <v>29.602708333333329</v>
      </c>
      <c r="M742" s="2">
        <f>IFERROR(AVERAGEIF(Customer_Revenue[[#This Row],[10/1/2021]:[3/31/2022]], "&gt;0"),0)</f>
        <v>21.57374999999999</v>
      </c>
      <c r="N742" s="1">
        <f>IFERROR(AVEDEV(Customer_Revenue[[#This Row],[10/1/2021]:[3/31/2022]]),0)</f>
        <v>1.9321874999999968</v>
      </c>
      <c r="O742" s="1">
        <f>IFERROR(MAX(0,#REF!-#REF!),0)</f>
        <v>0</v>
      </c>
      <c r="P742" s="1">
        <f>IFERROR(#REF!+#REF!,0)</f>
        <v>0</v>
      </c>
      <c r="Q742">
        <v>12853</v>
      </c>
      <c r="Z742">
        <v>20</v>
      </c>
      <c r="AJ742">
        <v>20</v>
      </c>
      <c r="AO742">
        <v>20</v>
      </c>
      <c r="AT742">
        <v>20</v>
      </c>
      <c r="AY742">
        <v>20</v>
      </c>
      <c r="BD742">
        <v>20</v>
      </c>
      <c r="BI742">
        <v>20</v>
      </c>
      <c r="BN742">
        <v>20</v>
      </c>
      <c r="BS742">
        <v>20</v>
      </c>
      <c r="BX742">
        <v>20</v>
      </c>
      <c r="CC742">
        <v>20</v>
      </c>
      <c r="CH742">
        <v>20</v>
      </c>
      <c r="CK742" s="17"/>
      <c r="CM742">
        <v>20.14</v>
      </c>
      <c r="CR742">
        <v>20.14</v>
      </c>
      <c r="CW742">
        <v>20.14</v>
      </c>
      <c r="DB742">
        <v>23.4</v>
      </c>
      <c r="DG742">
        <v>23.4</v>
      </c>
      <c r="DL742">
        <v>23.4</v>
      </c>
      <c r="DQ742">
        <v>23.4</v>
      </c>
      <c r="DV742">
        <v>23.4</v>
      </c>
      <c r="EA742">
        <v>23.4</v>
      </c>
      <c r="EF742">
        <v>25.65</v>
      </c>
      <c r="EK742">
        <v>25.65</v>
      </c>
      <c r="EP742">
        <v>25.65</v>
      </c>
      <c r="EZ742">
        <v>25.65</v>
      </c>
      <c r="FJ742">
        <v>25.65</v>
      </c>
      <c r="FO742">
        <v>20</v>
      </c>
      <c r="FT742">
        <v>20</v>
      </c>
      <c r="FY742">
        <v>20</v>
      </c>
      <c r="GD742">
        <v>0</v>
      </c>
      <c r="GI742">
        <v>0</v>
      </c>
      <c r="GN742">
        <v>0</v>
      </c>
      <c r="GS742">
        <v>0</v>
      </c>
      <c r="GX742">
        <v>0</v>
      </c>
      <c r="HC742">
        <v>0</v>
      </c>
      <c r="HH742">
        <v>0</v>
      </c>
      <c r="HM742">
        <v>0</v>
      </c>
      <c r="HR742">
        <v>0</v>
      </c>
      <c r="HW742">
        <v>0</v>
      </c>
      <c r="IB742">
        <v>0</v>
      </c>
      <c r="IG742">
        <v>0</v>
      </c>
      <c r="IL742">
        <v>0</v>
      </c>
      <c r="IQ742">
        <v>0</v>
      </c>
      <c r="IV742">
        <v>0</v>
      </c>
      <c r="JA742">
        <v>0</v>
      </c>
      <c r="JF742">
        <v>0</v>
      </c>
      <c r="JK742">
        <v>0</v>
      </c>
      <c r="JP742">
        <v>0</v>
      </c>
    </row>
    <row r="743" spans="1:277" x14ac:dyDescent="0.3">
      <c r="A743" s="2">
        <f>IFERROR(AVERAGEIF(Customer_Revenue[[#This Row],[1/3/2022]:[3/31/2022]], "&gt;0"), 0)</f>
        <v>20</v>
      </c>
      <c r="B743" s="1">
        <f>IFERROR(AVEDEV(Customer_Revenue[[#This Row],[1/3/2022]:[3/31/2022]]),0)</f>
        <v>0</v>
      </c>
      <c r="C743" s="1">
        <f>IFERROR(MAX(0,#REF!-#REF!),0)</f>
        <v>0</v>
      </c>
      <c r="D743" s="1">
        <f>IFERROR(#REF!+#REF!,0)</f>
        <v>0</v>
      </c>
      <c r="E743" s="2">
        <f>IFERROR(AVERAGEIF(Customer_Revenue[[#This Row],[4/1/2022]:[6/30/2022]], "&gt;0"), 0)</f>
        <v>20</v>
      </c>
      <c r="F743" s="1">
        <f>IFERROR(AVEDEV(Customer_Revenue[[#This Row],[4/1/2022]:[6/30/2022]]),0)</f>
        <v>8.8888888888888875</v>
      </c>
      <c r="G743" s="1">
        <f>IFERROR(MAX(0,#REF!-#REF!),0)</f>
        <v>0</v>
      </c>
      <c r="H743" s="1">
        <f>IFERROR(#REF!+#REF!,0)</f>
        <v>0</v>
      </c>
      <c r="I743" s="2">
        <f>IFERROR(AVERAGEIF(Customer_Revenue[[#This Row],[4/1/2022]:[9/30/2022]], "&gt;0"),0)</f>
        <v>20</v>
      </c>
      <c r="J743" s="1">
        <f>IFERROR(AVEDEV(Customer_Revenue[[#This Row],[4/1/2022]:[9/30/2022]]),0)</f>
        <v>8.8888888888888875</v>
      </c>
      <c r="K743" s="1">
        <f>IFERROR(MAX(0,Customer_Revenue[[#This Row],[Q3 Mean]]-Customer_Revenue[[#This Row],[Q3 Mean Absolute Deviation]]),0)</f>
        <v>11.111111111111112</v>
      </c>
      <c r="L743" s="1">
        <f>IFERROR(MAX(0,Customer_Revenue[[#This Row],[Q3 Mean]]+Customer_Revenue[[#This Row],[Q3 Mean Absolute Deviation]]),0)</f>
        <v>28.888888888888886</v>
      </c>
      <c r="M743" s="2">
        <f>IFERROR(AVERAGEIF(Customer_Revenue[[#This Row],[10/1/2021]:[3/31/2022]], "&gt;0"),0)</f>
        <v>20</v>
      </c>
      <c r="N743" s="1">
        <f>IFERROR(AVEDEV(Customer_Revenue[[#This Row],[10/1/2021]:[3/31/2022]]),0)</f>
        <v>1.6635160680529304</v>
      </c>
      <c r="O743" s="1">
        <f>IFERROR(MAX(0,#REF!-#REF!),0)</f>
        <v>0</v>
      </c>
      <c r="P743" s="1">
        <f>IFERROR(#REF!+#REF!,0)</f>
        <v>0</v>
      </c>
      <c r="Q743">
        <v>12854</v>
      </c>
      <c r="AI743">
        <v>0</v>
      </c>
      <c r="AN743">
        <v>20</v>
      </c>
      <c r="AS743">
        <v>20</v>
      </c>
      <c r="AX743">
        <v>20</v>
      </c>
      <c r="BC743">
        <v>20</v>
      </c>
      <c r="BH743">
        <v>20</v>
      </c>
      <c r="BM743">
        <v>20</v>
      </c>
      <c r="BR743">
        <v>20</v>
      </c>
      <c r="BW743">
        <v>20</v>
      </c>
      <c r="CB743">
        <v>20</v>
      </c>
      <c r="CG743">
        <v>20</v>
      </c>
      <c r="CK743" s="17"/>
      <c r="CL743">
        <v>20</v>
      </c>
      <c r="CQ743">
        <v>20</v>
      </c>
      <c r="CV743">
        <v>20</v>
      </c>
      <c r="DA743">
        <v>20</v>
      </c>
      <c r="DF743">
        <v>20</v>
      </c>
      <c r="DK743">
        <v>20</v>
      </c>
      <c r="DP743">
        <v>20</v>
      </c>
      <c r="DU743">
        <v>20</v>
      </c>
      <c r="DZ743">
        <v>20</v>
      </c>
      <c r="EE743">
        <v>20</v>
      </c>
      <c r="EJ743">
        <v>20</v>
      </c>
      <c r="EO743">
        <v>20</v>
      </c>
      <c r="EY743">
        <v>20</v>
      </c>
      <c r="FI743">
        <v>20</v>
      </c>
      <c r="FS743">
        <v>0</v>
      </c>
    </row>
    <row r="744" spans="1:277" x14ac:dyDescent="0.3">
      <c r="A744" s="2">
        <f>IFERROR(AVERAGEIF(Customer_Revenue[[#This Row],[1/3/2022]:[3/31/2022]], "&gt;0"), 0)</f>
        <v>24.361666666666668</v>
      </c>
      <c r="B744" s="1">
        <f>IFERROR(AVEDEV(Customer_Revenue[[#This Row],[1/3/2022]:[3/31/2022]]),0)</f>
        <v>1.4513888888888877</v>
      </c>
      <c r="C744" s="1">
        <f>IFERROR(MAX(0,#REF!-#REF!),0)</f>
        <v>0</v>
      </c>
      <c r="D744" s="1">
        <f>IFERROR(#REF!+#REF!,0)</f>
        <v>0</v>
      </c>
      <c r="E744" s="2">
        <f>IFERROR(AVERAGEIF(Customer_Revenue[[#This Row],[4/1/2022]:[6/30/2022]], "&gt;0"), 0)</f>
        <v>24.87</v>
      </c>
      <c r="F744" s="1">
        <f>IFERROR(AVEDEV(Customer_Revenue[[#This Row],[4/1/2022]:[6/30/2022]]),0)</f>
        <v>11.053333333333333</v>
      </c>
      <c r="G744" s="1">
        <f>IFERROR(MAX(0,#REF!-#REF!),0)</f>
        <v>0</v>
      </c>
      <c r="H744" s="1">
        <f>IFERROR(#REF!+#REF!,0)</f>
        <v>0</v>
      </c>
      <c r="I744" s="2">
        <f>IFERROR(AVERAGEIF(Customer_Revenue[[#This Row],[4/1/2022]:[9/30/2022]], "&gt;0"),0)</f>
        <v>24.87</v>
      </c>
      <c r="J744" s="1">
        <f>IFERROR(AVEDEV(Customer_Revenue[[#This Row],[4/1/2022]:[9/30/2022]]),0)</f>
        <v>11.053333333333333</v>
      </c>
      <c r="K744" s="1">
        <f>IFERROR(MAX(0,Customer_Revenue[[#This Row],[Q3 Mean]]-Customer_Revenue[[#This Row],[Q3 Mean Absolute Deviation]]),0)</f>
        <v>13.816666666666668</v>
      </c>
      <c r="L744" s="1">
        <f>IFERROR(MAX(0,Customer_Revenue[[#This Row],[Q3 Mean]]+Customer_Revenue[[#This Row],[Q3 Mean Absolute Deviation]]),0)</f>
        <v>35.923333333333332</v>
      </c>
      <c r="M744" s="2">
        <f>IFERROR(AVERAGEIF(Customer_Revenue[[#This Row],[10/1/2021]:[3/31/2022]], "&gt;0"),0)</f>
        <v>25.09739130434782</v>
      </c>
      <c r="N744" s="1">
        <f>IFERROR(AVEDEV(Customer_Revenue[[#This Row],[10/1/2021]:[3/31/2022]]),0)</f>
        <v>1.1166729678638954</v>
      </c>
      <c r="O744" s="1">
        <f>IFERROR(MAX(0,#REF!-#REF!),0)</f>
        <v>0</v>
      </c>
      <c r="P744" s="1">
        <f>IFERROR(#REF!+#REF!,0)</f>
        <v>0</v>
      </c>
      <c r="Q744">
        <v>12855</v>
      </c>
      <c r="V744">
        <v>25.9</v>
      </c>
      <c r="AF744">
        <v>25.9</v>
      </c>
      <c r="AP744">
        <v>25.9</v>
      </c>
      <c r="AU744">
        <v>25.9</v>
      </c>
      <c r="AZ744">
        <v>25.9</v>
      </c>
      <c r="BE744">
        <v>25.9</v>
      </c>
      <c r="BJ744">
        <v>25.9</v>
      </c>
      <c r="BO744">
        <v>25.9</v>
      </c>
      <c r="BT744">
        <v>25.9</v>
      </c>
      <c r="BY744">
        <v>25.9</v>
      </c>
      <c r="CD744">
        <v>25.9</v>
      </c>
      <c r="CI744">
        <v>25.9</v>
      </c>
      <c r="CK744" s="17"/>
      <c r="CN744">
        <v>25.9</v>
      </c>
      <c r="CS744">
        <v>25.9</v>
      </c>
      <c r="CX744">
        <v>25.9</v>
      </c>
      <c r="DC744">
        <v>25.9</v>
      </c>
      <c r="DH744">
        <v>22.62</v>
      </c>
      <c r="DM744">
        <v>22.62</v>
      </c>
      <c r="DR744">
        <v>22.62</v>
      </c>
      <c r="DW744">
        <v>22.62</v>
      </c>
      <c r="EB744">
        <v>22.62</v>
      </c>
      <c r="EG744">
        <v>24.87</v>
      </c>
      <c r="EL744">
        <v>24.87</v>
      </c>
      <c r="EV744">
        <v>24.87</v>
      </c>
      <c r="FF744">
        <v>24.87</v>
      </c>
      <c r="FP744">
        <v>0</v>
      </c>
    </row>
    <row r="745" spans="1:277" x14ac:dyDescent="0.3">
      <c r="A745" s="2">
        <f>IFERROR(AVERAGEIF(Customer_Revenue[[#This Row],[1/3/2022]:[3/31/2022]], "&gt;0"), 0)</f>
        <v>68.595000000000013</v>
      </c>
      <c r="B745" s="1">
        <f>IFERROR(AVEDEV(Customer_Revenue[[#This Row],[1/3/2022]:[3/31/2022]]),0)</f>
        <v>0.62500000000000944</v>
      </c>
      <c r="C745" s="1">
        <f>IFERROR(MAX(0,#REF!-#REF!),0)</f>
        <v>0</v>
      </c>
      <c r="D745" s="1">
        <f>IFERROR(#REF!+#REF!,0)</f>
        <v>0</v>
      </c>
      <c r="E745" s="2">
        <f>IFERROR(AVERAGEIF(Customer_Revenue[[#This Row],[4/1/2022]:[6/30/2022]], "&gt;0"), 0)</f>
        <v>43.780909090909098</v>
      </c>
      <c r="F745" s="1">
        <f>IFERROR(AVEDEV(Customer_Revenue[[#This Row],[4/1/2022]:[6/30/2022]]),0)</f>
        <v>9.7051239669421516</v>
      </c>
      <c r="G745" s="1">
        <f>IFERROR(MAX(0,#REF!-#REF!),0)</f>
        <v>0</v>
      </c>
      <c r="H745" s="1">
        <f>IFERROR(#REF!+#REF!,0)</f>
        <v>0</v>
      </c>
      <c r="I745" s="2">
        <f>IFERROR(AVERAGEIF(Customer_Revenue[[#This Row],[4/1/2022]:[9/30/2022]], "&gt;0"),0)</f>
        <v>40.719166666666673</v>
      </c>
      <c r="J745" s="1">
        <f>IFERROR(AVEDEV(Customer_Revenue[[#This Row],[4/1/2022]:[9/30/2022]]),0)</f>
        <v>4.9584722222222268</v>
      </c>
      <c r="K745" s="1">
        <f>IFERROR(MAX(0,Customer_Revenue[[#This Row],[Q3 Mean]]-Customer_Revenue[[#This Row],[Q3 Mean Absolute Deviation]]),0)</f>
        <v>35.760694444444447</v>
      </c>
      <c r="L745" s="1">
        <f>IFERROR(MAX(0,Customer_Revenue[[#This Row],[Q3 Mean]]+Customer_Revenue[[#This Row],[Q3 Mean Absolute Deviation]]),0)</f>
        <v>45.6776388888889</v>
      </c>
      <c r="M745" s="2">
        <f>IFERROR(AVERAGEIF(Customer_Revenue[[#This Row],[10/1/2021]:[3/31/2022]], "&gt;0"),0)</f>
        <v>68.41565217391306</v>
      </c>
      <c r="N745" s="1">
        <f>IFERROR(AVEDEV(Customer_Revenue[[#This Row],[10/1/2021]:[3/31/2022]]),0)</f>
        <v>0.35727788279774586</v>
      </c>
      <c r="O745" s="1">
        <f>IFERROR(MAX(0,#REF!-#REF!),0)</f>
        <v>0</v>
      </c>
      <c r="P745" s="1">
        <f>IFERROR(#REF!+#REF!,0)</f>
        <v>0</v>
      </c>
      <c r="Q745">
        <v>12856</v>
      </c>
      <c r="V745">
        <v>68.22</v>
      </c>
      <c r="AF745">
        <v>68.22</v>
      </c>
      <c r="AP745">
        <v>68.22</v>
      </c>
      <c r="AU745">
        <v>68.22</v>
      </c>
      <c r="AZ745">
        <v>68.22</v>
      </c>
      <c r="BE745">
        <v>68.22</v>
      </c>
      <c r="BJ745">
        <v>68.22</v>
      </c>
      <c r="BO745">
        <v>68.22</v>
      </c>
      <c r="BT745">
        <v>68.22</v>
      </c>
      <c r="BY745">
        <v>68.22</v>
      </c>
      <c r="CD745">
        <v>68.22</v>
      </c>
      <c r="CI745">
        <v>68.22</v>
      </c>
      <c r="CK745" s="17"/>
      <c r="CN745">
        <v>68.22</v>
      </c>
      <c r="CS745">
        <v>68.22</v>
      </c>
      <c r="CX745">
        <v>68.22</v>
      </c>
      <c r="DC745">
        <v>68.22</v>
      </c>
      <c r="DH745">
        <v>68.22</v>
      </c>
      <c r="DM745">
        <v>68.22</v>
      </c>
      <c r="DR745">
        <v>68.22</v>
      </c>
      <c r="DW745">
        <v>68.22</v>
      </c>
      <c r="EB745">
        <v>68.22</v>
      </c>
      <c r="EG745">
        <v>70.47</v>
      </c>
      <c r="EL745">
        <v>70.47</v>
      </c>
      <c r="EV745">
        <v>70.47</v>
      </c>
      <c r="FF745">
        <v>70.47</v>
      </c>
      <c r="FP745">
        <v>37.85</v>
      </c>
      <c r="FU745">
        <v>37.85</v>
      </c>
      <c r="FZ745">
        <v>37.85</v>
      </c>
      <c r="GE745">
        <v>37.85</v>
      </c>
      <c r="GJ745">
        <v>37.85</v>
      </c>
      <c r="GO745">
        <v>37.85</v>
      </c>
      <c r="GT745">
        <v>37.85</v>
      </c>
      <c r="GY745">
        <v>37.85</v>
      </c>
      <c r="HD745">
        <v>37.85</v>
      </c>
      <c r="HI745">
        <v>37.85</v>
      </c>
      <c r="HN745">
        <v>37.85</v>
      </c>
      <c r="HS745">
        <v>37.85</v>
      </c>
      <c r="HX745">
        <v>37.85</v>
      </c>
      <c r="IC745">
        <v>37.85</v>
      </c>
      <c r="IH745">
        <v>37.85</v>
      </c>
      <c r="IM745">
        <v>37.85</v>
      </c>
      <c r="IR745">
        <v>37.85</v>
      </c>
      <c r="IW745">
        <v>37.85</v>
      </c>
      <c r="JB745">
        <v>37.85</v>
      </c>
      <c r="JG745">
        <v>37.85</v>
      </c>
      <c r="JL745">
        <v>39.659999999999997</v>
      </c>
      <c r="JQ745">
        <v>39.659999999999997</v>
      </c>
    </row>
    <row r="746" spans="1:277" x14ac:dyDescent="0.3">
      <c r="A746" s="2">
        <f>IFERROR(AVERAGEIF(Customer_Revenue[[#This Row],[1/3/2022]:[3/31/2022]], "&gt;0"), 0)</f>
        <v>20.454615384615384</v>
      </c>
      <c r="B746" s="1">
        <f>IFERROR(AVEDEV(Customer_Revenue[[#This Row],[1/3/2022]:[3/31/2022]]),0)</f>
        <v>0.69940828402366784</v>
      </c>
      <c r="C746" s="1">
        <f>IFERROR(MAX(0,#REF!-#REF!),0)</f>
        <v>0</v>
      </c>
      <c r="D746" s="1">
        <f>IFERROR(#REF!+#REF!,0)</f>
        <v>0</v>
      </c>
      <c r="E746" s="2">
        <f>IFERROR(AVERAGEIF(Customer_Revenue[[#This Row],[4/1/2022]:[6/30/2022]], "&gt;0"), 0)</f>
        <v>10.823636363636361</v>
      </c>
      <c r="F746" s="1">
        <f>IFERROR(AVEDEV(Customer_Revenue[[#This Row],[4/1/2022]:[6/30/2022]]),0)</f>
        <v>9.0585123966942138</v>
      </c>
      <c r="G746" s="1">
        <f>IFERROR(MAX(0,#REF!-#REF!),0)</f>
        <v>0</v>
      </c>
      <c r="H746" s="1">
        <f>IFERROR(#REF!+#REF!,0)</f>
        <v>0</v>
      </c>
      <c r="I746" s="2">
        <f>IFERROR(AVERAGEIF(Customer_Revenue[[#This Row],[4/1/2022]:[9/30/2022]], "&gt;0"),0)</f>
        <v>6.3358333333333334</v>
      </c>
      <c r="J746" s="1">
        <f>IFERROR(AVEDEV(Customer_Revenue[[#This Row],[4/1/2022]:[9/30/2022]]),0)</f>
        <v>6.0217361111111076</v>
      </c>
      <c r="K746" s="1">
        <f>IFERROR(MAX(0,Customer_Revenue[[#This Row],[Q3 Mean]]-Customer_Revenue[[#This Row],[Q3 Mean Absolute Deviation]]),0)</f>
        <v>0.3140972222222258</v>
      </c>
      <c r="L746" s="1">
        <f>IFERROR(MAX(0,Customer_Revenue[[#This Row],[Q3 Mean]]+Customer_Revenue[[#This Row],[Q3 Mean Absolute Deviation]]),0)</f>
        <v>12.35756944444444</v>
      </c>
      <c r="M746" s="2">
        <f>IFERROR(AVERAGEIF(Customer_Revenue[[#This Row],[10/1/2021]:[3/31/2022]], "&gt;0"),0)</f>
        <v>20.256956521739134</v>
      </c>
      <c r="N746" s="1">
        <f>IFERROR(AVEDEV(Customer_Revenue[[#This Row],[10/1/2021]:[3/31/2022]]),0)</f>
        <v>0.44688090737240349</v>
      </c>
      <c r="O746" s="1">
        <f>IFERROR(MAX(0,#REF!-#REF!),0)</f>
        <v>0</v>
      </c>
      <c r="P746" s="1">
        <f>IFERROR(#REF!+#REF!,0)</f>
        <v>0</v>
      </c>
      <c r="Q746">
        <v>12861</v>
      </c>
      <c r="X746">
        <v>20</v>
      </c>
      <c r="AH746">
        <v>20</v>
      </c>
      <c r="AQ746">
        <v>20</v>
      </c>
      <c r="AV746">
        <v>20</v>
      </c>
      <c r="BD746">
        <v>20</v>
      </c>
      <c r="BI746">
        <v>20</v>
      </c>
      <c r="BN746">
        <v>20</v>
      </c>
      <c r="BS746">
        <v>20</v>
      </c>
      <c r="BX746">
        <v>20</v>
      </c>
      <c r="CC746">
        <v>20</v>
      </c>
      <c r="CH746">
        <v>20</v>
      </c>
      <c r="CK746" s="17"/>
      <c r="CM746">
        <v>20</v>
      </c>
      <c r="CR746">
        <v>20</v>
      </c>
      <c r="CW746">
        <v>20</v>
      </c>
      <c r="DD746">
        <v>20</v>
      </c>
      <c r="DG746">
        <v>20</v>
      </c>
      <c r="DL746">
        <v>20</v>
      </c>
      <c r="DQ746">
        <v>20</v>
      </c>
      <c r="DV746">
        <v>20</v>
      </c>
      <c r="EA746">
        <v>20</v>
      </c>
      <c r="EF746">
        <v>21.97</v>
      </c>
      <c r="EK746">
        <v>21.97</v>
      </c>
      <c r="EP746">
        <v>21.97</v>
      </c>
      <c r="EZ746">
        <v>21.97</v>
      </c>
      <c r="FJ746">
        <v>21.97</v>
      </c>
      <c r="FO746">
        <v>20</v>
      </c>
      <c r="FT746">
        <v>20</v>
      </c>
      <c r="FY746">
        <v>20</v>
      </c>
      <c r="GD746">
        <v>2.52</v>
      </c>
      <c r="GI746">
        <v>2.52</v>
      </c>
      <c r="GN746">
        <v>2.52</v>
      </c>
      <c r="GS746">
        <v>2.52</v>
      </c>
      <c r="GX746">
        <v>2.52</v>
      </c>
      <c r="HC746">
        <v>2.52</v>
      </c>
      <c r="HH746">
        <v>2.52</v>
      </c>
      <c r="HM746">
        <v>2.52</v>
      </c>
      <c r="HR746">
        <v>2.52</v>
      </c>
      <c r="HW746">
        <v>2.52</v>
      </c>
      <c r="IB746">
        <v>2.52</v>
      </c>
      <c r="IG746">
        <v>2.52</v>
      </c>
      <c r="IL746">
        <v>2.52</v>
      </c>
      <c r="IQ746">
        <v>2.52</v>
      </c>
      <c r="IV746">
        <v>2.52</v>
      </c>
      <c r="JA746">
        <v>2.52</v>
      </c>
      <c r="JF746">
        <v>2.52</v>
      </c>
      <c r="JK746">
        <v>2.64</v>
      </c>
      <c r="JP746">
        <v>2.64</v>
      </c>
    </row>
    <row r="747" spans="1:277" x14ac:dyDescent="0.3">
      <c r="A747" s="2">
        <f>IFERROR(AVERAGEIF(Customer_Revenue[[#This Row],[1/3/2022]:[3/31/2022]], "&gt;0"), 0)</f>
        <v>35.16538461538461</v>
      </c>
      <c r="B747" s="1">
        <f>IFERROR(AVEDEV(Customer_Revenue[[#This Row],[1/3/2022]:[3/31/2022]]),0)</f>
        <v>2.1763313609467505</v>
      </c>
      <c r="C747" s="1">
        <f>IFERROR(MAX(0,#REF!-#REF!),0)</f>
        <v>0</v>
      </c>
      <c r="D747" s="1">
        <f>IFERROR(#REF!+#REF!,0)</f>
        <v>0</v>
      </c>
      <c r="E747" s="2">
        <f>IFERROR(AVERAGEIF(Customer_Revenue[[#This Row],[4/1/2022]:[6/30/2022]], "&gt;0"), 0)</f>
        <v>38.380000000000003</v>
      </c>
      <c r="F747" s="1">
        <f>IFERROR(AVEDEV(Customer_Revenue[[#This Row],[4/1/2022]:[6/30/2022]]),0)</f>
        <v>17.057777777777776</v>
      </c>
      <c r="G747" s="1">
        <f>IFERROR(MAX(0,#REF!-#REF!),0)</f>
        <v>0</v>
      </c>
      <c r="H747" s="1">
        <f>IFERROR(#REF!+#REF!,0)</f>
        <v>0</v>
      </c>
      <c r="I747" s="2">
        <f>IFERROR(AVERAGEIF(Customer_Revenue[[#This Row],[4/1/2022]:[9/30/2022]], "&gt;0"),0)</f>
        <v>38.380000000000003</v>
      </c>
      <c r="J747" s="1">
        <f>IFERROR(AVEDEV(Customer_Revenue[[#This Row],[4/1/2022]:[9/30/2022]]),0)</f>
        <v>17.057777777777776</v>
      </c>
      <c r="K747" s="1">
        <f>IFERROR(MAX(0,Customer_Revenue[[#This Row],[Q3 Mean]]-Customer_Revenue[[#This Row],[Q3 Mean Absolute Deviation]]),0)</f>
        <v>21.322222222222226</v>
      </c>
      <c r="L747" s="1">
        <f>IFERROR(MAX(0,Customer_Revenue[[#This Row],[Q3 Mean]]+Customer_Revenue[[#This Row],[Q3 Mean Absolute Deviation]]),0)</f>
        <v>55.437777777777782</v>
      </c>
      <c r="M747" s="2">
        <f>IFERROR(AVERAGEIF(Customer_Revenue[[#This Row],[10/1/2021]:[3/31/2022]], "&gt;0"),0)</f>
        <v>35.262380952380958</v>
      </c>
      <c r="N747" s="1">
        <f>IFERROR(AVEDEV(Customer_Revenue[[#This Row],[10/1/2021]:[3/31/2022]]),0)</f>
        <v>4.2270661157024794</v>
      </c>
      <c r="O747" s="1">
        <f>IFERROR(MAX(0,#REF!-#REF!),0)</f>
        <v>0</v>
      </c>
      <c r="P747" s="1">
        <f>IFERROR(#REF!+#REF!,0)</f>
        <v>0</v>
      </c>
      <c r="Q747">
        <v>12864</v>
      </c>
      <c r="AH747">
        <v>0</v>
      </c>
      <c r="AR747">
        <v>36.130000000000003</v>
      </c>
      <c r="AW747">
        <v>36.130000000000003</v>
      </c>
      <c r="BB747">
        <v>36.130000000000003</v>
      </c>
      <c r="BG747">
        <v>36.130000000000003</v>
      </c>
      <c r="BL747">
        <v>36.130000000000003</v>
      </c>
      <c r="BQ747">
        <v>30.45</v>
      </c>
      <c r="BV747">
        <v>36.130000000000003</v>
      </c>
      <c r="CA747">
        <v>36.130000000000003</v>
      </c>
      <c r="CF747">
        <v>36.130000000000003</v>
      </c>
      <c r="CK747" s="17">
        <v>36.130000000000003</v>
      </c>
      <c r="CP747">
        <v>36.130000000000003</v>
      </c>
      <c r="CU747">
        <v>30.45</v>
      </c>
      <c r="CZ747">
        <v>36.130000000000003</v>
      </c>
      <c r="DE747">
        <v>36.130000000000003</v>
      </c>
      <c r="DJ747">
        <v>36.130000000000003</v>
      </c>
      <c r="DO747">
        <v>30.45</v>
      </c>
      <c r="DT747">
        <v>36.130000000000003</v>
      </c>
      <c r="DY747">
        <v>36.130000000000003</v>
      </c>
      <c r="EF747">
        <v>30.45</v>
      </c>
      <c r="EI747">
        <v>38.380000000000003</v>
      </c>
      <c r="EN747">
        <v>38.380000000000003</v>
      </c>
      <c r="EX747">
        <v>38.380000000000003</v>
      </c>
      <c r="FH747">
        <v>38.380000000000003</v>
      </c>
      <c r="FM747">
        <v>0</v>
      </c>
    </row>
    <row r="748" spans="1:277" x14ac:dyDescent="0.3">
      <c r="A748" s="2">
        <f>IFERROR(AVERAGEIF(Customer_Revenue[[#This Row],[1/3/2022]:[3/31/2022]], "&gt;0"), 0)</f>
        <v>27.072499999999998</v>
      </c>
      <c r="B748" s="1">
        <f>IFERROR(AVEDEV(Customer_Revenue[[#This Row],[1/3/2022]:[3/31/2022]]),0)</f>
        <v>12.032222222222224</v>
      </c>
      <c r="C748" s="1">
        <f>IFERROR(MAX(0,#REF!-#REF!),0)</f>
        <v>0</v>
      </c>
      <c r="D748" s="1">
        <f>IFERROR(#REF!+#REF!,0)</f>
        <v>0</v>
      </c>
      <c r="E748" s="2">
        <f>IFERROR(AVERAGEIF(Customer_Revenue[[#This Row],[4/1/2022]:[6/30/2022]], "&gt;0"), 0)</f>
        <v>29.69</v>
      </c>
      <c r="F748" s="1">
        <f>IFERROR(AVEDEV(Customer_Revenue[[#This Row],[4/1/2022]:[6/30/2022]]),0)</f>
        <v>13.195555555555558</v>
      </c>
      <c r="G748" s="1">
        <f>IFERROR(MAX(0,#REF!-#REF!),0)</f>
        <v>0</v>
      </c>
      <c r="H748" s="1">
        <f>IFERROR(#REF!+#REF!,0)</f>
        <v>0</v>
      </c>
      <c r="I748" s="2">
        <f>IFERROR(AVERAGEIF(Customer_Revenue[[#This Row],[4/1/2022]:[9/30/2022]], "&gt;0"),0)</f>
        <v>29.69</v>
      </c>
      <c r="J748" s="1">
        <f>IFERROR(AVEDEV(Customer_Revenue[[#This Row],[4/1/2022]:[9/30/2022]]),0)</f>
        <v>13.195555555555558</v>
      </c>
      <c r="K748" s="1">
        <f>IFERROR(MAX(0,Customer_Revenue[[#This Row],[Q3 Mean]]-Customer_Revenue[[#This Row],[Q3 Mean Absolute Deviation]]),0)</f>
        <v>16.494444444444444</v>
      </c>
      <c r="L748" s="1">
        <f>IFERROR(MAX(0,Customer_Revenue[[#This Row],[Q3 Mean]]+Customer_Revenue[[#This Row],[Q3 Mean Absolute Deviation]]),0)</f>
        <v>42.885555555555555</v>
      </c>
      <c r="M748" s="2">
        <f>IFERROR(AVERAGEIF(Customer_Revenue[[#This Row],[10/1/2021]:[3/31/2022]], "&gt;0"),0)</f>
        <v>25.657999999999998</v>
      </c>
      <c r="N748" s="1">
        <f>IFERROR(AVEDEV(Customer_Revenue[[#This Row],[10/1/2021]:[3/31/2022]]),0)</f>
        <v>12.610737240075613</v>
      </c>
      <c r="O748" s="1">
        <f>IFERROR(MAX(0,#REF!-#REF!),0)</f>
        <v>0</v>
      </c>
      <c r="P748" s="1">
        <f>IFERROR(#REF!+#REF!,0)</f>
        <v>0</v>
      </c>
      <c r="Q748">
        <v>12865</v>
      </c>
      <c r="AA748">
        <v>0</v>
      </c>
      <c r="AK748">
        <v>0</v>
      </c>
      <c r="AP748">
        <v>0</v>
      </c>
      <c r="AU748">
        <v>0</v>
      </c>
      <c r="AZ748">
        <v>0</v>
      </c>
      <c r="BE748">
        <v>0</v>
      </c>
      <c r="BJ748">
        <v>0</v>
      </c>
      <c r="BO748">
        <v>20</v>
      </c>
      <c r="BT748">
        <v>20</v>
      </c>
      <c r="BY748">
        <v>0</v>
      </c>
      <c r="CD748">
        <v>0</v>
      </c>
      <c r="CI748">
        <v>0</v>
      </c>
      <c r="CK748" s="17"/>
      <c r="CN748">
        <v>0</v>
      </c>
      <c r="CS748">
        <v>0</v>
      </c>
      <c r="CX748">
        <v>20</v>
      </c>
      <c r="DC748">
        <v>27.44</v>
      </c>
      <c r="DH748">
        <v>27.44</v>
      </c>
      <c r="DM748">
        <v>27.44</v>
      </c>
      <c r="DR748">
        <v>27.44</v>
      </c>
      <c r="DW748">
        <v>0</v>
      </c>
      <c r="EB748">
        <v>27.44</v>
      </c>
      <c r="EG748">
        <v>29.69</v>
      </c>
      <c r="EL748">
        <v>29.69</v>
      </c>
      <c r="EV748">
        <v>29.69</v>
      </c>
      <c r="FF748">
        <v>29.69</v>
      </c>
      <c r="FP748">
        <v>0</v>
      </c>
    </row>
    <row r="749" spans="1:277" x14ac:dyDescent="0.3">
      <c r="A749" s="2">
        <f>IFERROR(AVERAGEIF(Customer_Revenue[[#This Row],[1/3/2022]:[3/31/2022]], "&gt;0"), 0)</f>
        <v>30.940769230769238</v>
      </c>
      <c r="B749" s="1">
        <f>IFERROR(AVEDEV(Customer_Revenue[[#This Row],[1/3/2022]:[3/31/2022]]),0)</f>
        <v>3.9775147928994077</v>
      </c>
      <c r="C749" s="1">
        <f>IFERROR(MAX(0,#REF!-#REF!),0)</f>
        <v>0</v>
      </c>
      <c r="D749" s="1">
        <f>IFERROR(#REF!+#REF!,0)</f>
        <v>0</v>
      </c>
      <c r="E749" s="2">
        <f>IFERROR(AVERAGEIF(Customer_Revenue[[#This Row],[4/1/2022]:[6/30/2022]], "&gt;0"), 0)</f>
        <v>35.86</v>
      </c>
      <c r="F749" s="1">
        <f>IFERROR(AVEDEV(Customer_Revenue[[#This Row],[4/1/2022]:[6/30/2022]]),0)</f>
        <v>0</v>
      </c>
      <c r="G749" s="1">
        <f>IFERROR(MAX(0,#REF!-#REF!),0)</f>
        <v>0</v>
      </c>
      <c r="H749" s="1">
        <f>IFERROR(#REF!+#REF!,0)</f>
        <v>0</v>
      </c>
      <c r="I749" s="2">
        <f>IFERROR(AVERAGEIF(Customer_Revenue[[#This Row],[4/1/2022]:[9/30/2022]], "&gt;0"),0)</f>
        <v>35.86</v>
      </c>
      <c r="J749" s="1">
        <f>IFERROR(AVEDEV(Customer_Revenue[[#This Row],[4/1/2022]:[9/30/2022]]),0)</f>
        <v>0</v>
      </c>
      <c r="K749" s="1">
        <f>IFERROR(MAX(0,Customer_Revenue[[#This Row],[Q3 Mean]]-Customer_Revenue[[#This Row],[Q3 Mean Absolute Deviation]]),0)</f>
        <v>35.86</v>
      </c>
      <c r="L749" s="1">
        <f>IFERROR(MAX(0,Customer_Revenue[[#This Row],[Q3 Mean]]+Customer_Revenue[[#This Row],[Q3 Mean Absolute Deviation]]),0)</f>
        <v>35.86</v>
      </c>
      <c r="M749" s="2">
        <f>IFERROR(AVERAGEIF(Customer_Revenue[[#This Row],[10/1/2021]:[3/31/2022]], "&gt;0"),0)</f>
        <v>26.407500000000002</v>
      </c>
      <c r="N749" s="1">
        <f>IFERROR(AVEDEV(Customer_Revenue[[#This Row],[10/1/2021]:[3/31/2022]]),0)</f>
        <v>5.8039583333333331</v>
      </c>
      <c r="O749" s="1">
        <f>IFERROR(MAX(0,#REF!-#REF!),0)</f>
        <v>0</v>
      </c>
      <c r="P749" s="1">
        <f>IFERROR(#REF!+#REF!,0)</f>
        <v>0</v>
      </c>
      <c r="Q749">
        <v>12866</v>
      </c>
      <c r="Z749">
        <v>21.05</v>
      </c>
      <c r="AJ749">
        <v>21.05</v>
      </c>
      <c r="AO749">
        <v>21.05</v>
      </c>
      <c r="AT749">
        <v>21.05</v>
      </c>
      <c r="AY749">
        <v>21.05</v>
      </c>
      <c r="BD749">
        <v>21.05</v>
      </c>
      <c r="BI749">
        <v>21.05</v>
      </c>
      <c r="BN749">
        <v>21.05</v>
      </c>
      <c r="BS749">
        <v>21.05</v>
      </c>
      <c r="BX749">
        <v>21.05</v>
      </c>
      <c r="CC749">
        <v>21.05</v>
      </c>
      <c r="CH749">
        <v>21.05</v>
      </c>
      <c r="CK749" s="17"/>
      <c r="CM749">
        <v>21.05</v>
      </c>
      <c r="CR749">
        <v>29.41</v>
      </c>
      <c r="CW749">
        <v>29.41</v>
      </c>
      <c r="DB749">
        <v>33.61</v>
      </c>
      <c r="DG749">
        <v>33.61</v>
      </c>
      <c r="DL749">
        <v>33.61</v>
      </c>
      <c r="DQ749">
        <v>33.61</v>
      </c>
      <c r="DV749">
        <v>33.61</v>
      </c>
      <c r="EA749">
        <v>33.61</v>
      </c>
      <c r="EF749">
        <v>27.93</v>
      </c>
      <c r="EK749">
        <v>35.86</v>
      </c>
      <c r="EP749">
        <v>35.86</v>
      </c>
      <c r="EZ749">
        <v>35.86</v>
      </c>
      <c r="FJ749">
        <v>35.86</v>
      </c>
    </row>
    <row r="750" spans="1:277" x14ac:dyDescent="0.3">
      <c r="A750" s="2">
        <f>IFERROR(AVERAGEIF(Customer_Revenue[[#This Row],[1/3/2022]:[3/31/2022]], "&gt;0"), 0)</f>
        <v>34.203846153846158</v>
      </c>
      <c r="B750" s="1">
        <f>IFERROR(AVEDEV(Customer_Revenue[[#This Row],[1/3/2022]:[3/31/2022]]),0)</f>
        <v>1.7294674556213001</v>
      </c>
      <c r="C750" s="1">
        <f>IFERROR(MAX(0,#REF!-#REF!),0)</f>
        <v>0</v>
      </c>
      <c r="D750" s="1">
        <f>IFERROR(#REF!+#REF!,0)</f>
        <v>0</v>
      </c>
      <c r="E750" s="2">
        <f>IFERROR(AVERAGEIF(Customer_Revenue[[#This Row],[4/1/2022]:[6/30/2022]], "&gt;0"), 0)</f>
        <v>34.6</v>
      </c>
      <c r="F750" s="1">
        <f>IFERROR(AVEDEV(Customer_Revenue[[#This Row],[4/1/2022]:[6/30/2022]]),0)</f>
        <v>15.37777777777778</v>
      </c>
      <c r="G750" s="1">
        <f>IFERROR(MAX(0,#REF!-#REF!),0)</f>
        <v>0</v>
      </c>
      <c r="H750" s="1">
        <f>IFERROR(#REF!+#REF!,0)</f>
        <v>0</v>
      </c>
      <c r="I750" s="2">
        <f>IFERROR(AVERAGEIF(Customer_Revenue[[#This Row],[4/1/2022]:[9/30/2022]], "&gt;0"),0)</f>
        <v>34.6</v>
      </c>
      <c r="J750" s="1">
        <f>IFERROR(AVEDEV(Customer_Revenue[[#This Row],[4/1/2022]:[9/30/2022]]),0)</f>
        <v>15.37777777777778</v>
      </c>
      <c r="K750" s="1">
        <f>IFERROR(MAX(0,Customer_Revenue[[#This Row],[Q3 Mean]]-Customer_Revenue[[#This Row],[Q3 Mean Absolute Deviation]]),0)</f>
        <v>19.222222222222221</v>
      </c>
      <c r="L750" s="1">
        <f>IFERROR(MAX(0,Customer_Revenue[[#This Row],[Q3 Mean]]+Customer_Revenue[[#This Row],[Q3 Mean Absolute Deviation]]),0)</f>
        <v>49.977777777777781</v>
      </c>
      <c r="M750" s="2">
        <f>IFERROR(AVERAGEIF(Customer_Revenue[[#This Row],[10/1/2021]:[3/31/2022]], "&gt;0"),0)</f>
        <v>32.788260869565214</v>
      </c>
      <c r="N750" s="1">
        <f>IFERROR(AVEDEV(Customer_Revenue[[#This Row],[10/1/2021]:[3/31/2022]]),0)</f>
        <v>3.9443100189035949</v>
      </c>
      <c r="O750" s="1">
        <f>IFERROR(MAX(0,#REF!-#REF!),0)</f>
        <v>0</v>
      </c>
      <c r="P750" s="1">
        <f>IFERROR(#REF!+#REF!,0)</f>
        <v>0</v>
      </c>
      <c r="Q750">
        <v>12867</v>
      </c>
      <c r="X750">
        <v>20</v>
      </c>
      <c r="AH750">
        <v>20</v>
      </c>
      <c r="AR750">
        <v>20</v>
      </c>
      <c r="AW750">
        <v>35.64</v>
      </c>
      <c r="BB750">
        <v>35.64</v>
      </c>
      <c r="BG750">
        <v>35.64</v>
      </c>
      <c r="BL750">
        <v>35.64</v>
      </c>
      <c r="BQ750">
        <v>35.64</v>
      </c>
      <c r="BV750">
        <v>35.64</v>
      </c>
      <c r="CA750">
        <v>35.64</v>
      </c>
      <c r="CF750">
        <v>35.64</v>
      </c>
      <c r="CK750" s="17">
        <v>35.64</v>
      </c>
      <c r="CP750">
        <v>35.64</v>
      </c>
      <c r="CU750">
        <v>35.64</v>
      </c>
      <c r="CZ750">
        <v>35.64</v>
      </c>
      <c r="DE750">
        <v>35.64</v>
      </c>
      <c r="DJ750">
        <v>35.64</v>
      </c>
      <c r="DO750">
        <v>26.67</v>
      </c>
      <c r="DT750">
        <v>32.35</v>
      </c>
      <c r="DY750">
        <v>32.35</v>
      </c>
      <c r="ED750">
        <v>34.6</v>
      </c>
      <c r="EI750">
        <v>34.6</v>
      </c>
      <c r="EN750">
        <v>34.6</v>
      </c>
      <c r="EX750">
        <v>34.6</v>
      </c>
      <c r="FH750">
        <v>34.6</v>
      </c>
      <c r="FR750">
        <v>0</v>
      </c>
    </row>
    <row r="751" spans="1:277" x14ac:dyDescent="0.3">
      <c r="A751" s="2">
        <f>IFERROR(AVERAGEIF(Customer_Revenue[[#This Row],[1/3/2022]:[3/31/2022]], "&gt;0"), 0)</f>
        <v>36.419230769230758</v>
      </c>
      <c r="B751" s="1">
        <f>IFERROR(AVEDEV(Customer_Revenue[[#This Row],[1/3/2022]:[3/31/2022]]),0)</f>
        <v>0.79881656804733203</v>
      </c>
      <c r="C751" s="1">
        <f>IFERROR(MAX(0,#REF!-#REF!),0)</f>
        <v>0</v>
      </c>
      <c r="D751" s="1">
        <f>IFERROR(#REF!+#REF!,0)</f>
        <v>0</v>
      </c>
      <c r="E751" s="2">
        <f>IFERROR(AVERAGEIF(Customer_Revenue[[#This Row],[4/1/2022]:[6/30/2022]], "&gt;0"), 0)</f>
        <v>38.15</v>
      </c>
      <c r="F751" s="1">
        <f>IFERROR(AVEDEV(Customer_Revenue[[#This Row],[4/1/2022]:[6/30/2022]]),0)</f>
        <v>16.955555555555552</v>
      </c>
      <c r="G751" s="1">
        <f>IFERROR(MAX(0,#REF!-#REF!),0)</f>
        <v>0</v>
      </c>
      <c r="H751" s="1">
        <f>IFERROR(#REF!+#REF!,0)</f>
        <v>0</v>
      </c>
      <c r="I751" s="2">
        <f>IFERROR(AVERAGEIF(Customer_Revenue[[#This Row],[4/1/2022]:[9/30/2022]], "&gt;0"),0)</f>
        <v>38.15</v>
      </c>
      <c r="J751" s="1">
        <f>IFERROR(AVEDEV(Customer_Revenue[[#This Row],[4/1/2022]:[9/30/2022]]),0)</f>
        <v>16.955555555555552</v>
      </c>
      <c r="K751" s="1">
        <f>IFERROR(MAX(0,Customer_Revenue[[#This Row],[Q3 Mean]]-Customer_Revenue[[#This Row],[Q3 Mean Absolute Deviation]]),0)</f>
        <v>21.194444444444446</v>
      </c>
      <c r="L751" s="1">
        <f>IFERROR(MAX(0,Customer_Revenue[[#This Row],[Q3 Mean]]+Customer_Revenue[[#This Row],[Q3 Mean Absolute Deviation]]),0)</f>
        <v>55.105555555555554</v>
      </c>
      <c r="M751" s="2">
        <f>IFERROR(AVERAGEIF(Customer_Revenue[[#This Row],[10/1/2021]:[3/31/2022]], "&gt;0"),0)</f>
        <v>36.206818181818171</v>
      </c>
      <c r="N751" s="1">
        <f>IFERROR(AVEDEV(Customer_Revenue[[#This Row],[10/1/2021]:[3/31/2022]]),0)</f>
        <v>3.0115311909262883</v>
      </c>
      <c r="O751" s="1">
        <f>IFERROR(MAX(0,#REF!-#REF!),0)</f>
        <v>0</v>
      </c>
      <c r="P751" s="1">
        <f>IFERROR(#REF!+#REF!,0)</f>
        <v>0</v>
      </c>
      <c r="Q751">
        <v>12868</v>
      </c>
      <c r="AJ751">
        <v>0</v>
      </c>
      <c r="AO751">
        <v>35.9</v>
      </c>
      <c r="AT751">
        <v>35.9</v>
      </c>
      <c r="AY751">
        <v>35.9</v>
      </c>
      <c r="BD751">
        <v>35.9</v>
      </c>
      <c r="BI751">
        <v>35.9</v>
      </c>
      <c r="BN751">
        <v>35.9</v>
      </c>
      <c r="BS751">
        <v>35.9</v>
      </c>
      <c r="BX751">
        <v>35.9</v>
      </c>
      <c r="CC751">
        <v>35.9</v>
      </c>
      <c r="CH751">
        <v>35.9</v>
      </c>
      <c r="CK751" s="17"/>
      <c r="CM751">
        <v>35.9</v>
      </c>
      <c r="CR751">
        <v>35.9</v>
      </c>
      <c r="CW751">
        <v>35.9</v>
      </c>
      <c r="DB751">
        <v>35.9</v>
      </c>
      <c r="DG751">
        <v>35.9</v>
      </c>
      <c r="DL751">
        <v>35.9</v>
      </c>
      <c r="DQ751">
        <v>35.9</v>
      </c>
      <c r="DV751">
        <v>35.9</v>
      </c>
      <c r="EA751">
        <v>35.9</v>
      </c>
      <c r="EF751">
        <v>38.15</v>
      </c>
      <c r="EK751">
        <v>38.15</v>
      </c>
      <c r="EP751">
        <v>38.15</v>
      </c>
      <c r="EZ751">
        <v>38.15</v>
      </c>
      <c r="FJ751">
        <v>38.15</v>
      </c>
      <c r="FT751">
        <v>0</v>
      </c>
    </row>
    <row r="752" spans="1:277" x14ac:dyDescent="0.3">
      <c r="A752" s="2">
        <f>IFERROR(AVERAGEIF(Customer_Revenue[[#This Row],[1/3/2022]:[3/31/2022]], "&gt;0"), 0)</f>
        <v>75.281666666666666</v>
      </c>
      <c r="B752" s="1">
        <f>IFERROR(AVEDEV(Customer_Revenue[[#This Row],[1/3/2022]:[3/31/2022]]),0)</f>
        <v>30.665306122448978</v>
      </c>
      <c r="C752" s="1">
        <f>IFERROR(MAX(0,#REF!-#REF!),0)</f>
        <v>0</v>
      </c>
      <c r="D752" s="1">
        <f>IFERROR(#REF!+#REF!,0)</f>
        <v>0</v>
      </c>
      <c r="E752" s="2">
        <f>IFERROR(AVERAGEIF(Customer_Revenue[[#This Row],[4/1/2022]:[6/30/2022]], "&gt;0"), 0)</f>
        <v>73.665000000000006</v>
      </c>
      <c r="F752" s="1">
        <f>IFERROR(AVEDEV(Customer_Revenue[[#This Row],[4/1/2022]:[6/30/2022]]),0)</f>
        <v>21.114999999999998</v>
      </c>
      <c r="G752" s="1">
        <f>IFERROR(MAX(0,#REF!-#REF!),0)</f>
        <v>0</v>
      </c>
      <c r="H752" s="1">
        <f>IFERROR(#REF!+#REF!,0)</f>
        <v>0</v>
      </c>
      <c r="I752" s="2">
        <f>IFERROR(AVERAGEIF(Customer_Revenue[[#This Row],[4/1/2022]:[9/30/2022]], "&gt;0"),0)</f>
        <v>78.81</v>
      </c>
      <c r="J752" s="1">
        <f>IFERROR(AVEDEV(Customer_Revenue[[#This Row],[4/1/2022]:[9/30/2022]]),0)</f>
        <v>19.826153846153847</v>
      </c>
      <c r="K752" s="1">
        <f>IFERROR(MAX(0,Customer_Revenue[[#This Row],[Q3 Mean]]-Customer_Revenue[[#This Row],[Q3 Mean Absolute Deviation]]),0)</f>
        <v>58.983846153846159</v>
      </c>
      <c r="L752" s="1">
        <f>IFERROR(MAX(0,Customer_Revenue[[#This Row],[Q3 Mean]]+Customer_Revenue[[#This Row],[Q3 Mean Absolute Deviation]]),0)</f>
        <v>98.636153846153846</v>
      </c>
      <c r="M752" s="2">
        <f>IFERROR(AVERAGEIF(Customer_Revenue[[#This Row],[10/1/2021]:[3/31/2022]], "&gt;0"),0)</f>
        <v>69.185833333333335</v>
      </c>
      <c r="N752" s="1">
        <f>IFERROR(AVEDEV(Customer_Revenue[[#This Row],[10/1/2021]:[3/31/2022]]),0)</f>
        <v>26.204142011834328</v>
      </c>
      <c r="O752" s="1">
        <f>IFERROR(MAX(0,#REF!-#REF!),0)</f>
        <v>0</v>
      </c>
      <c r="P752" s="1">
        <f>IFERROR(#REF!+#REF!,0)</f>
        <v>0</v>
      </c>
      <c r="Q752">
        <v>12882</v>
      </c>
      <c r="Z752">
        <v>41.98</v>
      </c>
      <c r="AJ752">
        <v>84.2</v>
      </c>
      <c r="AT752">
        <v>41.98</v>
      </c>
      <c r="BD752">
        <v>84.2</v>
      </c>
      <c r="BN752">
        <v>41.98</v>
      </c>
      <c r="BX752">
        <v>84.2</v>
      </c>
      <c r="CH752">
        <v>0</v>
      </c>
      <c r="CK752" s="17"/>
      <c r="CR752">
        <v>115.18</v>
      </c>
      <c r="DB752">
        <v>49.51</v>
      </c>
      <c r="DL752">
        <v>91.74</v>
      </c>
      <c r="DV752">
        <v>49.51</v>
      </c>
      <c r="EF752">
        <v>93.99</v>
      </c>
      <c r="EP752">
        <v>51.76</v>
      </c>
      <c r="EZ752">
        <v>93.99</v>
      </c>
      <c r="FJ752">
        <v>51.76</v>
      </c>
      <c r="FT752">
        <v>93.99</v>
      </c>
      <c r="GD752">
        <v>51.76</v>
      </c>
      <c r="GN752">
        <v>96.36</v>
      </c>
      <c r="GX752">
        <v>54.13</v>
      </c>
      <c r="HH752">
        <v>96.36</v>
      </c>
      <c r="HR752">
        <v>54.13</v>
      </c>
      <c r="IB752">
        <v>96.36</v>
      </c>
      <c r="IL752">
        <v>91.03</v>
      </c>
      <c r="IV752">
        <v>95.63</v>
      </c>
      <c r="JF752">
        <v>53.4</v>
      </c>
      <c r="JP752">
        <v>95.63</v>
      </c>
    </row>
    <row r="753" spans="1:278" x14ac:dyDescent="0.3">
      <c r="A753" s="2">
        <f>IFERROR(AVERAGEIF(Customer_Revenue[[#This Row],[1/3/2022]:[3/31/2022]], "&gt;0"), 0)</f>
        <v>73.296666666666653</v>
      </c>
      <c r="B753" s="1">
        <f>IFERROR(AVEDEV(Customer_Revenue[[#This Row],[1/3/2022]:[3/31/2022]]),0)</f>
        <v>10.408994082840252</v>
      </c>
      <c r="C753" s="1">
        <f>IFERROR(MAX(0,#REF!-#REF!),0)</f>
        <v>0</v>
      </c>
      <c r="D753" s="1">
        <f>IFERROR(#REF!+#REF!,0)</f>
        <v>0</v>
      </c>
      <c r="E753" s="2">
        <f>IFERROR(AVERAGEIF(Customer_Revenue[[#This Row],[4/1/2022]:[6/30/2022]], "&gt;0"), 0)</f>
        <v>83.583076923076916</v>
      </c>
      <c r="F753" s="1">
        <f>IFERROR(AVEDEV(Customer_Revenue[[#This Row],[4/1/2022]:[6/30/2022]]),0)</f>
        <v>5.137988165680464</v>
      </c>
      <c r="G753" s="1">
        <f>IFERROR(MAX(0,#REF!-#REF!),0)</f>
        <v>0</v>
      </c>
      <c r="H753" s="1">
        <f>IFERROR(#REF!+#REF!,0)</f>
        <v>0</v>
      </c>
      <c r="I753" s="2">
        <f>IFERROR(AVERAGEIF(Customer_Revenue[[#This Row],[4/1/2022]:[9/30/2022]], "&gt;0"),0)</f>
        <v>85.692692307692298</v>
      </c>
      <c r="J753" s="1">
        <f>IFERROR(AVEDEV(Customer_Revenue[[#This Row],[4/1/2022]:[9/30/2022]]),0)</f>
        <v>7.540355029585788</v>
      </c>
      <c r="K753" s="1">
        <f>IFERROR(MAX(0,Customer_Revenue[[#This Row],[Q3 Mean]]-Customer_Revenue[[#This Row],[Q3 Mean Absolute Deviation]]),0)</f>
        <v>78.152337278106515</v>
      </c>
      <c r="L753" s="1">
        <f>IFERROR(MAX(0,Customer_Revenue[[#This Row],[Q3 Mean]]+Customer_Revenue[[#This Row],[Q3 Mean Absolute Deviation]]),0)</f>
        <v>93.23304733727808</v>
      </c>
      <c r="M753" s="2">
        <f>IFERROR(AVERAGEIF(Customer_Revenue[[#This Row],[10/1/2021]:[3/31/2022]], "&gt;0"),0)</f>
        <v>71.270800000000008</v>
      </c>
      <c r="N753" s="1">
        <f>IFERROR(AVEDEV(Customer_Revenue[[#This Row],[10/1/2021]:[3/31/2022]]),0)</f>
        <v>7.1233431952662771</v>
      </c>
      <c r="O753" s="1">
        <f>IFERROR(MAX(0,#REF!-#REF!),0)</f>
        <v>0</v>
      </c>
      <c r="P753" s="1">
        <f>IFERROR(#REF!+#REF!,0)</f>
        <v>0</v>
      </c>
      <c r="Q753">
        <v>12884</v>
      </c>
      <c r="T753">
        <v>63.68</v>
      </c>
      <c r="Y753">
        <v>63.68</v>
      </c>
      <c r="AD753">
        <v>63.68</v>
      </c>
      <c r="AI753">
        <v>63.68</v>
      </c>
      <c r="AN753">
        <v>68.14</v>
      </c>
      <c r="AS753">
        <v>68.14</v>
      </c>
      <c r="AX753">
        <v>68.14</v>
      </c>
      <c r="BC753">
        <v>68.14</v>
      </c>
      <c r="BH753">
        <v>102.37</v>
      </c>
      <c r="BM753">
        <v>68.14</v>
      </c>
      <c r="BR753">
        <v>68.14</v>
      </c>
      <c r="BW753">
        <v>68.14</v>
      </c>
      <c r="CB753">
        <v>68.14</v>
      </c>
      <c r="CG753">
        <v>68.14</v>
      </c>
      <c r="CK753" s="17"/>
      <c r="CL753">
        <v>68.14</v>
      </c>
      <c r="CQ753">
        <v>68.14</v>
      </c>
      <c r="CV753">
        <v>68.14</v>
      </c>
      <c r="DA753">
        <v>0</v>
      </c>
      <c r="DF753">
        <v>73.31</v>
      </c>
      <c r="DK753">
        <v>73.31</v>
      </c>
      <c r="DP753">
        <v>73.31</v>
      </c>
      <c r="DU753">
        <v>73.31</v>
      </c>
      <c r="DZ753">
        <v>73.31</v>
      </c>
      <c r="EE753">
        <v>80.150000000000006</v>
      </c>
      <c r="EJ753">
        <v>80.150000000000006</v>
      </c>
      <c r="EO753">
        <v>80.150000000000006</v>
      </c>
      <c r="ET753">
        <v>80.150000000000006</v>
      </c>
      <c r="EY753">
        <v>80.150000000000006</v>
      </c>
      <c r="FD753">
        <v>80.150000000000006</v>
      </c>
      <c r="FI753">
        <v>80.150000000000006</v>
      </c>
      <c r="FN753">
        <v>80.150000000000006</v>
      </c>
      <c r="FS753">
        <v>80.150000000000006</v>
      </c>
      <c r="FX753">
        <v>80.150000000000006</v>
      </c>
      <c r="GC753">
        <v>80.150000000000006</v>
      </c>
      <c r="GH753">
        <v>80.150000000000006</v>
      </c>
      <c r="GM753">
        <v>82.75</v>
      </c>
      <c r="GR753">
        <v>82.75</v>
      </c>
      <c r="GW753">
        <v>116.98</v>
      </c>
      <c r="HB753">
        <v>82.75</v>
      </c>
      <c r="HG753">
        <v>82.75</v>
      </c>
      <c r="HL753">
        <v>82.75</v>
      </c>
      <c r="HQ753">
        <v>82.75</v>
      </c>
      <c r="HV753">
        <v>82.75</v>
      </c>
      <c r="IA753">
        <v>82.75</v>
      </c>
      <c r="IF753">
        <v>82.75</v>
      </c>
      <c r="IK753">
        <v>82.75</v>
      </c>
      <c r="IP753">
        <v>81.95</v>
      </c>
      <c r="IU753">
        <v>152.43</v>
      </c>
      <c r="IZ753">
        <v>81.95</v>
      </c>
      <c r="JE753">
        <v>81.95</v>
      </c>
      <c r="JJ753">
        <v>81.95</v>
      </c>
      <c r="JO753">
        <v>81.95</v>
      </c>
    </row>
    <row r="754" spans="1:278" x14ac:dyDescent="0.3">
      <c r="A754" s="2">
        <f>IFERROR(AVERAGEIF(Customer_Revenue[[#This Row],[1/3/2022]:[3/31/2022]], "&gt;0"), 0)</f>
        <v>29.625</v>
      </c>
      <c r="B754" s="1">
        <f>IFERROR(AVEDEV(Customer_Revenue[[#This Row],[1/3/2022]:[3/31/2022]]),0)</f>
        <v>0.625</v>
      </c>
      <c r="C754" s="1">
        <f>IFERROR(MAX(0,#REF!-#REF!),0)</f>
        <v>0</v>
      </c>
      <c r="D754" s="1">
        <f>IFERROR(#REF!+#REF!,0)</f>
        <v>0</v>
      </c>
      <c r="E754" s="2">
        <f>IFERROR(AVERAGEIF(Customer_Revenue[[#This Row],[4/1/2022]:[6/30/2022]], "&gt;0"), 0)</f>
        <v>34.732857142857135</v>
      </c>
      <c r="F754" s="1">
        <f>IFERROR(AVEDEV(Customer_Revenue[[#This Row],[4/1/2022]:[6/30/2022]]),0)</f>
        <v>1.5232653061224479</v>
      </c>
      <c r="G754" s="1">
        <f>IFERROR(MAX(0,#REF!-#REF!),0)</f>
        <v>0</v>
      </c>
      <c r="H754" s="1">
        <f>IFERROR(#REF!+#REF!,0)</f>
        <v>0</v>
      </c>
      <c r="I754" s="2">
        <f>IFERROR(AVERAGEIF(Customer_Revenue[[#This Row],[4/1/2022]:[9/30/2022]], "&gt;0"),0)</f>
        <v>35.329230769230769</v>
      </c>
      <c r="J754" s="1">
        <f>IFERROR(AVEDEV(Customer_Revenue[[#This Row],[4/1/2022]:[9/30/2022]]),0)</f>
        <v>1.1872189349112421</v>
      </c>
      <c r="K754" s="1">
        <f>IFERROR(MAX(0,Customer_Revenue[[#This Row],[Q3 Mean]]-Customer_Revenue[[#This Row],[Q3 Mean Absolute Deviation]]),0)</f>
        <v>34.142011834319526</v>
      </c>
      <c r="L754" s="1">
        <f>IFERROR(MAX(0,Customer_Revenue[[#This Row],[Q3 Mean]]+Customer_Revenue[[#This Row],[Q3 Mean Absolute Deviation]]),0)</f>
        <v>36.516449704142012</v>
      </c>
      <c r="M754" s="2">
        <f>IFERROR(AVERAGEIF(Customer_Revenue[[#This Row],[10/1/2021]:[3/31/2022]], "&gt;0"),0)</f>
        <v>29.423076923076923</v>
      </c>
      <c r="N754" s="1">
        <f>IFERROR(AVEDEV(Customer_Revenue[[#This Row],[10/1/2021]:[3/31/2022]]),0)</f>
        <v>0.31952662721893516</v>
      </c>
      <c r="O754" s="1">
        <f>IFERROR(MAX(0,#REF!-#REF!),0)</f>
        <v>0</v>
      </c>
      <c r="P754" s="1">
        <f>IFERROR(#REF!+#REF!,0)</f>
        <v>0</v>
      </c>
      <c r="Q754">
        <v>12889</v>
      </c>
      <c r="U754">
        <v>29.25</v>
      </c>
      <c r="AE754">
        <v>29.25</v>
      </c>
      <c r="AO754">
        <v>29.25</v>
      </c>
      <c r="AY754">
        <v>29.25</v>
      </c>
      <c r="BI754">
        <v>29.25</v>
      </c>
      <c r="BS754">
        <v>29.25</v>
      </c>
      <c r="CC754">
        <v>29.25</v>
      </c>
      <c r="CK754" s="17"/>
      <c r="CM754">
        <v>29.25</v>
      </c>
      <c r="CW754">
        <v>29.25</v>
      </c>
      <c r="DG754">
        <v>29.25</v>
      </c>
      <c r="DQ754">
        <v>29.25</v>
      </c>
      <c r="EA754">
        <v>29.25</v>
      </c>
      <c r="EK754">
        <v>31.5</v>
      </c>
      <c r="EU754">
        <v>33.4</v>
      </c>
      <c r="FE754">
        <v>33.4</v>
      </c>
      <c r="FO754">
        <v>33.4</v>
      </c>
      <c r="FY754">
        <v>33.4</v>
      </c>
      <c r="GI754">
        <v>36.51</v>
      </c>
      <c r="GS754">
        <v>36.51</v>
      </c>
      <c r="HC754">
        <v>36.51</v>
      </c>
      <c r="HM754">
        <v>36.51</v>
      </c>
      <c r="HW754">
        <v>36.51</v>
      </c>
      <c r="IG754">
        <v>36.51</v>
      </c>
      <c r="IQ754">
        <v>35.54</v>
      </c>
      <c r="JA754">
        <v>35.54</v>
      </c>
      <c r="JK754">
        <v>35.54</v>
      </c>
    </row>
    <row r="755" spans="1:278" x14ac:dyDescent="0.3">
      <c r="A755" s="2">
        <f>IFERROR(AVERAGEIF(Customer_Revenue[[#This Row],[1/3/2022]:[3/31/2022]], "&gt;0"), 0)</f>
        <v>783.16538461538471</v>
      </c>
      <c r="B755" s="1">
        <f>IFERROR(AVEDEV(Customer_Revenue[[#This Row],[1/3/2022]:[3/31/2022]]),0)</f>
        <v>134.41952662721894</v>
      </c>
      <c r="C755" s="1">
        <f>IFERROR(MAX(0,#REF!-#REF!),0)</f>
        <v>0</v>
      </c>
      <c r="D755" s="1">
        <f>IFERROR(#REF!+#REF!,0)</f>
        <v>0</v>
      </c>
      <c r="E755" s="2">
        <f>IFERROR(AVERAGEIF(Customer_Revenue[[#This Row],[4/1/2022]:[6/30/2022]], "&gt;0"), 0)</f>
        <v>794.09785714285715</v>
      </c>
      <c r="F755" s="1">
        <f>IFERROR(AVEDEV(Customer_Revenue[[#This Row],[4/1/2022]:[6/30/2022]]),0)</f>
        <v>133.12275510204083</v>
      </c>
      <c r="G755" s="1">
        <f>IFERROR(MAX(0,#REF!-#REF!),0)</f>
        <v>0</v>
      </c>
      <c r="H755" s="1">
        <f>IFERROR(#REF!+#REF!,0)</f>
        <v>0</v>
      </c>
      <c r="I755" s="2">
        <f>IFERROR(AVERAGEIF(Customer_Revenue[[#This Row],[4/1/2022]:[9/30/2022]], "&gt;0"),0)</f>
        <v>804.09766666666667</v>
      </c>
      <c r="J755" s="1">
        <f>IFERROR(AVEDEV(Customer_Revenue[[#This Row],[4/1/2022]:[9/30/2022]]),0)</f>
        <v>179.36428888888895</v>
      </c>
      <c r="K755" s="1">
        <f>IFERROR(MAX(0,Customer_Revenue[[#This Row],[Q3 Mean]]-Customer_Revenue[[#This Row],[Q3 Mean Absolute Deviation]]),0)</f>
        <v>624.73337777777772</v>
      </c>
      <c r="L755" s="1">
        <f>IFERROR(MAX(0,Customer_Revenue[[#This Row],[Q3 Mean]]+Customer_Revenue[[#This Row],[Q3 Mean Absolute Deviation]]),0)</f>
        <v>983.46195555555562</v>
      </c>
      <c r="M755" s="2">
        <f>IFERROR(AVERAGEIF(Customer_Revenue[[#This Row],[10/1/2021]:[3/31/2022]], "&gt;0"),0)</f>
        <v>778.13000000000011</v>
      </c>
      <c r="N755" s="1">
        <f>IFERROR(AVEDEV(Customer_Revenue[[#This Row],[10/1/2021]:[3/31/2022]]),0)</f>
        <v>123.12714285714284</v>
      </c>
      <c r="O755" s="1">
        <f>IFERROR(MAX(0,#REF!-#REF!),0)</f>
        <v>0</v>
      </c>
      <c r="P755" s="1">
        <f>IFERROR(#REF!+#REF!,0)</f>
        <v>0</v>
      </c>
      <c r="Q755">
        <v>12896</v>
      </c>
      <c r="R755">
        <v>757.37</v>
      </c>
      <c r="W755">
        <v>833.87</v>
      </c>
      <c r="AB755">
        <v>760.82999999999993</v>
      </c>
      <c r="AG755">
        <v>720.44</v>
      </c>
      <c r="AL755">
        <v>860.99</v>
      </c>
      <c r="AQ755">
        <v>940.97</v>
      </c>
      <c r="AV755">
        <v>584.37</v>
      </c>
      <c r="BA755">
        <v>657.2</v>
      </c>
      <c r="BF755">
        <v>968.09</v>
      </c>
      <c r="BK755">
        <v>724.52</v>
      </c>
      <c r="BP755">
        <v>986.87</v>
      </c>
      <c r="BU755">
        <v>586.82000000000005</v>
      </c>
      <c r="BY755">
        <v>701.47</v>
      </c>
      <c r="BZ755">
        <v>638.02</v>
      </c>
      <c r="CE755">
        <v>884.66</v>
      </c>
      <c r="CJ755">
        <v>701.06</v>
      </c>
      <c r="CK755" s="17"/>
      <c r="CO755">
        <v>916.48</v>
      </c>
      <c r="CT755">
        <v>762.26</v>
      </c>
      <c r="CY755">
        <v>870.38</v>
      </c>
      <c r="DD755">
        <v>892.62000000000012</v>
      </c>
      <c r="DI755">
        <v>781.23</v>
      </c>
      <c r="DN755">
        <v>946.88</v>
      </c>
      <c r="DS755">
        <v>776.13</v>
      </c>
      <c r="DX755">
        <v>926.89</v>
      </c>
      <c r="EC755">
        <v>864.47</v>
      </c>
      <c r="EH755">
        <v>868.29</v>
      </c>
      <c r="EI755">
        <v>21.42</v>
      </c>
      <c r="EM755">
        <v>853.04</v>
      </c>
      <c r="ER755">
        <v>862.22</v>
      </c>
      <c r="EW755">
        <v>759.6099999999999</v>
      </c>
      <c r="FB755">
        <v>941.27</v>
      </c>
      <c r="FG755">
        <v>900.78</v>
      </c>
      <c r="FL755">
        <v>896.29</v>
      </c>
      <c r="FQ755">
        <v>959.53</v>
      </c>
      <c r="FV755">
        <v>823.26</v>
      </c>
      <c r="GA755">
        <v>763.06999999999994</v>
      </c>
      <c r="GF755">
        <v>908.12</v>
      </c>
      <c r="GJ755">
        <v>277.14999999999998</v>
      </c>
      <c r="GK755">
        <v>540.18999999999994</v>
      </c>
      <c r="GP755">
        <v>893.02</v>
      </c>
      <c r="GU755">
        <v>698.61</v>
      </c>
      <c r="GZ755">
        <v>894.25</v>
      </c>
      <c r="HE755">
        <v>910.31</v>
      </c>
      <c r="HI755">
        <v>789.14</v>
      </c>
      <c r="HJ755">
        <v>157.9</v>
      </c>
      <c r="HO755">
        <v>1171.6399999999999</v>
      </c>
      <c r="HT755">
        <v>1269.3600000000001</v>
      </c>
      <c r="HY755">
        <v>609.01</v>
      </c>
      <c r="IE755">
        <v>642.05999999999995</v>
      </c>
      <c r="II755">
        <v>1061.0700000000002</v>
      </c>
      <c r="IN755">
        <v>1016.5999999999999</v>
      </c>
      <c r="IS755">
        <v>858.91</v>
      </c>
      <c r="IX755">
        <v>857.68000000000006</v>
      </c>
      <c r="JB755">
        <v>778.74</v>
      </c>
      <c r="JC755">
        <v>139.13</v>
      </c>
      <c r="JH755">
        <v>927.25</v>
      </c>
      <c r="JM755">
        <v>877.68000000000006</v>
      </c>
      <c r="JR755">
        <v>939.07999999999993</v>
      </c>
    </row>
    <row r="756" spans="1:278" x14ac:dyDescent="0.3">
      <c r="A756" s="2">
        <f>IFERROR(AVERAGEIF(Customer_Revenue[[#This Row],[1/3/2022]:[3/31/2022]], "&gt;0"), 0)</f>
        <v>110.6776923076923</v>
      </c>
      <c r="B756" s="1">
        <f>IFERROR(AVEDEV(Customer_Revenue[[#This Row],[1/3/2022]:[3/31/2022]]),0)</f>
        <v>23.451124260355023</v>
      </c>
      <c r="C756" s="1">
        <f>IFERROR(MAX(0,#REF!-#REF!),0)</f>
        <v>0</v>
      </c>
      <c r="D756" s="1">
        <f>IFERROR(#REF!+#REF!,0)</f>
        <v>0</v>
      </c>
      <c r="E756" s="2">
        <f>IFERROR(AVERAGEIF(Customer_Revenue[[#This Row],[4/1/2022]:[6/30/2022]], "&gt;0"), 0)</f>
        <v>103.16</v>
      </c>
      <c r="F756" s="1">
        <f>IFERROR(AVEDEV(Customer_Revenue[[#This Row],[4/1/2022]:[6/30/2022]]),0)</f>
        <v>6.4977777777777748</v>
      </c>
      <c r="G756" s="1">
        <f>IFERROR(MAX(0,#REF!-#REF!),0)</f>
        <v>0</v>
      </c>
      <c r="H756" s="1">
        <f>IFERROR(#REF!+#REF!,0)</f>
        <v>0</v>
      </c>
      <c r="I756" s="2">
        <f>IFERROR(AVERAGEIF(Customer_Revenue[[#This Row],[4/1/2022]:[9/30/2022]], "&gt;0"),0)</f>
        <v>160.52363636363634</v>
      </c>
      <c r="J756" s="1">
        <f>IFERROR(AVEDEV(Customer_Revenue[[#This Row],[4/1/2022]:[9/30/2022]]),0)</f>
        <v>73.131388888888907</v>
      </c>
      <c r="K756" s="1">
        <f>IFERROR(MAX(0,Customer_Revenue[[#This Row],[Q3 Mean]]-Customer_Revenue[[#This Row],[Q3 Mean Absolute Deviation]]),0)</f>
        <v>87.392247474747435</v>
      </c>
      <c r="L756" s="1">
        <f>IFERROR(MAX(0,Customer_Revenue[[#This Row],[Q3 Mean]]+Customer_Revenue[[#This Row],[Q3 Mean Absolute Deviation]]),0)</f>
        <v>233.65502525252526</v>
      </c>
      <c r="M756" s="2">
        <f>IFERROR(AVERAGEIF(Customer_Revenue[[#This Row],[10/1/2021]:[3/31/2022]], "&gt;0"),0)</f>
        <v>104.75461538461538</v>
      </c>
      <c r="N756" s="1">
        <f>IFERROR(AVEDEV(Customer_Revenue[[#This Row],[10/1/2021]:[3/31/2022]]),0)</f>
        <v>14.516982248520707</v>
      </c>
      <c r="O756" s="1">
        <f>IFERROR(MAX(0,#REF!-#REF!),0)</f>
        <v>0</v>
      </c>
      <c r="P756" s="1">
        <f>IFERROR(#REF!+#REF!,0)</f>
        <v>0</v>
      </c>
      <c r="Q756">
        <v>12897</v>
      </c>
      <c r="U756">
        <v>100.95</v>
      </c>
      <c r="Z756">
        <v>96.36</v>
      </c>
      <c r="AE756">
        <v>100.95</v>
      </c>
      <c r="AJ756">
        <v>96.36</v>
      </c>
      <c r="AO756">
        <v>100.95</v>
      </c>
      <c r="AT756">
        <v>96.36</v>
      </c>
      <c r="AY756">
        <v>100.95</v>
      </c>
      <c r="BD756">
        <v>96.36</v>
      </c>
      <c r="BI756">
        <v>62.19</v>
      </c>
      <c r="BN756">
        <v>135.12</v>
      </c>
      <c r="BS756">
        <v>100.95</v>
      </c>
      <c r="BX756">
        <v>96.36</v>
      </c>
      <c r="CC756">
        <v>100.95</v>
      </c>
      <c r="CH756">
        <v>96.36</v>
      </c>
      <c r="CK756" s="17"/>
      <c r="CM756">
        <v>100.95</v>
      </c>
      <c r="CR756">
        <v>96.36</v>
      </c>
      <c r="CW756">
        <v>100.95</v>
      </c>
      <c r="DB756">
        <v>96.36</v>
      </c>
      <c r="DG756">
        <v>100.95</v>
      </c>
      <c r="DL756">
        <v>263.11</v>
      </c>
      <c r="DQ756">
        <v>100.95</v>
      </c>
      <c r="DV756">
        <v>96.36</v>
      </c>
      <c r="EA756">
        <v>92.79</v>
      </c>
      <c r="EF756">
        <v>96.36</v>
      </c>
      <c r="EK756">
        <v>100.95</v>
      </c>
      <c r="EP756">
        <v>96.36</v>
      </c>
      <c r="EU756">
        <v>104.52</v>
      </c>
      <c r="EZ756">
        <v>99.93</v>
      </c>
      <c r="FE756">
        <v>104.52</v>
      </c>
      <c r="FJ756">
        <v>99.93</v>
      </c>
      <c r="FO756">
        <v>126.96</v>
      </c>
      <c r="GN756">
        <v>91.77</v>
      </c>
      <c r="GS756">
        <v>104.52</v>
      </c>
      <c r="GX756">
        <v>91.77</v>
      </c>
      <c r="HC756">
        <v>104.52</v>
      </c>
      <c r="HH756">
        <v>107.83</v>
      </c>
      <c r="HM756">
        <v>112.42</v>
      </c>
      <c r="HR756">
        <v>107.83</v>
      </c>
      <c r="HW756">
        <v>112.42</v>
      </c>
      <c r="IB756">
        <v>107.83</v>
      </c>
      <c r="IG756">
        <v>0</v>
      </c>
      <c r="IH756">
        <v>230.69</v>
      </c>
      <c r="IL756">
        <v>260.58</v>
      </c>
      <c r="IM756">
        <v>0</v>
      </c>
      <c r="IQ756">
        <v>260.58</v>
      </c>
      <c r="IV756">
        <v>260.58</v>
      </c>
      <c r="JA756">
        <v>260.58</v>
      </c>
      <c r="JF756">
        <v>260.58</v>
      </c>
      <c r="JK756">
        <v>260.58</v>
      </c>
      <c r="JP756">
        <v>260.58</v>
      </c>
    </row>
    <row r="757" spans="1:278" x14ac:dyDescent="0.3">
      <c r="A757" s="2">
        <f>IFERROR(AVERAGEIF(Customer_Revenue[[#This Row],[1/3/2022]:[3/31/2022]], "&gt;0"), 0)</f>
        <v>194.31923076923078</v>
      </c>
      <c r="B757" s="1">
        <f>IFERROR(AVEDEV(Customer_Revenue[[#This Row],[1/3/2022]:[3/31/2022]]),0)</f>
        <v>0.79881656804733958</v>
      </c>
      <c r="C757" s="1">
        <f>IFERROR(MAX(0,#REF!-#REF!),0)</f>
        <v>0</v>
      </c>
      <c r="D757" s="1">
        <f>IFERROR(#REF!+#REF!,0)</f>
        <v>0</v>
      </c>
      <c r="E757" s="2">
        <f>IFERROR(AVERAGEIF(Customer_Revenue[[#This Row],[4/1/2022]:[6/30/2022]], "&gt;0"), 0)</f>
        <v>195.46230769230763</v>
      </c>
      <c r="F757" s="1">
        <f>IFERROR(AVEDEV(Customer_Revenue[[#This Row],[4/1/2022]:[6/30/2022]]),0)</f>
        <v>1.2656804733728217</v>
      </c>
      <c r="G757" s="1">
        <f>IFERROR(MAX(0,#REF!-#REF!),0)</f>
        <v>0</v>
      </c>
      <c r="H757" s="1">
        <f>IFERROR(#REF!+#REF!,0)</f>
        <v>0</v>
      </c>
      <c r="I757" s="2">
        <f>IFERROR(AVERAGEIF(Customer_Revenue[[#This Row],[4/1/2022]:[9/30/2022]], "&gt;0"),0)</f>
        <v>193.92269230769219</v>
      </c>
      <c r="J757" s="1">
        <f>IFERROR(AVEDEV(Customer_Revenue[[#This Row],[4/1/2022]:[9/30/2022]]),0)</f>
        <v>1.8171597633135843</v>
      </c>
      <c r="K757" s="1">
        <f>IFERROR(MAX(0,Customer_Revenue[[#This Row],[Q3 Mean]]-Customer_Revenue[[#This Row],[Q3 Mean Absolute Deviation]]),0)</f>
        <v>192.1055325443786</v>
      </c>
      <c r="L757" s="1">
        <f>IFERROR(MAX(0,Customer_Revenue[[#This Row],[Q3 Mean]]+Customer_Revenue[[#This Row],[Q3 Mean Absolute Deviation]]),0)</f>
        <v>195.73985207100577</v>
      </c>
      <c r="M757" s="2">
        <f>IFERROR(AVERAGEIF(Customer_Revenue[[#This Row],[10/1/2021]:[3/31/2022]], "&gt;0"),0)</f>
        <v>198.82076923076932</v>
      </c>
      <c r="N757" s="1">
        <f>IFERROR(AVEDEV(Customer_Revenue[[#This Row],[10/1/2021]:[3/31/2022]]),0)</f>
        <v>17.933727810650954</v>
      </c>
      <c r="O757" s="1">
        <f>IFERROR(MAX(0,#REF!-#REF!),0)</f>
        <v>0</v>
      </c>
      <c r="P757" s="1">
        <f>IFERROR(#REF!+#REF!,0)</f>
        <v>0</v>
      </c>
      <c r="Q757">
        <v>12904</v>
      </c>
      <c r="R757">
        <v>176.75</v>
      </c>
      <c r="W757">
        <v>176.75</v>
      </c>
      <c r="AB757">
        <v>176.75</v>
      </c>
      <c r="AG757">
        <v>176.75</v>
      </c>
      <c r="AL757">
        <v>176.75</v>
      </c>
      <c r="AQ757">
        <v>193.8</v>
      </c>
      <c r="AV757">
        <v>193.8</v>
      </c>
      <c r="BA757">
        <v>193.8</v>
      </c>
      <c r="BF757">
        <v>193.8</v>
      </c>
      <c r="BM757">
        <v>159.66</v>
      </c>
      <c r="BR757">
        <v>228.24</v>
      </c>
      <c r="BW757">
        <v>193.8</v>
      </c>
      <c r="CB757">
        <v>402.54</v>
      </c>
      <c r="CG757">
        <v>193.8</v>
      </c>
      <c r="CK757" s="17"/>
      <c r="CL757">
        <v>193.8</v>
      </c>
      <c r="CQ757">
        <v>193.8</v>
      </c>
      <c r="CV757">
        <v>193.8</v>
      </c>
      <c r="DA757">
        <v>193.8</v>
      </c>
      <c r="DF757">
        <v>193.8</v>
      </c>
      <c r="DK757">
        <v>193.8</v>
      </c>
      <c r="DP757">
        <v>193.8</v>
      </c>
      <c r="DU757">
        <v>193.8</v>
      </c>
      <c r="DZ757">
        <v>193.8</v>
      </c>
      <c r="EE757">
        <v>196.05</v>
      </c>
      <c r="EJ757">
        <v>196.05</v>
      </c>
      <c r="EO757">
        <v>196.05</v>
      </c>
      <c r="ET757">
        <v>196.05</v>
      </c>
      <c r="EY757">
        <v>196.05</v>
      </c>
      <c r="FD757">
        <v>196.05</v>
      </c>
      <c r="FI757">
        <v>196.05</v>
      </c>
      <c r="FN757">
        <v>196.05</v>
      </c>
      <c r="FS757">
        <v>196.05</v>
      </c>
      <c r="FX757">
        <v>196.05</v>
      </c>
      <c r="GC757">
        <v>196.05</v>
      </c>
      <c r="GH757">
        <v>196.05</v>
      </c>
      <c r="GM757">
        <v>198.4</v>
      </c>
      <c r="GR757">
        <v>192.72</v>
      </c>
      <c r="GW757">
        <v>192.72</v>
      </c>
      <c r="HB757">
        <v>192.72</v>
      </c>
      <c r="HG757">
        <v>192.72</v>
      </c>
      <c r="HL757">
        <v>192.72</v>
      </c>
      <c r="HQ757">
        <v>192.72</v>
      </c>
      <c r="HV757">
        <v>192.72</v>
      </c>
      <c r="IA757">
        <v>192.72</v>
      </c>
      <c r="IF757">
        <v>192.72</v>
      </c>
      <c r="IK757">
        <v>192.72</v>
      </c>
      <c r="IP757">
        <v>191.99</v>
      </c>
      <c r="IU757">
        <v>191.99</v>
      </c>
      <c r="IZ757">
        <v>191.99</v>
      </c>
      <c r="JE757">
        <v>191.99</v>
      </c>
      <c r="JJ757">
        <v>191.99</v>
      </c>
      <c r="JO757">
        <v>191.99</v>
      </c>
    </row>
    <row r="758" spans="1:278" x14ac:dyDescent="0.3">
      <c r="A758" s="2">
        <f>IFERROR(AVERAGEIF(Customer_Revenue[[#This Row],[1/3/2022]:[3/31/2022]], "&gt;0"), 0)</f>
        <v>57.428461538461548</v>
      </c>
      <c r="B758" s="1">
        <f>IFERROR(AVEDEV(Customer_Revenue[[#This Row],[1/3/2022]:[3/31/2022]]),0)</f>
        <v>0.98094674556213424</v>
      </c>
      <c r="C758" s="1">
        <f>IFERROR(MAX(0,#REF!-#REF!),0)</f>
        <v>0</v>
      </c>
      <c r="D758" s="1">
        <f>IFERROR(#REF!+#REF!,0)</f>
        <v>0</v>
      </c>
      <c r="E758" s="2">
        <f>IFERROR(AVERAGEIF(Customer_Revenue[[#This Row],[4/1/2022]:[6/30/2022]], "&gt;0"), 0)</f>
        <v>61.321538461538481</v>
      </c>
      <c r="F758" s="1">
        <f>IFERROR(AVEDEV(Customer_Revenue[[#This Row],[4/1/2022]:[6/30/2022]]),0)</f>
        <v>2.894201183431957</v>
      </c>
      <c r="G758" s="1">
        <f>IFERROR(MAX(0,#REF!-#REF!),0)</f>
        <v>0</v>
      </c>
      <c r="H758" s="1">
        <f>IFERROR(#REF!+#REF!,0)</f>
        <v>0</v>
      </c>
      <c r="I758" s="2">
        <f>IFERROR(AVERAGEIF(Customer_Revenue[[#This Row],[4/1/2022]:[9/30/2022]], "&gt;0"),0)</f>
        <v>61.232692307692318</v>
      </c>
      <c r="J758" s="1">
        <f>IFERROR(AVEDEV(Customer_Revenue[[#This Row],[4/1/2022]:[9/30/2022]]),0)</f>
        <v>1.6415680473372782</v>
      </c>
      <c r="K758" s="1">
        <f>IFERROR(MAX(0,Customer_Revenue[[#This Row],[Q3 Mean]]-Customer_Revenue[[#This Row],[Q3 Mean Absolute Deviation]]),0)</f>
        <v>59.591124260355038</v>
      </c>
      <c r="L758" s="1">
        <f>IFERROR(MAX(0,Customer_Revenue[[#This Row],[Q3 Mean]]+Customer_Revenue[[#This Row],[Q3 Mean Absolute Deviation]]),0)</f>
        <v>62.874260355029598</v>
      </c>
      <c r="M758" s="2">
        <f>IFERROR(AVERAGEIF(Customer_Revenue[[#This Row],[10/1/2021]:[3/31/2022]], "&gt;0"),0)</f>
        <v>58.195555555555572</v>
      </c>
      <c r="N758" s="1">
        <f>IFERROR(AVEDEV(Customer_Revenue[[#This Row],[10/1/2021]:[3/31/2022]]),0)</f>
        <v>14.000261593341262</v>
      </c>
      <c r="O758" s="1">
        <f>IFERROR(MAX(0,#REF!-#REF!),0)</f>
        <v>0</v>
      </c>
      <c r="P758" s="1">
        <f>IFERROR(#REF!+#REF!,0)</f>
        <v>0</v>
      </c>
      <c r="Q758">
        <v>12906</v>
      </c>
      <c r="R758">
        <v>53.86</v>
      </c>
      <c r="W758">
        <v>53.86</v>
      </c>
      <c r="AB758">
        <v>53.86</v>
      </c>
      <c r="AG758">
        <v>53.86</v>
      </c>
      <c r="AL758">
        <v>53.86</v>
      </c>
      <c r="AP758">
        <v>56.72</v>
      </c>
      <c r="AU758">
        <v>56.72</v>
      </c>
      <c r="AZ758">
        <v>101.65</v>
      </c>
      <c r="BA758">
        <v>-44.93</v>
      </c>
      <c r="BE758">
        <v>56.72</v>
      </c>
      <c r="BG758">
        <v>-56.72</v>
      </c>
      <c r="BJ758">
        <v>56.72</v>
      </c>
      <c r="BO758">
        <v>56.72</v>
      </c>
      <c r="BT758">
        <v>56.72</v>
      </c>
      <c r="BY758">
        <v>56.72</v>
      </c>
      <c r="CD758">
        <v>56.72</v>
      </c>
      <c r="CI758">
        <v>59.18</v>
      </c>
      <c r="CK758" s="17"/>
      <c r="CN758">
        <v>56.72</v>
      </c>
      <c r="CS758">
        <v>56.72</v>
      </c>
      <c r="CX758">
        <v>56.72</v>
      </c>
      <c r="DC758">
        <v>56.72</v>
      </c>
      <c r="DH758">
        <v>56.72</v>
      </c>
      <c r="DM758">
        <v>56.72</v>
      </c>
      <c r="DR758">
        <v>56.72</v>
      </c>
      <c r="DW758">
        <v>56.72</v>
      </c>
      <c r="EB758">
        <v>56.72</v>
      </c>
      <c r="EG758">
        <v>58.97</v>
      </c>
      <c r="EL758">
        <v>58.97</v>
      </c>
      <c r="EQ758">
        <v>58.97</v>
      </c>
      <c r="EV758">
        <v>58.97</v>
      </c>
      <c r="FA758">
        <v>58.97</v>
      </c>
      <c r="FF758">
        <v>58.97</v>
      </c>
      <c r="FK758">
        <v>58.97</v>
      </c>
      <c r="FP758">
        <v>58.97</v>
      </c>
      <c r="FU758">
        <v>58.97</v>
      </c>
      <c r="FZ758">
        <v>58.97</v>
      </c>
      <c r="GE758">
        <v>58.97</v>
      </c>
      <c r="GJ758">
        <v>61.58</v>
      </c>
      <c r="GO758">
        <v>61.58</v>
      </c>
      <c r="GT758">
        <v>61.58</v>
      </c>
      <c r="GY758">
        <v>79.099999999999994</v>
      </c>
      <c r="HD758">
        <v>61.58</v>
      </c>
      <c r="HI758">
        <v>61.58</v>
      </c>
      <c r="HN758">
        <v>61.58</v>
      </c>
      <c r="HS758">
        <v>61.58</v>
      </c>
      <c r="HX758">
        <v>61.58</v>
      </c>
      <c r="IC758">
        <v>61.58</v>
      </c>
      <c r="IH758">
        <v>61.58</v>
      </c>
      <c r="IM758">
        <v>60.77</v>
      </c>
      <c r="IR758">
        <v>60.77</v>
      </c>
      <c r="IW758">
        <v>60.77</v>
      </c>
      <c r="JB758">
        <v>60.77</v>
      </c>
      <c r="JG758">
        <v>60.77</v>
      </c>
      <c r="JL758">
        <v>60.77</v>
      </c>
      <c r="JQ758">
        <v>60.77</v>
      </c>
    </row>
    <row r="759" spans="1:278" x14ac:dyDescent="0.3">
      <c r="A759" s="2">
        <f>IFERROR(AVERAGEIF(Customer_Revenue[[#This Row],[1/3/2022]:[3/31/2022]], "&gt;0"), 0)</f>
        <v>182.61083333333329</v>
      </c>
      <c r="B759" s="1">
        <f>IFERROR(AVEDEV(Customer_Revenue[[#This Row],[1/3/2022]:[3/31/2022]]),0)</f>
        <v>4.2013888888888573</v>
      </c>
      <c r="C759" s="1">
        <f>IFERROR(MAX(0,#REF!-#REF!),0)</f>
        <v>0</v>
      </c>
      <c r="D759" s="1">
        <f>IFERROR(#REF!+#REF!,0)</f>
        <v>0</v>
      </c>
      <c r="E759" s="2">
        <f>IFERROR(AVERAGEIF(Customer_Revenue[[#This Row],[4/1/2022]:[6/30/2022]], "&gt;0"), 0)</f>
        <v>193.37846153846152</v>
      </c>
      <c r="F759" s="1">
        <f>IFERROR(AVEDEV(Customer_Revenue[[#This Row],[4/1/2022]:[6/30/2022]]),0)</f>
        <v>9.092781065088742</v>
      </c>
      <c r="G759" s="1">
        <f>IFERROR(MAX(0,#REF!-#REF!),0)</f>
        <v>0</v>
      </c>
      <c r="H759" s="1">
        <f>IFERROR(#REF!+#REF!,0)</f>
        <v>0</v>
      </c>
      <c r="I759" s="2">
        <f>IFERROR(AVERAGEIF(Customer_Revenue[[#This Row],[4/1/2022]:[9/30/2022]], "&gt;0"),0)</f>
        <v>192.65346153846153</v>
      </c>
      <c r="J759" s="1">
        <f>IFERROR(AVEDEV(Customer_Revenue[[#This Row],[4/1/2022]:[9/30/2022]]),0)</f>
        <v>14.683758573388221</v>
      </c>
      <c r="K759" s="1">
        <f>IFERROR(MAX(0,Customer_Revenue[[#This Row],[Q3 Mean]]-Customer_Revenue[[#This Row],[Q3 Mean Absolute Deviation]]),0)</f>
        <v>177.96970296507331</v>
      </c>
      <c r="L759" s="1">
        <f>IFERROR(MAX(0,Customer_Revenue[[#This Row],[Q3 Mean]]+Customer_Revenue[[#This Row],[Q3 Mean Absolute Deviation]]),0)</f>
        <v>207.33722011184975</v>
      </c>
      <c r="M759" s="2">
        <f>IFERROR(AVERAGEIF(Customer_Revenue[[#This Row],[10/1/2021]:[3/31/2022]], "&gt;0"),0)</f>
        <v>173.83423076923083</v>
      </c>
      <c r="N759" s="1">
        <f>IFERROR(AVEDEV(Customer_Revenue[[#This Row],[10/1/2021]:[3/31/2022]]),0)</f>
        <v>12.719201183431922</v>
      </c>
      <c r="O759" s="1">
        <f>IFERROR(MAX(0,#REF!-#REF!),0)</f>
        <v>0</v>
      </c>
      <c r="P759" s="1">
        <f>IFERROR(#REF!+#REF!,0)</f>
        <v>0</v>
      </c>
      <c r="Q759">
        <v>12909</v>
      </c>
      <c r="R759">
        <v>141.66999999999999</v>
      </c>
      <c r="W759">
        <v>141.66999999999999</v>
      </c>
      <c r="AB759">
        <v>141.66999999999999</v>
      </c>
      <c r="AG759">
        <v>149.38</v>
      </c>
      <c r="AL759">
        <v>149.38</v>
      </c>
      <c r="AQ759">
        <v>163.86</v>
      </c>
      <c r="AV759">
        <v>163.86</v>
      </c>
      <c r="BA759">
        <v>196.33</v>
      </c>
      <c r="BF759">
        <v>180.09</v>
      </c>
      <c r="BK759">
        <v>180.09</v>
      </c>
      <c r="BP759">
        <v>180.09</v>
      </c>
      <c r="BU759">
        <v>180.09</v>
      </c>
      <c r="BZ759">
        <v>180.09</v>
      </c>
      <c r="CE759">
        <v>180.09</v>
      </c>
      <c r="CJ759">
        <v>180.09</v>
      </c>
      <c r="CK759" s="17"/>
      <c r="CO759">
        <v>180.09</v>
      </c>
      <c r="CT759">
        <v>180.09</v>
      </c>
      <c r="CY759">
        <v>180.09</v>
      </c>
      <c r="DD759">
        <v>180.09</v>
      </c>
      <c r="DI759">
        <v>180.09</v>
      </c>
      <c r="DN759">
        <v>180.09</v>
      </c>
      <c r="DS759">
        <v>180.09</v>
      </c>
      <c r="DX759">
        <v>180.09</v>
      </c>
      <c r="EC759">
        <v>180.09</v>
      </c>
      <c r="EH759">
        <v>187.1</v>
      </c>
      <c r="EM759">
        <v>203.33</v>
      </c>
      <c r="ER759">
        <v>182.34</v>
      </c>
      <c r="EW759">
        <v>231.05</v>
      </c>
      <c r="FB759">
        <v>182.34</v>
      </c>
      <c r="FG759">
        <v>182.34</v>
      </c>
      <c r="FL759">
        <v>214.81</v>
      </c>
      <c r="FQ759">
        <v>182.34</v>
      </c>
      <c r="FV759">
        <v>189.74</v>
      </c>
      <c r="GA759">
        <v>189.74</v>
      </c>
      <c r="GF759">
        <v>189.74</v>
      </c>
      <c r="GK759">
        <v>192.37</v>
      </c>
      <c r="GP759">
        <v>192.37</v>
      </c>
      <c r="GU759">
        <v>192.37</v>
      </c>
      <c r="GZ759">
        <v>192.37</v>
      </c>
      <c r="HE759">
        <v>192.37</v>
      </c>
      <c r="HJ759">
        <v>0</v>
      </c>
      <c r="HO759">
        <v>192.37</v>
      </c>
      <c r="HT759">
        <v>192.37</v>
      </c>
      <c r="HY759">
        <v>192.37</v>
      </c>
      <c r="ID759">
        <v>192.37</v>
      </c>
      <c r="II759">
        <v>192.37</v>
      </c>
      <c r="IN759">
        <v>191.55</v>
      </c>
      <c r="IS759">
        <v>191.55</v>
      </c>
      <c r="IX759">
        <v>191.55</v>
      </c>
      <c r="JC759">
        <v>191.55</v>
      </c>
      <c r="JH759">
        <v>191.55</v>
      </c>
      <c r="JM759">
        <v>191.55</v>
      </c>
      <c r="JR759">
        <v>191.55</v>
      </c>
    </row>
    <row r="760" spans="1:278" x14ac:dyDescent="0.3">
      <c r="A760" s="2">
        <f>IFERROR(AVERAGEIF(Customer_Revenue[[#This Row],[1/3/2022]:[3/31/2022]], "&gt;0"), 0)</f>
        <v>61.629230769230773</v>
      </c>
      <c r="B760" s="1">
        <f>IFERROR(AVEDEV(Customer_Revenue[[#This Row],[1/3/2022]:[3/31/2022]]),0)</f>
        <v>0.79881656804733958</v>
      </c>
      <c r="C760" s="1">
        <f>IFERROR(MAX(0,#REF!-#REF!),0)</f>
        <v>0</v>
      </c>
      <c r="D760" s="1">
        <f>IFERROR(#REF!+#REF!,0)</f>
        <v>0</v>
      </c>
      <c r="E760" s="2">
        <f>IFERROR(AVERAGEIF(Customer_Revenue[[#This Row],[4/1/2022]:[6/30/2022]], "&gt;0"), 0)</f>
        <v>64.363846153846168</v>
      </c>
      <c r="F760" s="1">
        <f>IFERROR(AVEDEV(Customer_Revenue[[#This Row],[4/1/2022]:[6/30/2022]]),0)</f>
        <v>1.2355029585798849</v>
      </c>
      <c r="G760" s="1">
        <f>IFERROR(MAX(0,#REF!-#REF!),0)</f>
        <v>0</v>
      </c>
      <c r="H760" s="1">
        <f>IFERROR(#REF!+#REF!,0)</f>
        <v>0</v>
      </c>
      <c r="I760" s="2">
        <f>IFERROR(AVERAGEIF(Customer_Revenue[[#This Row],[4/1/2022]:[9/30/2022]], "&gt;0"),0)</f>
        <v>64.948846153846176</v>
      </c>
      <c r="J760" s="1">
        <f>IFERROR(AVEDEV(Customer_Revenue[[#This Row],[4/1/2022]:[9/30/2022]]),0)</f>
        <v>0.977751479289931</v>
      </c>
      <c r="K760" s="1">
        <f>IFERROR(MAX(0,Customer_Revenue[[#This Row],[Q3 Mean]]-Customer_Revenue[[#This Row],[Q3 Mean Absolute Deviation]]),0)</f>
        <v>63.971094674556248</v>
      </c>
      <c r="L760" s="1">
        <f>IFERROR(MAX(0,Customer_Revenue[[#This Row],[Q3 Mean]]+Customer_Revenue[[#This Row],[Q3 Mean Absolute Deviation]]),0)</f>
        <v>65.926597633136112</v>
      </c>
      <c r="M760" s="2">
        <f>IFERROR(AVERAGEIF(Customer_Revenue[[#This Row],[10/1/2021]:[3/31/2022]], "&gt;0"),0)</f>
        <v>60.824814814814779</v>
      </c>
      <c r="N760" s="1">
        <f>IFERROR(AVEDEV(Customer_Revenue[[#This Row],[10/1/2021]:[3/31/2022]]),0)</f>
        <v>0.96474622770921292</v>
      </c>
      <c r="O760" s="1">
        <f>IFERROR(MAX(0,#REF!-#REF!),0)</f>
        <v>0</v>
      </c>
      <c r="P760" s="1">
        <f>IFERROR(#REF!+#REF!,0)</f>
        <v>0</v>
      </c>
      <c r="Q760">
        <v>12911</v>
      </c>
      <c r="R760">
        <v>58.22</v>
      </c>
      <c r="W760">
        <v>58.22</v>
      </c>
      <c r="AB760">
        <v>58.22</v>
      </c>
      <c r="AG760">
        <v>58.22</v>
      </c>
      <c r="AL760">
        <v>58.22</v>
      </c>
      <c r="AP760">
        <v>61.11</v>
      </c>
      <c r="AU760">
        <v>61.11</v>
      </c>
      <c r="AZ760">
        <v>61.11</v>
      </c>
      <c r="BE760">
        <v>61.11</v>
      </c>
      <c r="BJ760">
        <v>61.11</v>
      </c>
      <c r="BO760">
        <v>61.11</v>
      </c>
      <c r="BT760">
        <v>61.11</v>
      </c>
      <c r="BY760">
        <v>61.11</v>
      </c>
      <c r="CD760">
        <v>61.11</v>
      </c>
      <c r="CI760">
        <v>61.11</v>
      </c>
      <c r="CK760" s="17"/>
      <c r="CN760">
        <v>61.11</v>
      </c>
      <c r="CS760">
        <v>61.11</v>
      </c>
      <c r="CX760">
        <v>61.11</v>
      </c>
      <c r="DC760">
        <v>61.11</v>
      </c>
      <c r="DH760">
        <v>61.11</v>
      </c>
      <c r="DM760">
        <v>61.11</v>
      </c>
      <c r="DR760">
        <v>61.11</v>
      </c>
      <c r="DW760">
        <v>61.11</v>
      </c>
      <c r="EB760">
        <v>61.11</v>
      </c>
      <c r="EG760">
        <v>63.36</v>
      </c>
      <c r="EL760">
        <v>63.36</v>
      </c>
      <c r="EQ760">
        <v>63.36</v>
      </c>
      <c r="EV760">
        <v>63.36</v>
      </c>
      <c r="FA760">
        <v>63.36</v>
      </c>
      <c r="FF760">
        <v>63.36</v>
      </c>
      <c r="FK760">
        <v>63.36</v>
      </c>
      <c r="FP760">
        <v>63.36</v>
      </c>
      <c r="FU760">
        <v>63.36</v>
      </c>
      <c r="FZ760">
        <v>63.36</v>
      </c>
      <c r="GE760">
        <v>63.36</v>
      </c>
      <c r="GJ760">
        <v>65.97</v>
      </c>
      <c r="GO760">
        <v>65.97</v>
      </c>
      <c r="GT760">
        <v>65.97</v>
      </c>
      <c r="GY760">
        <v>65.97</v>
      </c>
      <c r="HD760">
        <v>65.97</v>
      </c>
      <c r="HI760">
        <v>65.97</v>
      </c>
      <c r="HN760">
        <v>65.97</v>
      </c>
      <c r="HS760">
        <v>65.97</v>
      </c>
      <c r="HX760">
        <v>65.97</v>
      </c>
      <c r="IC760">
        <v>65.97</v>
      </c>
      <c r="IH760">
        <v>65.97</v>
      </c>
      <c r="IM760">
        <v>65.16</v>
      </c>
      <c r="IR760">
        <v>65.16</v>
      </c>
      <c r="IW760">
        <v>65.16</v>
      </c>
      <c r="JB760">
        <v>65.16</v>
      </c>
      <c r="JG760">
        <v>65.16</v>
      </c>
      <c r="JL760">
        <v>65.16</v>
      </c>
      <c r="JQ760">
        <v>65.16</v>
      </c>
    </row>
    <row r="761" spans="1:278" x14ac:dyDescent="0.3">
      <c r="A761" s="2">
        <f>IFERROR(AVERAGEIF(Customer_Revenue[[#This Row],[1/3/2022]:[3/31/2022]], "&gt;0"), 0)</f>
        <v>27.692857142857147</v>
      </c>
      <c r="B761" s="1">
        <f>IFERROR(AVEDEV(Customer_Revenue[[#This Row],[1/3/2022]:[3/31/2022]]),0)</f>
        <v>0.91836734693877686</v>
      </c>
      <c r="C761" s="1">
        <f>IFERROR(MAX(0,#REF!-#REF!),0)</f>
        <v>0</v>
      </c>
      <c r="D761" s="1">
        <f>IFERROR(#REF!+#REF!,0)</f>
        <v>0</v>
      </c>
      <c r="E761" s="2">
        <f>IFERROR(AVERAGEIF(Customer_Revenue[[#This Row],[4/1/2022]:[6/30/2022]], "&gt;0"), 0)</f>
        <v>24.561666666666667</v>
      </c>
      <c r="F761" s="1">
        <f>IFERROR(AVEDEV(Customer_Revenue[[#This Row],[4/1/2022]:[6/30/2022]]),0)</f>
        <v>6.2677777777777779</v>
      </c>
      <c r="G761" s="1">
        <f>IFERROR(MAX(0,#REF!-#REF!),0)</f>
        <v>0</v>
      </c>
      <c r="H761" s="1">
        <f>IFERROR(#REF!+#REF!,0)</f>
        <v>0</v>
      </c>
      <c r="I761" s="2">
        <f>IFERROR(AVERAGEIF(Customer_Revenue[[#This Row],[4/1/2022]:[9/30/2022]], "&gt;0"),0)</f>
        <v>19.639230769230767</v>
      </c>
      <c r="J761" s="1">
        <f>IFERROR(AVEDEV(Customer_Revenue[[#This Row],[4/1/2022]:[9/30/2022]]),0)</f>
        <v>5.9220118343195258</v>
      </c>
      <c r="K761" s="1">
        <f>IFERROR(MAX(0,Customer_Revenue[[#This Row],[Q3 Mean]]-Customer_Revenue[[#This Row],[Q3 Mean Absolute Deviation]]),0)</f>
        <v>13.717218934911241</v>
      </c>
      <c r="L761" s="1">
        <f>IFERROR(MAX(0,Customer_Revenue[[#This Row],[Q3 Mean]]+Customer_Revenue[[#This Row],[Q3 Mean Absolute Deviation]]),0)</f>
        <v>25.561242603550294</v>
      </c>
      <c r="M761" s="2">
        <f>IFERROR(AVERAGEIF(Customer_Revenue[[#This Row],[10/1/2021]:[3/31/2022]], "&gt;0"),0)</f>
        <v>27.396153846153855</v>
      </c>
      <c r="N761" s="1">
        <f>IFERROR(AVEDEV(Customer_Revenue[[#This Row],[10/1/2021]:[3/31/2022]]),0)</f>
        <v>0.58579881656805266</v>
      </c>
      <c r="O761" s="1">
        <f>IFERROR(MAX(0,#REF!-#REF!),0)</f>
        <v>0</v>
      </c>
      <c r="P761" s="1">
        <f>IFERROR(#REF!+#REF!,0)</f>
        <v>0</v>
      </c>
      <c r="Q761">
        <v>12915</v>
      </c>
      <c r="Y761">
        <v>27.05</v>
      </c>
      <c r="AI761">
        <v>27.05</v>
      </c>
      <c r="AS761">
        <v>27.05</v>
      </c>
      <c r="BC761">
        <v>27.05</v>
      </c>
      <c r="BM761">
        <v>27.05</v>
      </c>
      <c r="BW761">
        <v>27.05</v>
      </c>
      <c r="CG761">
        <v>27.05</v>
      </c>
      <c r="CK761" s="17"/>
      <c r="CQ761">
        <v>27.05</v>
      </c>
      <c r="DA761">
        <v>27.05</v>
      </c>
      <c r="DK761">
        <v>27.05</v>
      </c>
      <c r="DU761">
        <v>27.05</v>
      </c>
      <c r="EE761">
        <v>29.3</v>
      </c>
      <c r="EO761">
        <v>29.3</v>
      </c>
      <c r="EY761">
        <v>29.3</v>
      </c>
      <c r="FI761">
        <v>29.3</v>
      </c>
      <c r="FS761">
        <v>29.3</v>
      </c>
      <c r="GC761">
        <v>29.15</v>
      </c>
      <c r="GM761">
        <v>15.16</v>
      </c>
      <c r="GW761">
        <v>15.16</v>
      </c>
      <c r="HG761">
        <v>15.16</v>
      </c>
      <c r="HQ761">
        <v>15.16</v>
      </c>
      <c r="IA761">
        <v>15.16</v>
      </c>
      <c r="IK761">
        <v>15.16</v>
      </c>
      <c r="IU761">
        <v>15.16</v>
      </c>
      <c r="JE761">
        <v>16.07</v>
      </c>
      <c r="JO761">
        <v>16.07</v>
      </c>
    </row>
    <row r="762" spans="1:278" x14ac:dyDescent="0.3">
      <c r="A762" s="2">
        <f>IFERROR(AVERAGEIF(Customer_Revenue[[#This Row],[1/3/2022]:[3/31/2022]], "&gt;0"), 0)</f>
        <v>0</v>
      </c>
      <c r="B762" s="1">
        <f>IFERROR(AVEDEV(Customer_Revenue[[#This Row],[1/3/2022]:[3/31/2022]]),0)</f>
        <v>0</v>
      </c>
      <c r="C762" s="1">
        <f>IFERROR(MAX(0,#REF!-#REF!),0)</f>
        <v>0</v>
      </c>
      <c r="D762" s="1">
        <f>IFERROR(#REF!+#REF!,0)</f>
        <v>0</v>
      </c>
      <c r="E762" s="2">
        <f>IFERROR(AVERAGEIF(Customer_Revenue[[#This Row],[4/1/2022]:[6/30/2022]], "&gt;0"), 0)</f>
        <v>0</v>
      </c>
      <c r="F762" s="1">
        <f>IFERROR(AVEDEV(Customer_Revenue[[#This Row],[4/1/2022]:[6/30/2022]]),0)</f>
        <v>0</v>
      </c>
      <c r="G762" s="1">
        <f>IFERROR(MAX(0,#REF!-#REF!),0)</f>
        <v>0</v>
      </c>
      <c r="H762" s="1">
        <f>IFERROR(#REF!+#REF!,0)</f>
        <v>0</v>
      </c>
      <c r="I762" s="2">
        <f>IFERROR(AVERAGEIF(Customer_Revenue[[#This Row],[4/1/2022]:[9/30/2022]], "&gt;0"),0)</f>
        <v>0</v>
      </c>
      <c r="J762" s="1">
        <f>IFERROR(AVEDEV(Customer_Revenue[[#This Row],[4/1/2022]:[9/30/2022]]),0)</f>
        <v>0</v>
      </c>
      <c r="K762" s="1">
        <f>IFERROR(MAX(0,Customer_Revenue[[#This Row],[Q3 Mean]]-Customer_Revenue[[#This Row],[Q3 Mean Absolute Deviation]]),0)</f>
        <v>0</v>
      </c>
      <c r="L762" s="1">
        <f>IFERROR(MAX(0,Customer_Revenue[[#This Row],[Q3 Mean]]+Customer_Revenue[[#This Row],[Q3 Mean Absolute Deviation]]),0)</f>
        <v>0</v>
      </c>
      <c r="M762" s="2">
        <f>IFERROR(AVERAGEIF(Customer_Revenue[[#This Row],[10/1/2021]:[3/31/2022]], "&gt;0"),0)</f>
        <v>0</v>
      </c>
      <c r="N762" s="1">
        <f>IFERROR(AVEDEV(Customer_Revenue[[#This Row],[10/1/2021]:[3/31/2022]]),0)</f>
        <v>0</v>
      </c>
      <c r="O762" s="1">
        <f>IFERROR(MAX(0,#REF!-#REF!),0)</f>
        <v>0</v>
      </c>
      <c r="P762" s="1">
        <f>IFERROR(#REF!+#REF!,0)</f>
        <v>0</v>
      </c>
      <c r="Q762">
        <v>12916</v>
      </c>
      <c r="S762">
        <v>0</v>
      </c>
      <c r="AM762">
        <v>0</v>
      </c>
      <c r="BG762">
        <v>0</v>
      </c>
      <c r="CA762">
        <v>0</v>
      </c>
      <c r="CK762" s="17"/>
      <c r="CU762">
        <v>0</v>
      </c>
      <c r="DO762">
        <v>0</v>
      </c>
      <c r="GQ762">
        <v>0</v>
      </c>
      <c r="HK762">
        <v>0</v>
      </c>
      <c r="IE762">
        <v>0</v>
      </c>
      <c r="IY762">
        <v>0</v>
      </c>
    </row>
    <row r="763" spans="1:278" x14ac:dyDescent="0.3">
      <c r="A763" s="2">
        <f>IFERROR(AVERAGEIF(Customer_Revenue[[#This Row],[1/3/2022]:[3/31/2022]], "&gt;0"), 0)</f>
        <v>25.180000000000003</v>
      </c>
      <c r="B763" s="1">
        <f>IFERROR(AVEDEV(Customer_Revenue[[#This Row],[1/3/2022]:[3/31/2022]]),0)</f>
        <v>0.41666666666666902</v>
      </c>
      <c r="C763" s="1">
        <f>IFERROR(MAX(0,#REF!-#REF!),0)</f>
        <v>0</v>
      </c>
      <c r="D763" s="1">
        <f>IFERROR(#REF!+#REF!,0)</f>
        <v>0</v>
      </c>
      <c r="E763" s="2">
        <f>IFERROR(AVERAGEIF(Customer_Revenue[[#This Row],[4/1/2022]:[6/30/2022]], "&gt;0"), 0)</f>
        <v>32.924999999999997</v>
      </c>
      <c r="F763" s="1">
        <f>IFERROR(AVEDEV(Customer_Revenue[[#This Row],[4/1/2022]:[6/30/2022]]),0)</f>
        <v>0.76500000000000057</v>
      </c>
      <c r="G763" s="1">
        <f>IFERROR(MAX(0,#REF!-#REF!),0)</f>
        <v>0</v>
      </c>
      <c r="H763" s="1">
        <f>IFERROR(#REF!+#REF!,0)</f>
        <v>0</v>
      </c>
      <c r="I763" s="2">
        <f>IFERROR(AVERAGEIF(Customer_Revenue[[#This Row],[4/1/2022]:[9/30/2022]], "&gt;0"),0)</f>
        <v>33.115714285714283</v>
      </c>
      <c r="J763" s="1">
        <f>IFERROR(AVEDEV(Customer_Revenue[[#This Row],[4/1/2022]:[9/30/2022]]),0)</f>
        <v>0.54612244897959328</v>
      </c>
      <c r="K763" s="1">
        <f>IFERROR(MAX(0,Customer_Revenue[[#This Row],[Q3 Mean]]-Customer_Revenue[[#This Row],[Q3 Mean Absolute Deviation]]),0)</f>
        <v>32.569591836734688</v>
      </c>
      <c r="L763" s="1">
        <f>IFERROR(MAX(0,Customer_Revenue[[#This Row],[Q3 Mean]]+Customer_Revenue[[#This Row],[Q3 Mean Absolute Deviation]]),0)</f>
        <v>33.661836734693878</v>
      </c>
      <c r="M763" s="2">
        <f>IFERROR(AVERAGEIF(Customer_Revenue[[#This Row],[10/1/2021]:[3/31/2022]], "&gt;0"),0)</f>
        <v>24.828461538461543</v>
      </c>
      <c r="N763" s="1">
        <f>IFERROR(AVEDEV(Customer_Revenue[[#This Row],[10/1/2021]:[3/31/2022]]),0)</f>
        <v>0.40260355029585482</v>
      </c>
      <c r="O763" s="1">
        <f>IFERROR(MAX(0,#REF!-#REF!),0)</f>
        <v>0</v>
      </c>
      <c r="P763" s="1">
        <f>IFERROR(#REF!+#REF!,0)</f>
        <v>0</v>
      </c>
      <c r="Q763">
        <v>12919</v>
      </c>
      <c r="U763">
        <v>23.52</v>
      </c>
      <c r="AE763">
        <v>23.52</v>
      </c>
      <c r="AO763">
        <v>24.93</v>
      </c>
      <c r="AY763">
        <v>24.93</v>
      </c>
      <c r="BI763">
        <v>24.93</v>
      </c>
      <c r="BS763">
        <v>24.93</v>
      </c>
      <c r="CC763">
        <v>24.93</v>
      </c>
      <c r="CK763" s="17"/>
      <c r="CM763">
        <v>24.93</v>
      </c>
      <c r="CW763">
        <v>24.93</v>
      </c>
      <c r="DG763">
        <v>24.93</v>
      </c>
      <c r="DQ763">
        <v>24.93</v>
      </c>
      <c r="EA763">
        <v>24.93</v>
      </c>
      <c r="EK763">
        <v>26.43</v>
      </c>
      <c r="EU763">
        <v>32.159999999999997</v>
      </c>
      <c r="FO763">
        <v>32.159999999999997</v>
      </c>
      <c r="GI763">
        <v>33.69</v>
      </c>
      <c r="HC763">
        <v>33.69</v>
      </c>
      <c r="HW763">
        <v>33.69</v>
      </c>
      <c r="IQ763">
        <v>33.21</v>
      </c>
      <c r="JK763">
        <v>33.21</v>
      </c>
    </row>
    <row r="764" spans="1:278" x14ac:dyDescent="0.3">
      <c r="A764" s="2">
        <f>IFERROR(AVERAGEIF(Customer_Revenue[[#This Row],[1/3/2022]:[3/31/2022]], "&gt;0"), 0)</f>
        <v>28.819999999999997</v>
      </c>
      <c r="B764" s="1">
        <f>IFERROR(AVEDEV(Customer_Revenue[[#This Row],[1/3/2022]:[3/31/2022]]),0)</f>
        <v>0.4166666666666643</v>
      </c>
      <c r="C764" s="1">
        <f>IFERROR(MAX(0,#REF!-#REF!),0)</f>
        <v>0</v>
      </c>
      <c r="D764" s="1">
        <f>IFERROR(#REF!+#REF!,0)</f>
        <v>0</v>
      </c>
      <c r="E764" s="2">
        <f>IFERROR(AVERAGEIF(Customer_Revenue[[#This Row],[4/1/2022]:[6/30/2022]], "&gt;0"), 0)</f>
        <v>37.424999999999997</v>
      </c>
      <c r="F764" s="1">
        <f>IFERROR(AVEDEV(Customer_Revenue[[#This Row],[4/1/2022]:[6/30/2022]]),0)</f>
        <v>0.76500000000000057</v>
      </c>
      <c r="G764" s="1">
        <f>IFERROR(MAX(0,#REF!-#REF!),0)</f>
        <v>0</v>
      </c>
      <c r="H764" s="1">
        <f>IFERROR(#REF!+#REF!,0)</f>
        <v>0</v>
      </c>
      <c r="I764" s="2">
        <f>IFERROR(AVERAGEIF(Customer_Revenue[[#This Row],[4/1/2022]:[9/30/2022]], "&gt;0"),0)</f>
        <v>37.615714285714283</v>
      </c>
      <c r="J764" s="1">
        <f>IFERROR(AVEDEV(Customer_Revenue[[#This Row],[4/1/2022]:[9/30/2022]]),0)</f>
        <v>0.54612244897959328</v>
      </c>
      <c r="K764" s="1">
        <f>IFERROR(MAX(0,Customer_Revenue[[#This Row],[Q3 Mean]]-Customer_Revenue[[#This Row],[Q3 Mean Absolute Deviation]]),0)</f>
        <v>37.069591836734688</v>
      </c>
      <c r="L764" s="1">
        <f>IFERROR(MAX(0,Customer_Revenue[[#This Row],[Q3 Mean]]+Customer_Revenue[[#This Row],[Q3 Mean Absolute Deviation]]),0)</f>
        <v>38.161836734693878</v>
      </c>
      <c r="M764" s="2">
        <f>IFERROR(AVERAGEIF(Customer_Revenue[[#This Row],[10/1/2021]:[3/31/2022]], "&gt;0"),0)</f>
        <v>28.436153846153843</v>
      </c>
      <c r="N764" s="1">
        <f>IFERROR(AVEDEV(Customer_Revenue[[#This Row],[10/1/2021]:[3/31/2022]]),0)</f>
        <v>0.45727810650887829</v>
      </c>
      <c r="O764" s="1">
        <f>IFERROR(MAX(0,#REF!-#REF!),0)</f>
        <v>0</v>
      </c>
      <c r="P764" s="1">
        <f>IFERROR(#REF!+#REF!,0)</f>
        <v>0</v>
      </c>
      <c r="Q764">
        <v>12920</v>
      </c>
      <c r="S764">
        <v>26.95</v>
      </c>
      <c r="AC764">
        <v>26.95</v>
      </c>
      <c r="AQ764">
        <v>28.57</v>
      </c>
      <c r="BD764">
        <v>28.57</v>
      </c>
      <c r="BI764">
        <v>28.57</v>
      </c>
      <c r="BS764">
        <v>28.57</v>
      </c>
      <c r="CC764">
        <v>28.57</v>
      </c>
      <c r="CK764" s="17"/>
      <c r="CM764">
        <v>28.57</v>
      </c>
      <c r="CW764">
        <v>28.57</v>
      </c>
      <c r="DG764">
        <v>28.57</v>
      </c>
      <c r="DQ764">
        <v>28.57</v>
      </c>
      <c r="EF764">
        <v>28.57</v>
      </c>
      <c r="EK764">
        <v>30.07</v>
      </c>
      <c r="EU764">
        <v>36.659999999999997</v>
      </c>
      <c r="FO764">
        <v>36.659999999999997</v>
      </c>
      <c r="GI764">
        <v>38.19</v>
      </c>
      <c r="HC764">
        <v>38.19</v>
      </c>
      <c r="HW764">
        <v>38.19</v>
      </c>
      <c r="IQ764">
        <v>37.71</v>
      </c>
      <c r="JK764">
        <v>37.71</v>
      </c>
    </row>
    <row r="765" spans="1:278" x14ac:dyDescent="0.3">
      <c r="A765" s="2">
        <f>IFERROR(AVERAGEIF(Customer_Revenue[[#This Row],[1/3/2022]:[3/31/2022]], "&gt;0"), 0)</f>
        <v>25.180000000000003</v>
      </c>
      <c r="B765" s="1">
        <f>IFERROR(AVEDEV(Customer_Revenue[[#This Row],[1/3/2022]:[3/31/2022]]),0)</f>
        <v>0.41666666666666902</v>
      </c>
      <c r="C765" s="1">
        <f>IFERROR(MAX(0,#REF!-#REF!),0)</f>
        <v>0</v>
      </c>
      <c r="D765" s="1">
        <f>IFERROR(#REF!+#REF!,0)</f>
        <v>0</v>
      </c>
      <c r="E765" s="2">
        <f>IFERROR(AVERAGEIF(Customer_Revenue[[#This Row],[4/1/2022]:[6/30/2022]], "&gt;0"), 0)</f>
        <v>32.669999999999995</v>
      </c>
      <c r="F765" s="1">
        <f>IFERROR(AVEDEV(Customer_Revenue[[#This Row],[4/1/2022]:[6/30/2022]]),0)</f>
        <v>0.67999999999999972</v>
      </c>
      <c r="G765" s="1">
        <f>IFERROR(MAX(0,#REF!-#REF!),0)</f>
        <v>0</v>
      </c>
      <c r="H765" s="1">
        <f>IFERROR(#REF!+#REF!,0)</f>
        <v>0</v>
      </c>
      <c r="I765" s="2">
        <f>IFERROR(AVERAGEIF(Customer_Revenue[[#This Row],[4/1/2022]:[9/30/2022]], "&gt;0"),0)</f>
        <v>33.115714285714283</v>
      </c>
      <c r="J765" s="1">
        <f>IFERROR(AVEDEV(Customer_Revenue[[#This Row],[4/1/2022]:[9/30/2022]]),0)</f>
        <v>0.54612244897959328</v>
      </c>
      <c r="K765" s="1">
        <f>IFERROR(MAX(0,Customer_Revenue[[#This Row],[Q3 Mean]]-Customer_Revenue[[#This Row],[Q3 Mean Absolute Deviation]]),0)</f>
        <v>32.569591836734688</v>
      </c>
      <c r="L765" s="1">
        <f>IFERROR(MAX(0,Customer_Revenue[[#This Row],[Q3 Mean]]+Customer_Revenue[[#This Row],[Q3 Mean Absolute Deviation]]),0)</f>
        <v>33.661836734693878</v>
      </c>
      <c r="M765" s="2">
        <f>IFERROR(AVERAGEIF(Customer_Revenue[[#This Row],[10/1/2021]:[3/31/2022]], "&gt;0"),0)</f>
        <v>24.828461538461543</v>
      </c>
      <c r="N765" s="1">
        <f>IFERROR(AVEDEV(Customer_Revenue[[#This Row],[10/1/2021]:[3/31/2022]]),0)</f>
        <v>0.40260355029585482</v>
      </c>
      <c r="O765" s="1">
        <f>IFERROR(MAX(0,#REF!-#REF!),0)</f>
        <v>0</v>
      </c>
      <c r="P765" s="1">
        <f>IFERROR(#REF!+#REF!,0)</f>
        <v>0</v>
      </c>
      <c r="Q765">
        <v>12922</v>
      </c>
      <c r="W765">
        <v>23.52</v>
      </c>
      <c r="AG765">
        <v>23.52</v>
      </c>
      <c r="AQ765">
        <v>24.93</v>
      </c>
      <c r="BA765">
        <v>24.93</v>
      </c>
      <c r="BK765">
        <v>24.93</v>
      </c>
      <c r="BU765">
        <v>24.93</v>
      </c>
      <c r="CE765">
        <v>24.93</v>
      </c>
      <c r="CK765" s="17"/>
      <c r="CO765">
        <v>24.93</v>
      </c>
      <c r="CY765">
        <v>24.93</v>
      </c>
      <c r="DI765">
        <v>24.93</v>
      </c>
      <c r="DS765">
        <v>24.93</v>
      </c>
      <c r="EC765">
        <v>24.93</v>
      </c>
      <c r="EM765">
        <v>26.43</v>
      </c>
      <c r="EW765">
        <v>32.159999999999997</v>
      </c>
      <c r="FQ765">
        <v>32.159999999999997</v>
      </c>
      <c r="GK765">
        <v>33.69</v>
      </c>
      <c r="HE765">
        <v>33.69</v>
      </c>
      <c r="HY765">
        <v>33.69</v>
      </c>
      <c r="IS765">
        <v>33.21</v>
      </c>
      <c r="JM765">
        <v>33.21</v>
      </c>
    </row>
    <row r="766" spans="1:278" x14ac:dyDescent="0.3">
      <c r="A766" s="2">
        <f>IFERROR(AVERAGEIF(Customer_Revenue[[#This Row],[1/3/2022]:[3/31/2022]], "&gt;0"), 0)</f>
        <v>25.180000000000003</v>
      </c>
      <c r="B766" s="1">
        <f>IFERROR(AVEDEV(Customer_Revenue[[#This Row],[1/3/2022]:[3/31/2022]]),0)</f>
        <v>0.41666666666666902</v>
      </c>
      <c r="C766" s="1">
        <f>IFERROR(MAX(0,#REF!-#REF!),0)</f>
        <v>0</v>
      </c>
      <c r="D766" s="1">
        <f>IFERROR(#REF!+#REF!,0)</f>
        <v>0</v>
      </c>
      <c r="E766" s="2">
        <f>IFERROR(AVERAGEIF(Customer_Revenue[[#This Row],[4/1/2022]:[6/30/2022]], "&gt;0"), 0)</f>
        <v>32.669999999999995</v>
      </c>
      <c r="F766" s="1">
        <f>IFERROR(AVEDEV(Customer_Revenue[[#This Row],[4/1/2022]:[6/30/2022]]),0)</f>
        <v>0.67999999999999972</v>
      </c>
      <c r="G766" s="1">
        <f>IFERROR(MAX(0,#REF!-#REF!),0)</f>
        <v>0</v>
      </c>
      <c r="H766" s="1">
        <f>IFERROR(#REF!+#REF!,0)</f>
        <v>0</v>
      </c>
      <c r="I766" s="2">
        <f>IFERROR(AVERAGEIF(Customer_Revenue[[#This Row],[4/1/2022]:[9/30/2022]], "&gt;0"),0)</f>
        <v>33.115714285714283</v>
      </c>
      <c r="J766" s="1">
        <f>IFERROR(AVEDEV(Customer_Revenue[[#This Row],[4/1/2022]:[9/30/2022]]),0)</f>
        <v>0.54612244897959328</v>
      </c>
      <c r="K766" s="1">
        <f>IFERROR(MAX(0,Customer_Revenue[[#This Row],[Q3 Mean]]-Customer_Revenue[[#This Row],[Q3 Mean Absolute Deviation]]),0)</f>
        <v>32.569591836734688</v>
      </c>
      <c r="L766" s="1">
        <f>IFERROR(MAX(0,Customer_Revenue[[#This Row],[Q3 Mean]]+Customer_Revenue[[#This Row],[Q3 Mean Absolute Deviation]]),0)</f>
        <v>33.661836734693878</v>
      </c>
      <c r="M766" s="2">
        <f>IFERROR(AVERAGEIF(Customer_Revenue[[#This Row],[10/1/2021]:[3/31/2022]], "&gt;0"),0)</f>
        <v>24.820000000000004</v>
      </c>
      <c r="N766" s="1">
        <f>IFERROR(AVEDEV(Customer_Revenue[[#This Row],[10/1/2021]:[3/31/2022]]),0)</f>
        <v>3.5247337278106485</v>
      </c>
      <c r="O766" s="1">
        <f>IFERROR(MAX(0,#REF!-#REF!),0)</f>
        <v>0</v>
      </c>
      <c r="P766" s="1">
        <f>IFERROR(#REF!+#REF!,0)</f>
        <v>0</v>
      </c>
      <c r="Q766">
        <v>12923</v>
      </c>
      <c r="W766">
        <v>23.52</v>
      </c>
      <c r="AG766">
        <v>23.52</v>
      </c>
      <c r="AQ766">
        <v>24.93</v>
      </c>
      <c r="BA766">
        <v>24.93</v>
      </c>
      <c r="BK766">
        <v>24.93</v>
      </c>
      <c r="BU766">
        <v>24.93</v>
      </c>
      <c r="CE766">
        <v>0</v>
      </c>
      <c r="CK766" s="17"/>
      <c r="CO766">
        <v>24.93</v>
      </c>
      <c r="CY766">
        <v>24.93</v>
      </c>
      <c r="DI766">
        <v>24.93</v>
      </c>
      <c r="DS766">
        <v>24.93</v>
      </c>
      <c r="EC766">
        <v>24.93</v>
      </c>
      <c r="EM766">
        <v>26.43</v>
      </c>
      <c r="EW766">
        <v>32.159999999999997</v>
      </c>
      <c r="FQ766">
        <v>32.159999999999997</v>
      </c>
      <c r="GK766">
        <v>33.69</v>
      </c>
      <c r="HE766">
        <v>33.69</v>
      </c>
      <c r="HY766">
        <v>33.69</v>
      </c>
      <c r="IS766">
        <v>33.21</v>
      </c>
      <c r="JM766">
        <v>33.21</v>
      </c>
    </row>
    <row r="767" spans="1:278" x14ac:dyDescent="0.3">
      <c r="A767" s="2">
        <f>IFERROR(AVERAGEIF(Customer_Revenue[[#This Row],[1/3/2022]:[3/31/2022]], "&gt;0"), 0)</f>
        <v>60</v>
      </c>
      <c r="B767" s="1">
        <f>IFERROR(AVEDEV(Customer_Revenue[[#This Row],[1/3/2022]:[3/31/2022]]),0)</f>
        <v>0</v>
      </c>
      <c r="C767" s="1">
        <f>IFERROR(MAX(0,#REF!-#REF!),0)</f>
        <v>0</v>
      </c>
      <c r="D767" s="1">
        <f>IFERROR(#REF!+#REF!,0)</f>
        <v>0</v>
      </c>
      <c r="E767" s="2">
        <f>IFERROR(AVERAGEIF(Customer_Revenue[[#This Row],[4/1/2022]:[6/30/2022]], "&gt;0"), 0)</f>
        <v>60</v>
      </c>
      <c r="F767" s="1">
        <f>IFERROR(AVEDEV(Customer_Revenue[[#This Row],[4/1/2022]:[6/30/2022]]),0)</f>
        <v>0</v>
      </c>
      <c r="G767" s="1">
        <f>IFERROR(MAX(0,#REF!-#REF!),0)</f>
        <v>0</v>
      </c>
      <c r="H767" s="1">
        <f>IFERROR(#REF!+#REF!,0)</f>
        <v>0</v>
      </c>
      <c r="I767" s="2">
        <f>IFERROR(AVERAGEIF(Customer_Revenue[[#This Row],[4/1/2022]:[9/30/2022]], "&gt;0"),0)</f>
        <v>60</v>
      </c>
      <c r="J767" s="1">
        <f>IFERROR(AVEDEV(Customer_Revenue[[#This Row],[4/1/2022]:[9/30/2022]]),0)</f>
        <v>0</v>
      </c>
      <c r="K767" s="1">
        <f>IFERROR(MAX(0,Customer_Revenue[[#This Row],[Q3 Mean]]-Customer_Revenue[[#This Row],[Q3 Mean Absolute Deviation]]),0)</f>
        <v>60</v>
      </c>
      <c r="L767" s="1">
        <f>IFERROR(MAX(0,Customer_Revenue[[#This Row],[Q3 Mean]]+Customer_Revenue[[#This Row],[Q3 Mean Absolute Deviation]]),0)</f>
        <v>60</v>
      </c>
      <c r="M767" s="2">
        <f>IFERROR(AVERAGEIF(Customer_Revenue[[#This Row],[10/1/2021]:[3/31/2022]], "&gt;0"),0)</f>
        <v>60</v>
      </c>
      <c r="N767" s="1">
        <f>IFERROR(AVEDEV(Customer_Revenue[[#This Row],[10/1/2021]:[3/31/2022]]),0)</f>
        <v>0</v>
      </c>
      <c r="O767" s="1">
        <f>IFERROR(MAX(0,#REF!-#REF!),0)</f>
        <v>0</v>
      </c>
      <c r="P767" s="1">
        <f>IFERROR(#REF!+#REF!,0)</f>
        <v>0</v>
      </c>
      <c r="Q767">
        <v>12931</v>
      </c>
      <c r="S767">
        <v>60</v>
      </c>
      <c r="AM767">
        <v>60</v>
      </c>
      <c r="BG767">
        <v>60</v>
      </c>
      <c r="CA767">
        <v>60</v>
      </c>
      <c r="CK767" s="17"/>
      <c r="CU767">
        <v>60</v>
      </c>
      <c r="DO767">
        <v>60</v>
      </c>
      <c r="EI767">
        <v>60</v>
      </c>
      <c r="FC767">
        <v>60</v>
      </c>
      <c r="FW767">
        <v>60</v>
      </c>
      <c r="GQ767">
        <v>60</v>
      </c>
      <c r="HK767">
        <v>60</v>
      </c>
      <c r="IE767">
        <v>60</v>
      </c>
      <c r="IY767">
        <v>60</v>
      </c>
    </row>
    <row r="768" spans="1:278" x14ac:dyDescent="0.3">
      <c r="A768" s="2">
        <f>IFERROR(AVERAGEIF(Customer_Revenue[[#This Row],[1/3/2022]:[3/31/2022]], "&gt;0"), 0)</f>
        <v>37.51</v>
      </c>
      <c r="B768" s="1">
        <f>IFERROR(AVEDEV(Customer_Revenue[[#This Row],[1/3/2022]:[3/31/2022]]),0)</f>
        <v>1</v>
      </c>
      <c r="C768" s="1">
        <f>IFERROR(MAX(0,#REF!-#REF!),0)</f>
        <v>0</v>
      </c>
      <c r="D768" s="1">
        <f>IFERROR(#REF!+#REF!,0)</f>
        <v>0</v>
      </c>
      <c r="E768" s="2">
        <f>IFERROR(AVERAGEIF(Customer_Revenue[[#This Row],[4/1/2022]:[6/30/2022]], "&gt;0"), 0)</f>
        <v>39.846666666666664</v>
      </c>
      <c r="F768" s="1">
        <f>IFERROR(AVEDEV(Customer_Revenue[[#This Row],[4/1/2022]:[6/30/2022]]),0)</f>
        <v>1.115555555555557</v>
      </c>
      <c r="G768" s="1">
        <f>IFERROR(MAX(0,#REF!-#REF!),0)</f>
        <v>0</v>
      </c>
      <c r="H768" s="1">
        <f>IFERROR(#REF!+#REF!,0)</f>
        <v>0</v>
      </c>
      <c r="I768" s="2">
        <f>IFERROR(AVERAGEIF(Customer_Revenue[[#This Row],[4/1/2022]:[9/30/2022]], "&gt;0"),0)</f>
        <v>40.58</v>
      </c>
      <c r="J768" s="1">
        <f>IFERROR(AVEDEV(Customer_Revenue[[#This Row],[4/1/2022]:[9/30/2022]]),0)</f>
        <v>0.89714285714286035</v>
      </c>
      <c r="K768" s="1">
        <f>IFERROR(MAX(0,Customer_Revenue[[#This Row],[Q3 Mean]]-Customer_Revenue[[#This Row],[Q3 Mean Absolute Deviation]]),0)</f>
        <v>39.682857142857138</v>
      </c>
      <c r="L768" s="1">
        <f>IFERROR(MAX(0,Customer_Revenue[[#This Row],[Q3 Mean]]+Customer_Revenue[[#This Row],[Q3 Mean Absolute Deviation]]),0)</f>
        <v>41.477142857142859</v>
      </c>
      <c r="M768" s="2">
        <f>IFERROR(AVERAGEIF(Customer_Revenue[[#This Row],[10/1/2021]:[3/31/2022]], "&gt;0"),0)</f>
        <v>36.841666666666661</v>
      </c>
      <c r="N768" s="1">
        <f>IFERROR(AVEDEV(Customer_Revenue[[#This Row],[10/1/2021]:[3/31/2022]]),0)</f>
        <v>0.7227777777777753</v>
      </c>
      <c r="O768" s="1">
        <f>IFERROR(MAX(0,#REF!-#REF!),0)</f>
        <v>0</v>
      </c>
      <c r="P768" s="1">
        <f>IFERROR(#REF!+#REF!,0)</f>
        <v>0</v>
      </c>
      <c r="Q768">
        <v>12933</v>
      </c>
      <c r="AK768">
        <v>35</v>
      </c>
      <c r="BE768">
        <v>36.76</v>
      </c>
      <c r="CD768">
        <v>36.76</v>
      </c>
      <c r="CK768" s="17"/>
      <c r="CS768">
        <v>36.76</v>
      </c>
      <c r="DM768">
        <v>36.76</v>
      </c>
      <c r="EG768">
        <v>39.01</v>
      </c>
      <c r="FA768">
        <v>39.01</v>
      </c>
      <c r="FU768">
        <v>39.01</v>
      </c>
      <c r="GT768">
        <v>41.52</v>
      </c>
      <c r="HI768">
        <v>41.52</v>
      </c>
      <c r="IC768">
        <v>41.52</v>
      </c>
      <c r="IW768">
        <v>40.74</v>
      </c>
      <c r="JQ768">
        <v>40.74</v>
      </c>
    </row>
    <row r="769" spans="1:278" x14ac:dyDescent="0.3">
      <c r="A769" s="2">
        <f>IFERROR(AVERAGEIF(Customer_Revenue[[#This Row],[1/3/2022]:[3/31/2022]], "&gt;0"), 0)</f>
        <v>22.893846153846155</v>
      </c>
      <c r="B769" s="1">
        <f>IFERROR(AVEDEV(Customer_Revenue[[#This Row],[1/3/2022]:[3/31/2022]]),0)</f>
        <v>2.4558579881656804</v>
      </c>
      <c r="C769" s="1">
        <f>IFERROR(MAX(0,#REF!-#REF!),0)</f>
        <v>0</v>
      </c>
      <c r="D769" s="1">
        <f>IFERROR(#REF!+#REF!,0)</f>
        <v>0</v>
      </c>
      <c r="E769" s="2">
        <f>IFERROR(AVERAGEIF(Customer_Revenue[[#This Row],[4/1/2022]:[6/30/2022]], "&gt;0"), 0)</f>
        <v>26.46</v>
      </c>
      <c r="F769" s="1">
        <f>IFERROR(AVEDEV(Customer_Revenue[[#This Row],[4/1/2022]:[6/30/2022]]),0)</f>
        <v>11.76</v>
      </c>
      <c r="G769" s="1">
        <f>IFERROR(MAX(0,#REF!-#REF!),0)</f>
        <v>0</v>
      </c>
      <c r="H769" s="1">
        <f>IFERROR(#REF!+#REF!,0)</f>
        <v>0</v>
      </c>
      <c r="I769" s="2">
        <f>IFERROR(AVERAGEIF(Customer_Revenue[[#This Row],[4/1/2022]:[9/30/2022]], "&gt;0"),0)</f>
        <v>26.46</v>
      </c>
      <c r="J769" s="1">
        <f>IFERROR(AVEDEV(Customer_Revenue[[#This Row],[4/1/2022]:[9/30/2022]]),0)</f>
        <v>11.76</v>
      </c>
      <c r="K769" s="1">
        <f>IFERROR(MAX(0,Customer_Revenue[[#This Row],[Q3 Mean]]-Customer_Revenue[[#This Row],[Q3 Mean Absolute Deviation]]),0)</f>
        <v>14.700000000000001</v>
      </c>
      <c r="L769" s="1">
        <f>IFERROR(MAX(0,Customer_Revenue[[#This Row],[Q3 Mean]]+Customer_Revenue[[#This Row],[Q3 Mean Absolute Deviation]]),0)</f>
        <v>38.22</v>
      </c>
      <c r="M769" s="2">
        <f>IFERROR(AVERAGEIF(Customer_Revenue[[#This Row],[10/1/2021]:[3/31/2022]], "&gt;0"),0)</f>
        <v>21.757391304347816</v>
      </c>
      <c r="N769" s="1">
        <f>IFERROR(AVEDEV(Customer_Revenue[[#This Row],[10/1/2021]:[3/31/2022]]),0)</f>
        <v>2.079848771266537</v>
      </c>
      <c r="O769" s="1">
        <f>IFERROR(MAX(0,#REF!-#REF!),0)</f>
        <v>0</v>
      </c>
      <c r="P769" s="1">
        <f>IFERROR(#REF!+#REF!,0)</f>
        <v>0</v>
      </c>
      <c r="Q769">
        <v>12936</v>
      </c>
      <c r="X769">
        <v>20.28</v>
      </c>
      <c r="AH769">
        <v>20.28</v>
      </c>
      <c r="AR769">
        <v>20.28</v>
      </c>
      <c r="AW769">
        <v>20.28</v>
      </c>
      <c r="BB769">
        <v>20.28</v>
      </c>
      <c r="BG769">
        <v>20.28</v>
      </c>
      <c r="BL769">
        <v>20.28</v>
      </c>
      <c r="BQ769">
        <v>20.28</v>
      </c>
      <c r="BV769">
        <v>20.28</v>
      </c>
      <c r="CA769">
        <v>20.28</v>
      </c>
      <c r="CF769">
        <v>20.28</v>
      </c>
      <c r="CK769" s="17">
        <v>20.28</v>
      </c>
      <c r="CP769">
        <v>20.28</v>
      </c>
      <c r="CU769">
        <v>20.28</v>
      </c>
      <c r="CZ769">
        <v>20.28</v>
      </c>
      <c r="DE769">
        <v>24.21</v>
      </c>
      <c r="DJ769">
        <v>24.21</v>
      </c>
      <c r="DO769">
        <v>24.21</v>
      </c>
      <c r="DT769">
        <v>20</v>
      </c>
      <c r="DY769">
        <v>24.21</v>
      </c>
      <c r="ED769">
        <v>26.46</v>
      </c>
      <c r="EI769">
        <v>26.46</v>
      </c>
      <c r="EN769">
        <v>26.46</v>
      </c>
      <c r="EX769">
        <v>26.46</v>
      </c>
      <c r="FH769">
        <v>26.46</v>
      </c>
      <c r="FR769">
        <v>0</v>
      </c>
    </row>
    <row r="770" spans="1:278" x14ac:dyDescent="0.3">
      <c r="A770" s="2">
        <f>IFERROR(AVERAGEIF(Customer_Revenue[[#This Row],[1/3/2022]:[3/31/2022]], "&gt;0"), 0)</f>
        <v>42.594285714285718</v>
      </c>
      <c r="B770" s="1">
        <f>IFERROR(AVEDEV(Customer_Revenue[[#This Row],[1/3/2022]:[3/31/2022]]),0)</f>
        <v>2.1697959183673441</v>
      </c>
      <c r="C770" s="1">
        <f>IFERROR(MAX(0,#REF!-#REF!),0)</f>
        <v>0</v>
      </c>
      <c r="D770" s="1">
        <f>IFERROR(#REF!+#REF!,0)</f>
        <v>0</v>
      </c>
      <c r="E770" s="2">
        <f>IFERROR(AVERAGEIF(Customer_Revenue[[#This Row],[4/1/2022]:[6/30/2022]], "&gt;0"), 0)</f>
        <v>52.135000000000012</v>
      </c>
      <c r="F770" s="1">
        <f>IFERROR(AVEDEV(Customer_Revenue[[#This Row],[4/1/2022]:[6/30/2022]]),0)</f>
        <v>9.5516666666666765</v>
      </c>
      <c r="G770" s="1">
        <f>IFERROR(MAX(0,#REF!-#REF!),0)</f>
        <v>0</v>
      </c>
      <c r="H770" s="1">
        <f>IFERROR(#REF!+#REF!,0)</f>
        <v>0</v>
      </c>
      <c r="I770" s="2">
        <f>IFERROR(AVERAGEIF(Customer_Revenue[[#This Row],[4/1/2022]:[9/30/2022]], "&gt;0"),0)</f>
        <v>52.695384615384619</v>
      </c>
      <c r="J770" s="1">
        <f>IFERROR(AVEDEV(Customer_Revenue[[#This Row],[4/1/2022]:[9/30/2022]]),0)</f>
        <v>9.5752662721893564</v>
      </c>
      <c r="K770" s="1">
        <f>IFERROR(MAX(0,Customer_Revenue[[#This Row],[Q3 Mean]]-Customer_Revenue[[#This Row],[Q3 Mean Absolute Deviation]]),0)</f>
        <v>43.120118343195259</v>
      </c>
      <c r="L770" s="1">
        <f>IFERROR(MAX(0,Customer_Revenue[[#This Row],[Q3 Mean]]+Customer_Revenue[[#This Row],[Q3 Mean Absolute Deviation]]),0)</f>
        <v>62.270650887573979</v>
      </c>
      <c r="M770" s="2">
        <f>IFERROR(AVERAGEIF(Customer_Revenue[[#This Row],[10/1/2021]:[3/31/2022]], "&gt;0"),0)</f>
        <v>44.276923076923076</v>
      </c>
      <c r="N770" s="1">
        <f>IFERROR(AVEDEV(Customer_Revenue[[#This Row],[10/1/2021]:[3/31/2022]]),0)</f>
        <v>4.9198816568047326</v>
      </c>
      <c r="O770" s="1">
        <f>IFERROR(MAX(0,#REF!-#REF!),0)</f>
        <v>0</v>
      </c>
      <c r="P770" s="1">
        <f>IFERROR(#REF!+#REF!,0)</f>
        <v>0</v>
      </c>
      <c r="Q770">
        <v>12985</v>
      </c>
      <c r="Z770">
        <v>40.67</v>
      </c>
      <c r="AJ770">
        <v>40.67</v>
      </c>
      <c r="AT770">
        <v>40.67</v>
      </c>
      <c r="BF770">
        <v>40.67</v>
      </c>
      <c r="BN770">
        <v>74.09</v>
      </c>
      <c r="BX770">
        <v>40.67</v>
      </c>
      <c r="CK770" s="17"/>
      <c r="CM770">
        <v>43.11</v>
      </c>
      <c r="CR770">
        <v>35</v>
      </c>
      <c r="DB770">
        <v>43.11</v>
      </c>
      <c r="DL770">
        <v>43.11</v>
      </c>
      <c r="DV770">
        <v>43.11</v>
      </c>
      <c r="EF770">
        <v>45.36</v>
      </c>
      <c r="EP770">
        <v>45.36</v>
      </c>
      <c r="EZ770">
        <v>80.790000000000006</v>
      </c>
      <c r="FJ770">
        <v>45.36</v>
      </c>
      <c r="FT770">
        <v>45.36</v>
      </c>
      <c r="GD770">
        <v>45.36</v>
      </c>
      <c r="GN770">
        <v>47.97</v>
      </c>
      <c r="GX770">
        <v>47.97</v>
      </c>
      <c r="HH770">
        <v>47.97</v>
      </c>
      <c r="HR770">
        <v>47.97</v>
      </c>
      <c r="IB770">
        <v>47.97</v>
      </c>
      <c r="IL770">
        <v>47.16</v>
      </c>
      <c r="IV770">
        <v>47.16</v>
      </c>
      <c r="JF770">
        <v>47.16</v>
      </c>
      <c r="JP770">
        <v>86.84</v>
      </c>
    </row>
    <row r="771" spans="1:278" x14ac:dyDescent="0.3">
      <c r="A771" s="2">
        <f>IFERROR(AVERAGEIF(Customer_Revenue[[#This Row],[1/3/2022]:[3/31/2022]], "&gt;0"), 0)</f>
        <v>17.88</v>
      </c>
      <c r="B771" s="1">
        <f>IFERROR(AVEDEV(Customer_Revenue[[#This Row],[1/3/2022]:[3/31/2022]]),0)</f>
        <v>0</v>
      </c>
      <c r="C771" s="1">
        <f>IFERROR(MAX(0,#REF!-#REF!),0)</f>
        <v>0</v>
      </c>
      <c r="D771" s="1">
        <f>IFERROR(#REF!+#REF!,0)</f>
        <v>0</v>
      </c>
      <c r="E771" s="2">
        <f>IFERROR(AVERAGEIF(Customer_Revenue[[#This Row],[4/1/2022]:[6/30/2022]], "&gt;0"), 0)</f>
        <v>17.88</v>
      </c>
      <c r="F771" s="1">
        <f>IFERROR(AVEDEV(Customer_Revenue[[#This Row],[4/1/2022]:[6/30/2022]]),0)</f>
        <v>0</v>
      </c>
      <c r="G771" s="1">
        <f>IFERROR(MAX(0,#REF!-#REF!),0)</f>
        <v>0</v>
      </c>
      <c r="H771" s="1">
        <f>IFERROR(#REF!+#REF!,0)</f>
        <v>0</v>
      </c>
      <c r="I771" s="2">
        <f>IFERROR(AVERAGEIF(Customer_Revenue[[#This Row],[4/1/2022]:[9/30/2022]], "&gt;0"),0)</f>
        <v>17.88</v>
      </c>
      <c r="J771" s="1">
        <f>IFERROR(AVEDEV(Customer_Revenue[[#This Row],[4/1/2022]:[9/30/2022]]),0)</f>
        <v>0</v>
      </c>
      <c r="K771" s="1">
        <f>IFERROR(MAX(0,Customer_Revenue[[#This Row],[Q3 Mean]]-Customer_Revenue[[#This Row],[Q3 Mean Absolute Deviation]]),0)</f>
        <v>17.88</v>
      </c>
      <c r="L771" s="1">
        <f>IFERROR(MAX(0,Customer_Revenue[[#This Row],[Q3 Mean]]+Customer_Revenue[[#This Row],[Q3 Mean Absolute Deviation]]),0)</f>
        <v>17.88</v>
      </c>
      <c r="M771" s="2">
        <f>IFERROR(AVERAGEIF(Customer_Revenue[[#This Row],[10/1/2021]:[3/31/2022]], "&gt;0"),0)</f>
        <v>17.67230769230769</v>
      </c>
      <c r="N771" s="1">
        <f>IFERROR(AVEDEV(Customer_Revenue[[#This Row],[10/1/2021]:[3/31/2022]]),0)</f>
        <v>0.25562130177514786</v>
      </c>
      <c r="O771" s="1">
        <f>IFERROR(MAX(0,#REF!-#REF!),0)</f>
        <v>0</v>
      </c>
      <c r="P771" s="1">
        <f>IFERROR(#REF!+#REF!,0)</f>
        <v>0</v>
      </c>
      <c r="Q771">
        <v>12992</v>
      </c>
      <c r="U771">
        <v>17.34</v>
      </c>
      <c r="Z771">
        <v>17.34</v>
      </c>
      <c r="AE771">
        <v>17.34</v>
      </c>
      <c r="AJ771">
        <v>17.34</v>
      </c>
      <c r="AO771">
        <v>17.34</v>
      </c>
      <c r="AT771">
        <v>17.34</v>
      </c>
      <c r="AY771">
        <v>17.34</v>
      </c>
      <c r="BD771">
        <v>17.34</v>
      </c>
      <c r="BI771">
        <v>17.34</v>
      </c>
      <c r="BN771">
        <v>17.34</v>
      </c>
      <c r="BS771">
        <v>17.88</v>
      </c>
      <c r="BX771">
        <v>17.88</v>
      </c>
      <c r="CC771">
        <v>17.88</v>
      </c>
      <c r="CH771">
        <v>17.88</v>
      </c>
      <c r="CK771" s="17"/>
      <c r="CM771">
        <v>17.88</v>
      </c>
      <c r="CR771">
        <v>17.88</v>
      </c>
      <c r="CW771">
        <v>17.88</v>
      </c>
      <c r="DB771">
        <v>17.88</v>
      </c>
      <c r="DG771">
        <v>17.88</v>
      </c>
      <c r="DL771">
        <v>17.88</v>
      </c>
      <c r="DQ771">
        <v>17.88</v>
      </c>
      <c r="DV771">
        <v>17.88</v>
      </c>
      <c r="EA771">
        <v>17.88</v>
      </c>
      <c r="EF771">
        <v>17.88</v>
      </c>
      <c r="EK771">
        <v>17.88</v>
      </c>
      <c r="EP771">
        <v>17.88</v>
      </c>
      <c r="EU771">
        <v>17.88</v>
      </c>
      <c r="EZ771">
        <v>17.88</v>
      </c>
      <c r="FE771">
        <v>17.88</v>
      </c>
      <c r="FJ771">
        <v>17.88</v>
      </c>
      <c r="FO771">
        <v>17.88</v>
      </c>
      <c r="FT771">
        <v>17.88</v>
      </c>
      <c r="FY771">
        <v>17.88</v>
      </c>
      <c r="GD771">
        <v>17.88</v>
      </c>
      <c r="GI771">
        <v>17.88</v>
      </c>
      <c r="GN771">
        <v>17.88</v>
      </c>
      <c r="GS771">
        <v>17.88</v>
      </c>
      <c r="GX771">
        <v>17.88</v>
      </c>
      <c r="HC771">
        <v>17.88</v>
      </c>
      <c r="HH771">
        <v>17.88</v>
      </c>
      <c r="HM771">
        <v>17.88</v>
      </c>
      <c r="HR771">
        <v>17.88</v>
      </c>
      <c r="HW771">
        <v>17.88</v>
      </c>
      <c r="IB771">
        <v>17.88</v>
      </c>
      <c r="IG771">
        <v>17.88</v>
      </c>
      <c r="IL771">
        <v>17.88</v>
      </c>
      <c r="IQ771">
        <v>17.88</v>
      </c>
      <c r="IV771">
        <v>17.88</v>
      </c>
      <c r="JA771">
        <v>17.88</v>
      </c>
      <c r="JF771">
        <v>17.88</v>
      </c>
      <c r="JK771">
        <v>17.88</v>
      </c>
      <c r="JP771">
        <v>17.88</v>
      </c>
    </row>
    <row r="772" spans="1:278" x14ac:dyDescent="0.3">
      <c r="A772" s="2">
        <f>IFERROR(AVERAGEIF(Customer_Revenue[[#This Row],[1/3/2022]:[3/31/2022]], "&gt;0"), 0)</f>
        <v>112.96</v>
      </c>
      <c r="B772" s="1">
        <f>IFERROR(AVEDEV(Customer_Revenue[[#This Row],[1/3/2022]:[3/31/2022]]),0)</f>
        <v>0</v>
      </c>
      <c r="C772" s="1">
        <f>IFERROR(MAX(0,#REF!-#REF!),0)</f>
        <v>0</v>
      </c>
      <c r="D772" s="1">
        <f>IFERROR(#REF!+#REF!,0)</f>
        <v>0</v>
      </c>
      <c r="E772" s="2">
        <f>IFERROR(AVERAGEIF(Customer_Revenue[[#This Row],[4/1/2022]:[6/30/2022]], "&gt;0"), 0)</f>
        <v>192.87</v>
      </c>
      <c r="F772" s="1">
        <f>IFERROR(AVEDEV(Customer_Revenue[[#This Row],[4/1/2022]:[6/30/2022]]),0)</f>
        <v>0</v>
      </c>
      <c r="G772" s="1">
        <f>IFERROR(MAX(0,#REF!-#REF!),0)</f>
        <v>0</v>
      </c>
      <c r="H772" s="1">
        <f>IFERROR(#REF!+#REF!,0)</f>
        <v>0</v>
      </c>
      <c r="I772" s="2">
        <f>IFERROR(AVERAGEIF(Customer_Revenue[[#This Row],[4/1/2022]:[9/30/2022]], "&gt;0"),0)</f>
        <v>220.88</v>
      </c>
      <c r="J772" s="1">
        <f>IFERROR(AVEDEV(Customer_Revenue[[#This Row],[4/1/2022]:[9/30/2022]]),0)</f>
        <v>28.009999999999991</v>
      </c>
      <c r="K772" s="1">
        <f>IFERROR(MAX(0,Customer_Revenue[[#This Row],[Q3 Mean]]-Customer_Revenue[[#This Row],[Q3 Mean Absolute Deviation]]),0)</f>
        <v>192.87</v>
      </c>
      <c r="L772" s="1">
        <f>IFERROR(MAX(0,Customer_Revenue[[#This Row],[Q3 Mean]]+Customer_Revenue[[#This Row],[Q3 Mean Absolute Deviation]]),0)</f>
        <v>248.89</v>
      </c>
      <c r="M772" s="2">
        <f>IFERROR(AVERAGEIF(Customer_Revenue[[#This Row],[10/1/2021]:[3/31/2022]], "&gt;0"),0)</f>
        <v>166.505</v>
      </c>
      <c r="N772" s="1">
        <f>IFERROR(AVEDEV(Customer_Revenue[[#This Row],[10/1/2021]:[3/31/2022]]),0)</f>
        <v>53.545000000000009</v>
      </c>
      <c r="O772" s="1">
        <f>IFERROR(MAX(0,#REF!-#REF!),0)</f>
        <v>0</v>
      </c>
      <c r="P772" s="1">
        <f>IFERROR(#REF!+#REF!,0)</f>
        <v>0</v>
      </c>
      <c r="Q772">
        <v>13000</v>
      </c>
      <c r="AW772">
        <v>220.05</v>
      </c>
      <c r="CK772" s="17"/>
      <c r="DO772">
        <v>112.96</v>
      </c>
      <c r="GQ772">
        <v>192.87</v>
      </c>
      <c r="JN772">
        <v>248.89</v>
      </c>
    </row>
    <row r="773" spans="1:278" x14ac:dyDescent="0.3">
      <c r="A773" s="2">
        <f>IFERROR(AVERAGEIF(Customer_Revenue[[#This Row],[1/3/2022]:[3/31/2022]], "&gt;0"), 0)</f>
        <v>387.5</v>
      </c>
      <c r="B773" s="1">
        <f>IFERROR(AVEDEV(Customer_Revenue[[#This Row],[1/3/2022]:[3/31/2022]]),0)</f>
        <v>0</v>
      </c>
      <c r="C773" s="1">
        <f>IFERROR(MAX(0,#REF!-#REF!),0)</f>
        <v>0</v>
      </c>
      <c r="D773" s="1">
        <f>IFERROR(#REF!+#REF!,0)</f>
        <v>0</v>
      </c>
      <c r="E773" s="2">
        <f>IFERROR(AVERAGEIF(Customer_Revenue[[#This Row],[4/1/2022]:[6/30/2022]], "&gt;0"), 0)</f>
        <v>93.979999999999976</v>
      </c>
      <c r="F773" s="1">
        <f>IFERROR(AVEDEV(Customer_Revenue[[#This Row],[4/1/2022]:[6/30/2022]]),0)</f>
        <v>47.986666666666672</v>
      </c>
      <c r="G773" s="1">
        <f>IFERROR(MAX(0,#REF!-#REF!),0)</f>
        <v>0</v>
      </c>
      <c r="H773" s="1">
        <f>IFERROR(#REF!+#REF!,0)</f>
        <v>0</v>
      </c>
      <c r="I773" s="2">
        <f>IFERROR(AVERAGEIF(Customer_Revenue[[#This Row],[4/1/2022]:[9/30/2022]], "&gt;0"),0)</f>
        <v>93.979999999999976</v>
      </c>
      <c r="J773" s="1">
        <f>IFERROR(AVEDEV(Customer_Revenue[[#This Row],[4/1/2022]:[9/30/2022]]),0)</f>
        <v>59.484999999999992</v>
      </c>
      <c r="K773" s="1">
        <f>IFERROR(MAX(0,Customer_Revenue[[#This Row],[Q3 Mean]]-Customer_Revenue[[#This Row],[Q3 Mean Absolute Deviation]]),0)</f>
        <v>34.494999999999983</v>
      </c>
      <c r="L773" s="1">
        <f>IFERROR(MAX(0,Customer_Revenue[[#This Row],[Q3 Mean]]+Customer_Revenue[[#This Row],[Q3 Mean Absolute Deviation]]),0)</f>
        <v>153.46499999999997</v>
      </c>
      <c r="M773" s="2">
        <f>IFERROR(AVERAGEIF(Customer_Revenue[[#This Row],[10/1/2021]:[3/31/2022]], "&gt;0"),0)</f>
        <v>259.52499999999998</v>
      </c>
      <c r="N773" s="1">
        <f>IFERROR(AVEDEV(Customer_Revenue[[#This Row],[10/1/2021]:[3/31/2022]]),0)</f>
        <v>127.97499999999999</v>
      </c>
      <c r="O773" s="1">
        <f>IFERROR(MAX(0,#REF!-#REF!),0)</f>
        <v>0</v>
      </c>
      <c r="P773" s="1">
        <f>IFERROR(#REF!+#REF!,0)</f>
        <v>0</v>
      </c>
      <c r="Q773">
        <v>13001</v>
      </c>
      <c r="X773">
        <v>131.55000000000001</v>
      </c>
      <c r="CK773" s="17"/>
      <c r="ED773">
        <v>387.5</v>
      </c>
      <c r="FC773">
        <v>22</v>
      </c>
      <c r="FH773">
        <v>119.02</v>
      </c>
      <c r="GQ773">
        <v>140.91999999999999</v>
      </c>
      <c r="HL773">
        <v>0</v>
      </c>
    </row>
    <row r="774" spans="1:278" x14ac:dyDescent="0.3">
      <c r="A774" s="2">
        <f>IFERROR(AVERAGEIF(Customer_Revenue[[#This Row],[1/3/2022]:[3/31/2022]], "&gt;0"), 0)</f>
        <v>0</v>
      </c>
      <c r="B774" s="1">
        <f>IFERROR(AVEDEV(Customer_Revenue[[#This Row],[1/3/2022]:[3/31/2022]]),0)</f>
        <v>0</v>
      </c>
      <c r="C774" s="1">
        <f>IFERROR(MAX(0,#REF!-#REF!),0)</f>
        <v>0</v>
      </c>
      <c r="D774" s="1">
        <f>IFERROR(#REF!+#REF!,0)</f>
        <v>0</v>
      </c>
      <c r="E774" s="2">
        <f>IFERROR(AVERAGEIF(Customer_Revenue[[#This Row],[4/1/2022]:[6/30/2022]], "&gt;0"), 0)</f>
        <v>173.04</v>
      </c>
      <c r="F774" s="1">
        <f>IFERROR(AVEDEV(Customer_Revenue[[#This Row],[4/1/2022]:[6/30/2022]]),0)</f>
        <v>0</v>
      </c>
      <c r="G774" s="1">
        <f>IFERROR(MAX(0,#REF!-#REF!),0)</f>
        <v>0</v>
      </c>
      <c r="H774" s="1">
        <f>IFERROR(#REF!+#REF!,0)</f>
        <v>0</v>
      </c>
      <c r="I774" s="2">
        <f>IFERROR(AVERAGEIF(Customer_Revenue[[#This Row],[4/1/2022]:[9/30/2022]], "&gt;0"),0)</f>
        <v>182.17333333333332</v>
      </c>
      <c r="J774" s="1">
        <f>IFERROR(AVEDEV(Customer_Revenue[[#This Row],[4/1/2022]:[9/30/2022]]),0)</f>
        <v>48.364444444444437</v>
      </c>
      <c r="K774" s="1">
        <f>IFERROR(MAX(0,Customer_Revenue[[#This Row],[Q3 Mean]]-Customer_Revenue[[#This Row],[Q3 Mean Absolute Deviation]]),0)</f>
        <v>133.80888888888887</v>
      </c>
      <c r="L774" s="1">
        <f>IFERROR(MAX(0,Customer_Revenue[[#This Row],[Q3 Mean]]+Customer_Revenue[[#This Row],[Q3 Mean Absolute Deviation]]),0)</f>
        <v>230.53777777777776</v>
      </c>
      <c r="M774" s="2">
        <f>IFERROR(AVERAGEIF(Customer_Revenue[[#This Row],[10/1/2021]:[3/31/2022]], "&gt;0"),0)</f>
        <v>272.77</v>
      </c>
      <c r="N774" s="1">
        <f>IFERROR(AVEDEV(Customer_Revenue[[#This Row],[10/1/2021]:[3/31/2022]]),0)</f>
        <v>0</v>
      </c>
      <c r="O774" s="1">
        <f>IFERROR(MAX(0,#REF!-#REF!),0)</f>
        <v>0</v>
      </c>
      <c r="P774" s="1">
        <f>IFERROR(#REF!+#REF!,0)</f>
        <v>0</v>
      </c>
      <c r="Q774">
        <v>13002</v>
      </c>
      <c r="AW774">
        <v>272.77</v>
      </c>
      <c r="CK774" s="17"/>
      <c r="EX774">
        <v>173.04</v>
      </c>
      <c r="HU774">
        <v>118.76</v>
      </c>
      <c r="JN774">
        <v>254.71999999999997</v>
      </c>
    </row>
    <row r="775" spans="1:278" x14ac:dyDescent="0.3">
      <c r="A775" s="2">
        <f>IFERROR(AVERAGEIF(Customer_Revenue[[#This Row],[1/3/2022]:[3/31/2022]], "&gt;0"), 0)</f>
        <v>61.34</v>
      </c>
      <c r="B775" s="1">
        <f>IFERROR(AVEDEV(Customer_Revenue[[#This Row],[1/3/2022]:[3/31/2022]]),0)</f>
        <v>28.349999999999998</v>
      </c>
      <c r="C775" s="1">
        <f>IFERROR(MAX(0,#REF!-#REF!),0)</f>
        <v>0</v>
      </c>
      <c r="D775" s="1">
        <f>IFERROR(#REF!+#REF!,0)</f>
        <v>0</v>
      </c>
      <c r="E775" s="2">
        <f>IFERROR(AVERAGEIF(Customer_Revenue[[#This Row],[4/1/2022]:[6/30/2022]], "&gt;0"), 0)</f>
        <v>0</v>
      </c>
      <c r="F775" s="1">
        <f>IFERROR(AVEDEV(Customer_Revenue[[#This Row],[4/1/2022]:[6/30/2022]]),0)</f>
        <v>0</v>
      </c>
      <c r="G775" s="1">
        <f>IFERROR(MAX(0,#REF!-#REF!),0)</f>
        <v>0</v>
      </c>
      <c r="H775" s="1">
        <f>IFERROR(#REF!+#REF!,0)</f>
        <v>0</v>
      </c>
      <c r="I775" s="2">
        <f>IFERROR(AVERAGEIF(Customer_Revenue[[#This Row],[4/1/2022]:[9/30/2022]], "&gt;0"),0)</f>
        <v>61.2</v>
      </c>
      <c r="J775" s="1">
        <f>IFERROR(AVEDEV(Customer_Revenue[[#This Row],[4/1/2022]:[9/30/2022]]),0)</f>
        <v>0</v>
      </c>
      <c r="K775" s="1">
        <f>IFERROR(MAX(0,Customer_Revenue[[#This Row],[Q3 Mean]]-Customer_Revenue[[#This Row],[Q3 Mean Absolute Deviation]]),0)</f>
        <v>61.2</v>
      </c>
      <c r="L775" s="1">
        <f>IFERROR(MAX(0,Customer_Revenue[[#This Row],[Q3 Mean]]+Customer_Revenue[[#This Row],[Q3 Mean Absolute Deviation]]),0)</f>
        <v>61.2</v>
      </c>
      <c r="M775" s="2">
        <f>IFERROR(AVERAGEIF(Customer_Revenue[[#This Row],[10/1/2021]:[3/31/2022]], "&gt;0"),0)</f>
        <v>47.876666666666665</v>
      </c>
      <c r="N775" s="1">
        <f>IFERROR(AVEDEV(Customer_Revenue[[#This Row],[10/1/2021]:[3/31/2022]]),0)</f>
        <v>27.875555555555554</v>
      </c>
      <c r="O775" s="1">
        <f>IFERROR(MAX(0,#REF!-#REF!),0)</f>
        <v>0</v>
      </c>
      <c r="P775" s="1">
        <f>IFERROR(#REF!+#REF!,0)</f>
        <v>0</v>
      </c>
      <c r="Q775">
        <v>13016</v>
      </c>
      <c r="AH775">
        <v>20.95</v>
      </c>
      <c r="CK775" s="17"/>
      <c r="DB775">
        <v>89.69</v>
      </c>
      <c r="DY775">
        <v>32.99</v>
      </c>
      <c r="IE775">
        <v>61.2</v>
      </c>
    </row>
    <row r="776" spans="1:278" x14ac:dyDescent="0.3">
      <c r="A776" s="2">
        <f>IFERROR(AVERAGEIF(Customer_Revenue[[#This Row],[1/3/2022]:[3/31/2022]], "&gt;0"), 0)</f>
        <v>1057.3899999999999</v>
      </c>
      <c r="B776" s="1">
        <f>IFERROR(AVEDEV(Customer_Revenue[[#This Row],[1/3/2022]:[3/31/2022]]),0)</f>
        <v>513.33609467455619</v>
      </c>
      <c r="C776" s="1">
        <f>IFERROR(MAX(0,#REF!-#REF!),0)</f>
        <v>0</v>
      </c>
      <c r="D776" s="1">
        <f>IFERROR(#REF!+#REF!,0)</f>
        <v>0</v>
      </c>
      <c r="E776" s="2">
        <f>IFERROR(AVERAGEIF(Customer_Revenue[[#This Row],[4/1/2022]:[6/30/2022]], "&gt;0"), 0)</f>
        <v>493.904</v>
      </c>
      <c r="F776" s="1">
        <f>IFERROR(AVEDEV(Customer_Revenue[[#This Row],[4/1/2022]:[6/30/2022]]),0)</f>
        <v>233.80071005917159</v>
      </c>
      <c r="G776" s="1">
        <f>IFERROR(MAX(0,#REF!-#REF!),0)</f>
        <v>0</v>
      </c>
      <c r="H776" s="1">
        <f>IFERROR(#REF!+#REF!,0)</f>
        <v>0</v>
      </c>
      <c r="I776" s="2">
        <f>IFERROR(AVERAGEIF(Customer_Revenue[[#This Row],[4/1/2022]:[9/30/2022]], "&gt;0"),0)</f>
        <v>700.68499999999995</v>
      </c>
      <c r="J776" s="1">
        <f>IFERROR(AVEDEV(Customer_Revenue[[#This Row],[4/1/2022]:[9/30/2022]]),0)</f>
        <v>292.1923731138545</v>
      </c>
      <c r="K776" s="1">
        <f>IFERROR(MAX(0,Customer_Revenue[[#This Row],[Q3 Mean]]-Customer_Revenue[[#This Row],[Q3 Mean Absolute Deviation]]),0)</f>
        <v>408.49262688614544</v>
      </c>
      <c r="L776" s="1">
        <f>IFERROR(MAX(0,Customer_Revenue[[#This Row],[Q3 Mean]]+Customer_Revenue[[#This Row],[Q3 Mean Absolute Deviation]]),0)</f>
        <v>992.87737311385445</v>
      </c>
      <c r="M776" s="2">
        <f>IFERROR(AVERAGEIF(Customer_Revenue[[#This Row],[10/1/2021]:[3/31/2022]], "&gt;0"),0)</f>
        <v>727.16799999999989</v>
      </c>
      <c r="N776" s="1">
        <f>IFERROR(AVEDEV(Customer_Revenue[[#This Row],[10/1/2021]:[3/31/2022]]),0)</f>
        <v>358.78060356652958</v>
      </c>
      <c r="O776" s="1">
        <f>IFERROR(MAX(0,#REF!-#REF!),0)</f>
        <v>0</v>
      </c>
      <c r="P776" s="1">
        <f>IFERROR(#REF!+#REF!,0)</f>
        <v>0</v>
      </c>
      <c r="Q776">
        <v>13030</v>
      </c>
      <c r="R776">
        <v>0</v>
      </c>
      <c r="W776">
        <v>239.6</v>
      </c>
      <c r="AB776">
        <v>0</v>
      </c>
      <c r="AG776">
        <v>33.97</v>
      </c>
      <c r="AL776">
        <v>911.16</v>
      </c>
      <c r="AQ776">
        <v>0</v>
      </c>
      <c r="AV776">
        <v>0</v>
      </c>
      <c r="BA776">
        <v>341.64</v>
      </c>
      <c r="BF776">
        <v>0</v>
      </c>
      <c r="BK776">
        <v>0</v>
      </c>
      <c r="BP776">
        <v>0</v>
      </c>
      <c r="BU776">
        <v>458.36</v>
      </c>
      <c r="BZ776">
        <v>0</v>
      </c>
      <c r="CE776">
        <v>0</v>
      </c>
      <c r="CJ776">
        <v>0</v>
      </c>
      <c r="CK776" s="17"/>
      <c r="CO776">
        <v>654.72</v>
      </c>
      <c r="CT776">
        <v>0</v>
      </c>
      <c r="CY776">
        <v>0</v>
      </c>
      <c r="DA776">
        <v>3485.27</v>
      </c>
      <c r="DD776">
        <v>0</v>
      </c>
      <c r="DI776">
        <v>416.76</v>
      </c>
      <c r="DN776">
        <v>0</v>
      </c>
      <c r="DS776">
        <v>327.36</v>
      </c>
      <c r="DX776">
        <v>0</v>
      </c>
      <c r="EC776">
        <v>0</v>
      </c>
      <c r="EH776">
        <v>402.84</v>
      </c>
      <c r="EM776">
        <v>0</v>
      </c>
      <c r="ER776">
        <v>0</v>
      </c>
      <c r="EW776">
        <v>0</v>
      </c>
      <c r="FB776">
        <v>730.2</v>
      </c>
      <c r="FG776">
        <v>524</v>
      </c>
      <c r="FL776">
        <v>0</v>
      </c>
      <c r="FQ776">
        <v>0</v>
      </c>
      <c r="FV776">
        <v>0</v>
      </c>
      <c r="GA776">
        <v>578.96</v>
      </c>
      <c r="GF776">
        <v>309</v>
      </c>
      <c r="GK776">
        <v>327.36</v>
      </c>
      <c r="GP776">
        <v>0</v>
      </c>
      <c r="GU776">
        <v>0</v>
      </c>
      <c r="GZ776">
        <v>0</v>
      </c>
      <c r="HE776">
        <v>0</v>
      </c>
      <c r="HJ776">
        <v>0</v>
      </c>
      <c r="HO776">
        <v>0</v>
      </c>
      <c r="HT776">
        <v>0</v>
      </c>
      <c r="HY776">
        <v>981.8</v>
      </c>
      <c r="ID776">
        <v>0</v>
      </c>
      <c r="II776">
        <v>0</v>
      </c>
      <c r="IN776">
        <v>1505.56</v>
      </c>
      <c r="IS776">
        <v>0</v>
      </c>
      <c r="IX776">
        <v>648.6</v>
      </c>
      <c r="JC776">
        <v>0</v>
      </c>
      <c r="JH776">
        <v>0</v>
      </c>
      <c r="JM776">
        <v>0</v>
      </c>
      <c r="JR776">
        <v>0</v>
      </c>
    </row>
    <row r="777" spans="1:278" x14ac:dyDescent="0.3">
      <c r="A777" s="2">
        <f>IFERROR(AVERAGEIF(Customer_Revenue[[#This Row],[1/3/2022]:[3/31/2022]], "&gt;0"), 0)</f>
        <v>0</v>
      </c>
      <c r="B777" s="1">
        <f>IFERROR(AVEDEV(Customer_Revenue[[#This Row],[1/3/2022]:[3/31/2022]]),0)</f>
        <v>0</v>
      </c>
      <c r="C777" s="1">
        <f>IFERROR(MAX(0,#REF!-#REF!),0)</f>
        <v>0</v>
      </c>
      <c r="D777" s="1">
        <f>IFERROR(#REF!+#REF!,0)</f>
        <v>0</v>
      </c>
      <c r="E777" s="2">
        <f>IFERROR(AVERAGEIF(Customer_Revenue[[#This Row],[4/1/2022]:[6/30/2022]], "&gt;0"), 0)</f>
        <v>0</v>
      </c>
      <c r="F777" s="1">
        <f>IFERROR(AVEDEV(Customer_Revenue[[#This Row],[4/1/2022]:[6/30/2022]]),0)</f>
        <v>0</v>
      </c>
      <c r="G777" s="1">
        <f>IFERROR(MAX(0,#REF!-#REF!),0)</f>
        <v>0</v>
      </c>
      <c r="H777" s="1">
        <f>IFERROR(#REF!+#REF!,0)</f>
        <v>0</v>
      </c>
      <c r="I777" s="2">
        <f>IFERROR(AVERAGEIF(Customer_Revenue[[#This Row],[4/1/2022]:[9/30/2022]], "&gt;0"),0)</f>
        <v>0</v>
      </c>
      <c r="J777" s="1">
        <f>IFERROR(AVEDEV(Customer_Revenue[[#This Row],[4/1/2022]:[9/30/2022]]),0)</f>
        <v>0</v>
      </c>
      <c r="K777" s="1">
        <f>IFERROR(MAX(0,Customer_Revenue[[#This Row],[Q3 Mean]]-Customer_Revenue[[#This Row],[Q3 Mean Absolute Deviation]]),0)</f>
        <v>0</v>
      </c>
      <c r="L777" s="1">
        <f>IFERROR(MAX(0,Customer_Revenue[[#This Row],[Q3 Mean]]+Customer_Revenue[[#This Row],[Q3 Mean Absolute Deviation]]),0)</f>
        <v>0</v>
      </c>
      <c r="M777" s="2">
        <f>IFERROR(AVERAGEIF(Customer_Revenue[[#This Row],[10/1/2021]:[3/31/2022]], "&gt;0"),0)</f>
        <v>122.77</v>
      </c>
      <c r="N777" s="1">
        <f>IFERROR(AVEDEV(Customer_Revenue[[#This Row],[10/1/2021]:[3/31/2022]]),0)</f>
        <v>0</v>
      </c>
      <c r="O777" s="1">
        <f>IFERROR(MAX(0,#REF!-#REF!),0)</f>
        <v>0</v>
      </c>
      <c r="P777" s="1">
        <f>IFERROR(#REF!+#REF!,0)</f>
        <v>0</v>
      </c>
      <c r="Q777">
        <v>13031</v>
      </c>
      <c r="BI777">
        <v>122.77</v>
      </c>
      <c r="CK777" s="17"/>
    </row>
    <row r="778" spans="1:278" x14ac:dyDescent="0.3">
      <c r="A778" s="2">
        <f>IFERROR(AVERAGEIF(Customer_Revenue[[#This Row],[1/3/2022]:[3/31/2022]], "&gt;0"), 0)</f>
        <v>0</v>
      </c>
      <c r="B778" s="1">
        <f>IFERROR(AVEDEV(Customer_Revenue[[#This Row],[1/3/2022]:[3/31/2022]]),0)</f>
        <v>0</v>
      </c>
      <c r="C778" s="1">
        <f>IFERROR(MAX(0,#REF!-#REF!),0)</f>
        <v>0</v>
      </c>
      <c r="D778" s="1">
        <f>IFERROR(#REF!+#REF!,0)</f>
        <v>0</v>
      </c>
      <c r="E778" s="2">
        <f>IFERROR(AVERAGEIF(Customer_Revenue[[#This Row],[4/1/2022]:[6/30/2022]], "&gt;0"), 0)</f>
        <v>29.72</v>
      </c>
      <c r="F778" s="1">
        <f>IFERROR(AVEDEV(Customer_Revenue[[#This Row],[4/1/2022]:[6/30/2022]]),0)</f>
        <v>14.86</v>
      </c>
      <c r="G778" s="1">
        <f>IFERROR(MAX(0,#REF!-#REF!),0)</f>
        <v>0</v>
      </c>
      <c r="H778" s="1">
        <f>IFERROR(#REF!+#REF!,0)</f>
        <v>0</v>
      </c>
      <c r="I778" s="2">
        <f>IFERROR(AVERAGEIF(Customer_Revenue[[#This Row],[4/1/2022]:[9/30/2022]], "&gt;0"),0)</f>
        <v>29.72</v>
      </c>
      <c r="J778" s="1">
        <f>IFERROR(AVEDEV(Customer_Revenue[[#This Row],[4/1/2022]:[9/30/2022]]),0)</f>
        <v>14.86</v>
      </c>
      <c r="K778" s="1">
        <f>IFERROR(MAX(0,Customer_Revenue[[#This Row],[Q3 Mean]]-Customer_Revenue[[#This Row],[Q3 Mean Absolute Deviation]]),0)</f>
        <v>14.86</v>
      </c>
      <c r="L778" s="1">
        <f>IFERROR(MAX(0,Customer_Revenue[[#This Row],[Q3 Mean]]+Customer_Revenue[[#This Row],[Q3 Mean Absolute Deviation]]),0)</f>
        <v>44.58</v>
      </c>
      <c r="M778" s="2">
        <f>IFERROR(AVERAGEIF(Customer_Revenue[[#This Row],[10/1/2021]:[3/31/2022]], "&gt;0"),0)</f>
        <v>0</v>
      </c>
      <c r="N778" s="1">
        <f>IFERROR(AVEDEV(Customer_Revenue[[#This Row],[10/1/2021]:[3/31/2022]]),0)</f>
        <v>0</v>
      </c>
      <c r="O778" s="1">
        <f>IFERROR(MAX(0,#REF!-#REF!),0)</f>
        <v>0</v>
      </c>
      <c r="P778" s="1">
        <f>IFERROR(#REF!+#REF!,0)</f>
        <v>0</v>
      </c>
      <c r="Q778">
        <v>13032</v>
      </c>
      <c r="CK778" s="17"/>
      <c r="FB778">
        <v>29.72</v>
      </c>
      <c r="FG778">
        <v>0</v>
      </c>
    </row>
    <row r="779" spans="1:278" x14ac:dyDescent="0.3">
      <c r="A779" s="2">
        <f>IFERROR(AVERAGEIF(Customer_Revenue[[#This Row],[1/3/2022]:[3/31/2022]], "&gt;0"), 0)</f>
        <v>38.51</v>
      </c>
      <c r="B779" s="1">
        <f>IFERROR(AVEDEV(Customer_Revenue[[#This Row],[1/3/2022]:[3/31/2022]]),0)</f>
        <v>0</v>
      </c>
      <c r="C779" s="1">
        <f>IFERROR(MAX(0,#REF!-#REF!),0)</f>
        <v>0</v>
      </c>
      <c r="D779" s="1">
        <f>IFERROR(#REF!+#REF!,0)</f>
        <v>0</v>
      </c>
      <c r="E779" s="2">
        <f>IFERROR(AVERAGEIF(Customer_Revenue[[#This Row],[4/1/2022]:[6/30/2022]], "&gt;0"), 0)</f>
        <v>49.52</v>
      </c>
      <c r="F779" s="1">
        <f>IFERROR(AVEDEV(Customer_Revenue[[#This Row],[4/1/2022]:[6/30/2022]]),0)</f>
        <v>0</v>
      </c>
      <c r="G779" s="1">
        <f>IFERROR(MAX(0,#REF!-#REF!),0)</f>
        <v>0</v>
      </c>
      <c r="H779" s="1">
        <f>IFERROR(#REF!+#REF!,0)</f>
        <v>0</v>
      </c>
      <c r="I779" s="2">
        <f>IFERROR(AVERAGEIF(Customer_Revenue[[#This Row],[4/1/2022]:[9/30/2022]], "&gt;0"),0)</f>
        <v>59.915000000000006</v>
      </c>
      <c r="J779" s="1">
        <f>IFERROR(AVEDEV(Customer_Revenue[[#This Row],[4/1/2022]:[9/30/2022]]),0)</f>
        <v>10.395</v>
      </c>
      <c r="K779" s="1">
        <f>IFERROR(MAX(0,Customer_Revenue[[#This Row],[Q3 Mean]]-Customer_Revenue[[#This Row],[Q3 Mean Absolute Deviation]]),0)</f>
        <v>49.52000000000001</v>
      </c>
      <c r="L779" s="1">
        <f>IFERROR(MAX(0,Customer_Revenue[[#This Row],[Q3 Mean]]+Customer_Revenue[[#This Row],[Q3 Mean Absolute Deviation]]),0)</f>
        <v>70.31</v>
      </c>
      <c r="M779" s="2">
        <f>IFERROR(AVERAGEIF(Customer_Revenue[[#This Row],[10/1/2021]:[3/31/2022]], "&gt;0"),0)</f>
        <v>26.254999999999999</v>
      </c>
      <c r="N779" s="1">
        <f>IFERROR(AVEDEV(Customer_Revenue[[#This Row],[10/1/2021]:[3/31/2022]]),0)</f>
        <v>12.254999999999999</v>
      </c>
      <c r="O779" s="1">
        <f>IFERROR(MAX(0,#REF!-#REF!),0)</f>
        <v>0</v>
      </c>
      <c r="P779" s="1">
        <f>IFERROR(#REF!+#REF!,0)</f>
        <v>0</v>
      </c>
      <c r="Q779">
        <v>13033</v>
      </c>
      <c r="BY779">
        <v>14</v>
      </c>
      <c r="CK779" s="17"/>
      <c r="DH779">
        <v>38.51</v>
      </c>
      <c r="FK779">
        <v>49.52</v>
      </c>
      <c r="JG779">
        <v>70.31</v>
      </c>
    </row>
    <row r="780" spans="1:278" x14ac:dyDescent="0.3">
      <c r="A780" s="2">
        <f>IFERROR(AVERAGEIF(Customer_Revenue[[#This Row],[1/3/2022]:[3/31/2022]], "&gt;0"), 0)</f>
        <v>58.09</v>
      </c>
      <c r="B780" s="1">
        <f>IFERROR(AVEDEV(Customer_Revenue[[#This Row],[1/3/2022]:[3/31/2022]]),0)</f>
        <v>25.817777777777778</v>
      </c>
      <c r="C780" s="1">
        <f>IFERROR(MAX(0,#REF!-#REF!),0)</f>
        <v>0</v>
      </c>
      <c r="D780" s="1">
        <f>IFERROR(#REF!+#REF!,0)</f>
        <v>0</v>
      </c>
      <c r="E780" s="2">
        <f>IFERROR(AVERAGEIF(Customer_Revenue[[#This Row],[4/1/2022]:[6/30/2022]], "&gt;0"), 0)</f>
        <v>41.84</v>
      </c>
      <c r="F780" s="1">
        <f>IFERROR(AVEDEV(Customer_Revenue[[#This Row],[4/1/2022]:[6/30/2022]]),0)</f>
        <v>20.92</v>
      </c>
      <c r="G780" s="1">
        <f>IFERROR(MAX(0,#REF!-#REF!),0)</f>
        <v>0</v>
      </c>
      <c r="H780" s="1">
        <f>IFERROR(#REF!+#REF!,0)</f>
        <v>0</v>
      </c>
      <c r="I780" s="2">
        <f>IFERROR(AVERAGEIF(Customer_Revenue[[#This Row],[4/1/2022]:[9/30/2022]], "&gt;0"),0)</f>
        <v>41.84</v>
      </c>
      <c r="J780" s="1">
        <f>IFERROR(AVEDEV(Customer_Revenue[[#This Row],[4/1/2022]:[9/30/2022]]),0)</f>
        <v>18.595555555555556</v>
      </c>
      <c r="K780" s="1">
        <f>IFERROR(MAX(0,Customer_Revenue[[#This Row],[Q3 Mean]]-Customer_Revenue[[#This Row],[Q3 Mean Absolute Deviation]]),0)</f>
        <v>23.244444444444447</v>
      </c>
      <c r="L780" s="1">
        <f>IFERROR(MAX(0,Customer_Revenue[[#This Row],[Q3 Mean]]+Customer_Revenue[[#This Row],[Q3 Mean Absolute Deviation]]),0)</f>
        <v>60.43555555555556</v>
      </c>
      <c r="M780" s="2">
        <f>IFERROR(AVERAGEIF(Customer_Revenue[[#This Row],[10/1/2021]:[3/31/2022]], "&gt;0"),0)</f>
        <v>58.09</v>
      </c>
      <c r="N780" s="1">
        <f>IFERROR(AVEDEV(Customer_Revenue[[#This Row],[10/1/2021]:[3/31/2022]]),0)</f>
        <v>25.817777777777778</v>
      </c>
      <c r="O780" s="1">
        <f>IFERROR(MAX(0,#REF!-#REF!),0)</f>
        <v>0</v>
      </c>
      <c r="P780" s="1">
        <f>IFERROR(#REF!+#REF!,0)</f>
        <v>0</v>
      </c>
      <c r="Q780">
        <v>13040</v>
      </c>
      <c r="CK780" s="17"/>
      <c r="DN780">
        <v>0</v>
      </c>
      <c r="DQ780">
        <v>58.09</v>
      </c>
      <c r="DS780">
        <v>0</v>
      </c>
      <c r="GJ780">
        <v>0</v>
      </c>
      <c r="GX780">
        <v>41.84</v>
      </c>
      <c r="JK780">
        <v>0</v>
      </c>
    </row>
    <row r="781" spans="1:278" x14ac:dyDescent="0.3">
      <c r="A781" s="2">
        <f>IFERROR(AVERAGEIF(Customer_Revenue[[#This Row],[1/3/2022]:[3/31/2022]], "&gt;0"), 0)</f>
        <v>201.43</v>
      </c>
      <c r="B781" s="1">
        <f>IFERROR(AVEDEV(Customer_Revenue[[#This Row],[1/3/2022]:[3/31/2022]]),0)</f>
        <v>0</v>
      </c>
      <c r="C781" s="1">
        <f>IFERROR(MAX(0,#REF!-#REF!),0)</f>
        <v>0</v>
      </c>
      <c r="D781" s="1">
        <f>IFERROR(#REF!+#REF!,0)</f>
        <v>0</v>
      </c>
      <c r="E781" s="2">
        <f>IFERROR(AVERAGEIF(Customer_Revenue[[#This Row],[4/1/2022]:[6/30/2022]], "&gt;0"), 0)</f>
        <v>0</v>
      </c>
      <c r="F781" s="1">
        <f>IFERROR(AVEDEV(Customer_Revenue[[#This Row],[4/1/2022]:[6/30/2022]]),0)</f>
        <v>0</v>
      </c>
      <c r="G781" s="1">
        <f>IFERROR(MAX(0,#REF!-#REF!),0)</f>
        <v>0</v>
      </c>
      <c r="H781" s="1">
        <f>IFERROR(#REF!+#REF!,0)</f>
        <v>0</v>
      </c>
      <c r="I781" s="2">
        <f>IFERROR(AVERAGEIF(Customer_Revenue[[#This Row],[4/1/2022]:[9/30/2022]], "&gt;0"),0)</f>
        <v>0</v>
      </c>
      <c r="J781" s="1">
        <f>IFERROR(AVEDEV(Customer_Revenue[[#This Row],[4/1/2022]:[9/30/2022]]),0)</f>
        <v>0</v>
      </c>
      <c r="K781" s="1">
        <f>IFERROR(MAX(0,Customer_Revenue[[#This Row],[Q3 Mean]]-Customer_Revenue[[#This Row],[Q3 Mean Absolute Deviation]]),0)</f>
        <v>0</v>
      </c>
      <c r="L781" s="1">
        <f>IFERROR(MAX(0,Customer_Revenue[[#This Row],[Q3 Mean]]+Customer_Revenue[[#This Row],[Q3 Mean Absolute Deviation]]),0)</f>
        <v>0</v>
      </c>
      <c r="M781" s="2">
        <f>IFERROR(AVERAGEIF(Customer_Revenue[[#This Row],[10/1/2021]:[3/31/2022]], "&gt;0"),0)</f>
        <v>201.43</v>
      </c>
      <c r="N781" s="1">
        <f>IFERROR(AVEDEV(Customer_Revenue[[#This Row],[10/1/2021]:[3/31/2022]]),0)</f>
        <v>0</v>
      </c>
      <c r="O781" s="1">
        <f>IFERROR(MAX(0,#REF!-#REF!),0)</f>
        <v>0</v>
      </c>
      <c r="P781" s="1">
        <f>IFERROR(#REF!+#REF!,0)</f>
        <v>0</v>
      </c>
      <c r="Q781">
        <v>13041</v>
      </c>
      <c r="CK781" s="17"/>
      <c r="CT781">
        <v>201.43</v>
      </c>
    </row>
    <row r="782" spans="1:278" x14ac:dyDescent="0.3">
      <c r="A782" s="2">
        <f>IFERROR(AVERAGEIF(Customer_Revenue[[#This Row],[1/3/2022]:[3/31/2022]], "&gt;0"), 0)</f>
        <v>119.98</v>
      </c>
      <c r="B782" s="1">
        <f>IFERROR(AVEDEV(Customer_Revenue[[#This Row],[1/3/2022]:[3/31/2022]]),0)</f>
        <v>0</v>
      </c>
      <c r="C782" s="1">
        <f>IFERROR(MAX(0,#REF!-#REF!),0)</f>
        <v>0</v>
      </c>
      <c r="D782" s="1">
        <f>IFERROR(#REF!+#REF!,0)</f>
        <v>0</v>
      </c>
      <c r="E782" s="2">
        <f>IFERROR(AVERAGEIF(Customer_Revenue[[#This Row],[4/1/2022]:[6/30/2022]], "&gt;0"), 0)</f>
        <v>59.43</v>
      </c>
      <c r="F782" s="1">
        <f>IFERROR(AVEDEV(Customer_Revenue[[#This Row],[4/1/2022]:[6/30/2022]]),0)</f>
        <v>0</v>
      </c>
      <c r="G782" s="1">
        <f>IFERROR(MAX(0,#REF!-#REF!),0)</f>
        <v>0</v>
      </c>
      <c r="H782" s="1">
        <f>IFERROR(#REF!+#REF!,0)</f>
        <v>0</v>
      </c>
      <c r="I782" s="2">
        <f>IFERROR(AVERAGEIF(Customer_Revenue[[#This Row],[4/1/2022]:[9/30/2022]], "&gt;0"),0)</f>
        <v>89.766666666666666</v>
      </c>
      <c r="J782" s="1">
        <f>IFERROR(AVEDEV(Customer_Revenue[[#This Row],[4/1/2022]:[9/30/2022]]),0)</f>
        <v>34.922222222222224</v>
      </c>
      <c r="K782" s="1">
        <f>IFERROR(MAX(0,Customer_Revenue[[#This Row],[Q3 Mean]]-Customer_Revenue[[#This Row],[Q3 Mean Absolute Deviation]]),0)</f>
        <v>54.844444444444441</v>
      </c>
      <c r="L782" s="1">
        <f>IFERROR(MAX(0,Customer_Revenue[[#This Row],[Q3 Mean]]+Customer_Revenue[[#This Row],[Q3 Mean Absolute Deviation]]),0)</f>
        <v>124.6888888888889</v>
      </c>
      <c r="M782" s="2">
        <f>IFERROR(AVERAGEIF(Customer_Revenue[[#This Row],[10/1/2021]:[3/31/2022]], "&gt;0"),0)</f>
        <v>119.98</v>
      </c>
      <c r="N782" s="1">
        <f>IFERROR(AVEDEV(Customer_Revenue[[#This Row],[10/1/2021]:[3/31/2022]]),0)</f>
        <v>0</v>
      </c>
      <c r="O782" s="1">
        <f>IFERROR(MAX(0,#REF!-#REF!),0)</f>
        <v>0</v>
      </c>
      <c r="P782" s="1">
        <f>IFERROR(#REF!+#REF!,0)</f>
        <v>0</v>
      </c>
      <c r="Q782">
        <v>13042</v>
      </c>
      <c r="CK782" s="17"/>
      <c r="CW782">
        <v>119.98</v>
      </c>
      <c r="FT782">
        <v>59.43</v>
      </c>
      <c r="IQ782">
        <v>142.15</v>
      </c>
      <c r="JK782">
        <v>67.72</v>
      </c>
    </row>
    <row r="783" spans="1:278" x14ac:dyDescent="0.3">
      <c r="A783" s="2">
        <f>IFERROR(AVERAGEIF(Customer_Revenue[[#This Row],[1/3/2022]:[3/31/2022]], "&gt;0"), 0)</f>
        <v>0</v>
      </c>
      <c r="B783" s="1">
        <f>IFERROR(AVEDEV(Customer_Revenue[[#This Row],[1/3/2022]:[3/31/2022]]),0)</f>
        <v>0</v>
      </c>
      <c r="C783" s="1">
        <f>IFERROR(MAX(0,#REF!-#REF!),0)</f>
        <v>0</v>
      </c>
      <c r="D783" s="1">
        <f>IFERROR(#REF!+#REF!,0)</f>
        <v>0</v>
      </c>
      <c r="E783" s="2">
        <f>IFERROR(AVERAGEIF(Customer_Revenue[[#This Row],[4/1/2022]:[6/30/2022]], "&gt;0"), 0)</f>
        <v>48.44</v>
      </c>
      <c r="F783" s="1">
        <f>IFERROR(AVEDEV(Customer_Revenue[[#This Row],[4/1/2022]:[6/30/2022]]),0)</f>
        <v>0</v>
      </c>
      <c r="G783" s="1">
        <f>IFERROR(MAX(0,#REF!-#REF!),0)</f>
        <v>0</v>
      </c>
      <c r="H783" s="1">
        <f>IFERROR(#REF!+#REF!,0)</f>
        <v>0</v>
      </c>
      <c r="I783" s="2">
        <f>IFERROR(AVERAGEIF(Customer_Revenue[[#This Row],[4/1/2022]:[9/30/2022]], "&gt;0"),0)</f>
        <v>48.44</v>
      </c>
      <c r="J783" s="1">
        <f>IFERROR(AVEDEV(Customer_Revenue[[#This Row],[4/1/2022]:[9/30/2022]]),0)</f>
        <v>0</v>
      </c>
      <c r="K783" s="1">
        <f>IFERROR(MAX(0,Customer_Revenue[[#This Row],[Q3 Mean]]-Customer_Revenue[[#This Row],[Q3 Mean Absolute Deviation]]),0)</f>
        <v>48.44</v>
      </c>
      <c r="L783" s="1">
        <f>IFERROR(MAX(0,Customer_Revenue[[#This Row],[Q3 Mean]]+Customer_Revenue[[#This Row],[Q3 Mean Absolute Deviation]]),0)</f>
        <v>48.44</v>
      </c>
      <c r="M783" s="2">
        <f>IFERROR(AVERAGEIF(Customer_Revenue[[#This Row],[10/1/2021]:[3/31/2022]], "&gt;0"),0)</f>
        <v>0</v>
      </c>
      <c r="N783" s="1">
        <f>IFERROR(AVEDEV(Customer_Revenue[[#This Row],[10/1/2021]:[3/31/2022]]),0)</f>
        <v>0</v>
      </c>
      <c r="O783" s="1">
        <f>IFERROR(MAX(0,#REF!-#REF!),0)</f>
        <v>0</v>
      </c>
      <c r="P783" s="1">
        <f>IFERROR(#REF!+#REF!,0)</f>
        <v>0</v>
      </c>
      <c r="Q783">
        <v>13043</v>
      </c>
      <c r="CK783" s="17"/>
      <c r="FB783">
        <v>48.44</v>
      </c>
    </row>
    <row r="784" spans="1:278" x14ac:dyDescent="0.3">
      <c r="A784" s="2">
        <f>IFERROR(AVERAGEIF(Customer_Revenue[[#This Row],[1/3/2022]:[3/31/2022]], "&gt;0"), 0)</f>
        <v>46.76</v>
      </c>
      <c r="B784" s="1">
        <f>IFERROR(AVEDEV(Customer_Revenue[[#This Row],[1/3/2022]:[3/31/2022]]),0)</f>
        <v>0</v>
      </c>
      <c r="C784" s="1">
        <f>IFERROR(MAX(0,#REF!-#REF!),0)</f>
        <v>0</v>
      </c>
      <c r="D784" s="1">
        <f>IFERROR(#REF!+#REF!,0)</f>
        <v>0</v>
      </c>
      <c r="E784" s="2">
        <f>IFERROR(AVERAGEIF(Customer_Revenue[[#This Row],[4/1/2022]:[6/30/2022]], "&gt;0"), 0)</f>
        <v>0</v>
      </c>
      <c r="F784" s="1">
        <f>IFERROR(AVEDEV(Customer_Revenue[[#This Row],[4/1/2022]:[6/30/2022]]),0)</f>
        <v>0</v>
      </c>
      <c r="G784" s="1">
        <f>IFERROR(MAX(0,#REF!-#REF!),0)</f>
        <v>0</v>
      </c>
      <c r="H784" s="1">
        <f>IFERROR(#REF!+#REF!,0)</f>
        <v>0</v>
      </c>
      <c r="I784" s="2">
        <f>IFERROR(AVERAGEIF(Customer_Revenue[[#This Row],[4/1/2022]:[9/30/2022]], "&gt;0"),0)</f>
        <v>0</v>
      </c>
      <c r="J784" s="1">
        <f>IFERROR(AVEDEV(Customer_Revenue[[#This Row],[4/1/2022]:[9/30/2022]]),0)</f>
        <v>0</v>
      </c>
      <c r="K784" s="1">
        <f>IFERROR(MAX(0,Customer_Revenue[[#This Row],[Q3 Mean]]-Customer_Revenue[[#This Row],[Q3 Mean Absolute Deviation]]),0)</f>
        <v>0</v>
      </c>
      <c r="L784" s="1">
        <f>IFERROR(MAX(0,Customer_Revenue[[#This Row],[Q3 Mean]]+Customer_Revenue[[#This Row],[Q3 Mean Absolute Deviation]]),0)</f>
        <v>0</v>
      </c>
      <c r="M784" s="2">
        <f>IFERROR(AVERAGEIF(Customer_Revenue[[#This Row],[10/1/2021]:[3/31/2022]], "&gt;0"),0)</f>
        <v>39.894999999999996</v>
      </c>
      <c r="N784" s="1">
        <f>IFERROR(AVEDEV(Customer_Revenue[[#This Row],[10/1/2021]:[3/31/2022]]),0)</f>
        <v>6.8649999999999984</v>
      </c>
      <c r="O784" s="1">
        <f>IFERROR(MAX(0,#REF!-#REF!),0)</f>
        <v>0</v>
      </c>
      <c r="P784" s="1">
        <f>IFERROR(#REF!+#REF!,0)</f>
        <v>0</v>
      </c>
      <c r="Q784">
        <v>13044</v>
      </c>
      <c r="BU784">
        <v>33.03</v>
      </c>
      <c r="CK784" s="17"/>
      <c r="DS784">
        <v>46.76</v>
      </c>
    </row>
    <row r="785" spans="1:277" x14ac:dyDescent="0.3">
      <c r="A785" s="2">
        <f>IFERROR(AVERAGEIF(Customer_Revenue[[#This Row],[1/3/2022]:[3/31/2022]], "&gt;0"), 0)</f>
        <v>57.88</v>
      </c>
      <c r="B785" s="1">
        <f>IFERROR(AVEDEV(Customer_Revenue[[#This Row],[1/3/2022]:[3/31/2022]]),0)</f>
        <v>0</v>
      </c>
      <c r="C785" s="1">
        <f>IFERROR(MAX(0,#REF!-#REF!),0)</f>
        <v>0</v>
      </c>
      <c r="D785" s="1">
        <f>IFERROR(#REF!+#REF!,0)</f>
        <v>0</v>
      </c>
      <c r="E785" s="2">
        <f>IFERROR(AVERAGEIF(Customer_Revenue[[#This Row],[4/1/2022]:[6/30/2022]], "&gt;0"), 0)</f>
        <v>0</v>
      </c>
      <c r="F785" s="1">
        <f>IFERROR(AVEDEV(Customer_Revenue[[#This Row],[4/1/2022]:[6/30/2022]]),0)</f>
        <v>0</v>
      </c>
      <c r="G785" s="1">
        <f>IFERROR(MAX(0,#REF!-#REF!),0)</f>
        <v>0</v>
      </c>
      <c r="H785" s="1">
        <f>IFERROR(#REF!+#REF!,0)</f>
        <v>0</v>
      </c>
      <c r="I785" s="2">
        <f>IFERROR(AVERAGEIF(Customer_Revenue[[#This Row],[4/1/2022]:[9/30/2022]], "&gt;0"),0)</f>
        <v>0</v>
      </c>
      <c r="J785" s="1">
        <f>IFERROR(AVEDEV(Customer_Revenue[[#This Row],[4/1/2022]:[9/30/2022]]),0)</f>
        <v>0</v>
      </c>
      <c r="K785" s="1">
        <f>IFERROR(MAX(0,Customer_Revenue[[#This Row],[Q3 Mean]]-Customer_Revenue[[#This Row],[Q3 Mean Absolute Deviation]]),0)</f>
        <v>0</v>
      </c>
      <c r="L785" s="1">
        <f>IFERROR(MAX(0,Customer_Revenue[[#This Row],[Q3 Mean]]+Customer_Revenue[[#This Row],[Q3 Mean Absolute Deviation]]),0)</f>
        <v>0</v>
      </c>
      <c r="M785" s="2">
        <f>IFERROR(AVERAGEIF(Customer_Revenue[[#This Row],[10/1/2021]:[3/31/2022]], "&gt;0"),0)</f>
        <v>57.88</v>
      </c>
      <c r="N785" s="1">
        <f>IFERROR(AVEDEV(Customer_Revenue[[#This Row],[10/1/2021]:[3/31/2022]]),0)</f>
        <v>0</v>
      </c>
      <c r="O785" s="1">
        <f>IFERROR(MAX(0,#REF!-#REF!),0)</f>
        <v>0</v>
      </c>
      <c r="P785" s="1">
        <f>IFERROR(#REF!+#REF!,0)</f>
        <v>0</v>
      </c>
      <c r="Q785">
        <v>13048</v>
      </c>
      <c r="CK785" s="17"/>
      <c r="DN785">
        <v>57.88</v>
      </c>
    </row>
    <row r="786" spans="1:277" x14ac:dyDescent="0.3">
      <c r="A786" s="2">
        <f>IFERROR(AVERAGEIF(Customer_Revenue[[#This Row],[1/3/2022]:[3/31/2022]], "&gt;0"), 0)</f>
        <v>203.51</v>
      </c>
      <c r="B786" s="1">
        <f>IFERROR(AVEDEV(Customer_Revenue[[#This Row],[1/3/2022]:[3/31/2022]]),0)</f>
        <v>0</v>
      </c>
      <c r="C786" s="1">
        <f>IFERROR(MAX(0,#REF!-#REF!),0)</f>
        <v>0</v>
      </c>
      <c r="D786" s="1">
        <f>IFERROR(#REF!+#REF!,0)</f>
        <v>0</v>
      </c>
      <c r="E786" s="2">
        <f>IFERROR(AVERAGEIF(Customer_Revenue[[#This Row],[4/1/2022]:[6/30/2022]], "&gt;0"), 0)</f>
        <v>0</v>
      </c>
      <c r="F786" s="1">
        <f>IFERROR(AVEDEV(Customer_Revenue[[#This Row],[4/1/2022]:[6/30/2022]]),0)</f>
        <v>0</v>
      </c>
      <c r="G786" s="1">
        <f>IFERROR(MAX(0,#REF!-#REF!),0)</f>
        <v>0</v>
      </c>
      <c r="H786" s="1">
        <f>IFERROR(#REF!+#REF!,0)</f>
        <v>0</v>
      </c>
      <c r="I786" s="2">
        <f>IFERROR(AVERAGEIF(Customer_Revenue[[#This Row],[4/1/2022]:[9/30/2022]], "&gt;0"),0)</f>
        <v>0</v>
      </c>
      <c r="J786" s="1">
        <f>IFERROR(AVEDEV(Customer_Revenue[[#This Row],[4/1/2022]:[9/30/2022]]),0)</f>
        <v>0</v>
      </c>
      <c r="K786" s="1">
        <f>IFERROR(MAX(0,Customer_Revenue[[#This Row],[Q3 Mean]]-Customer_Revenue[[#This Row],[Q3 Mean Absolute Deviation]]),0)</f>
        <v>0</v>
      </c>
      <c r="L786" s="1">
        <f>IFERROR(MAX(0,Customer_Revenue[[#This Row],[Q3 Mean]]+Customer_Revenue[[#This Row],[Q3 Mean Absolute Deviation]]),0)</f>
        <v>0</v>
      </c>
      <c r="M786" s="2">
        <f>IFERROR(AVERAGEIF(Customer_Revenue[[#This Row],[10/1/2021]:[3/31/2022]], "&gt;0"),0)</f>
        <v>203.51</v>
      </c>
      <c r="N786" s="1">
        <f>IFERROR(AVEDEV(Customer_Revenue[[#This Row],[10/1/2021]:[3/31/2022]]),0)</f>
        <v>0</v>
      </c>
      <c r="O786" s="1">
        <f>IFERROR(MAX(0,#REF!-#REF!),0)</f>
        <v>0</v>
      </c>
      <c r="P786" s="1">
        <f>IFERROR(#REF!+#REF!,0)</f>
        <v>0</v>
      </c>
      <c r="Q786">
        <v>13051</v>
      </c>
      <c r="CK786" s="17"/>
      <c r="DD786">
        <v>203.51</v>
      </c>
      <c r="FV786">
        <v>0</v>
      </c>
    </row>
    <row r="787" spans="1:277" x14ac:dyDescent="0.3">
      <c r="A787" s="2">
        <f>IFERROR(AVERAGEIF(Customer_Revenue[[#This Row],[1/3/2022]:[3/31/2022]], "&gt;0"), 0)</f>
        <v>170.19</v>
      </c>
      <c r="B787" s="1">
        <f>IFERROR(AVEDEV(Customer_Revenue[[#This Row],[1/3/2022]:[3/31/2022]]),0)</f>
        <v>46.31</v>
      </c>
      <c r="C787" s="1">
        <f>IFERROR(MAX(0,#REF!-#REF!),0)</f>
        <v>0</v>
      </c>
      <c r="D787" s="1">
        <f>IFERROR(#REF!+#REF!,0)</f>
        <v>0</v>
      </c>
      <c r="E787" s="2">
        <f>IFERROR(AVERAGEIF(Customer_Revenue[[#This Row],[4/1/2022]:[6/30/2022]], "&gt;0"), 0)</f>
        <v>71.084999999999994</v>
      </c>
      <c r="F787" s="1">
        <f>IFERROR(AVEDEV(Customer_Revenue[[#This Row],[4/1/2022]:[6/30/2022]]),0)</f>
        <v>45.935000000000002</v>
      </c>
      <c r="G787" s="1">
        <f>IFERROR(MAX(0,#REF!-#REF!),0)</f>
        <v>0</v>
      </c>
      <c r="H787" s="1">
        <f>IFERROR(#REF!+#REF!,0)</f>
        <v>0</v>
      </c>
      <c r="I787" s="2">
        <f>IFERROR(AVERAGEIF(Customer_Revenue[[#This Row],[4/1/2022]:[9/30/2022]], "&gt;0"),0)</f>
        <v>68.011666666666656</v>
      </c>
      <c r="J787" s="1">
        <f>IFERROR(AVEDEV(Customer_Revenue[[#This Row],[4/1/2022]:[9/30/2022]]),0)</f>
        <v>39.094999999999999</v>
      </c>
      <c r="K787" s="1">
        <f>IFERROR(MAX(0,Customer_Revenue[[#This Row],[Q3 Mean]]-Customer_Revenue[[#This Row],[Q3 Mean Absolute Deviation]]),0)</f>
        <v>28.916666666666657</v>
      </c>
      <c r="L787" s="1">
        <f>IFERROR(MAX(0,Customer_Revenue[[#This Row],[Q3 Mean]]+Customer_Revenue[[#This Row],[Q3 Mean Absolute Deviation]]),0)</f>
        <v>107.10666666666665</v>
      </c>
      <c r="M787" s="2">
        <f>IFERROR(AVERAGEIF(Customer_Revenue[[#This Row],[10/1/2021]:[3/31/2022]], "&gt;0"),0)</f>
        <v>134.62</v>
      </c>
      <c r="N787" s="1">
        <f>IFERROR(AVEDEV(Customer_Revenue[[#This Row],[10/1/2021]:[3/31/2022]]),0)</f>
        <v>54.586666666666673</v>
      </c>
      <c r="O787" s="1">
        <f>IFERROR(MAX(0,#REF!-#REF!),0)</f>
        <v>0</v>
      </c>
      <c r="P787" s="1">
        <f>IFERROR(#REF!+#REF!,0)</f>
        <v>0</v>
      </c>
      <c r="Q787">
        <v>13058</v>
      </c>
      <c r="AB787">
        <v>63.48</v>
      </c>
      <c r="CK787" s="17"/>
      <c r="DD787">
        <v>216.5</v>
      </c>
      <c r="EC787">
        <v>123.88</v>
      </c>
      <c r="FB787">
        <v>117.02</v>
      </c>
      <c r="FQ787">
        <v>25.15</v>
      </c>
      <c r="HJ787">
        <v>100.65</v>
      </c>
      <c r="IN787">
        <v>47.58</v>
      </c>
      <c r="JC787">
        <v>103.65</v>
      </c>
      <c r="JH787">
        <v>14.02</v>
      </c>
    </row>
    <row r="788" spans="1:277" x14ac:dyDescent="0.3">
      <c r="A788" s="2">
        <f>IFERROR(AVERAGEIF(Customer_Revenue[[#This Row],[1/3/2022]:[3/31/2022]], "&gt;0"), 0)</f>
        <v>69.900000000000006</v>
      </c>
      <c r="B788" s="1">
        <f>IFERROR(AVEDEV(Customer_Revenue[[#This Row],[1/3/2022]:[3/31/2022]]),0)</f>
        <v>52.28</v>
      </c>
      <c r="C788" s="1">
        <f>IFERROR(MAX(0,#REF!-#REF!),0)</f>
        <v>0</v>
      </c>
      <c r="D788" s="1">
        <f>IFERROR(#REF!+#REF!,0)</f>
        <v>0</v>
      </c>
      <c r="E788" s="2">
        <f>IFERROR(AVERAGEIF(Customer_Revenue[[#This Row],[4/1/2022]:[6/30/2022]], "&gt;0"), 0)</f>
        <v>61.78</v>
      </c>
      <c r="F788" s="1">
        <f>IFERROR(AVEDEV(Customer_Revenue[[#This Row],[4/1/2022]:[6/30/2022]]),0)</f>
        <v>0</v>
      </c>
      <c r="G788" s="1">
        <f>IFERROR(MAX(0,#REF!-#REF!),0)</f>
        <v>0</v>
      </c>
      <c r="H788" s="1">
        <f>IFERROR(#REF!+#REF!,0)</f>
        <v>0</v>
      </c>
      <c r="I788" s="2">
        <f>IFERROR(AVERAGEIF(Customer_Revenue[[#This Row],[4/1/2022]:[9/30/2022]], "&gt;0"),0)</f>
        <v>70.416666666666671</v>
      </c>
      <c r="J788" s="1">
        <f>IFERROR(AVEDEV(Customer_Revenue[[#This Row],[4/1/2022]:[9/30/2022]]),0)</f>
        <v>18.948888888888892</v>
      </c>
      <c r="K788" s="1">
        <f>IFERROR(MAX(0,Customer_Revenue[[#This Row],[Q3 Mean]]-Customer_Revenue[[#This Row],[Q3 Mean Absolute Deviation]]),0)</f>
        <v>51.467777777777783</v>
      </c>
      <c r="L788" s="1">
        <f>IFERROR(MAX(0,Customer_Revenue[[#This Row],[Q3 Mean]]+Customer_Revenue[[#This Row],[Q3 Mean Absolute Deviation]]),0)</f>
        <v>89.365555555555559</v>
      </c>
      <c r="M788" s="2">
        <f>IFERROR(AVERAGEIF(Customer_Revenue[[#This Row],[10/1/2021]:[3/31/2022]], "&gt;0"),0)</f>
        <v>81.776666666666671</v>
      </c>
      <c r="N788" s="1">
        <f>IFERROR(AVEDEV(Customer_Revenue[[#This Row],[10/1/2021]:[3/31/2022]]),0)</f>
        <v>52.522500000000001</v>
      </c>
      <c r="O788" s="1">
        <f>IFERROR(MAX(0,#REF!-#REF!),0)</f>
        <v>0</v>
      </c>
      <c r="P788" s="1">
        <f>IFERROR(#REF!+#REF!,0)</f>
        <v>0</v>
      </c>
      <c r="Q788">
        <v>13059</v>
      </c>
      <c r="W788">
        <v>105.53</v>
      </c>
      <c r="AB788">
        <v>0</v>
      </c>
      <c r="CK788" s="17"/>
      <c r="DD788">
        <v>122.18</v>
      </c>
      <c r="EH788">
        <v>17.62</v>
      </c>
      <c r="GZ788">
        <v>61.78</v>
      </c>
      <c r="HO788">
        <v>50.63</v>
      </c>
      <c r="JH788">
        <v>98.84</v>
      </c>
    </row>
    <row r="789" spans="1:277" x14ac:dyDescent="0.3">
      <c r="A789" s="2">
        <f>IFERROR(AVERAGEIF(Customer_Revenue[[#This Row],[1/3/2022]:[3/31/2022]], "&gt;0"), 0)</f>
        <v>399.27</v>
      </c>
      <c r="B789" s="1">
        <f>IFERROR(AVEDEV(Customer_Revenue[[#This Row],[1/3/2022]:[3/31/2022]]),0)</f>
        <v>0</v>
      </c>
      <c r="C789" s="1">
        <f>IFERROR(MAX(0,#REF!-#REF!),0)</f>
        <v>0</v>
      </c>
      <c r="D789" s="1">
        <f>IFERROR(#REF!+#REF!,0)</f>
        <v>0</v>
      </c>
      <c r="E789" s="2">
        <f>IFERROR(AVERAGEIF(Customer_Revenue[[#This Row],[4/1/2022]:[6/30/2022]], "&gt;0"), 0)</f>
        <v>52.244999999999997</v>
      </c>
      <c r="F789" s="1">
        <f>IFERROR(AVEDEV(Customer_Revenue[[#This Row],[4/1/2022]:[6/30/2022]]),0)</f>
        <v>19.244999999999997</v>
      </c>
      <c r="G789" s="1">
        <f>IFERROR(MAX(0,#REF!-#REF!),0)</f>
        <v>0</v>
      </c>
      <c r="H789" s="1">
        <f>IFERROR(#REF!+#REF!,0)</f>
        <v>0</v>
      </c>
      <c r="I789" s="2">
        <f>IFERROR(AVERAGEIF(Customer_Revenue[[#This Row],[4/1/2022]:[9/30/2022]], "&gt;0"),0)</f>
        <v>114.63666666666666</v>
      </c>
      <c r="J789" s="1">
        <f>IFERROR(AVEDEV(Customer_Revenue[[#This Row],[4/1/2022]:[9/30/2022]]),0)</f>
        <v>83.188888888888883</v>
      </c>
      <c r="K789" s="1">
        <f>IFERROR(MAX(0,Customer_Revenue[[#This Row],[Q3 Mean]]-Customer_Revenue[[#This Row],[Q3 Mean Absolute Deviation]]),0)</f>
        <v>31.447777777777773</v>
      </c>
      <c r="L789" s="1">
        <f>IFERROR(MAX(0,Customer_Revenue[[#This Row],[Q3 Mean]]+Customer_Revenue[[#This Row],[Q3 Mean Absolute Deviation]]),0)</f>
        <v>197.82555555555552</v>
      </c>
      <c r="M789" s="2">
        <f>IFERROR(AVERAGEIF(Customer_Revenue[[#This Row],[10/1/2021]:[3/31/2022]], "&gt;0"),0)</f>
        <v>399.27</v>
      </c>
      <c r="N789" s="1">
        <f>IFERROR(AVEDEV(Customer_Revenue[[#This Row],[10/1/2021]:[3/31/2022]]),0)</f>
        <v>0</v>
      </c>
      <c r="O789" s="1">
        <f>IFERROR(MAX(0,#REF!-#REF!),0)</f>
        <v>0</v>
      </c>
      <c r="P789" s="1">
        <f>IFERROR(#REF!+#REF!,0)</f>
        <v>0</v>
      </c>
      <c r="Q789">
        <v>13060</v>
      </c>
      <c r="CK789" s="17"/>
      <c r="DX789">
        <v>399.27</v>
      </c>
      <c r="FV789">
        <v>71.489999999999995</v>
      </c>
      <c r="GP789">
        <v>33</v>
      </c>
      <c r="HO789">
        <v>239.42</v>
      </c>
    </row>
    <row r="790" spans="1:277" x14ac:dyDescent="0.3">
      <c r="A790" s="2">
        <f>IFERROR(AVERAGEIF(Customer_Revenue[[#This Row],[1/3/2022]:[3/31/2022]], "&gt;0"), 0)</f>
        <v>159.55000000000001</v>
      </c>
      <c r="B790" s="1">
        <f>IFERROR(AVEDEV(Customer_Revenue[[#This Row],[1/3/2022]:[3/31/2022]]),0)</f>
        <v>79.27</v>
      </c>
      <c r="C790" s="1">
        <f>IFERROR(MAX(0,#REF!-#REF!),0)</f>
        <v>0</v>
      </c>
      <c r="D790" s="1">
        <f>IFERROR(#REF!+#REF!,0)</f>
        <v>0</v>
      </c>
      <c r="E790" s="2">
        <f>IFERROR(AVERAGEIF(Customer_Revenue[[#This Row],[4/1/2022]:[6/30/2022]], "&gt;0"), 0)</f>
        <v>0</v>
      </c>
      <c r="F790" s="1">
        <f>IFERROR(AVEDEV(Customer_Revenue[[#This Row],[4/1/2022]:[6/30/2022]]),0)</f>
        <v>0</v>
      </c>
      <c r="G790" s="1">
        <f>IFERROR(MAX(0,#REF!-#REF!),0)</f>
        <v>0</v>
      </c>
      <c r="H790" s="1">
        <f>IFERROR(#REF!+#REF!,0)</f>
        <v>0</v>
      </c>
      <c r="I790" s="2">
        <f>IFERROR(AVERAGEIF(Customer_Revenue[[#This Row],[4/1/2022]:[9/30/2022]], "&gt;0"),0)</f>
        <v>0</v>
      </c>
      <c r="J790" s="1">
        <f>IFERROR(AVEDEV(Customer_Revenue[[#This Row],[4/1/2022]:[9/30/2022]]),0)</f>
        <v>0</v>
      </c>
      <c r="K790" s="1">
        <f>IFERROR(MAX(0,Customer_Revenue[[#This Row],[Q3 Mean]]-Customer_Revenue[[#This Row],[Q3 Mean Absolute Deviation]]),0)</f>
        <v>0</v>
      </c>
      <c r="L790" s="1">
        <f>IFERROR(MAX(0,Customer_Revenue[[#This Row],[Q3 Mean]]+Customer_Revenue[[#This Row],[Q3 Mean Absolute Deviation]]),0)</f>
        <v>0</v>
      </c>
      <c r="M790" s="2">
        <f>IFERROR(AVERAGEIF(Customer_Revenue[[#This Row],[10/1/2021]:[3/31/2022]], "&gt;0"),0)</f>
        <v>164.28</v>
      </c>
      <c r="N790" s="1">
        <f>IFERROR(AVEDEV(Customer_Revenue[[#This Row],[10/1/2021]:[3/31/2022]]),0)</f>
        <v>56</v>
      </c>
      <c r="O790" s="1">
        <f>IFERROR(MAX(0,#REF!-#REF!),0)</f>
        <v>0</v>
      </c>
      <c r="P790" s="1">
        <f>IFERROR(#REF!+#REF!,0)</f>
        <v>0</v>
      </c>
      <c r="Q790">
        <v>13064</v>
      </c>
      <c r="BR790">
        <v>173.74</v>
      </c>
      <c r="CG790">
        <v>238.82</v>
      </c>
      <c r="CK790" s="17"/>
      <c r="EO790">
        <v>80.28</v>
      </c>
    </row>
    <row r="791" spans="1:277" x14ac:dyDescent="0.3">
      <c r="A791" s="2">
        <f>IFERROR(AVERAGEIF(Customer_Revenue[[#This Row],[1/3/2022]:[3/31/2022]], "&gt;0"), 0)</f>
        <v>0</v>
      </c>
      <c r="B791" s="1">
        <f>IFERROR(AVEDEV(Customer_Revenue[[#This Row],[1/3/2022]:[3/31/2022]]),0)</f>
        <v>0</v>
      </c>
      <c r="C791" s="1">
        <f>IFERROR(MAX(0,#REF!-#REF!),0)</f>
        <v>0</v>
      </c>
      <c r="D791" s="1">
        <f>IFERROR(#REF!+#REF!,0)</f>
        <v>0</v>
      </c>
      <c r="E791" s="2">
        <f>IFERROR(AVERAGEIF(Customer_Revenue[[#This Row],[4/1/2022]:[6/30/2022]], "&gt;0"), 0)</f>
        <v>73</v>
      </c>
      <c r="F791" s="1">
        <f>IFERROR(AVEDEV(Customer_Revenue[[#This Row],[4/1/2022]:[6/30/2022]]),0)</f>
        <v>0</v>
      </c>
      <c r="G791" s="1">
        <f>IFERROR(MAX(0,#REF!-#REF!),0)</f>
        <v>0</v>
      </c>
      <c r="H791" s="1">
        <f>IFERROR(#REF!+#REF!,0)</f>
        <v>0</v>
      </c>
      <c r="I791" s="2">
        <f>IFERROR(AVERAGEIF(Customer_Revenue[[#This Row],[4/1/2022]:[9/30/2022]], "&gt;0"),0)</f>
        <v>73</v>
      </c>
      <c r="J791" s="1">
        <f>IFERROR(AVEDEV(Customer_Revenue[[#This Row],[4/1/2022]:[9/30/2022]]),0)</f>
        <v>0</v>
      </c>
      <c r="K791" s="1">
        <f>IFERROR(MAX(0,Customer_Revenue[[#This Row],[Q3 Mean]]-Customer_Revenue[[#This Row],[Q3 Mean Absolute Deviation]]),0)</f>
        <v>73</v>
      </c>
      <c r="L791" s="1">
        <f>IFERROR(MAX(0,Customer_Revenue[[#This Row],[Q3 Mean]]+Customer_Revenue[[#This Row],[Q3 Mean Absolute Deviation]]),0)</f>
        <v>73</v>
      </c>
      <c r="M791" s="2">
        <f>IFERROR(AVERAGEIF(Customer_Revenue[[#This Row],[10/1/2021]:[3/31/2022]], "&gt;0"),0)</f>
        <v>0</v>
      </c>
      <c r="N791" s="1">
        <f>IFERROR(AVEDEV(Customer_Revenue[[#This Row],[10/1/2021]:[3/31/2022]]),0)</f>
        <v>0</v>
      </c>
      <c r="O791" s="1">
        <f>IFERROR(MAX(0,#REF!-#REF!),0)</f>
        <v>0</v>
      </c>
      <c r="P791" s="1">
        <f>IFERROR(#REF!+#REF!,0)</f>
        <v>0</v>
      </c>
      <c r="Q791">
        <v>13065</v>
      </c>
      <c r="CK791" s="17"/>
      <c r="GT791">
        <v>73</v>
      </c>
    </row>
    <row r="792" spans="1:277" x14ac:dyDescent="0.3">
      <c r="A792" s="2">
        <f>IFERROR(AVERAGEIF(Customer_Revenue[[#This Row],[1/3/2022]:[3/31/2022]], "&gt;0"), 0)</f>
        <v>98.55</v>
      </c>
      <c r="B792" s="1">
        <f>IFERROR(AVEDEV(Customer_Revenue[[#This Row],[1/3/2022]:[3/31/2022]]),0)</f>
        <v>0</v>
      </c>
      <c r="C792" s="1">
        <f>IFERROR(MAX(0,#REF!-#REF!),0)</f>
        <v>0</v>
      </c>
      <c r="D792" s="1">
        <f>IFERROR(#REF!+#REF!,0)</f>
        <v>0</v>
      </c>
      <c r="E792" s="2">
        <f>IFERROR(AVERAGEIF(Customer_Revenue[[#This Row],[4/1/2022]:[6/30/2022]], "&gt;0"), 0)</f>
        <v>214.87</v>
      </c>
      <c r="F792" s="1">
        <f>IFERROR(AVEDEV(Customer_Revenue[[#This Row],[4/1/2022]:[6/30/2022]]),0)</f>
        <v>0</v>
      </c>
      <c r="G792" s="1">
        <f>IFERROR(MAX(0,#REF!-#REF!),0)</f>
        <v>0</v>
      </c>
      <c r="H792" s="1">
        <f>IFERROR(#REF!+#REF!,0)</f>
        <v>0</v>
      </c>
      <c r="I792" s="2">
        <f>IFERROR(AVERAGEIF(Customer_Revenue[[#This Row],[4/1/2022]:[9/30/2022]], "&gt;0"),0)</f>
        <v>214.87</v>
      </c>
      <c r="J792" s="1">
        <f>IFERROR(AVEDEV(Customer_Revenue[[#This Row],[4/1/2022]:[9/30/2022]]),0)</f>
        <v>0</v>
      </c>
      <c r="K792" s="1">
        <f>IFERROR(MAX(0,Customer_Revenue[[#This Row],[Q3 Mean]]-Customer_Revenue[[#This Row],[Q3 Mean Absolute Deviation]]),0)</f>
        <v>214.87</v>
      </c>
      <c r="L792" s="1">
        <f>IFERROR(MAX(0,Customer_Revenue[[#This Row],[Q3 Mean]]+Customer_Revenue[[#This Row],[Q3 Mean Absolute Deviation]]),0)</f>
        <v>214.87</v>
      </c>
      <c r="M792" s="2">
        <f>IFERROR(AVERAGEIF(Customer_Revenue[[#This Row],[10/1/2021]:[3/31/2022]], "&gt;0"),0)</f>
        <v>98.55</v>
      </c>
      <c r="N792" s="1">
        <f>IFERROR(AVEDEV(Customer_Revenue[[#This Row],[10/1/2021]:[3/31/2022]]),0)</f>
        <v>0</v>
      </c>
      <c r="O792" s="1">
        <f>IFERROR(MAX(0,#REF!-#REF!),0)</f>
        <v>0</v>
      </c>
      <c r="P792" s="1">
        <f>IFERROR(#REF!+#REF!,0)</f>
        <v>0</v>
      </c>
      <c r="Q792">
        <v>13066</v>
      </c>
      <c r="CK792" s="17"/>
      <c r="CN792">
        <v>98.55</v>
      </c>
      <c r="GO792">
        <v>214.87</v>
      </c>
    </row>
    <row r="793" spans="1:277" x14ac:dyDescent="0.3">
      <c r="A793" s="2">
        <f>IFERROR(AVERAGEIF(Customer_Revenue[[#This Row],[1/3/2022]:[3/31/2022]], "&gt;0"), 0)</f>
        <v>107.97</v>
      </c>
      <c r="B793" s="1">
        <f>IFERROR(AVEDEV(Customer_Revenue[[#This Row],[1/3/2022]:[3/31/2022]]),0)</f>
        <v>0</v>
      </c>
      <c r="C793" s="1">
        <f>IFERROR(MAX(0,#REF!-#REF!),0)</f>
        <v>0</v>
      </c>
      <c r="D793" s="1">
        <f>IFERROR(#REF!+#REF!,0)</f>
        <v>0</v>
      </c>
      <c r="E793" s="2">
        <f>IFERROR(AVERAGEIF(Customer_Revenue[[#This Row],[4/1/2022]:[6/30/2022]], "&gt;0"), 0)</f>
        <v>180.6</v>
      </c>
      <c r="F793" s="1">
        <f>IFERROR(AVEDEV(Customer_Revenue[[#This Row],[4/1/2022]:[6/30/2022]]),0)</f>
        <v>0</v>
      </c>
      <c r="G793" s="1">
        <f>IFERROR(MAX(0,#REF!-#REF!),0)</f>
        <v>0</v>
      </c>
      <c r="H793" s="1">
        <f>IFERROR(#REF!+#REF!,0)</f>
        <v>0</v>
      </c>
      <c r="I793" s="2">
        <f>IFERROR(AVERAGEIF(Customer_Revenue[[#This Row],[4/1/2022]:[9/30/2022]], "&gt;0"),0)</f>
        <v>180.6</v>
      </c>
      <c r="J793" s="1">
        <f>IFERROR(AVEDEV(Customer_Revenue[[#This Row],[4/1/2022]:[9/30/2022]]),0)</f>
        <v>0</v>
      </c>
      <c r="K793" s="1">
        <f>IFERROR(MAX(0,Customer_Revenue[[#This Row],[Q3 Mean]]-Customer_Revenue[[#This Row],[Q3 Mean Absolute Deviation]]),0)</f>
        <v>180.6</v>
      </c>
      <c r="L793" s="1">
        <f>IFERROR(MAX(0,Customer_Revenue[[#This Row],[Q3 Mean]]+Customer_Revenue[[#This Row],[Q3 Mean Absolute Deviation]]),0)</f>
        <v>180.6</v>
      </c>
      <c r="M793" s="2">
        <f>IFERROR(AVERAGEIF(Customer_Revenue[[#This Row],[10/1/2021]:[3/31/2022]], "&gt;0"),0)</f>
        <v>107.97</v>
      </c>
      <c r="N793" s="1">
        <f>IFERROR(AVEDEV(Customer_Revenue[[#This Row],[10/1/2021]:[3/31/2022]]),0)</f>
        <v>0</v>
      </c>
      <c r="O793" s="1">
        <f>IFERROR(MAX(0,#REF!-#REF!),0)</f>
        <v>0</v>
      </c>
      <c r="P793" s="1">
        <f>IFERROR(#REF!+#REF!,0)</f>
        <v>0</v>
      </c>
      <c r="Q793">
        <v>13071</v>
      </c>
      <c r="CK793" s="17"/>
      <c r="CS793">
        <v>107.97</v>
      </c>
      <c r="EV793">
        <v>180.6</v>
      </c>
    </row>
    <row r="794" spans="1:277" x14ac:dyDescent="0.3">
      <c r="A794" s="2">
        <f>IFERROR(AVERAGEIF(Customer_Revenue[[#This Row],[1/3/2022]:[3/31/2022]], "&gt;0"), 0)</f>
        <v>36.08</v>
      </c>
      <c r="B794" s="1">
        <f>IFERROR(AVEDEV(Customer_Revenue[[#This Row],[1/3/2022]:[3/31/2022]]),0)</f>
        <v>0</v>
      </c>
      <c r="C794" s="1">
        <f>IFERROR(MAX(0,#REF!-#REF!),0)</f>
        <v>0</v>
      </c>
      <c r="D794" s="1">
        <f>IFERROR(#REF!+#REF!,0)</f>
        <v>0</v>
      </c>
      <c r="E794" s="2">
        <f>IFERROR(AVERAGEIF(Customer_Revenue[[#This Row],[4/1/2022]:[6/30/2022]], "&gt;0"), 0)</f>
        <v>0</v>
      </c>
      <c r="F794" s="1">
        <f>IFERROR(AVEDEV(Customer_Revenue[[#This Row],[4/1/2022]:[6/30/2022]]),0)</f>
        <v>0</v>
      </c>
      <c r="G794" s="1">
        <f>IFERROR(MAX(0,#REF!-#REF!),0)</f>
        <v>0</v>
      </c>
      <c r="H794" s="1">
        <f>IFERROR(#REF!+#REF!,0)</f>
        <v>0</v>
      </c>
      <c r="I794" s="2">
        <f>IFERROR(AVERAGEIF(Customer_Revenue[[#This Row],[4/1/2022]:[9/30/2022]], "&gt;0"),0)</f>
        <v>0</v>
      </c>
      <c r="J794" s="1">
        <f>IFERROR(AVEDEV(Customer_Revenue[[#This Row],[4/1/2022]:[9/30/2022]]),0)</f>
        <v>0</v>
      </c>
      <c r="K794" s="1">
        <f>IFERROR(MAX(0,Customer_Revenue[[#This Row],[Q3 Mean]]-Customer_Revenue[[#This Row],[Q3 Mean Absolute Deviation]]),0)</f>
        <v>0</v>
      </c>
      <c r="L794" s="1">
        <f>IFERROR(MAX(0,Customer_Revenue[[#This Row],[Q3 Mean]]+Customer_Revenue[[#This Row],[Q3 Mean Absolute Deviation]]),0)</f>
        <v>0</v>
      </c>
      <c r="M794" s="2">
        <f>IFERROR(AVERAGEIF(Customer_Revenue[[#This Row],[10/1/2021]:[3/31/2022]], "&gt;0"),0)</f>
        <v>33.765000000000001</v>
      </c>
      <c r="N794" s="1">
        <f>IFERROR(AVEDEV(Customer_Revenue[[#This Row],[10/1/2021]:[3/31/2022]]),0)</f>
        <v>2.3149999999999995</v>
      </c>
      <c r="O794" s="1">
        <f>IFERROR(MAX(0,#REF!-#REF!),0)</f>
        <v>0</v>
      </c>
      <c r="P794" s="1">
        <f>IFERROR(#REF!+#REF!,0)</f>
        <v>0</v>
      </c>
      <c r="Q794">
        <v>13072</v>
      </c>
      <c r="BM794">
        <v>31.45</v>
      </c>
      <c r="CK794" s="17"/>
      <c r="EJ794">
        <v>36.08</v>
      </c>
    </row>
    <row r="795" spans="1:277" x14ac:dyDescent="0.3">
      <c r="A795" s="2">
        <f>IFERROR(AVERAGEIF(Customer_Revenue[[#This Row],[1/3/2022]:[3/31/2022]], "&gt;0"), 0)</f>
        <v>85.07</v>
      </c>
      <c r="B795" s="1">
        <f>IFERROR(AVEDEV(Customer_Revenue[[#This Row],[1/3/2022]:[3/31/2022]]),0)</f>
        <v>33.950000000000003</v>
      </c>
      <c r="C795" s="1">
        <f>IFERROR(MAX(0,#REF!-#REF!),0)</f>
        <v>0</v>
      </c>
      <c r="D795" s="1">
        <f>IFERROR(#REF!+#REF!,0)</f>
        <v>0</v>
      </c>
      <c r="E795" s="2">
        <f>IFERROR(AVERAGEIF(Customer_Revenue[[#This Row],[4/1/2022]:[6/30/2022]], "&gt;0"), 0)</f>
        <v>95.04</v>
      </c>
      <c r="F795" s="1">
        <f>IFERROR(AVEDEV(Customer_Revenue[[#This Row],[4/1/2022]:[6/30/2022]]),0)</f>
        <v>47.52</v>
      </c>
      <c r="G795" s="1">
        <f>IFERROR(MAX(0,#REF!-#REF!),0)</f>
        <v>0</v>
      </c>
      <c r="H795" s="1">
        <f>IFERROR(#REF!+#REF!,0)</f>
        <v>0</v>
      </c>
      <c r="I795" s="2">
        <f>IFERROR(AVERAGEIF(Customer_Revenue[[#This Row],[4/1/2022]:[9/30/2022]], "&gt;0"),0)</f>
        <v>95.04</v>
      </c>
      <c r="J795" s="1">
        <f>IFERROR(AVEDEV(Customer_Revenue[[#This Row],[4/1/2022]:[9/30/2022]]),0)</f>
        <v>47.52</v>
      </c>
      <c r="K795" s="1">
        <f>IFERROR(MAX(0,Customer_Revenue[[#This Row],[Q3 Mean]]-Customer_Revenue[[#This Row],[Q3 Mean Absolute Deviation]]),0)</f>
        <v>47.52</v>
      </c>
      <c r="L795" s="1">
        <f>IFERROR(MAX(0,Customer_Revenue[[#This Row],[Q3 Mean]]+Customer_Revenue[[#This Row],[Q3 Mean Absolute Deviation]]),0)</f>
        <v>142.56</v>
      </c>
      <c r="M795" s="2">
        <f>IFERROR(AVERAGEIF(Customer_Revenue[[#This Row],[10/1/2021]:[3/31/2022]], "&gt;0"),0)</f>
        <v>85.07</v>
      </c>
      <c r="N795" s="1">
        <f>IFERROR(AVEDEV(Customer_Revenue[[#This Row],[10/1/2021]:[3/31/2022]]),0)</f>
        <v>33.950000000000003</v>
      </c>
      <c r="O795" s="1">
        <f>IFERROR(MAX(0,#REF!-#REF!),0)</f>
        <v>0</v>
      </c>
      <c r="P795" s="1">
        <f>IFERROR(#REF!+#REF!,0)</f>
        <v>0</v>
      </c>
      <c r="Q795">
        <v>13073</v>
      </c>
      <c r="CJ795">
        <v>51.12</v>
      </c>
      <c r="CK795" s="17"/>
      <c r="DN795">
        <v>119.02</v>
      </c>
      <c r="EW795">
        <v>95.04</v>
      </c>
      <c r="FL795">
        <v>0</v>
      </c>
    </row>
    <row r="796" spans="1:277" x14ac:dyDescent="0.3">
      <c r="A796" s="2">
        <f>IFERROR(AVERAGEIF(Customer_Revenue[[#This Row],[1/3/2022]:[3/31/2022]], "&gt;0"), 0)</f>
        <v>0</v>
      </c>
      <c r="B796" s="1">
        <f>IFERROR(AVEDEV(Customer_Revenue[[#This Row],[1/3/2022]:[3/31/2022]]),0)</f>
        <v>0</v>
      </c>
      <c r="C796" s="1">
        <f>IFERROR(MAX(0,#REF!-#REF!),0)</f>
        <v>0</v>
      </c>
      <c r="D796" s="1">
        <f>IFERROR(#REF!+#REF!,0)</f>
        <v>0</v>
      </c>
      <c r="E796" s="2">
        <f>IFERROR(AVERAGEIF(Customer_Revenue[[#This Row],[4/1/2022]:[6/30/2022]], "&gt;0"), 0)</f>
        <v>184.53</v>
      </c>
      <c r="F796" s="1">
        <f>IFERROR(AVEDEV(Customer_Revenue[[#This Row],[4/1/2022]:[6/30/2022]]),0)</f>
        <v>0</v>
      </c>
      <c r="G796" s="1">
        <f>IFERROR(MAX(0,#REF!-#REF!),0)</f>
        <v>0</v>
      </c>
      <c r="H796" s="1">
        <f>IFERROR(#REF!+#REF!,0)</f>
        <v>0</v>
      </c>
      <c r="I796" s="2">
        <f>IFERROR(AVERAGEIF(Customer_Revenue[[#This Row],[4/1/2022]:[9/30/2022]], "&gt;0"),0)</f>
        <v>184.53</v>
      </c>
      <c r="J796" s="1">
        <f>IFERROR(AVEDEV(Customer_Revenue[[#This Row],[4/1/2022]:[9/30/2022]]),0)</f>
        <v>0</v>
      </c>
      <c r="K796" s="1">
        <f>IFERROR(MAX(0,Customer_Revenue[[#This Row],[Q3 Mean]]-Customer_Revenue[[#This Row],[Q3 Mean Absolute Deviation]]),0)</f>
        <v>184.53</v>
      </c>
      <c r="L796" s="1">
        <f>IFERROR(MAX(0,Customer_Revenue[[#This Row],[Q3 Mean]]+Customer_Revenue[[#This Row],[Q3 Mean Absolute Deviation]]),0)</f>
        <v>184.53</v>
      </c>
      <c r="M796" s="2">
        <f>IFERROR(AVERAGEIF(Customer_Revenue[[#This Row],[10/1/2021]:[3/31/2022]], "&gt;0"),0)</f>
        <v>183.16</v>
      </c>
      <c r="N796" s="1">
        <f>IFERROR(AVEDEV(Customer_Revenue[[#This Row],[10/1/2021]:[3/31/2022]]),0)</f>
        <v>0</v>
      </c>
      <c r="O796" s="1">
        <f>IFERROR(MAX(0,#REF!-#REF!),0)</f>
        <v>0</v>
      </c>
      <c r="P796" s="1">
        <f>IFERROR(#REF!+#REF!,0)</f>
        <v>0</v>
      </c>
      <c r="Q796">
        <v>13076</v>
      </c>
      <c r="Y796">
        <v>183.16</v>
      </c>
      <c r="CK796" s="17"/>
      <c r="ET796">
        <v>184.53</v>
      </c>
    </row>
    <row r="797" spans="1:277" x14ac:dyDescent="0.3">
      <c r="A797" s="2">
        <f>IFERROR(AVERAGEIF(Customer_Revenue[[#This Row],[1/3/2022]:[3/31/2022]], "&gt;0"), 0)</f>
        <v>0</v>
      </c>
      <c r="B797" s="1">
        <f>IFERROR(AVEDEV(Customer_Revenue[[#This Row],[1/3/2022]:[3/31/2022]]),0)</f>
        <v>0</v>
      </c>
      <c r="C797" s="1">
        <f>IFERROR(MAX(0,#REF!-#REF!),0)</f>
        <v>0</v>
      </c>
      <c r="D797" s="1">
        <f>IFERROR(#REF!+#REF!,0)</f>
        <v>0</v>
      </c>
      <c r="E797" s="2">
        <f>IFERROR(AVERAGEIF(Customer_Revenue[[#This Row],[4/1/2022]:[6/30/2022]], "&gt;0"), 0)</f>
        <v>115.5</v>
      </c>
      <c r="F797" s="1">
        <f>IFERROR(AVEDEV(Customer_Revenue[[#This Row],[4/1/2022]:[6/30/2022]]),0)</f>
        <v>16.402366863905328</v>
      </c>
      <c r="G797" s="1">
        <f>IFERROR(MAX(0,#REF!-#REF!),0)</f>
        <v>0</v>
      </c>
      <c r="H797" s="1">
        <f>IFERROR(#REF!+#REF!,0)</f>
        <v>0</v>
      </c>
      <c r="I797" s="2">
        <f>IFERROR(AVERAGEIF(Customer_Revenue[[#This Row],[4/1/2022]:[9/30/2022]], "&gt;0"),0)</f>
        <v>115.5</v>
      </c>
      <c r="J797" s="1">
        <f>IFERROR(AVEDEV(Customer_Revenue[[#This Row],[4/1/2022]:[9/30/2022]]),0)</f>
        <v>8.5428994082840131</v>
      </c>
      <c r="K797" s="1">
        <f>IFERROR(MAX(0,Customer_Revenue[[#This Row],[Q3 Mean]]-Customer_Revenue[[#This Row],[Q3 Mean Absolute Deviation]]),0)</f>
        <v>106.95710059171599</v>
      </c>
      <c r="L797" s="1">
        <f>IFERROR(MAX(0,Customer_Revenue[[#This Row],[Q3 Mean]]+Customer_Revenue[[#This Row],[Q3 Mean Absolute Deviation]]),0)</f>
        <v>124.04289940828401</v>
      </c>
      <c r="M797" s="2">
        <f>IFERROR(AVERAGEIF(Customer_Revenue[[#This Row],[10/1/2021]:[3/31/2022]], "&gt;0"),0)</f>
        <v>0</v>
      </c>
      <c r="N797" s="1">
        <f>IFERROR(AVEDEV(Customer_Revenue[[#This Row],[10/1/2021]:[3/31/2022]]),0)</f>
        <v>0</v>
      </c>
      <c r="O797" s="1">
        <f>IFERROR(MAX(0,#REF!-#REF!),0)</f>
        <v>0</v>
      </c>
      <c r="P797" s="1">
        <f>IFERROR(#REF!+#REF!,0)</f>
        <v>0</v>
      </c>
      <c r="Q797">
        <v>13085</v>
      </c>
      <c r="V797">
        <v>0</v>
      </c>
      <c r="AA797">
        <v>0</v>
      </c>
      <c r="AF797">
        <v>0</v>
      </c>
      <c r="AK797">
        <v>0</v>
      </c>
      <c r="AP797">
        <v>0</v>
      </c>
      <c r="AU797">
        <v>0</v>
      </c>
      <c r="AZ797">
        <v>0</v>
      </c>
      <c r="BE797">
        <v>0</v>
      </c>
      <c r="BJ797">
        <v>0</v>
      </c>
      <c r="BO797">
        <v>0</v>
      </c>
      <c r="BT797">
        <v>0</v>
      </c>
      <c r="BY797">
        <v>0</v>
      </c>
      <c r="CD797">
        <v>0</v>
      </c>
      <c r="CI797">
        <v>0</v>
      </c>
      <c r="CK797" s="17"/>
      <c r="CN797">
        <v>0</v>
      </c>
      <c r="CS797">
        <v>0</v>
      </c>
      <c r="CX797">
        <v>0</v>
      </c>
      <c r="DC797">
        <v>0</v>
      </c>
      <c r="DH797">
        <v>0</v>
      </c>
      <c r="DM797">
        <v>0</v>
      </c>
      <c r="DR797">
        <v>0</v>
      </c>
      <c r="DW797">
        <v>0</v>
      </c>
      <c r="EB797">
        <v>0</v>
      </c>
      <c r="EG797">
        <v>0</v>
      </c>
      <c r="EL797">
        <v>0</v>
      </c>
      <c r="EQ797">
        <v>0</v>
      </c>
      <c r="EV797">
        <v>0</v>
      </c>
      <c r="FA797">
        <v>0</v>
      </c>
      <c r="FF797">
        <v>0</v>
      </c>
      <c r="FK797">
        <v>0</v>
      </c>
      <c r="FP797">
        <v>115.5</v>
      </c>
      <c r="FU797">
        <v>0</v>
      </c>
      <c r="FZ797">
        <v>0</v>
      </c>
      <c r="GE797">
        <v>0</v>
      </c>
      <c r="GJ797">
        <v>0</v>
      </c>
      <c r="GO797">
        <v>0</v>
      </c>
      <c r="GT797">
        <v>0</v>
      </c>
      <c r="GY797">
        <v>0</v>
      </c>
      <c r="HD797">
        <v>0</v>
      </c>
      <c r="HI797">
        <v>0</v>
      </c>
      <c r="HN797">
        <v>0</v>
      </c>
      <c r="HS797">
        <v>0</v>
      </c>
      <c r="HX797">
        <v>0</v>
      </c>
      <c r="IC797">
        <v>0</v>
      </c>
      <c r="IH797">
        <v>0</v>
      </c>
      <c r="IM797">
        <v>0</v>
      </c>
      <c r="IR797">
        <v>0</v>
      </c>
      <c r="IW797">
        <v>0</v>
      </c>
      <c r="JB797">
        <v>0</v>
      </c>
      <c r="JG797">
        <v>0</v>
      </c>
      <c r="JL797">
        <v>0</v>
      </c>
      <c r="JQ797">
        <v>0</v>
      </c>
    </row>
    <row r="798" spans="1:277" x14ac:dyDescent="0.3">
      <c r="A798" s="2">
        <f>IFERROR(AVERAGEIF(Customer_Revenue[[#This Row],[1/3/2022]:[3/31/2022]], "&gt;0"), 0)</f>
        <v>47.85</v>
      </c>
      <c r="B798" s="1">
        <f>IFERROR(AVEDEV(Customer_Revenue[[#This Row],[1/3/2022]:[3/31/2022]]),0)</f>
        <v>0</v>
      </c>
      <c r="C798" s="1">
        <f>IFERROR(MAX(0,#REF!-#REF!),0)</f>
        <v>0</v>
      </c>
      <c r="D798" s="1">
        <f>IFERROR(#REF!+#REF!,0)</f>
        <v>0</v>
      </c>
      <c r="E798" s="2">
        <f>IFERROR(AVERAGEIF(Customer_Revenue[[#This Row],[4/1/2022]:[6/30/2022]], "&gt;0"), 0)</f>
        <v>264.73</v>
      </c>
      <c r="F798" s="1">
        <f>IFERROR(AVEDEV(Customer_Revenue[[#This Row],[4/1/2022]:[6/30/2022]]),0)</f>
        <v>0</v>
      </c>
      <c r="G798" s="1">
        <f>IFERROR(MAX(0,#REF!-#REF!),0)</f>
        <v>0</v>
      </c>
      <c r="H798" s="1">
        <f>IFERROR(#REF!+#REF!,0)</f>
        <v>0</v>
      </c>
      <c r="I798" s="2">
        <f>IFERROR(AVERAGEIF(Customer_Revenue[[#This Row],[4/1/2022]:[9/30/2022]], "&gt;0"),0)</f>
        <v>380.94</v>
      </c>
      <c r="J798" s="1">
        <f>IFERROR(AVEDEV(Customer_Revenue[[#This Row],[4/1/2022]:[9/30/2022]]),0)</f>
        <v>260.47999999999996</v>
      </c>
      <c r="K798" s="1">
        <f>IFERROR(MAX(0,Customer_Revenue[[#This Row],[Q3 Mean]]-Customer_Revenue[[#This Row],[Q3 Mean Absolute Deviation]]),0)</f>
        <v>120.46000000000004</v>
      </c>
      <c r="L798" s="1">
        <f>IFERROR(MAX(0,Customer_Revenue[[#This Row],[Q3 Mean]]+Customer_Revenue[[#This Row],[Q3 Mean Absolute Deviation]]),0)</f>
        <v>641.41999999999996</v>
      </c>
      <c r="M798" s="2">
        <f>IFERROR(AVERAGEIF(Customer_Revenue[[#This Row],[10/1/2021]:[3/31/2022]], "&gt;0"),0)</f>
        <v>61.209999999999994</v>
      </c>
      <c r="N798" s="1">
        <f>IFERROR(AVEDEV(Customer_Revenue[[#This Row],[10/1/2021]:[3/31/2022]]),0)</f>
        <v>13.359999999999996</v>
      </c>
      <c r="O798" s="1">
        <f>IFERROR(MAX(0,#REF!-#REF!),0)</f>
        <v>0</v>
      </c>
      <c r="P798" s="1">
        <f>IFERROR(#REF!+#REF!,0)</f>
        <v>0</v>
      </c>
      <c r="Q798">
        <v>13086</v>
      </c>
      <c r="BO798">
        <v>74.569999999999993</v>
      </c>
      <c r="CK798" s="17"/>
      <c r="DR798">
        <v>47.85</v>
      </c>
      <c r="FP798">
        <v>264.73</v>
      </c>
      <c r="IR798">
        <v>771.66</v>
      </c>
      <c r="JB798">
        <v>106.43</v>
      </c>
    </row>
    <row r="799" spans="1:277" x14ac:dyDescent="0.3">
      <c r="A799" s="2">
        <f>IFERROR(AVERAGEIF(Customer_Revenue[[#This Row],[1/3/2022]:[3/31/2022]], "&gt;0"), 0)</f>
        <v>91.84</v>
      </c>
      <c r="B799" s="1">
        <f>IFERROR(AVEDEV(Customer_Revenue[[#This Row],[1/3/2022]:[3/31/2022]]),0)</f>
        <v>45.92</v>
      </c>
      <c r="C799" s="1">
        <f>IFERROR(MAX(0,#REF!-#REF!),0)</f>
        <v>0</v>
      </c>
      <c r="D799" s="1">
        <f>IFERROR(#REF!+#REF!,0)</f>
        <v>0</v>
      </c>
      <c r="E799" s="2">
        <f>IFERROR(AVERAGEIF(Customer_Revenue[[#This Row],[4/1/2022]:[6/30/2022]], "&gt;0"), 0)</f>
        <v>83.31</v>
      </c>
      <c r="F799" s="1">
        <f>IFERROR(AVEDEV(Customer_Revenue[[#This Row],[4/1/2022]:[6/30/2022]]),0)</f>
        <v>0</v>
      </c>
      <c r="G799" s="1">
        <f>IFERROR(MAX(0,#REF!-#REF!),0)</f>
        <v>0</v>
      </c>
      <c r="H799" s="1">
        <f>IFERROR(#REF!+#REF!,0)</f>
        <v>0</v>
      </c>
      <c r="I799" s="2">
        <f>IFERROR(AVERAGEIF(Customer_Revenue[[#This Row],[4/1/2022]:[9/30/2022]], "&gt;0"),0)</f>
        <v>83.31</v>
      </c>
      <c r="J799" s="1">
        <f>IFERROR(AVEDEV(Customer_Revenue[[#This Row],[4/1/2022]:[9/30/2022]]),0)</f>
        <v>0</v>
      </c>
      <c r="K799" s="1">
        <f>IFERROR(MAX(0,Customer_Revenue[[#This Row],[Q3 Mean]]-Customer_Revenue[[#This Row],[Q3 Mean Absolute Deviation]]),0)</f>
        <v>83.31</v>
      </c>
      <c r="L799" s="1">
        <f>IFERROR(MAX(0,Customer_Revenue[[#This Row],[Q3 Mean]]+Customer_Revenue[[#This Row],[Q3 Mean Absolute Deviation]]),0)</f>
        <v>83.31</v>
      </c>
      <c r="M799" s="2">
        <f>IFERROR(AVERAGEIF(Customer_Revenue[[#This Row],[10/1/2021]:[3/31/2022]], "&gt;0"),0)</f>
        <v>91.84</v>
      </c>
      <c r="N799" s="1">
        <f>IFERROR(AVEDEV(Customer_Revenue[[#This Row],[10/1/2021]:[3/31/2022]]),0)</f>
        <v>45.92</v>
      </c>
      <c r="O799" s="1">
        <f>IFERROR(MAX(0,#REF!-#REF!),0)</f>
        <v>0</v>
      </c>
      <c r="P799" s="1">
        <f>IFERROR(#REF!+#REF!,0)</f>
        <v>0</v>
      </c>
      <c r="Q799">
        <v>13095</v>
      </c>
      <c r="CK799" s="17"/>
      <c r="DP799">
        <v>91.84</v>
      </c>
      <c r="DQ799">
        <v>0</v>
      </c>
      <c r="FS799">
        <v>83.31</v>
      </c>
    </row>
    <row r="800" spans="1:277" x14ac:dyDescent="0.3">
      <c r="A800" s="2">
        <f>IFERROR(AVERAGEIF(Customer_Revenue[[#This Row],[1/3/2022]:[3/31/2022]], "&gt;0"), 0)</f>
        <v>0</v>
      </c>
      <c r="B800" s="1">
        <f>IFERROR(AVEDEV(Customer_Revenue[[#This Row],[1/3/2022]:[3/31/2022]]),0)</f>
        <v>0</v>
      </c>
      <c r="C800" s="1">
        <f>IFERROR(MAX(0,#REF!-#REF!),0)</f>
        <v>0</v>
      </c>
      <c r="D800" s="1">
        <f>IFERROR(#REF!+#REF!,0)</f>
        <v>0</v>
      </c>
      <c r="E800" s="2">
        <f>IFERROR(AVERAGEIF(Customer_Revenue[[#This Row],[4/1/2022]:[6/30/2022]], "&gt;0"), 0)</f>
        <v>0</v>
      </c>
      <c r="F800" s="1">
        <f>IFERROR(AVEDEV(Customer_Revenue[[#This Row],[4/1/2022]:[6/30/2022]]),0)</f>
        <v>0</v>
      </c>
      <c r="G800" s="1">
        <f>IFERROR(MAX(0,#REF!-#REF!),0)</f>
        <v>0</v>
      </c>
      <c r="H800" s="1">
        <f>IFERROR(#REF!+#REF!,0)</f>
        <v>0</v>
      </c>
      <c r="I800" s="2">
        <f>IFERROR(AVERAGEIF(Customer_Revenue[[#This Row],[4/1/2022]:[9/30/2022]], "&gt;0"),0)</f>
        <v>4.4000000000000004</v>
      </c>
      <c r="J800" s="1">
        <f>IFERROR(AVEDEV(Customer_Revenue[[#This Row],[4/1/2022]:[9/30/2022]]),0)</f>
        <v>0</v>
      </c>
      <c r="K800" s="1">
        <f>IFERROR(MAX(0,Customer_Revenue[[#This Row],[Q3 Mean]]-Customer_Revenue[[#This Row],[Q3 Mean Absolute Deviation]]),0)</f>
        <v>4.4000000000000004</v>
      </c>
      <c r="L800" s="1">
        <f>IFERROR(MAX(0,Customer_Revenue[[#This Row],[Q3 Mean]]+Customer_Revenue[[#This Row],[Q3 Mean Absolute Deviation]]),0)</f>
        <v>4.4000000000000004</v>
      </c>
      <c r="M800" s="2">
        <f>IFERROR(AVERAGEIF(Customer_Revenue[[#This Row],[10/1/2021]:[3/31/2022]], "&gt;0"),0)</f>
        <v>23.96</v>
      </c>
      <c r="N800" s="1">
        <f>IFERROR(AVEDEV(Customer_Revenue[[#This Row],[10/1/2021]:[3/31/2022]]),0)</f>
        <v>0</v>
      </c>
      <c r="O800" s="1">
        <f>IFERROR(MAX(0,#REF!-#REF!),0)</f>
        <v>0</v>
      </c>
      <c r="P800" s="1">
        <f>IFERROR(#REF!+#REF!,0)</f>
        <v>0</v>
      </c>
      <c r="Q800">
        <v>13101</v>
      </c>
      <c r="BH800">
        <v>23.96</v>
      </c>
      <c r="CK800" s="17"/>
      <c r="IA800">
        <v>4.4000000000000004</v>
      </c>
    </row>
    <row r="801" spans="1:278" x14ac:dyDescent="0.3">
      <c r="A801" s="2">
        <f>IFERROR(AVERAGEIF(Customer_Revenue[[#This Row],[1/3/2022]:[3/31/2022]], "&gt;0"), 0)</f>
        <v>0</v>
      </c>
      <c r="B801" s="1">
        <f>IFERROR(AVEDEV(Customer_Revenue[[#This Row],[1/3/2022]:[3/31/2022]]),0)</f>
        <v>0</v>
      </c>
      <c r="C801" s="1">
        <f>IFERROR(MAX(0,#REF!-#REF!),0)</f>
        <v>0</v>
      </c>
      <c r="D801" s="1">
        <f>IFERROR(#REF!+#REF!,0)</f>
        <v>0</v>
      </c>
      <c r="E801" s="2">
        <f>IFERROR(AVERAGEIF(Customer_Revenue[[#This Row],[4/1/2022]:[6/30/2022]], "&gt;0"), 0)</f>
        <v>0</v>
      </c>
      <c r="F801" s="1">
        <f>IFERROR(AVEDEV(Customer_Revenue[[#This Row],[4/1/2022]:[6/30/2022]]),0)</f>
        <v>0</v>
      </c>
      <c r="G801" s="1">
        <f>IFERROR(MAX(0,#REF!-#REF!),0)</f>
        <v>0</v>
      </c>
      <c r="H801" s="1">
        <f>IFERROR(#REF!+#REF!,0)</f>
        <v>0</v>
      </c>
      <c r="I801" s="2">
        <f>IFERROR(AVERAGEIF(Customer_Revenue[[#This Row],[4/1/2022]:[9/30/2022]], "&gt;0"),0)</f>
        <v>173.4</v>
      </c>
      <c r="J801" s="1">
        <f>IFERROR(AVEDEV(Customer_Revenue[[#This Row],[4/1/2022]:[9/30/2022]]),0)</f>
        <v>0</v>
      </c>
      <c r="K801" s="1">
        <f>IFERROR(MAX(0,Customer_Revenue[[#This Row],[Q3 Mean]]-Customer_Revenue[[#This Row],[Q3 Mean Absolute Deviation]]),0)</f>
        <v>173.4</v>
      </c>
      <c r="L801" s="1">
        <f>IFERROR(MAX(0,Customer_Revenue[[#This Row],[Q3 Mean]]+Customer_Revenue[[#This Row],[Q3 Mean Absolute Deviation]]),0)</f>
        <v>173.4</v>
      </c>
      <c r="M801" s="2">
        <f>IFERROR(AVERAGEIF(Customer_Revenue[[#This Row],[10/1/2021]:[3/31/2022]], "&gt;0"),0)</f>
        <v>0</v>
      </c>
      <c r="N801" s="1">
        <f>IFERROR(AVEDEV(Customer_Revenue[[#This Row],[10/1/2021]:[3/31/2022]]),0)</f>
        <v>0</v>
      </c>
      <c r="O801" s="1">
        <f>IFERROR(MAX(0,#REF!-#REF!),0)</f>
        <v>0</v>
      </c>
      <c r="P801" s="1">
        <f>IFERROR(#REF!+#REF!,0)</f>
        <v>0</v>
      </c>
      <c r="Q801">
        <v>13102</v>
      </c>
      <c r="CK801" s="17"/>
      <c r="JB801">
        <v>173.4</v>
      </c>
    </row>
    <row r="802" spans="1:278" x14ac:dyDescent="0.3">
      <c r="A802" s="2">
        <f>IFERROR(AVERAGEIF(Customer_Revenue[[#This Row],[1/3/2022]:[3/31/2022]], "&gt;0"), 0)</f>
        <v>77</v>
      </c>
      <c r="B802" s="1">
        <f>IFERROR(AVEDEV(Customer_Revenue[[#This Row],[1/3/2022]:[3/31/2022]]),0)</f>
        <v>38.5</v>
      </c>
      <c r="C802" s="1">
        <f>IFERROR(MAX(0,#REF!-#REF!),0)</f>
        <v>0</v>
      </c>
      <c r="D802" s="1">
        <f>IFERROR(#REF!+#REF!,0)</f>
        <v>0</v>
      </c>
      <c r="E802" s="2">
        <f>IFERROR(AVERAGEIF(Customer_Revenue[[#This Row],[4/1/2022]:[6/30/2022]], "&gt;0"), 0)</f>
        <v>67.974999999999994</v>
      </c>
      <c r="F802" s="1">
        <f>IFERROR(AVEDEV(Customer_Revenue[[#This Row],[4/1/2022]:[6/30/2022]]),0)</f>
        <v>31.645000000000003</v>
      </c>
      <c r="G802" s="1">
        <f>IFERROR(MAX(0,#REF!-#REF!),0)</f>
        <v>0</v>
      </c>
      <c r="H802" s="1">
        <f>IFERROR(#REF!+#REF!,0)</f>
        <v>0</v>
      </c>
      <c r="I802" s="2">
        <f>IFERROR(AVERAGEIF(Customer_Revenue[[#This Row],[4/1/2022]:[9/30/2022]], "&gt;0"),0)</f>
        <v>65.79249999999999</v>
      </c>
      <c r="J802" s="1">
        <f>IFERROR(AVEDEV(Customer_Revenue[[#This Row],[4/1/2022]:[9/30/2022]]),0)</f>
        <v>33.327500000000001</v>
      </c>
      <c r="K802" s="1">
        <f>IFERROR(MAX(0,Customer_Revenue[[#This Row],[Q3 Mean]]-Customer_Revenue[[#This Row],[Q3 Mean Absolute Deviation]]),0)</f>
        <v>32.464999999999989</v>
      </c>
      <c r="L802" s="1">
        <f>IFERROR(MAX(0,Customer_Revenue[[#This Row],[Q3 Mean]]+Customer_Revenue[[#This Row],[Q3 Mean Absolute Deviation]]),0)</f>
        <v>99.11999999999999</v>
      </c>
      <c r="M802" s="2">
        <f>IFERROR(AVERAGEIF(Customer_Revenue[[#This Row],[10/1/2021]:[3/31/2022]], "&gt;0"),0)</f>
        <v>133.13999999999999</v>
      </c>
      <c r="N802" s="1">
        <f>IFERROR(AVEDEV(Customer_Revenue[[#This Row],[10/1/2021]:[3/31/2022]]),0)</f>
        <v>68.567499999999995</v>
      </c>
      <c r="O802" s="1">
        <f>IFERROR(MAX(0,#REF!-#REF!),0)</f>
        <v>0</v>
      </c>
      <c r="P802" s="1">
        <f>IFERROR(#REF!+#REF!,0)</f>
        <v>0</v>
      </c>
      <c r="Q802">
        <v>13113</v>
      </c>
      <c r="AY802">
        <v>189.28</v>
      </c>
      <c r="BA802">
        <v>-7.99</v>
      </c>
      <c r="CK802" s="17"/>
      <c r="CY802">
        <v>0</v>
      </c>
      <c r="DV802">
        <v>77</v>
      </c>
      <c r="EU802">
        <v>99.62</v>
      </c>
      <c r="GJ802">
        <v>36.33</v>
      </c>
      <c r="HR802">
        <v>28.6</v>
      </c>
      <c r="IG802">
        <v>98.62</v>
      </c>
    </row>
    <row r="803" spans="1:278" x14ac:dyDescent="0.3">
      <c r="A803" s="2">
        <f>IFERROR(AVERAGEIF(Customer_Revenue[[#This Row],[1/3/2022]:[3/31/2022]], "&gt;0"), 0)</f>
        <v>188.61500000000001</v>
      </c>
      <c r="B803" s="1">
        <f>IFERROR(AVEDEV(Customer_Revenue[[#This Row],[1/3/2022]:[3/31/2022]]),0)</f>
        <v>58.254999999999995</v>
      </c>
      <c r="C803" s="1">
        <f>IFERROR(MAX(0,#REF!-#REF!),0)</f>
        <v>0</v>
      </c>
      <c r="D803" s="1">
        <f>IFERROR(#REF!+#REF!,0)</f>
        <v>0</v>
      </c>
      <c r="E803" s="2">
        <f>IFERROR(AVERAGEIF(Customer_Revenue[[#This Row],[4/1/2022]:[6/30/2022]], "&gt;0"), 0)</f>
        <v>215.99</v>
      </c>
      <c r="F803" s="1">
        <f>IFERROR(AVEDEV(Customer_Revenue[[#This Row],[4/1/2022]:[6/30/2022]]),0)</f>
        <v>0</v>
      </c>
      <c r="G803" s="1">
        <f>IFERROR(MAX(0,#REF!-#REF!),0)</f>
        <v>0</v>
      </c>
      <c r="H803" s="1">
        <f>IFERROR(#REF!+#REF!,0)</f>
        <v>0</v>
      </c>
      <c r="I803" s="2">
        <f>IFERROR(AVERAGEIF(Customer_Revenue[[#This Row],[4/1/2022]:[9/30/2022]], "&gt;0"),0)</f>
        <v>179.80500000000001</v>
      </c>
      <c r="J803" s="1">
        <f>IFERROR(AVEDEV(Customer_Revenue[[#This Row],[4/1/2022]:[9/30/2022]]),0)</f>
        <v>36.185000000000002</v>
      </c>
      <c r="K803" s="1">
        <f>IFERROR(MAX(0,Customer_Revenue[[#This Row],[Q3 Mean]]-Customer_Revenue[[#This Row],[Q3 Mean Absolute Deviation]]),0)</f>
        <v>143.62</v>
      </c>
      <c r="L803" s="1">
        <f>IFERROR(MAX(0,Customer_Revenue[[#This Row],[Q3 Mean]]+Customer_Revenue[[#This Row],[Q3 Mean Absolute Deviation]]),0)</f>
        <v>215.99</v>
      </c>
      <c r="M803" s="2">
        <f>IFERROR(AVERAGEIF(Customer_Revenue[[#This Row],[10/1/2021]:[3/31/2022]], "&gt;0"),0)</f>
        <v>188.61500000000001</v>
      </c>
      <c r="N803" s="1">
        <f>IFERROR(AVEDEV(Customer_Revenue[[#This Row],[10/1/2021]:[3/31/2022]]),0)</f>
        <v>58.254999999999995</v>
      </c>
      <c r="O803" s="1">
        <f>IFERROR(MAX(0,#REF!-#REF!),0)</f>
        <v>0</v>
      </c>
      <c r="P803" s="1">
        <f>IFERROR(#REF!+#REF!,0)</f>
        <v>0</v>
      </c>
      <c r="Q803">
        <v>13117</v>
      </c>
      <c r="CI803">
        <v>246.87</v>
      </c>
      <c r="CK803" s="17"/>
      <c r="EG803">
        <v>130.36000000000001</v>
      </c>
      <c r="GK803">
        <v>215.99</v>
      </c>
      <c r="JQ803">
        <v>143.62</v>
      </c>
    </row>
    <row r="804" spans="1:278" x14ac:dyDescent="0.3">
      <c r="A804" s="2">
        <f>IFERROR(AVERAGEIF(Customer_Revenue[[#This Row],[1/3/2022]:[3/31/2022]], "&gt;0"), 0)</f>
        <v>40.72</v>
      </c>
      <c r="B804" s="1">
        <f>IFERROR(AVEDEV(Customer_Revenue[[#This Row],[1/3/2022]:[3/31/2022]]),0)</f>
        <v>0</v>
      </c>
      <c r="C804" s="1">
        <f>IFERROR(MAX(0,#REF!-#REF!),0)</f>
        <v>0</v>
      </c>
      <c r="D804" s="1">
        <f>IFERROR(#REF!+#REF!,0)</f>
        <v>0</v>
      </c>
      <c r="E804" s="2">
        <f>IFERROR(AVERAGEIF(Customer_Revenue[[#This Row],[4/1/2022]:[6/30/2022]], "&gt;0"), 0)</f>
        <v>65.069999999999993</v>
      </c>
      <c r="F804" s="1">
        <f>IFERROR(AVEDEV(Customer_Revenue[[#This Row],[4/1/2022]:[6/30/2022]]),0)</f>
        <v>0</v>
      </c>
      <c r="G804" s="1">
        <f>IFERROR(MAX(0,#REF!-#REF!),0)</f>
        <v>0</v>
      </c>
      <c r="H804" s="1">
        <f>IFERROR(#REF!+#REF!,0)</f>
        <v>0</v>
      </c>
      <c r="I804" s="2">
        <f>IFERROR(AVERAGEIF(Customer_Revenue[[#This Row],[4/1/2022]:[9/30/2022]], "&gt;0"),0)</f>
        <v>39.344999999999999</v>
      </c>
      <c r="J804" s="1">
        <f>IFERROR(AVEDEV(Customer_Revenue[[#This Row],[4/1/2022]:[9/30/2022]]),0)</f>
        <v>25.724999999999998</v>
      </c>
      <c r="K804" s="1">
        <f>IFERROR(MAX(0,Customer_Revenue[[#This Row],[Q3 Mean]]-Customer_Revenue[[#This Row],[Q3 Mean Absolute Deviation]]),0)</f>
        <v>13.620000000000001</v>
      </c>
      <c r="L804" s="1">
        <f>IFERROR(MAX(0,Customer_Revenue[[#This Row],[Q3 Mean]]+Customer_Revenue[[#This Row],[Q3 Mean Absolute Deviation]]),0)</f>
        <v>65.069999999999993</v>
      </c>
      <c r="M804" s="2">
        <f>IFERROR(AVERAGEIF(Customer_Revenue[[#This Row],[10/1/2021]:[3/31/2022]], "&gt;0"),0)</f>
        <v>40.72</v>
      </c>
      <c r="N804" s="1">
        <f>IFERROR(AVEDEV(Customer_Revenue[[#This Row],[10/1/2021]:[3/31/2022]]),0)</f>
        <v>0</v>
      </c>
      <c r="O804" s="1">
        <f>IFERROR(MAX(0,#REF!-#REF!),0)</f>
        <v>0</v>
      </c>
      <c r="P804" s="1">
        <f>IFERROR(#REF!+#REF!,0)</f>
        <v>0</v>
      </c>
      <c r="Q804">
        <v>13118</v>
      </c>
      <c r="CK804" s="17"/>
      <c r="DP804">
        <v>40.72</v>
      </c>
      <c r="GM804">
        <v>65.069999999999993</v>
      </c>
      <c r="IZ804">
        <v>13.62</v>
      </c>
    </row>
    <row r="805" spans="1:278" x14ac:dyDescent="0.3">
      <c r="A805" s="2">
        <f>IFERROR(AVERAGEIF(Customer_Revenue[[#This Row],[1/3/2022]:[3/31/2022]], "&gt;0"), 0)</f>
        <v>575.77</v>
      </c>
      <c r="B805" s="1">
        <f>IFERROR(AVEDEV(Customer_Revenue[[#This Row],[1/3/2022]:[3/31/2022]]),0)</f>
        <v>0</v>
      </c>
      <c r="C805" s="1">
        <f>IFERROR(MAX(0,#REF!-#REF!),0)</f>
        <v>0</v>
      </c>
      <c r="D805" s="1">
        <f>IFERROR(#REF!+#REF!,0)</f>
        <v>0</v>
      </c>
      <c r="E805" s="2">
        <f>IFERROR(AVERAGEIF(Customer_Revenue[[#This Row],[4/1/2022]:[6/30/2022]], "&gt;0"), 0)</f>
        <v>0</v>
      </c>
      <c r="F805" s="1">
        <f>IFERROR(AVEDEV(Customer_Revenue[[#This Row],[4/1/2022]:[6/30/2022]]),0)</f>
        <v>0</v>
      </c>
      <c r="G805" s="1">
        <f>IFERROR(MAX(0,#REF!-#REF!),0)</f>
        <v>0</v>
      </c>
      <c r="H805" s="1">
        <f>IFERROR(#REF!+#REF!,0)</f>
        <v>0</v>
      </c>
      <c r="I805" s="2">
        <f>IFERROR(AVERAGEIF(Customer_Revenue[[#This Row],[4/1/2022]:[9/30/2022]], "&gt;0"),0)</f>
        <v>67.460000000000008</v>
      </c>
      <c r="J805" s="1">
        <f>IFERROR(AVEDEV(Customer_Revenue[[#This Row],[4/1/2022]:[9/30/2022]]),0)</f>
        <v>21.93</v>
      </c>
      <c r="K805" s="1">
        <f>IFERROR(MAX(0,Customer_Revenue[[#This Row],[Q3 Mean]]-Customer_Revenue[[#This Row],[Q3 Mean Absolute Deviation]]),0)</f>
        <v>45.530000000000008</v>
      </c>
      <c r="L805" s="1">
        <f>IFERROR(MAX(0,Customer_Revenue[[#This Row],[Q3 Mean]]+Customer_Revenue[[#This Row],[Q3 Mean Absolute Deviation]]),0)</f>
        <v>89.390000000000015</v>
      </c>
      <c r="M805" s="2">
        <f>IFERROR(AVERAGEIF(Customer_Revenue[[#This Row],[10/1/2021]:[3/31/2022]], "&gt;0"),0)</f>
        <v>575.77</v>
      </c>
      <c r="N805" s="1">
        <f>IFERROR(AVEDEV(Customer_Revenue[[#This Row],[10/1/2021]:[3/31/2022]]),0)</f>
        <v>0</v>
      </c>
      <c r="O805" s="1">
        <f>IFERROR(MAX(0,#REF!-#REF!),0)</f>
        <v>0</v>
      </c>
      <c r="P805" s="1">
        <f>IFERROR(#REF!+#REF!,0)</f>
        <v>0</v>
      </c>
      <c r="Q805">
        <v>13120</v>
      </c>
      <c r="CK805" s="17"/>
      <c r="DU805">
        <v>575.77</v>
      </c>
      <c r="HL805">
        <v>89.39</v>
      </c>
      <c r="HQ805">
        <v>45.53</v>
      </c>
    </row>
    <row r="806" spans="1:278" x14ac:dyDescent="0.3">
      <c r="A806" s="2">
        <f>IFERROR(AVERAGEIF(Customer_Revenue[[#This Row],[1/3/2022]:[3/31/2022]], "&gt;0"), 0)</f>
        <v>0</v>
      </c>
      <c r="B806" s="1">
        <f>IFERROR(AVEDEV(Customer_Revenue[[#This Row],[1/3/2022]:[3/31/2022]]),0)</f>
        <v>0</v>
      </c>
      <c r="C806" s="1">
        <f>IFERROR(MAX(0,#REF!-#REF!),0)</f>
        <v>0</v>
      </c>
      <c r="D806" s="1">
        <f>IFERROR(#REF!+#REF!,0)</f>
        <v>0</v>
      </c>
      <c r="E806" s="2">
        <f>IFERROR(AVERAGEIF(Customer_Revenue[[#This Row],[4/1/2022]:[6/30/2022]], "&gt;0"), 0)</f>
        <v>0</v>
      </c>
      <c r="F806" s="1">
        <f>IFERROR(AVEDEV(Customer_Revenue[[#This Row],[4/1/2022]:[6/30/2022]]),0)</f>
        <v>0</v>
      </c>
      <c r="G806" s="1">
        <f>IFERROR(MAX(0,#REF!-#REF!),0)</f>
        <v>0</v>
      </c>
      <c r="H806" s="1">
        <f>IFERROR(#REF!+#REF!,0)</f>
        <v>0</v>
      </c>
      <c r="I806" s="2">
        <f>IFERROR(AVERAGEIF(Customer_Revenue[[#This Row],[4/1/2022]:[9/30/2022]], "&gt;0"),0)</f>
        <v>0</v>
      </c>
      <c r="J806" s="1">
        <f>IFERROR(AVEDEV(Customer_Revenue[[#This Row],[4/1/2022]:[9/30/2022]]),0)</f>
        <v>0</v>
      </c>
      <c r="K806" s="1">
        <f>IFERROR(MAX(0,Customer_Revenue[[#This Row],[Q3 Mean]]-Customer_Revenue[[#This Row],[Q3 Mean Absolute Deviation]]),0)</f>
        <v>0</v>
      </c>
      <c r="L806" s="1">
        <f>IFERROR(MAX(0,Customer_Revenue[[#This Row],[Q3 Mean]]+Customer_Revenue[[#This Row],[Q3 Mean Absolute Deviation]]),0)</f>
        <v>0</v>
      </c>
      <c r="M806" s="2">
        <f>IFERROR(AVERAGEIF(Customer_Revenue[[#This Row],[10/1/2021]:[3/31/2022]], "&gt;0"),0)</f>
        <v>57.88</v>
      </c>
      <c r="N806" s="1">
        <f>IFERROR(AVEDEV(Customer_Revenue[[#This Row],[10/1/2021]:[3/31/2022]]),0)</f>
        <v>0</v>
      </c>
      <c r="O806" s="1">
        <f>IFERROR(MAX(0,#REF!-#REF!),0)</f>
        <v>0</v>
      </c>
      <c r="P806" s="1">
        <f>IFERROR(#REF!+#REF!,0)</f>
        <v>0</v>
      </c>
      <c r="Q806">
        <v>13121</v>
      </c>
      <c r="Y806">
        <v>57.88</v>
      </c>
      <c r="CK806" s="17"/>
    </row>
    <row r="807" spans="1:278" x14ac:dyDescent="0.3">
      <c r="A807" s="2">
        <f>IFERROR(AVERAGEIF(Customer_Revenue[[#This Row],[1/3/2022]:[3/31/2022]], "&gt;0"), 0)</f>
        <v>41.27</v>
      </c>
      <c r="B807" s="1">
        <f>IFERROR(AVEDEV(Customer_Revenue[[#This Row],[1/3/2022]:[3/31/2022]]),0)</f>
        <v>19.259999999999998</v>
      </c>
      <c r="C807" s="1">
        <f>IFERROR(MAX(0,#REF!-#REF!),0)</f>
        <v>0</v>
      </c>
      <c r="D807" s="1">
        <f>IFERROR(#REF!+#REF!,0)</f>
        <v>0</v>
      </c>
      <c r="E807" s="2">
        <f>IFERROR(AVERAGEIF(Customer_Revenue[[#This Row],[4/1/2022]:[6/30/2022]], "&gt;0"), 0)</f>
        <v>11.555</v>
      </c>
      <c r="F807" s="1">
        <f>IFERROR(AVEDEV(Customer_Revenue[[#This Row],[4/1/2022]:[6/30/2022]]),0)</f>
        <v>4.955000000000001</v>
      </c>
      <c r="G807" s="1">
        <f>IFERROR(MAX(0,#REF!-#REF!),0)</f>
        <v>0</v>
      </c>
      <c r="H807" s="1">
        <f>IFERROR(#REF!+#REF!,0)</f>
        <v>0</v>
      </c>
      <c r="I807" s="2">
        <f>IFERROR(AVERAGEIF(Customer_Revenue[[#This Row],[4/1/2022]:[9/30/2022]], "&gt;0"),0)</f>
        <v>29.37</v>
      </c>
      <c r="J807" s="1">
        <f>IFERROR(AVEDEV(Customer_Revenue[[#This Row],[4/1/2022]:[9/30/2022]]),0)</f>
        <v>25.9</v>
      </c>
      <c r="K807" s="1">
        <f>IFERROR(MAX(0,Customer_Revenue[[#This Row],[Q3 Mean]]-Customer_Revenue[[#This Row],[Q3 Mean Absolute Deviation]]),0)</f>
        <v>3.4700000000000024</v>
      </c>
      <c r="L807" s="1">
        <f>IFERROR(MAX(0,Customer_Revenue[[#This Row],[Q3 Mean]]+Customer_Revenue[[#This Row],[Q3 Mean Absolute Deviation]]),0)</f>
        <v>55.269999999999996</v>
      </c>
      <c r="M807" s="2">
        <f>IFERROR(AVERAGEIF(Customer_Revenue[[#This Row],[10/1/2021]:[3/31/2022]], "&gt;0"),0)</f>
        <v>49.017499999999998</v>
      </c>
      <c r="N807" s="1">
        <f>IFERROR(AVEDEV(Customer_Revenue[[#This Row],[10/1/2021]:[3/31/2022]]),0)</f>
        <v>13.50375</v>
      </c>
      <c r="O807" s="1">
        <f>IFERROR(MAX(0,#REF!-#REF!),0)</f>
        <v>0</v>
      </c>
      <c r="P807" s="1">
        <f>IFERROR(#REF!+#REF!,0)</f>
        <v>0</v>
      </c>
      <c r="Q807">
        <v>13124</v>
      </c>
      <c r="Y807">
        <v>62.38</v>
      </c>
      <c r="BR807">
        <v>51.15</v>
      </c>
      <c r="CK807" s="17"/>
      <c r="DF807">
        <v>60.53</v>
      </c>
      <c r="EJ807">
        <v>22.01</v>
      </c>
      <c r="FI807">
        <v>6.6</v>
      </c>
      <c r="FX807">
        <v>16.510000000000002</v>
      </c>
      <c r="HQ807">
        <v>13.2</v>
      </c>
      <c r="JJ807">
        <v>81.17</v>
      </c>
    </row>
    <row r="808" spans="1:278" x14ac:dyDescent="0.3">
      <c r="A808" s="2">
        <f>IFERROR(AVERAGEIF(Customer_Revenue[[#This Row],[1/3/2022]:[3/31/2022]], "&gt;0"), 0)</f>
        <v>269.38</v>
      </c>
      <c r="B808" s="1">
        <f>IFERROR(AVEDEV(Customer_Revenue[[#This Row],[1/3/2022]:[3/31/2022]]),0)</f>
        <v>0</v>
      </c>
      <c r="C808" s="1">
        <f>IFERROR(MAX(0,#REF!-#REF!),0)</f>
        <v>0</v>
      </c>
      <c r="D808" s="1">
        <f>IFERROR(#REF!+#REF!,0)</f>
        <v>0</v>
      </c>
      <c r="E808" s="2">
        <f>IFERROR(AVERAGEIF(Customer_Revenue[[#This Row],[4/1/2022]:[6/30/2022]], "&gt;0"), 0)</f>
        <v>534.33000000000004</v>
      </c>
      <c r="F808" s="1">
        <f>IFERROR(AVEDEV(Customer_Revenue[[#This Row],[4/1/2022]:[6/30/2022]]),0)</f>
        <v>0</v>
      </c>
      <c r="G808" s="1">
        <f>IFERROR(MAX(0,#REF!-#REF!),0)</f>
        <v>0</v>
      </c>
      <c r="H808" s="1">
        <f>IFERROR(#REF!+#REF!,0)</f>
        <v>0</v>
      </c>
      <c r="I808" s="2">
        <f>IFERROR(AVERAGEIF(Customer_Revenue[[#This Row],[4/1/2022]:[9/30/2022]], "&gt;0"),0)</f>
        <v>583.67499999999995</v>
      </c>
      <c r="J808" s="1">
        <f>IFERROR(AVEDEV(Customer_Revenue[[#This Row],[4/1/2022]:[9/30/2022]]),0)</f>
        <v>49.34499999999997</v>
      </c>
      <c r="K808" s="1">
        <f>IFERROR(MAX(0,Customer_Revenue[[#This Row],[Q3 Mean]]-Customer_Revenue[[#This Row],[Q3 Mean Absolute Deviation]]),0)</f>
        <v>534.32999999999993</v>
      </c>
      <c r="L808" s="1">
        <f>IFERROR(MAX(0,Customer_Revenue[[#This Row],[Q3 Mean]]+Customer_Revenue[[#This Row],[Q3 Mean Absolute Deviation]]),0)</f>
        <v>633.02</v>
      </c>
      <c r="M808" s="2">
        <f>IFERROR(AVERAGEIF(Customer_Revenue[[#This Row],[10/1/2021]:[3/31/2022]], "&gt;0"),0)</f>
        <v>269.38</v>
      </c>
      <c r="N808" s="1">
        <f>IFERROR(AVEDEV(Customer_Revenue[[#This Row],[10/1/2021]:[3/31/2022]]),0)</f>
        <v>0</v>
      </c>
      <c r="O808" s="1">
        <f>IFERROR(MAX(0,#REF!-#REF!),0)</f>
        <v>0</v>
      </c>
      <c r="P808" s="1">
        <f>IFERROR(#REF!+#REF!,0)</f>
        <v>0</v>
      </c>
      <c r="Q808">
        <v>13126</v>
      </c>
      <c r="CK808" s="17"/>
      <c r="CV808">
        <v>269.38</v>
      </c>
      <c r="ET808">
        <v>534.33000000000004</v>
      </c>
      <c r="IZ808">
        <v>633.02</v>
      </c>
    </row>
    <row r="809" spans="1:278" x14ac:dyDescent="0.3">
      <c r="A809" s="2">
        <f>IFERROR(AVERAGEIF(Customer_Revenue[[#This Row],[1/3/2022]:[3/31/2022]], "&gt;0"), 0)</f>
        <v>0</v>
      </c>
      <c r="B809" s="1">
        <f>IFERROR(AVEDEV(Customer_Revenue[[#This Row],[1/3/2022]:[3/31/2022]]),0)</f>
        <v>0</v>
      </c>
      <c r="C809" s="1">
        <f>IFERROR(MAX(0,#REF!-#REF!),0)</f>
        <v>0</v>
      </c>
      <c r="D809" s="1">
        <f>IFERROR(#REF!+#REF!,0)</f>
        <v>0</v>
      </c>
      <c r="E809" s="2">
        <f>IFERROR(AVERAGEIF(Customer_Revenue[[#This Row],[4/1/2022]:[6/30/2022]], "&gt;0"), 0)</f>
        <v>322.26</v>
      </c>
      <c r="F809" s="1">
        <f>IFERROR(AVEDEV(Customer_Revenue[[#This Row],[4/1/2022]:[6/30/2022]]),0)</f>
        <v>0</v>
      </c>
      <c r="G809" s="1">
        <f>IFERROR(MAX(0,#REF!-#REF!),0)</f>
        <v>0</v>
      </c>
      <c r="H809" s="1">
        <f>IFERROR(#REF!+#REF!,0)</f>
        <v>0</v>
      </c>
      <c r="I809" s="2">
        <f>IFERROR(AVERAGEIF(Customer_Revenue[[#This Row],[4/1/2022]:[9/30/2022]], "&gt;0"),0)</f>
        <v>322.26</v>
      </c>
      <c r="J809" s="1">
        <f>IFERROR(AVEDEV(Customer_Revenue[[#This Row],[4/1/2022]:[9/30/2022]]),0)</f>
        <v>0</v>
      </c>
      <c r="K809" s="1">
        <f>IFERROR(MAX(0,Customer_Revenue[[#This Row],[Q3 Mean]]-Customer_Revenue[[#This Row],[Q3 Mean Absolute Deviation]]),0)</f>
        <v>322.26</v>
      </c>
      <c r="L809" s="1">
        <f>IFERROR(MAX(0,Customer_Revenue[[#This Row],[Q3 Mean]]+Customer_Revenue[[#This Row],[Q3 Mean Absolute Deviation]]),0)</f>
        <v>322.26</v>
      </c>
      <c r="M809" s="2">
        <f>IFERROR(AVERAGEIF(Customer_Revenue[[#This Row],[10/1/2021]:[3/31/2022]], "&gt;0"),0)</f>
        <v>0</v>
      </c>
      <c r="N809" s="1">
        <f>IFERROR(AVEDEV(Customer_Revenue[[#This Row],[10/1/2021]:[3/31/2022]]),0)</f>
        <v>0</v>
      </c>
      <c r="O809" s="1">
        <f>IFERROR(MAX(0,#REF!-#REF!),0)</f>
        <v>0</v>
      </c>
      <c r="P809" s="1">
        <f>IFERROR(#REF!+#REF!,0)</f>
        <v>0</v>
      </c>
      <c r="Q809">
        <v>13134</v>
      </c>
      <c r="CK809" s="17"/>
      <c r="EV809">
        <v>322.26</v>
      </c>
    </row>
    <row r="810" spans="1:278" x14ac:dyDescent="0.3">
      <c r="A810" s="2">
        <f>IFERROR(AVERAGEIF(Customer_Revenue[[#This Row],[1/3/2022]:[3/31/2022]], "&gt;0"), 0)</f>
        <v>0</v>
      </c>
      <c r="B810" s="1">
        <f>IFERROR(AVEDEV(Customer_Revenue[[#This Row],[1/3/2022]:[3/31/2022]]),0)</f>
        <v>0</v>
      </c>
      <c r="C810" s="1">
        <f>IFERROR(MAX(0,#REF!-#REF!),0)</f>
        <v>0</v>
      </c>
      <c r="D810" s="1">
        <f>IFERROR(#REF!+#REF!,0)</f>
        <v>0</v>
      </c>
      <c r="E810" s="2">
        <f>IFERROR(AVERAGEIF(Customer_Revenue[[#This Row],[4/1/2022]:[6/30/2022]], "&gt;0"), 0)</f>
        <v>0</v>
      </c>
      <c r="F810" s="1">
        <f>IFERROR(AVEDEV(Customer_Revenue[[#This Row],[4/1/2022]:[6/30/2022]]),0)</f>
        <v>0</v>
      </c>
      <c r="G810" s="1">
        <f>IFERROR(MAX(0,#REF!-#REF!),0)</f>
        <v>0</v>
      </c>
      <c r="H810" s="1">
        <f>IFERROR(#REF!+#REF!,0)</f>
        <v>0</v>
      </c>
      <c r="I810" s="2">
        <f>IFERROR(AVERAGEIF(Customer_Revenue[[#This Row],[4/1/2022]:[9/30/2022]], "&gt;0"),0)</f>
        <v>0</v>
      </c>
      <c r="J810" s="1">
        <f>IFERROR(AVEDEV(Customer_Revenue[[#This Row],[4/1/2022]:[9/30/2022]]),0)</f>
        <v>0</v>
      </c>
      <c r="K810" s="1">
        <f>IFERROR(MAX(0,Customer_Revenue[[#This Row],[Q3 Mean]]-Customer_Revenue[[#This Row],[Q3 Mean Absolute Deviation]]),0)</f>
        <v>0</v>
      </c>
      <c r="L810" s="1">
        <f>IFERROR(MAX(0,Customer_Revenue[[#This Row],[Q3 Mean]]+Customer_Revenue[[#This Row],[Q3 Mean Absolute Deviation]]),0)</f>
        <v>0</v>
      </c>
      <c r="M810" s="2">
        <f>IFERROR(AVERAGEIF(Customer_Revenue[[#This Row],[10/1/2021]:[3/31/2022]], "&gt;0"),0)</f>
        <v>0</v>
      </c>
      <c r="N810" s="1">
        <f>IFERROR(AVEDEV(Customer_Revenue[[#This Row],[10/1/2021]:[3/31/2022]]),0)</f>
        <v>0</v>
      </c>
      <c r="O810" s="1">
        <f>IFERROR(MAX(0,#REF!-#REF!),0)</f>
        <v>0</v>
      </c>
      <c r="P810" s="1">
        <f>IFERROR(#REF!+#REF!,0)</f>
        <v>0</v>
      </c>
      <c r="Q810">
        <v>13135</v>
      </c>
      <c r="CK810" s="17"/>
      <c r="FI810">
        <v>0</v>
      </c>
    </row>
    <row r="811" spans="1:278" x14ac:dyDescent="0.3">
      <c r="A811" s="2">
        <f>IFERROR(AVERAGEIF(Customer_Revenue[[#This Row],[1/3/2022]:[3/31/2022]], "&gt;0"), 0)</f>
        <v>0</v>
      </c>
      <c r="B811" s="1">
        <f>IFERROR(AVEDEV(Customer_Revenue[[#This Row],[1/3/2022]:[3/31/2022]]),0)</f>
        <v>0</v>
      </c>
      <c r="C811" s="1">
        <f>IFERROR(MAX(0,#REF!-#REF!),0)</f>
        <v>0</v>
      </c>
      <c r="D811" s="1">
        <f>IFERROR(#REF!+#REF!,0)</f>
        <v>0</v>
      </c>
      <c r="E811" s="2">
        <f>IFERROR(AVERAGEIF(Customer_Revenue[[#This Row],[4/1/2022]:[6/30/2022]], "&gt;0"), 0)</f>
        <v>0</v>
      </c>
      <c r="F811" s="1">
        <f>IFERROR(AVEDEV(Customer_Revenue[[#This Row],[4/1/2022]:[6/30/2022]]),0)</f>
        <v>0</v>
      </c>
      <c r="G811" s="1">
        <f>IFERROR(MAX(0,#REF!-#REF!),0)</f>
        <v>0</v>
      </c>
      <c r="H811" s="1">
        <f>IFERROR(#REF!+#REF!,0)</f>
        <v>0</v>
      </c>
      <c r="I811" s="2">
        <f>IFERROR(AVERAGEIF(Customer_Revenue[[#This Row],[4/1/2022]:[9/30/2022]], "&gt;0"),0)</f>
        <v>0</v>
      </c>
      <c r="J811" s="1">
        <f>IFERROR(AVEDEV(Customer_Revenue[[#This Row],[4/1/2022]:[9/30/2022]]),0)</f>
        <v>0</v>
      </c>
      <c r="K811" s="1">
        <f>IFERROR(MAX(0,Customer_Revenue[[#This Row],[Q3 Mean]]-Customer_Revenue[[#This Row],[Q3 Mean Absolute Deviation]]),0)</f>
        <v>0</v>
      </c>
      <c r="L811" s="1">
        <f>IFERROR(MAX(0,Customer_Revenue[[#This Row],[Q3 Mean]]+Customer_Revenue[[#This Row],[Q3 Mean Absolute Deviation]]),0)</f>
        <v>0</v>
      </c>
      <c r="M811" s="2">
        <f>IFERROR(AVERAGEIF(Customer_Revenue[[#This Row],[10/1/2021]:[3/31/2022]], "&gt;0"),0)</f>
        <v>0</v>
      </c>
      <c r="N811" s="1">
        <f>IFERROR(AVEDEV(Customer_Revenue[[#This Row],[10/1/2021]:[3/31/2022]]),0)</f>
        <v>0</v>
      </c>
      <c r="O811" s="1">
        <f>IFERROR(MAX(0,#REF!-#REF!),0)</f>
        <v>0</v>
      </c>
      <c r="P811" s="1">
        <f>IFERROR(#REF!+#REF!,0)</f>
        <v>0</v>
      </c>
      <c r="Q811">
        <v>13136</v>
      </c>
      <c r="CK811" s="17"/>
      <c r="DU811">
        <v>0</v>
      </c>
    </row>
    <row r="812" spans="1:278" x14ac:dyDescent="0.3">
      <c r="A812" s="2">
        <f>IFERROR(AVERAGEIF(Customer_Revenue[[#This Row],[1/3/2022]:[3/31/2022]], "&gt;0"), 0)</f>
        <v>207.57083333333335</v>
      </c>
      <c r="B812" s="1">
        <f>IFERROR(AVEDEV(Customer_Revenue[[#This Row],[1/3/2022]:[3/31/2022]]),0)</f>
        <v>11.525833333333336</v>
      </c>
      <c r="C812" s="1">
        <f>IFERROR(MAX(0,#REF!-#REF!),0)</f>
        <v>0</v>
      </c>
      <c r="D812" s="1">
        <f>IFERROR(#REF!+#REF!,0)</f>
        <v>0</v>
      </c>
      <c r="E812" s="2">
        <f>IFERROR(AVERAGEIF(Customer_Revenue[[#This Row],[4/1/2022]:[6/30/2022]], "&gt;0"), 0)</f>
        <v>213.73312499999994</v>
      </c>
      <c r="F812" s="1">
        <f>IFERROR(AVEDEV(Customer_Revenue[[#This Row],[4/1/2022]:[6/30/2022]]),0)</f>
        <v>51.223671875000029</v>
      </c>
      <c r="G812" s="1">
        <f>IFERROR(MAX(0,#REF!-#REF!),0)</f>
        <v>0</v>
      </c>
      <c r="H812" s="1">
        <f>IFERROR(#REF!+#REF!,0)</f>
        <v>0</v>
      </c>
      <c r="I812" s="2">
        <f>IFERROR(AVERAGEIF(Customer_Revenue[[#This Row],[4/1/2022]:[9/30/2022]], "&gt;0"),0)</f>
        <v>237.67133333333328</v>
      </c>
      <c r="J812" s="1">
        <f>IFERROR(AVEDEV(Customer_Revenue[[#This Row],[4/1/2022]:[9/30/2022]]),0)</f>
        <v>36.428133333333356</v>
      </c>
      <c r="K812" s="1">
        <f>IFERROR(MAX(0,Customer_Revenue[[#This Row],[Q3 Mean]]-Customer_Revenue[[#This Row],[Q3 Mean Absolute Deviation]]),0)</f>
        <v>201.24319999999992</v>
      </c>
      <c r="L812" s="1">
        <f>IFERROR(MAX(0,Customer_Revenue[[#This Row],[Q3 Mean]]+Customer_Revenue[[#This Row],[Q3 Mean Absolute Deviation]]),0)</f>
        <v>274.09946666666661</v>
      </c>
      <c r="M812" s="2">
        <f>IFERROR(AVERAGEIF(Customer_Revenue[[#This Row],[10/1/2021]:[3/31/2022]], "&gt;0"),0)</f>
        <v>200.89192307692298</v>
      </c>
      <c r="N812" s="1">
        <f>IFERROR(AVEDEV(Customer_Revenue[[#This Row],[10/1/2021]:[3/31/2022]]),0)</f>
        <v>8.4021893491123745</v>
      </c>
      <c r="O812" s="1">
        <f>IFERROR(MAX(0,#REF!-#REF!),0)</f>
        <v>0</v>
      </c>
      <c r="P812" s="1">
        <f>IFERROR(#REF!+#REF!,0)</f>
        <v>0</v>
      </c>
      <c r="Q812">
        <v>13178</v>
      </c>
      <c r="R812">
        <v>188.07</v>
      </c>
      <c r="W812">
        <v>200.53</v>
      </c>
      <c r="AB812">
        <v>191.37</v>
      </c>
      <c r="AG812">
        <v>195.22</v>
      </c>
      <c r="AL812">
        <v>195.22</v>
      </c>
      <c r="AQ812">
        <v>195.22</v>
      </c>
      <c r="AV812">
        <v>196.87</v>
      </c>
      <c r="BA812">
        <v>195.22</v>
      </c>
      <c r="BF812">
        <v>195.22</v>
      </c>
      <c r="BK812">
        <v>195.22</v>
      </c>
      <c r="BP812">
        <v>198.52</v>
      </c>
      <c r="BU812">
        <v>195.22</v>
      </c>
      <c r="BZ812">
        <v>195.22</v>
      </c>
      <c r="CE812">
        <v>195.22</v>
      </c>
      <c r="CJ812">
        <v>196.87</v>
      </c>
      <c r="CK812" s="17"/>
      <c r="CO812">
        <v>195.22</v>
      </c>
      <c r="CT812">
        <v>195.22</v>
      </c>
      <c r="CY812">
        <v>195.22</v>
      </c>
      <c r="DD812">
        <v>198.52</v>
      </c>
      <c r="DI812">
        <v>207.68</v>
      </c>
      <c r="DN812">
        <v>195.22</v>
      </c>
      <c r="DS812">
        <v>220.15</v>
      </c>
      <c r="DX812">
        <v>221.8</v>
      </c>
      <c r="EC812">
        <v>220.15</v>
      </c>
      <c r="EH812">
        <v>222.4</v>
      </c>
      <c r="EM812">
        <v>222.4</v>
      </c>
      <c r="ER812">
        <v>225.7</v>
      </c>
      <c r="EW812">
        <v>222.4</v>
      </c>
      <c r="FB812">
        <v>222.4</v>
      </c>
      <c r="FG812">
        <v>222.4</v>
      </c>
      <c r="FL812">
        <v>231.23</v>
      </c>
      <c r="FM812">
        <v>97.01</v>
      </c>
      <c r="FQ812">
        <v>354.87</v>
      </c>
      <c r="FV812">
        <v>248.33</v>
      </c>
      <c r="FX812">
        <v>24.93</v>
      </c>
      <c r="FY812">
        <v>109.47</v>
      </c>
      <c r="GA812">
        <v>237.08</v>
      </c>
      <c r="GF812">
        <v>240.38</v>
      </c>
      <c r="GK812">
        <v>245.47</v>
      </c>
      <c r="GP812">
        <v>245.47</v>
      </c>
      <c r="GU812">
        <v>245.47</v>
      </c>
      <c r="GZ812">
        <v>247.12</v>
      </c>
      <c r="HE812">
        <v>254.96</v>
      </c>
      <c r="HJ812">
        <v>254.96</v>
      </c>
      <c r="HO812">
        <v>280.10000000000002</v>
      </c>
      <c r="HT812">
        <v>283.39999999999998</v>
      </c>
      <c r="HY812">
        <v>292.66000000000003</v>
      </c>
      <c r="ID812">
        <v>254.96</v>
      </c>
      <c r="II812">
        <v>254.96</v>
      </c>
      <c r="IN812">
        <v>255.89</v>
      </c>
      <c r="IS812">
        <v>254.24</v>
      </c>
      <c r="IX812">
        <v>254.24</v>
      </c>
      <c r="JC812">
        <v>254.24</v>
      </c>
      <c r="JH812">
        <v>257.54000000000002</v>
      </c>
      <c r="JM812">
        <v>279.13</v>
      </c>
      <c r="JQ812">
        <v>279.13</v>
      </c>
    </row>
    <row r="813" spans="1:278" x14ac:dyDescent="0.3">
      <c r="A813" s="2">
        <f>IFERROR(AVERAGEIF(Customer_Revenue[[#This Row],[1/3/2022]:[3/31/2022]], "&gt;0"), 0)</f>
        <v>0</v>
      </c>
      <c r="B813" s="1">
        <f>IFERROR(AVEDEV(Customer_Revenue[[#This Row],[1/3/2022]:[3/31/2022]]),0)</f>
        <v>0</v>
      </c>
      <c r="C813" s="1">
        <f>IFERROR(MAX(0,#REF!-#REF!),0)</f>
        <v>0</v>
      </c>
      <c r="D813" s="1">
        <f>IFERROR(#REF!+#REF!,0)</f>
        <v>0</v>
      </c>
      <c r="E813" s="2">
        <f>IFERROR(AVERAGEIF(Customer_Revenue[[#This Row],[4/1/2022]:[6/30/2022]], "&gt;0"), 0)</f>
        <v>0</v>
      </c>
      <c r="F813" s="1">
        <f>IFERROR(AVEDEV(Customer_Revenue[[#This Row],[4/1/2022]:[6/30/2022]]),0)</f>
        <v>0</v>
      </c>
      <c r="G813" s="1">
        <f>IFERROR(MAX(0,#REF!-#REF!),0)</f>
        <v>0</v>
      </c>
      <c r="H813" s="1">
        <f>IFERROR(#REF!+#REF!,0)</f>
        <v>0</v>
      </c>
      <c r="I813" s="2">
        <f>IFERROR(AVERAGEIF(Customer_Revenue[[#This Row],[4/1/2022]:[9/30/2022]], "&gt;0"),0)</f>
        <v>41.96</v>
      </c>
      <c r="J813" s="1">
        <f>IFERROR(AVEDEV(Customer_Revenue[[#This Row],[4/1/2022]:[9/30/2022]]),0)</f>
        <v>17.126530612244899</v>
      </c>
      <c r="K813" s="1">
        <f>IFERROR(MAX(0,Customer_Revenue[[#This Row],[Q3 Mean]]-Customer_Revenue[[#This Row],[Q3 Mean Absolute Deviation]]),0)</f>
        <v>24.833469387755102</v>
      </c>
      <c r="L813" s="1">
        <f>IFERROR(MAX(0,Customer_Revenue[[#This Row],[Q3 Mean]]+Customer_Revenue[[#This Row],[Q3 Mean Absolute Deviation]]),0)</f>
        <v>59.0865306122449</v>
      </c>
      <c r="M813" s="2">
        <f>IFERROR(AVERAGEIF(Customer_Revenue[[#This Row],[10/1/2021]:[3/31/2022]], "&gt;0"),0)</f>
        <v>0</v>
      </c>
      <c r="N813" s="1">
        <f>IFERROR(AVEDEV(Customer_Revenue[[#This Row],[10/1/2021]:[3/31/2022]]),0)</f>
        <v>0</v>
      </c>
      <c r="O813" s="1">
        <f>IFERROR(MAX(0,#REF!-#REF!),0)</f>
        <v>0</v>
      </c>
      <c r="P813" s="1">
        <f>IFERROR(#REF!+#REF!,0)</f>
        <v>0</v>
      </c>
      <c r="Q813">
        <v>13185</v>
      </c>
      <c r="W813">
        <v>0</v>
      </c>
      <c r="AG813">
        <v>0</v>
      </c>
      <c r="AQ813">
        <v>0</v>
      </c>
      <c r="BA813">
        <v>0</v>
      </c>
      <c r="BK813">
        <v>0</v>
      </c>
      <c r="BU813">
        <v>0</v>
      </c>
      <c r="CE813">
        <v>0</v>
      </c>
      <c r="CK813" s="17"/>
      <c r="CO813">
        <v>0</v>
      </c>
      <c r="CY813">
        <v>0</v>
      </c>
      <c r="DI813">
        <v>0</v>
      </c>
      <c r="DS813">
        <v>0</v>
      </c>
      <c r="EC813">
        <v>0</v>
      </c>
      <c r="EM813">
        <v>0</v>
      </c>
      <c r="EW813">
        <v>0</v>
      </c>
      <c r="FG813">
        <v>0</v>
      </c>
      <c r="ID813">
        <v>41.96</v>
      </c>
      <c r="IN813">
        <v>41.96</v>
      </c>
      <c r="IX813">
        <v>41.96</v>
      </c>
      <c r="JH813">
        <v>41.96</v>
      </c>
      <c r="JR813">
        <v>41.96</v>
      </c>
    </row>
    <row r="814" spans="1:278" x14ac:dyDescent="0.3">
      <c r="A814" s="2">
        <f>IFERROR(AVERAGEIF(Customer_Revenue[[#This Row],[1/3/2022]:[3/31/2022]], "&gt;0"), 0)</f>
        <v>56.876153846153827</v>
      </c>
      <c r="B814" s="1">
        <f>IFERROR(AVEDEV(Customer_Revenue[[#This Row],[1/3/2022]:[3/31/2022]]),0)</f>
        <v>0.53254437869821369</v>
      </c>
      <c r="C814" s="1">
        <f>IFERROR(MAX(0,#REF!-#REF!),0)</f>
        <v>0</v>
      </c>
      <c r="D814" s="1">
        <f>IFERROR(#REF!+#REF!,0)</f>
        <v>0</v>
      </c>
      <c r="E814" s="2">
        <f>IFERROR(AVERAGEIF(Customer_Revenue[[#This Row],[4/1/2022]:[6/30/2022]], "&gt;0"), 0)</f>
        <v>58.356923076923067</v>
      </c>
      <c r="F814" s="1">
        <f>IFERROR(AVEDEV(Customer_Revenue[[#This Row],[4/1/2022]:[6/30/2022]]),0)</f>
        <v>0.40236686390532345</v>
      </c>
      <c r="G814" s="1">
        <f>IFERROR(MAX(0,#REF!-#REF!),0)</f>
        <v>0</v>
      </c>
      <c r="H814" s="1">
        <f>IFERROR(#REF!+#REF!,0)</f>
        <v>0</v>
      </c>
      <c r="I814" s="2">
        <f>IFERROR(AVERAGEIF(Customer_Revenue[[#This Row],[4/1/2022]:[9/30/2022]], "&gt;0"),0)</f>
        <v>58.54846153846151</v>
      </c>
      <c r="J814" s="1">
        <f>IFERROR(AVEDEV(Customer_Revenue[[#This Row],[4/1/2022]:[9/30/2022]]),0)</f>
        <v>0.31905325443788091</v>
      </c>
      <c r="K814" s="1">
        <f>IFERROR(MAX(0,Customer_Revenue[[#This Row],[Q3 Mean]]-Customer_Revenue[[#This Row],[Q3 Mean Absolute Deviation]]),0)</f>
        <v>58.229408284023627</v>
      </c>
      <c r="L814" s="1">
        <f>IFERROR(MAX(0,Customer_Revenue[[#This Row],[Q3 Mean]]+Customer_Revenue[[#This Row],[Q3 Mean Absolute Deviation]]),0)</f>
        <v>58.867514792899392</v>
      </c>
      <c r="M814" s="2">
        <f>IFERROR(AVERAGEIF(Customer_Revenue[[#This Row],[10/1/2021]:[3/31/2022]], "&gt;0"),0)</f>
        <v>56.703076923076907</v>
      </c>
      <c r="N814" s="1">
        <f>IFERROR(AVEDEV(Customer_Revenue[[#This Row],[10/1/2021]:[3/31/2022]]),0)</f>
        <v>0.30621301775146581</v>
      </c>
      <c r="O814" s="1">
        <f>IFERROR(MAX(0,#REF!-#REF!),0)</f>
        <v>0</v>
      </c>
      <c r="P814" s="1">
        <f>IFERROR(#REF!+#REF!,0)</f>
        <v>0</v>
      </c>
      <c r="Q814">
        <v>13198</v>
      </c>
      <c r="U814">
        <v>56.53</v>
      </c>
      <c r="Z814">
        <v>56.53</v>
      </c>
      <c r="AE814">
        <v>56.53</v>
      </c>
      <c r="AJ814">
        <v>56.53</v>
      </c>
      <c r="AO814">
        <v>56.53</v>
      </c>
      <c r="AT814">
        <v>56.53</v>
      </c>
      <c r="AY814">
        <v>56.53</v>
      </c>
      <c r="BD814">
        <v>56.53</v>
      </c>
      <c r="BI814">
        <v>56.53</v>
      </c>
      <c r="BN814">
        <v>56.53</v>
      </c>
      <c r="BS814">
        <v>56.53</v>
      </c>
      <c r="BX814">
        <v>56.53</v>
      </c>
      <c r="CC814">
        <v>56.53</v>
      </c>
      <c r="CH814">
        <v>56.53</v>
      </c>
      <c r="CK814" s="17"/>
      <c r="CM814">
        <v>56.53</v>
      </c>
      <c r="CR814">
        <v>56.53</v>
      </c>
      <c r="CW814">
        <v>56.53</v>
      </c>
      <c r="DB814">
        <v>56.53</v>
      </c>
      <c r="DG814">
        <v>56.53</v>
      </c>
      <c r="DL814">
        <v>56.53</v>
      </c>
      <c r="DQ814">
        <v>56.53</v>
      </c>
      <c r="DV814">
        <v>56.53</v>
      </c>
      <c r="EA814">
        <v>56.53</v>
      </c>
      <c r="EF814">
        <v>58.03</v>
      </c>
      <c r="EK814">
        <v>58.03</v>
      </c>
      <c r="EP814">
        <v>58.03</v>
      </c>
      <c r="EU814">
        <v>58.03</v>
      </c>
      <c r="EZ814">
        <v>58.03</v>
      </c>
      <c r="FE814">
        <v>58.03</v>
      </c>
      <c r="FJ814">
        <v>58.03</v>
      </c>
      <c r="FO814">
        <v>58.03</v>
      </c>
      <c r="FT814">
        <v>58.03</v>
      </c>
      <c r="FY814">
        <v>58.03</v>
      </c>
      <c r="GD814">
        <v>58.03</v>
      </c>
      <c r="GI814">
        <v>58.88</v>
      </c>
      <c r="GN814">
        <v>58.88</v>
      </c>
      <c r="GS814">
        <v>58.88</v>
      </c>
      <c r="GX814">
        <v>58.88</v>
      </c>
      <c r="HC814">
        <v>58.88</v>
      </c>
      <c r="HH814">
        <v>58.88</v>
      </c>
      <c r="HM814">
        <v>58.88</v>
      </c>
      <c r="HR814">
        <v>58.88</v>
      </c>
      <c r="HW814">
        <v>58.88</v>
      </c>
      <c r="IB814">
        <v>58.88</v>
      </c>
      <c r="IG814">
        <v>58.88</v>
      </c>
      <c r="IL814">
        <v>58.62</v>
      </c>
      <c r="IQ814">
        <v>58.62</v>
      </c>
      <c r="IV814">
        <v>58.62</v>
      </c>
      <c r="JA814">
        <v>58.62</v>
      </c>
      <c r="JF814">
        <v>58.62</v>
      </c>
      <c r="JK814">
        <v>58.62</v>
      </c>
      <c r="JP814">
        <v>58.62</v>
      </c>
    </row>
    <row r="815" spans="1:278" x14ac:dyDescent="0.3">
      <c r="A815" s="2">
        <f>IFERROR(AVERAGEIF(Customer_Revenue[[#This Row],[1/3/2022]:[3/31/2022]], "&gt;0"), 0)</f>
        <v>52.697692307692328</v>
      </c>
      <c r="B815" s="1">
        <f>IFERROR(AVEDEV(Customer_Revenue[[#This Row],[1/3/2022]:[3/31/2022]]),0)</f>
        <v>2.3066272189349002</v>
      </c>
      <c r="C815" s="1">
        <f>IFERROR(MAX(0,#REF!-#REF!),0)</f>
        <v>0</v>
      </c>
      <c r="D815" s="1">
        <f>IFERROR(#REF!+#REF!,0)</f>
        <v>0</v>
      </c>
      <c r="E815" s="2">
        <f>IFERROR(AVERAGEIF(Customer_Revenue[[#This Row],[4/1/2022]:[6/30/2022]], "&gt;0"), 0)</f>
        <v>47.961538461538453</v>
      </c>
      <c r="F815" s="1">
        <f>IFERROR(AVEDEV(Customer_Revenue[[#This Row],[4/1/2022]:[6/30/2022]]),0)</f>
        <v>0.36213017751478671</v>
      </c>
      <c r="G815" s="1">
        <f>IFERROR(MAX(0,#REF!-#REF!),0)</f>
        <v>0</v>
      </c>
      <c r="H815" s="1">
        <f>IFERROR(#REF!+#REF!,0)</f>
        <v>0</v>
      </c>
      <c r="I815" s="2">
        <f>IFERROR(AVERAGEIF(Customer_Revenue[[#This Row],[4/1/2022]:[9/30/2022]], "&gt;0"),0)</f>
        <v>48.195769230769208</v>
      </c>
      <c r="J815" s="1">
        <f>IFERROR(AVEDEV(Customer_Revenue[[#This Row],[4/1/2022]:[9/30/2022]]),0)</f>
        <v>0.34322485207101039</v>
      </c>
      <c r="K815" s="1">
        <f>IFERROR(MAX(0,Customer_Revenue[[#This Row],[Q3 Mean]]-Customer_Revenue[[#This Row],[Q3 Mean Absolute Deviation]]),0)</f>
        <v>47.852544378698198</v>
      </c>
      <c r="L815" s="1">
        <f>IFERROR(MAX(0,Customer_Revenue[[#This Row],[Q3 Mean]]+Customer_Revenue[[#This Row],[Q3 Mean Absolute Deviation]]),0)</f>
        <v>48.538994082840219</v>
      </c>
      <c r="M815" s="2">
        <f>IFERROR(AVERAGEIF(Customer_Revenue[[#This Row],[10/1/2021]:[3/31/2022]], "&gt;0"),0)</f>
        <v>50.328461538461546</v>
      </c>
      <c r="N815" s="1">
        <f>IFERROR(AVEDEV(Customer_Revenue[[#This Row],[10/1/2021]:[3/31/2022]]),0)</f>
        <v>4.1362721893491141</v>
      </c>
      <c r="O815" s="1">
        <f>IFERROR(MAX(0,#REF!-#REF!),0)</f>
        <v>0</v>
      </c>
      <c r="P815" s="1">
        <f>IFERROR(#REF!+#REF!,0)</f>
        <v>0</v>
      </c>
      <c r="Q815">
        <v>13200</v>
      </c>
      <c r="T815">
        <v>45.23</v>
      </c>
      <c r="Y815">
        <v>45.23</v>
      </c>
      <c r="AD815">
        <v>45.23</v>
      </c>
      <c r="AI815">
        <v>45.23</v>
      </c>
      <c r="AN815">
        <v>45.23</v>
      </c>
      <c r="AS815">
        <v>45.23</v>
      </c>
      <c r="AX815">
        <v>45.23</v>
      </c>
      <c r="BC815">
        <v>45.23</v>
      </c>
      <c r="BH815">
        <v>45.23</v>
      </c>
      <c r="BM815">
        <v>54.1</v>
      </c>
      <c r="BR815">
        <v>54.1</v>
      </c>
      <c r="BW815">
        <v>54.1</v>
      </c>
      <c r="CB815">
        <v>54.1</v>
      </c>
      <c r="CG815">
        <v>54.1</v>
      </c>
      <c r="CK815" s="17"/>
      <c r="CL815">
        <v>54.1</v>
      </c>
      <c r="CQ815">
        <v>54.1</v>
      </c>
      <c r="CV815">
        <v>54.1</v>
      </c>
      <c r="DA815">
        <v>54.1</v>
      </c>
      <c r="DF815">
        <v>54.1</v>
      </c>
      <c r="DK815">
        <v>54.1</v>
      </c>
      <c r="DP815">
        <v>54.1</v>
      </c>
      <c r="DU815">
        <v>54.1</v>
      </c>
      <c r="DZ815">
        <v>55.07</v>
      </c>
      <c r="EE815">
        <v>47.7</v>
      </c>
      <c r="EJ815">
        <v>47.7</v>
      </c>
      <c r="EO815">
        <v>47.7</v>
      </c>
      <c r="ET815">
        <v>47.7</v>
      </c>
      <c r="EY815">
        <v>47.7</v>
      </c>
      <c r="FD815">
        <v>47.7</v>
      </c>
      <c r="FI815">
        <v>47.7</v>
      </c>
      <c r="FN815">
        <v>47.7</v>
      </c>
      <c r="FS815">
        <v>47.7</v>
      </c>
      <c r="FX815">
        <v>47.7</v>
      </c>
      <c r="GC815">
        <v>47.7</v>
      </c>
      <c r="GH815">
        <v>47.7</v>
      </c>
      <c r="GM815">
        <v>48.55</v>
      </c>
      <c r="GR815">
        <v>48.55</v>
      </c>
      <c r="GW815">
        <v>48.55</v>
      </c>
      <c r="HB815">
        <v>48.55</v>
      </c>
      <c r="HG815">
        <v>48.55</v>
      </c>
      <c r="HL815">
        <v>48.55</v>
      </c>
      <c r="HQ815">
        <v>48.55</v>
      </c>
      <c r="HV815">
        <v>48.55</v>
      </c>
      <c r="IA815">
        <v>48.55</v>
      </c>
      <c r="IF815">
        <v>48.55</v>
      </c>
      <c r="IK815">
        <v>48.55</v>
      </c>
      <c r="IP815">
        <v>48.29</v>
      </c>
      <c r="IU815">
        <v>48.29</v>
      </c>
      <c r="IZ815">
        <v>48.29</v>
      </c>
      <c r="JE815">
        <v>48.29</v>
      </c>
      <c r="JJ815">
        <v>48.29</v>
      </c>
      <c r="JO815">
        <v>48.29</v>
      </c>
    </row>
    <row r="816" spans="1:278" x14ac:dyDescent="0.3">
      <c r="A816" s="2">
        <f>IFERROR(AVERAGEIF(Customer_Revenue[[#This Row],[1/3/2022]:[3/31/2022]], "&gt;0"), 0)</f>
        <v>43.083076923076938</v>
      </c>
      <c r="B816" s="1">
        <f>IFERROR(AVEDEV(Customer_Revenue[[#This Row],[1/3/2022]:[3/31/2022]]),0)</f>
        <v>5.7151020408163173</v>
      </c>
      <c r="C816" s="1">
        <f>IFERROR(MAX(0,#REF!-#REF!),0)</f>
        <v>0</v>
      </c>
      <c r="D816" s="1">
        <f>IFERROR(#REF!+#REF!,0)</f>
        <v>0</v>
      </c>
      <c r="E816" s="2">
        <f>IFERROR(AVERAGEIF(Customer_Revenue[[#This Row],[4/1/2022]:[6/30/2022]], "&gt;0"), 0)</f>
        <v>42.286923076923081</v>
      </c>
      <c r="F816" s="1">
        <f>IFERROR(AVEDEV(Customer_Revenue[[#This Row],[4/1/2022]:[6/30/2022]]),0)</f>
        <v>0.40236686390532672</v>
      </c>
      <c r="G816" s="1">
        <f>IFERROR(MAX(0,#REF!-#REF!),0)</f>
        <v>0</v>
      </c>
      <c r="H816" s="1">
        <f>IFERROR(#REF!+#REF!,0)</f>
        <v>0</v>
      </c>
      <c r="I816" s="2">
        <f>IFERROR(AVERAGEIF(Customer_Revenue[[#This Row],[4/1/2022]:[9/30/2022]], "&gt;0"),0)</f>
        <v>42.478461538461517</v>
      </c>
      <c r="J816" s="1">
        <f>IFERROR(AVEDEV(Customer_Revenue[[#This Row],[4/1/2022]:[9/30/2022]]),0)</f>
        <v>0.31905325443787819</v>
      </c>
      <c r="K816" s="1">
        <f>IFERROR(MAX(0,Customer_Revenue[[#This Row],[Q3 Mean]]-Customer_Revenue[[#This Row],[Q3 Mean Absolute Deviation]]),0)</f>
        <v>42.159408284023641</v>
      </c>
      <c r="L816" s="1">
        <f>IFERROR(MAX(0,Customer_Revenue[[#This Row],[Q3 Mean]]+Customer_Revenue[[#This Row],[Q3 Mean Absolute Deviation]]),0)</f>
        <v>42.797514792899392</v>
      </c>
      <c r="M816" s="2">
        <f>IFERROR(AVERAGEIF(Customer_Revenue[[#This Row],[10/1/2021]:[3/31/2022]], "&gt;0"),0)</f>
        <v>42.061538461538447</v>
      </c>
      <c r="N816" s="1">
        <f>IFERROR(AVEDEV(Customer_Revenue[[#This Row],[10/1/2021]:[3/31/2022]]),0)</f>
        <v>3.5639506172839543</v>
      </c>
      <c r="O816" s="1">
        <f>IFERROR(MAX(0,#REF!-#REF!),0)</f>
        <v>0</v>
      </c>
      <c r="P816" s="1">
        <f>IFERROR(#REF!+#REF!,0)</f>
        <v>0</v>
      </c>
      <c r="Q816">
        <v>13201</v>
      </c>
      <c r="V816">
        <v>40.46</v>
      </c>
      <c r="AA816">
        <v>40.46</v>
      </c>
      <c r="AF816">
        <v>40.46</v>
      </c>
      <c r="AK816">
        <v>40.46</v>
      </c>
      <c r="AP816">
        <v>40.46</v>
      </c>
      <c r="AU816">
        <v>40.46</v>
      </c>
      <c r="AZ816">
        <v>33.200000000000003</v>
      </c>
      <c r="BE816">
        <v>40.46</v>
      </c>
      <c r="BJ816">
        <v>43.42</v>
      </c>
      <c r="BO816">
        <v>43.42</v>
      </c>
      <c r="BT816">
        <v>43.42</v>
      </c>
      <c r="BY816">
        <v>43.42</v>
      </c>
      <c r="CD816">
        <v>43.42</v>
      </c>
      <c r="CI816">
        <v>43.42</v>
      </c>
      <c r="CK816" s="17"/>
      <c r="CN816">
        <v>43.42</v>
      </c>
      <c r="CS816">
        <v>43.42</v>
      </c>
      <c r="CX816">
        <v>43.42</v>
      </c>
      <c r="DC816">
        <v>43.42</v>
      </c>
      <c r="DH816">
        <v>43.42</v>
      </c>
      <c r="DM816">
        <v>43.42</v>
      </c>
      <c r="DR816">
        <v>43.42</v>
      </c>
      <c r="DW816">
        <v>43.42</v>
      </c>
      <c r="EB816">
        <v>43.42</v>
      </c>
      <c r="EG816">
        <v>0</v>
      </c>
      <c r="EH816">
        <v>41.96</v>
      </c>
      <c r="EL816">
        <v>41.96</v>
      </c>
      <c r="EQ816">
        <v>41.96</v>
      </c>
      <c r="EV816">
        <v>41.96</v>
      </c>
      <c r="FA816">
        <v>41.96</v>
      </c>
      <c r="FF816">
        <v>41.96</v>
      </c>
      <c r="FK816">
        <v>41.96</v>
      </c>
      <c r="FP816">
        <v>41.96</v>
      </c>
      <c r="FU816">
        <v>41.96</v>
      </c>
      <c r="FZ816">
        <v>41.96</v>
      </c>
      <c r="GE816">
        <v>41.96</v>
      </c>
      <c r="GJ816">
        <v>42.81</v>
      </c>
      <c r="GO816">
        <v>42.81</v>
      </c>
      <c r="GT816">
        <v>42.81</v>
      </c>
      <c r="GY816">
        <v>42.81</v>
      </c>
      <c r="HD816">
        <v>42.81</v>
      </c>
      <c r="HI816">
        <v>42.81</v>
      </c>
      <c r="HN816">
        <v>42.81</v>
      </c>
      <c r="HS816">
        <v>42.81</v>
      </c>
      <c r="HX816">
        <v>42.81</v>
      </c>
      <c r="IC816">
        <v>42.81</v>
      </c>
      <c r="IH816">
        <v>42.81</v>
      </c>
      <c r="IM816">
        <v>42.55</v>
      </c>
      <c r="IR816">
        <v>42.55</v>
      </c>
      <c r="IW816">
        <v>42.55</v>
      </c>
      <c r="JB816">
        <v>42.55</v>
      </c>
      <c r="JG816">
        <v>42.55</v>
      </c>
      <c r="JL816">
        <v>42.55</v>
      </c>
      <c r="JQ816">
        <v>42.55</v>
      </c>
    </row>
    <row r="817" spans="1:278" x14ac:dyDescent="0.3">
      <c r="A817" s="2">
        <f>IFERROR(AVERAGEIF(Customer_Revenue[[#This Row],[1/3/2022]:[3/31/2022]], "&gt;0"), 0)</f>
        <v>51.090769230769226</v>
      </c>
      <c r="B817" s="1">
        <f>IFERROR(AVEDEV(Customer_Revenue[[#This Row],[1/3/2022]:[3/31/2022]]),0)</f>
        <v>2.0449704142011882</v>
      </c>
      <c r="C817" s="1">
        <f>IFERROR(MAX(0,#REF!-#REF!),0)</f>
        <v>0</v>
      </c>
      <c r="D817" s="1">
        <f>IFERROR(#REF!+#REF!,0)</f>
        <v>0</v>
      </c>
      <c r="E817" s="2">
        <f>IFERROR(AVERAGEIF(Customer_Revenue[[#This Row],[4/1/2022]:[6/30/2022]], "&gt;0"), 0)</f>
        <v>46.98692307692307</v>
      </c>
      <c r="F817" s="1">
        <f>IFERROR(AVEDEV(Customer_Revenue[[#This Row],[4/1/2022]:[6/30/2022]]),0)</f>
        <v>0.40236686390532511</v>
      </c>
      <c r="G817" s="1">
        <f>IFERROR(MAX(0,#REF!-#REF!),0)</f>
        <v>0</v>
      </c>
      <c r="H817" s="1">
        <f>IFERROR(#REF!+#REF!,0)</f>
        <v>0</v>
      </c>
      <c r="I817" s="2">
        <f>IFERROR(AVERAGEIF(Customer_Revenue[[#This Row],[4/1/2022]:[9/30/2022]], "&gt;0"),0)</f>
        <v>47.178461538461534</v>
      </c>
      <c r="J817" s="1">
        <f>IFERROR(AVEDEV(Customer_Revenue[[#This Row],[4/1/2022]:[9/30/2022]]),0)</f>
        <v>0.31905325443787191</v>
      </c>
      <c r="K817" s="1">
        <f>IFERROR(MAX(0,Customer_Revenue[[#This Row],[Q3 Mean]]-Customer_Revenue[[#This Row],[Q3 Mean Absolute Deviation]]),0)</f>
        <v>46.859408284023658</v>
      </c>
      <c r="L817" s="1">
        <f>IFERROR(MAX(0,Customer_Revenue[[#This Row],[Q3 Mean]]+Customer_Revenue[[#This Row],[Q3 Mean Absolute Deviation]]),0)</f>
        <v>47.497514792899409</v>
      </c>
      <c r="M817" s="2">
        <f>IFERROR(AVERAGEIF(Customer_Revenue[[#This Row],[10/1/2021]:[3/31/2022]], "&gt;0"),0)</f>
        <v>49.521538461538462</v>
      </c>
      <c r="N817" s="1">
        <f>IFERROR(AVEDEV(Customer_Revenue[[#This Row],[10/1/2021]:[3/31/2022]]),0)</f>
        <v>3.3443786982248529</v>
      </c>
      <c r="O817" s="1">
        <f>IFERROR(MAX(0,#REF!-#REF!),0)</f>
        <v>0</v>
      </c>
      <c r="P817" s="1">
        <f>IFERROR(#REF!+#REF!,0)</f>
        <v>0</v>
      </c>
      <c r="Q817">
        <v>13204</v>
      </c>
      <c r="U817">
        <v>45.16</v>
      </c>
      <c r="Z817">
        <v>45.16</v>
      </c>
      <c r="AE817">
        <v>45.16</v>
      </c>
      <c r="AJ817">
        <v>45.16</v>
      </c>
      <c r="AO817">
        <v>45.16</v>
      </c>
      <c r="AT817">
        <v>45.16</v>
      </c>
      <c r="AY817">
        <v>45.16</v>
      </c>
      <c r="BD817">
        <v>45.16</v>
      </c>
      <c r="BI817">
        <v>52.42</v>
      </c>
      <c r="BN817">
        <v>52.42</v>
      </c>
      <c r="BS817">
        <v>52.42</v>
      </c>
      <c r="BX817">
        <v>52.42</v>
      </c>
      <c r="CC817">
        <v>52.42</v>
      </c>
      <c r="CH817">
        <v>52.42</v>
      </c>
      <c r="CK817" s="17"/>
      <c r="CM817">
        <v>52.42</v>
      </c>
      <c r="CR817">
        <v>52.42</v>
      </c>
      <c r="CW817">
        <v>52.42</v>
      </c>
      <c r="DB817">
        <v>52.42</v>
      </c>
      <c r="DG817">
        <v>52.42</v>
      </c>
      <c r="DL817">
        <v>52.42</v>
      </c>
      <c r="DQ817">
        <v>52.42</v>
      </c>
      <c r="DV817">
        <v>52.42</v>
      </c>
      <c r="EA817">
        <v>52.42</v>
      </c>
      <c r="EF817">
        <v>46.66</v>
      </c>
      <c r="EK817">
        <v>46.66</v>
      </c>
      <c r="EP817">
        <v>46.66</v>
      </c>
      <c r="EU817">
        <v>46.66</v>
      </c>
      <c r="EZ817">
        <v>46.66</v>
      </c>
      <c r="FE817">
        <v>46.66</v>
      </c>
      <c r="FJ817">
        <v>46.66</v>
      </c>
      <c r="FO817">
        <v>46.66</v>
      </c>
      <c r="FT817">
        <v>46.66</v>
      </c>
      <c r="FY817">
        <v>46.66</v>
      </c>
      <c r="GD817">
        <v>46.66</v>
      </c>
      <c r="GI817">
        <v>47.51</v>
      </c>
      <c r="GN817">
        <v>47.51</v>
      </c>
      <c r="GS817">
        <v>47.51</v>
      </c>
      <c r="GX817">
        <v>47.51</v>
      </c>
      <c r="HC817">
        <v>47.51</v>
      </c>
      <c r="HH817">
        <v>47.51</v>
      </c>
      <c r="HM817">
        <v>47.51</v>
      </c>
      <c r="HR817">
        <v>47.51</v>
      </c>
      <c r="HW817">
        <v>47.51</v>
      </c>
      <c r="IB817">
        <v>47.51</v>
      </c>
      <c r="IG817">
        <v>47.51</v>
      </c>
      <c r="IL817">
        <v>47.25</v>
      </c>
      <c r="IQ817">
        <v>47.25</v>
      </c>
      <c r="IV817">
        <v>47.25</v>
      </c>
      <c r="JA817">
        <v>47.25</v>
      </c>
      <c r="JF817">
        <v>47.25</v>
      </c>
      <c r="JK817">
        <v>47.25</v>
      </c>
      <c r="JP817">
        <v>47.25</v>
      </c>
    </row>
    <row r="818" spans="1:278" x14ac:dyDescent="0.3">
      <c r="A818" s="2">
        <f>IFERROR(AVERAGEIF(Customer_Revenue[[#This Row],[1/3/2022]:[3/31/2022]], "&gt;0"), 0)</f>
        <v>41.686153846153857</v>
      </c>
      <c r="B818" s="1">
        <f>IFERROR(AVEDEV(Customer_Revenue[[#This Row],[1/3/2022]:[3/31/2022]]),0)</f>
        <v>0.53254437869822902</v>
      </c>
      <c r="C818" s="1">
        <f>IFERROR(MAX(0,#REF!-#REF!),0)</f>
        <v>0</v>
      </c>
      <c r="D818" s="1">
        <f>IFERROR(#REF!+#REF!,0)</f>
        <v>0</v>
      </c>
      <c r="E818" s="2">
        <f>IFERROR(AVERAGEIF(Customer_Revenue[[#This Row],[4/1/2022]:[6/30/2022]], "&gt;0"), 0)</f>
        <v>43.166923076923084</v>
      </c>
      <c r="F818" s="1">
        <f>IFERROR(AVEDEV(Customer_Revenue[[#This Row],[4/1/2022]:[6/30/2022]]),0)</f>
        <v>0.402366863905324</v>
      </c>
      <c r="G818" s="1">
        <f>IFERROR(MAX(0,#REF!-#REF!),0)</f>
        <v>0</v>
      </c>
      <c r="H818" s="1">
        <f>IFERROR(#REF!+#REF!,0)</f>
        <v>0</v>
      </c>
      <c r="I818" s="2">
        <f>IFERROR(AVERAGEIF(Customer_Revenue[[#This Row],[4/1/2022]:[9/30/2022]], "&gt;0"),0)</f>
        <v>43.358461538461555</v>
      </c>
      <c r="J818" s="1">
        <f>IFERROR(AVEDEV(Customer_Revenue[[#This Row],[4/1/2022]:[9/30/2022]]),0)</f>
        <v>0.31905325443786153</v>
      </c>
      <c r="K818" s="1">
        <f>IFERROR(MAX(0,Customer_Revenue[[#This Row],[Q3 Mean]]-Customer_Revenue[[#This Row],[Q3 Mean Absolute Deviation]]),0)</f>
        <v>43.039408284023693</v>
      </c>
      <c r="L818" s="1">
        <f>IFERROR(MAX(0,Customer_Revenue[[#This Row],[Q3 Mean]]+Customer_Revenue[[#This Row],[Q3 Mean Absolute Deviation]]),0)</f>
        <v>43.677514792899416</v>
      </c>
      <c r="M818" s="2">
        <f>IFERROR(AVERAGEIF(Customer_Revenue[[#This Row],[10/1/2021]:[3/31/2022]], "&gt;0"),0)</f>
        <v>41.513076923076937</v>
      </c>
      <c r="N818" s="1">
        <f>IFERROR(AVEDEV(Customer_Revenue[[#This Row],[10/1/2021]:[3/31/2022]]),0)</f>
        <v>0.30621301775148768</v>
      </c>
      <c r="O818" s="1">
        <f>IFERROR(MAX(0,#REF!-#REF!),0)</f>
        <v>0</v>
      </c>
      <c r="P818" s="1">
        <f>IFERROR(#REF!+#REF!,0)</f>
        <v>0</v>
      </c>
      <c r="Q818">
        <v>13210</v>
      </c>
      <c r="U818">
        <v>41.34</v>
      </c>
      <c r="Z818">
        <v>41.34</v>
      </c>
      <c r="AE818">
        <v>41.34</v>
      </c>
      <c r="AJ818">
        <v>41.34</v>
      </c>
      <c r="AO818">
        <v>41.34</v>
      </c>
      <c r="AT818">
        <v>41.34</v>
      </c>
      <c r="AY818">
        <v>41.34</v>
      </c>
      <c r="BD818">
        <v>41.34</v>
      </c>
      <c r="BI818">
        <v>41.34</v>
      </c>
      <c r="BN818">
        <v>41.34</v>
      </c>
      <c r="BS818">
        <v>41.34</v>
      </c>
      <c r="BX818">
        <v>41.34</v>
      </c>
      <c r="CC818">
        <v>41.34</v>
      </c>
      <c r="CH818">
        <v>41.34</v>
      </c>
      <c r="CK818" s="17"/>
      <c r="CM818">
        <v>41.34</v>
      </c>
      <c r="CR818">
        <v>41.34</v>
      </c>
      <c r="CW818">
        <v>41.34</v>
      </c>
      <c r="DB818">
        <v>41.34</v>
      </c>
      <c r="DG818">
        <v>41.34</v>
      </c>
      <c r="DL818">
        <v>41.34</v>
      </c>
      <c r="DQ818">
        <v>41.34</v>
      </c>
      <c r="DV818">
        <v>41.34</v>
      </c>
      <c r="EA818">
        <v>41.34</v>
      </c>
      <c r="EF818">
        <v>42.84</v>
      </c>
      <c r="EK818">
        <v>42.84</v>
      </c>
      <c r="EP818">
        <v>42.84</v>
      </c>
      <c r="EU818">
        <v>42.84</v>
      </c>
      <c r="EZ818">
        <v>42.84</v>
      </c>
      <c r="FE818">
        <v>42.84</v>
      </c>
      <c r="FJ818">
        <v>42.84</v>
      </c>
      <c r="FO818">
        <v>42.84</v>
      </c>
      <c r="FT818">
        <v>42.84</v>
      </c>
      <c r="FY818">
        <v>42.84</v>
      </c>
      <c r="GD818">
        <v>42.84</v>
      </c>
      <c r="GI818">
        <v>43.69</v>
      </c>
      <c r="GN818">
        <v>43.69</v>
      </c>
      <c r="GS818">
        <v>43.69</v>
      </c>
      <c r="GX818">
        <v>43.69</v>
      </c>
      <c r="HC818">
        <v>43.69</v>
      </c>
      <c r="HH818">
        <v>43.69</v>
      </c>
      <c r="HM818">
        <v>43.69</v>
      </c>
      <c r="HR818">
        <v>43.69</v>
      </c>
      <c r="HW818">
        <v>43.69</v>
      </c>
      <c r="IB818">
        <v>43.69</v>
      </c>
      <c r="IG818">
        <v>43.69</v>
      </c>
      <c r="IL818">
        <v>43.43</v>
      </c>
      <c r="IQ818">
        <v>43.43</v>
      </c>
      <c r="IV818">
        <v>43.43</v>
      </c>
      <c r="JA818">
        <v>43.43</v>
      </c>
      <c r="JF818">
        <v>43.43</v>
      </c>
      <c r="JK818">
        <v>43.43</v>
      </c>
      <c r="JP818">
        <v>43.43</v>
      </c>
    </row>
    <row r="819" spans="1:278" x14ac:dyDescent="0.3">
      <c r="A819" s="2">
        <f>IFERROR(AVERAGEIF(Customer_Revenue[[#This Row],[1/3/2022]:[3/31/2022]], "&gt;0"), 0)</f>
        <v>47.163076923076915</v>
      </c>
      <c r="B819" s="1">
        <f>IFERROR(AVEDEV(Customer_Revenue[[#This Row],[1/3/2022]:[3/31/2022]]),0)</f>
        <v>0.51834319526627692</v>
      </c>
      <c r="C819" s="1">
        <f>IFERROR(MAX(0,#REF!-#REF!),0)</f>
        <v>0</v>
      </c>
      <c r="D819" s="1">
        <f>IFERROR(#REF!+#REF!,0)</f>
        <v>0</v>
      </c>
      <c r="E819" s="2">
        <f>IFERROR(AVERAGEIF(Customer_Revenue[[#This Row],[4/1/2022]:[6/30/2022]], "&gt;0"), 0)</f>
        <v>46.366923076923072</v>
      </c>
      <c r="F819" s="1">
        <f>IFERROR(AVEDEV(Customer_Revenue[[#This Row],[4/1/2022]:[6/30/2022]]),0)</f>
        <v>0.40236686390532511</v>
      </c>
      <c r="G819" s="1">
        <f>IFERROR(MAX(0,#REF!-#REF!),0)</f>
        <v>0</v>
      </c>
      <c r="H819" s="1">
        <f>IFERROR(#REF!+#REF!,0)</f>
        <v>0</v>
      </c>
      <c r="I819" s="2">
        <f>IFERROR(AVERAGEIF(Customer_Revenue[[#This Row],[4/1/2022]:[9/30/2022]], "&gt;0"),0)</f>
        <v>46.558461538461543</v>
      </c>
      <c r="J819" s="1">
        <f>IFERROR(AVEDEV(Customer_Revenue[[#This Row],[4/1/2022]:[9/30/2022]]),0)</f>
        <v>3.3210425240054811</v>
      </c>
      <c r="K819" s="1">
        <f>IFERROR(MAX(0,Customer_Revenue[[#This Row],[Q3 Mean]]-Customer_Revenue[[#This Row],[Q3 Mean Absolute Deviation]]),0)</f>
        <v>43.237419014456066</v>
      </c>
      <c r="L819" s="1">
        <f>IFERROR(MAX(0,Customer_Revenue[[#This Row],[Q3 Mean]]+Customer_Revenue[[#This Row],[Q3 Mean Absolute Deviation]]),0)</f>
        <v>49.879504062467021</v>
      </c>
      <c r="M819" s="2">
        <f>IFERROR(AVERAGEIF(Customer_Revenue[[#This Row],[10/1/2021]:[3/31/2022]], "&gt;0"),0)</f>
        <v>46.420769230769231</v>
      </c>
      <c r="N819" s="1">
        <f>IFERROR(AVEDEV(Customer_Revenue[[#This Row],[10/1/2021]:[3/31/2022]]),0)</f>
        <v>1.2452662721893495</v>
      </c>
      <c r="O819" s="1">
        <f>IFERROR(MAX(0,#REF!-#REF!),0)</f>
        <v>0</v>
      </c>
      <c r="P819" s="1">
        <f>IFERROR(#REF!+#REF!,0)</f>
        <v>0</v>
      </c>
      <c r="Q819">
        <v>13211</v>
      </c>
      <c r="U819">
        <v>44.54</v>
      </c>
      <c r="Z819">
        <v>44.54</v>
      </c>
      <c r="AE819">
        <v>44.54</v>
      </c>
      <c r="AJ819">
        <v>44.54</v>
      </c>
      <c r="AO819">
        <v>44.54</v>
      </c>
      <c r="AT819">
        <v>44.54</v>
      </c>
      <c r="AY819">
        <v>44.54</v>
      </c>
      <c r="BD819">
        <v>44.54</v>
      </c>
      <c r="BI819">
        <v>47.5</v>
      </c>
      <c r="BN819">
        <v>47.5</v>
      </c>
      <c r="BS819">
        <v>47.5</v>
      </c>
      <c r="BX819">
        <v>47.5</v>
      </c>
      <c r="CC819">
        <v>47.5</v>
      </c>
      <c r="CH819">
        <v>47.5</v>
      </c>
      <c r="CK819" s="17"/>
      <c r="CM819">
        <v>47.5</v>
      </c>
      <c r="CR819">
        <v>47.5</v>
      </c>
      <c r="CW819">
        <v>47.5</v>
      </c>
      <c r="DB819">
        <v>47.5</v>
      </c>
      <c r="DG819">
        <v>47.5</v>
      </c>
      <c r="DL819">
        <v>47.5</v>
      </c>
      <c r="DQ819">
        <v>47.5</v>
      </c>
      <c r="DV819">
        <v>47.5</v>
      </c>
      <c r="EA819">
        <v>47.5</v>
      </c>
      <c r="EF819">
        <v>46.04</v>
      </c>
      <c r="EK819">
        <v>46.04</v>
      </c>
      <c r="EP819">
        <v>46.04</v>
      </c>
      <c r="EU819">
        <v>46.04</v>
      </c>
      <c r="EZ819">
        <v>46.04</v>
      </c>
      <c r="FE819">
        <v>46.04</v>
      </c>
      <c r="FJ819">
        <v>46.04</v>
      </c>
      <c r="FO819">
        <v>46.04</v>
      </c>
      <c r="FT819">
        <v>46.04</v>
      </c>
      <c r="FY819">
        <v>46.04</v>
      </c>
      <c r="GD819">
        <v>46.04</v>
      </c>
      <c r="GI819">
        <v>46.89</v>
      </c>
      <c r="GN819">
        <v>46.89</v>
      </c>
      <c r="GS819">
        <v>46.89</v>
      </c>
      <c r="GX819">
        <v>46.89</v>
      </c>
      <c r="HC819">
        <v>46.89</v>
      </c>
      <c r="HH819">
        <v>46.89</v>
      </c>
      <c r="HM819">
        <v>46.89</v>
      </c>
      <c r="HR819">
        <v>46.89</v>
      </c>
      <c r="HW819">
        <v>46.89</v>
      </c>
      <c r="IB819">
        <v>46.89</v>
      </c>
      <c r="IG819">
        <v>46.89</v>
      </c>
      <c r="IL819">
        <v>46.63</v>
      </c>
      <c r="IQ819">
        <v>46.63</v>
      </c>
      <c r="IV819">
        <v>46.63</v>
      </c>
      <c r="JA819">
        <v>46.63</v>
      </c>
      <c r="JF819">
        <v>46.63</v>
      </c>
      <c r="JI819">
        <v>0</v>
      </c>
      <c r="JK819">
        <v>46.63</v>
      </c>
      <c r="JP819">
        <v>46.63</v>
      </c>
    </row>
    <row r="820" spans="1:278" x14ac:dyDescent="0.3">
      <c r="A820" s="2">
        <f>IFERROR(AVERAGEIF(Customer_Revenue[[#This Row],[1/3/2022]:[3/31/2022]], "&gt;0"), 0)</f>
        <v>59.618461538461538</v>
      </c>
      <c r="B820" s="1">
        <f>IFERROR(AVEDEV(Customer_Revenue[[#This Row],[1/3/2022]:[3/31/2022]]),0)</f>
        <v>0.60497041420118336</v>
      </c>
      <c r="C820" s="1">
        <f>IFERROR(MAX(0,#REF!-#REF!),0)</f>
        <v>0</v>
      </c>
      <c r="D820" s="1">
        <f>IFERROR(#REF!+#REF!,0)</f>
        <v>0</v>
      </c>
      <c r="E820" s="2">
        <f>IFERROR(AVERAGEIF(Customer_Revenue[[#This Row],[4/1/2022]:[6/30/2022]], "&gt;0"), 0)</f>
        <v>59.511538461538471</v>
      </c>
      <c r="F820" s="1">
        <f>IFERROR(AVEDEV(Customer_Revenue[[#This Row],[4/1/2022]:[6/30/2022]]),0)</f>
        <v>0.36213017751479709</v>
      </c>
      <c r="G820" s="1">
        <f>IFERROR(MAX(0,#REF!-#REF!),0)</f>
        <v>0</v>
      </c>
      <c r="H820" s="1">
        <f>IFERROR(#REF!+#REF!,0)</f>
        <v>0</v>
      </c>
      <c r="I820" s="2">
        <f>IFERROR(AVERAGEIF(Customer_Revenue[[#This Row],[4/1/2022]:[9/30/2022]], "&gt;0"),0)</f>
        <v>59.745769230769206</v>
      </c>
      <c r="J820" s="1">
        <f>IFERROR(AVEDEV(Customer_Revenue[[#This Row],[4/1/2022]:[9/30/2022]]),0)</f>
        <v>0.34322485207101505</v>
      </c>
      <c r="K820" s="1">
        <f>IFERROR(MAX(0,Customer_Revenue[[#This Row],[Q3 Mean]]-Customer_Revenue[[#This Row],[Q3 Mean Absolute Deviation]]),0)</f>
        <v>59.402544378698188</v>
      </c>
      <c r="L820" s="1">
        <f>IFERROR(MAX(0,Customer_Revenue[[#This Row],[Q3 Mean]]+Customer_Revenue[[#This Row],[Q3 Mean Absolute Deviation]]),0)</f>
        <v>60.088994082840223</v>
      </c>
      <c r="M820" s="2">
        <f>IFERROR(AVERAGEIF(Customer_Revenue[[#This Row],[10/1/2021]:[3/31/2022]], "&gt;0"),0)</f>
        <v>57.944615384615382</v>
      </c>
      <c r="N820" s="1">
        <f>IFERROR(AVEDEV(Customer_Revenue[[#This Row],[10/1/2021]:[3/31/2022]]),0)</f>
        <v>1.7893491124260363</v>
      </c>
      <c r="O820" s="1">
        <f>IFERROR(MAX(0,#REF!-#REF!),0)</f>
        <v>0</v>
      </c>
      <c r="P820" s="1">
        <f>IFERROR(#REF!+#REF!,0)</f>
        <v>0</v>
      </c>
      <c r="Q820">
        <v>13212</v>
      </c>
      <c r="T820">
        <v>55.36</v>
      </c>
      <c r="Y820">
        <v>55.36</v>
      </c>
      <c r="AD820">
        <v>55.36</v>
      </c>
      <c r="AI820">
        <v>55.36</v>
      </c>
      <c r="AN820">
        <v>55.36</v>
      </c>
      <c r="AS820">
        <v>55.36</v>
      </c>
      <c r="AX820">
        <v>55.36</v>
      </c>
      <c r="BC820">
        <v>55.36</v>
      </c>
      <c r="BH820">
        <v>55.36</v>
      </c>
      <c r="BM820">
        <v>58.32</v>
      </c>
      <c r="BR820">
        <v>58.32</v>
      </c>
      <c r="BW820">
        <v>58.32</v>
      </c>
      <c r="CB820">
        <v>58.32</v>
      </c>
      <c r="CG820">
        <v>58.32</v>
      </c>
      <c r="CK820" s="17"/>
      <c r="CL820">
        <v>59.29</v>
      </c>
      <c r="CQ820">
        <v>60.11</v>
      </c>
      <c r="CV820">
        <v>60.11</v>
      </c>
      <c r="DA820">
        <v>60.11</v>
      </c>
      <c r="DF820">
        <v>60.11</v>
      </c>
      <c r="DK820">
        <v>60.11</v>
      </c>
      <c r="DP820">
        <v>60.11</v>
      </c>
      <c r="DU820">
        <v>60.11</v>
      </c>
      <c r="DZ820">
        <v>60.11</v>
      </c>
      <c r="EE820">
        <v>58.65</v>
      </c>
      <c r="EJ820">
        <v>58.65</v>
      </c>
      <c r="EO820">
        <v>59.25</v>
      </c>
      <c r="ET820">
        <v>59.25</v>
      </c>
      <c r="EY820">
        <v>59.25</v>
      </c>
      <c r="FD820">
        <v>59.25</v>
      </c>
      <c r="FI820">
        <v>59.25</v>
      </c>
      <c r="FN820">
        <v>59.25</v>
      </c>
      <c r="FS820">
        <v>59.25</v>
      </c>
      <c r="FX820">
        <v>59.25</v>
      </c>
      <c r="GC820">
        <v>59.25</v>
      </c>
      <c r="GH820">
        <v>59.25</v>
      </c>
      <c r="GM820">
        <v>60.1</v>
      </c>
      <c r="GR820">
        <v>60.1</v>
      </c>
      <c r="GW820">
        <v>60.1</v>
      </c>
      <c r="HB820">
        <v>60.1</v>
      </c>
      <c r="HG820">
        <v>60.1</v>
      </c>
      <c r="HL820">
        <v>60.1</v>
      </c>
      <c r="HQ820">
        <v>60.1</v>
      </c>
      <c r="HV820">
        <v>60.1</v>
      </c>
      <c r="IA820">
        <v>60.1</v>
      </c>
      <c r="IF820">
        <v>60.1</v>
      </c>
      <c r="IK820">
        <v>60.1</v>
      </c>
      <c r="IP820">
        <v>59.84</v>
      </c>
      <c r="IU820">
        <v>59.84</v>
      </c>
      <c r="IZ820">
        <v>59.84</v>
      </c>
      <c r="JE820">
        <v>59.84</v>
      </c>
      <c r="JJ820">
        <v>59.84</v>
      </c>
      <c r="JO820">
        <v>59.84</v>
      </c>
    </row>
    <row r="821" spans="1:278" x14ac:dyDescent="0.3">
      <c r="A821" s="2">
        <f>IFERROR(AVERAGEIF(Customer_Revenue[[#This Row],[1/3/2022]:[3/31/2022]], "&gt;0"), 0)</f>
        <v>50.846666666666671</v>
      </c>
      <c r="B821" s="1">
        <f>IFERROR(AVEDEV(Customer_Revenue[[#This Row],[1/3/2022]:[3/31/2022]]),0)</f>
        <v>4.0611111111111073</v>
      </c>
      <c r="C821" s="1">
        <f>IFERROR(MAX(0,#REF!-#REF!),0)</f>
        <v>0</v>
      </c>
      <c r="D821" s="1">
        <f>IFERROR(#REF!+#REF!,0)</f>
        <v>0</v>
      </c>
      <c r="E821" s="2">
        <f>IFERROR(AVERAGEIF(Customer_Revenue[[#This Row],[4/1/2022]:[6/30/2022]], "&gt;0"), 0)</f>
        <v>50.071538461538459</v>
      </c>
      <c r="F821" s="1">
        <f>IFERROR(AVEDEV(Customer_Revenue[[#This Row],[4/1/2022]:[6/30/2022]]),0)</f>
        <v>0.36213017751478943</v>
      </c>
      <c r="G821" s="1">
        <f>IFERROR(MAX(0,#REF!-#REF!),0)</f>
        <v>0</v>
      </c>
      <c r="H821" s="1">
        <f>IFERROR(#REF!+#REF!,0)</f>
        <v>0</v>
      </c>
      <c r="I821" s="2">
        <f>IFERROR(AVERAGEIF(Customer_Revenue[[#This Row],[4/1/2022]:[9/30/2022]], "&gt;0"),0)</f>
        <v>50.309259259259271</v>
      </c>
      <c r="J821" s="1">
        <f>IFERROR(AVEDEV(Customer_Revenue[[#This Row],[4/1/2022]:[9/30/2022]]),0)</f>
        <v>0.33283950617283309</v>
      </c>
      <c r="K821" s="1">
        <f>IFERROR(MAX(0,Customer_Revenue[[#This Row],[Q3 Mean]]-Customer_Revenue[[#This Row],[Q3 Mean Absolute Deviation]]),0)</f>
        <v>49.976419753086439</v>
      </c>
      <c r="L821" s="1">
        <f>IFERROR(MAX(0,Customer_Revenue[[#This Row],[Q3 Mean]]+Customer_Revenue[[#This Row],[Q3 Mean Absolute Deviation]]),0)</f>
        <v>50.642098765432102</v>
      </c>
      <c r="M821" s="2">
        <f>IFERROR(AVERAGEIF(Customer_Revenue[[#This Row],[10/1/2021]:[3/31/2022]], "&gt;0"),0)</f>
        <v>50.711600000000004</v>
      </c>
      <c r="N821" s="1">
        <f>IFERROR(AVEDEV(Customer_Revenue[[#This Row],[10/1/2021]:[3/31/2022]]),0)</f>
        <v>3.443135999999996</v>
      </c>
      <c r="O821" s="1">
        <f>IFERROR(MAX(0,#REF!-#REF!),0)</f>
        <v>0</v>
      </c>
      <c r="P821" s="1">
        <f>IFERROR(#REF!+#REF!,0)</f>
        <v>0</v>
      </c>
      <c r="Q821">
        <v>13214</v>
      </c>
      <c r="V821">
        <v>48.31</v>
      </c>
      <c r="AA821">
        <v>48.31</v>
      </c>
      <c r="AF821">
        <v>48.31</v>
      </c>
      <c r="AK821">
        <v>48.31</v>
      </c>
      <c r="AQ821">
        <v>48.31</v>
      </c>
      <c r="AV821">
        <v>48.31</v>
      </c>
      <c r="BA821">
        <v>48.31</v>
      </c>
      <c r="BF821">
        <v>48.31</v>
      </c>
      <c r="BK821">
        <v>54.23</v>
      </c>
      <c r="BP821">
        <v>54.23</v>
      </c>
      <c r="BU821">
        <v>54.23</v>
      </c>
      <c r="BZ821">
        <v>54.23</v>
      </c>
      <c r="CE821">
        <v>54.23</v>
      </c>
      <c r="CJ821">
        <v>54.23</v>
      </c>
      <c r="CK821" s="17"/>
      <c r="CO821">
        <v>54.23</v>
      </c>
      <c r="CT821">
        <v>51.53</v>
      </c>
      <c r="CY821">
        <v>39.700000000000003</v>
      </c>
      <c r="DD821">
        <v>39.700000000000003</v>
      </c>
      <c r="DI821">
        <v>54.23</v>
      </c>
      <c r="DN821">
        <v>54.23</v>
      </c>
      <c r="DS821">
        <v>54.23</v>
      </c>
      <c r="DX821">
        <v>54.23</v>
      </c>
      <c r="EC821">
        <v>54.23</v>
      </c>
      <c r="EH821">
        <v>49.81</v>
      </c>
      <c r="EM821">
        <v>49.81</v>
      </c>
      <c r="ER821">
        <v>49.81</v>
      </c>
      <c r="EW821">
        <v>49.81</v>
      </c>
      <c r="FB821">
        <v>49.81</v>
      </c>
      <c r="FG821">
        <v>49.81</v>
      </c>
      <c r="FL821">
        <v>49.81</v>
      </c>
      <c r="FQ821">
        <v>49.81</v>
      </c>
      <c r="FV821">
        <v>49.81</v>
      </c>
      <c r="GA821">
        <v>49.81</v>
      </c>
      <c r="GF821">
        <v>49.81</v>
      </c>
      <c r="GK821">
        <v>50.66</v>
      </c>
      <c r="GP821">
        <v>50.66</v>
      </c>
      <c r="GU821">
        <v>50.66</v>
      </c>
      <c r="GZ821">
        <v>50.66</v>
      </c>
      <c r="HE821">
        <v>50.66</v>
      </c>
      <c r="HJ821">
        <v>50.66</v>
      </c>
      <c r="HO821">
        <v>50.66</v>
      </c>
      <c r="HT821">
        <v>50.66</v>
      </c>
      <c r="HY821">
        <v>50.66</v>
      </c>
      <c r="ID821">
        <v>50.66</v>
      </c>
      <c r="II821">
        <v>50.66</v>
      </c>
      <c r="IN821">
        <v>50.4</v>
      </c>
      <c r="IS821">
        <v>50.4</v>
      </c>
      <c r="IX821">
        <v>50.4</v>
      </c>
      <c r="JC821">
        <v>50.4</v>
      </c>
      <c r="JH821">
        <v>50.4</v>
      </c>
      <c r="JM821">
        <v>50.4</v>
      </c>
      <c r="JR821">
        <v>50.4</v>
      </c>
    </row>
    <row r="822" spans="1:278" x14ac:dyDescent="0.3">
      <c r="A822" s="2">
        <f>IFERROR(AVERAGEIF(Customer_Revenue[[#This Row],[1/3/2022]:[3/31/2022]], "&gt;0"), 0)</f>
        <v>57.743333333333332</v>
      </c>
      <c r="B822" s="1">
        <f>IFERROR(AVEDEV(Customer_Revenue[[#This Row],[1/3/2022]:[3/31/2022]]),0)</f>
        <v>9.5143195266272258</v>
      </c>
      <c r="C822" s="1">
        <f>IFERROR(MAX(0,#REF!-#REF!),0)</f>
        <v>0</v>
      </c>
      <c r="D822" s="1">
        <f>IFERROR(#REF!+#REF!,0)</f>
        <v>0</v>
      </c>
      <c r="E822" s="2">
        <f>IFERROR(AVERAGEIF(Customer_Revenue[[#This Row],[4/1/2022]:[6/30/2022]], "&gt;0"), 0)</f>
        <v>54.71</v>
      </c>
      <c r="F822" s="1">
        <f>IFERROR(AVEDEV(Customer_Revenue[[#This Row],[4/1/2022]:[6/30/2022]]),0)</f>
        <v>2.1492307692307691</v>
      </c>
      <c r="G822" s="1">
        <f>IFERROR(MAX(0,#REF!-#REF!),0)</f>
        <v>0</v>
      </c>
      <c r="H822" s="1">
        <f>IFERROR(#REF!+#REF!,0)</f>
        <v>0</v>
      </c>
      <c r="I822" s="2">
        <f>IFERROR(AVERAGEIF(Customer_Revenue[[#This Row],[4/1/2022]:[9/30/2022]], "&gt;0"),0)</f>
        <v>55.469999999999978</v>
      </c>
      <c r="J822" s="1">
        <f>IFERROR(AVEDEV(Customer_Revenue[[#This Row],[4/1/2022]:[9/30/2022]]),0)</f>
        <v>1.1330769230769433</v>
      </c>
      <c r="K822" s="1">
        <f>IFERROR(MAX(0,Customer_Revenue[[#This Row],[Q3 Mean]]-Customer_Revenue[[#This Row],[Q3 Mean Absolute Deviation]]),0)</f>
        <v>54.336923076923036</v>
      </c>
      <c r="L822" s="1">
        <f>IFERROR(MAX(0,Customer_Revenue[[#This Row],[Q3 Mean]]+Customer_Revenue[[#This Row],[Q3 Mean Absolute Deviation]]),0)</f>
        <v>56.60307692307692</v>
      </c>
      <c r="M822" s="2">
        <f>IFERROR(AVERAGEIF(Customer_Revenue[[#This Row],[10/1/2021]:[3/31/2022]], "&gt;0"),0)</f>
        <v>56.229199999999992</v>
      </c>
      <c r="N822" s="1">
        <f>IFERROR(AVEDEV(Customer_Revenue[[#This Row],[10/1/2021]:[3/31/2022]]),0)</f>
        <v>5.8370710059171582</v>
      </c>
      <c r="O822" s="1">
        <f>IFERROR(MAX(0,#REF!-#REF!),0)</f>
        <v>0</v>
      </c>
      <c r="P822" s="1">
        <f>IFERROR(#REF!+#REF!,0)</f>
        <v>0</v>
      </c>
      <c r="Q822">
        <v>13215</v>
      </c>
      <c r="U822">
        <v>54.02</v>
      </c>
      <c r="Z822">
        <v>54.02</v>
      </c>
      <c r="AE822">
        <v>54.02</v>
      </c>
      <c r="AJ822">
        <v>54.02</v>
      </c>
      <c r="AO822">
        <v>54.02</v>
      </c>
      <c r="AT822">
        <v>54.02</v>
      </c>
      <c r="AY822">
        <v>54.02</v>
      </c>
      <c r="BD822">
        <v>54.02</v>
      </c>
      <c r="BI822">
        <v>59.68</v>
      </c>
      <c r="BN822">
        <v>59.68</v>
      </c>
      <c r="BS822">
        <v>59.68</v>
      </c>
      <c r="BX822">
        <v>59.68</v>
      </c>
      <c r="CC822">
        <v>41.93</v>
      </c>
      <c r="CH822">
        <v>59.68</v>
      </c>
      <c r="CK822" s="17"/>
      <c r="CM822">
        <v>59.68</v>
      </c>
      <c r="CR822">
        <v>59.68</v>
      </c>
      <c r="CW822">
        <v>59.68</v>
      </c>
      <c r="DB822">
        <v>59.68</v>
      </c>
      <c r="DG822">
        <v>59.68</v>
      </c>
      <c r="DL822">
        <v>59.68</v>
      </c>
      <c r="DQ822">
        <v>59.68</v>
      </c>
      <c r="DV822">
        <v>0</v>
      </c>
      <c r="EA822">
        <v>59.68</v>
      </c>
      <c r="EF822">
        <v>44.76</v>
      </c>
      <c r="EK822">
        <v>55.52</v>
      </c>
      <c r="EP822">
        <v>55.52</v>
      </c>
      <c r="EU822">
        <v>55.52</v>
      </c>
      <c r="EZ822">
        <v>55.52</v>
      </c>
      <c r="FE822">
        <v>55.52</v>
      </c>
      <c r="FJ822">
        <v>55.52</v>
      </c>
      <c r="FO822">
        <v>55.52</v>
      </c>
      <c r="FT822">
        <v>40.74</v>
      </c>
      <c r="FY822">
        <v>55.52</v>
      </c>
      <c r="GD822">
        <v>55.52</v>
      </c>
      <c r="GI822">
        <v>56.37</v>
      </c>
      <c r="GN822">
        <v>56.37</v>
      </c>
      <c r="GS822">
        <v>56.37</v>
      </c>
      <c r="GX822">
        <v>56.37</v>
      </c>
      <c r="HC822">
        <v>56.37</v>
      </c>
      <c r="HH822">
        <v>56.37</v>
      </c>
      <c r="HM822">
        <v>56.37</v>
      </c>
      <c r="HR822">
        <v>56.37</v>
      </c>
      <c r="HW822">
        <v>56.37</v>
      </c>
      <c r="IB822">
        <v>56.37</v>
      </c>
      <c r="IG822">
        <v>56.37</v>
      </c>
      <c r="IL822">
        <v>56.11</v>
      </c>
      <c r="IQ822">
        <v>56.11</v>
      </c>
      <c r="IV822">
        <v>56.11</v>
      </c>
      <c r="JA822">
        <v>56.11</v>
      </c>
      <c r="JF822">
        <v>56.11</v>
      </c>
      <c r="JK822">
        <v>56.11</v>
      </c>
      <c r="JP822">
        <v>56.11</v>
      </c>
    </row>
    <row r="823" spans="1:278" x14ac:dyDescent="0.3">
      <c r="A823" s="2">
        <f>IFERROR(AVERAGEIF(Customer_Revenue[[#This Row],[1/3/2022]:[3/31/2022]], "&gt;0"), 0)</f>
        <v>73.963076923076912</v>
      </c>
      <c r="B823" s="1">
        <f>IFERROR(AVEDEV(Customer_Revenue[[#This Row],[1/3/2022]:[3/31/2022]]),0)</f>
        <v>3.3603550295858033</v>
      </c>
      <c r="C823" s="1">
        <f>IFERROR(MAX(0,#REF!-#REF!),0)</f>
        <v>0</v>
      </c>
      <c r="D823" s="1">
        <f>IFERROR(#REF!+#REF!,0)</f>
        <v>0</v>
      </c>
      <c r="E823" s="2">
        <f>IFERROR(AVERAGEIF(Customer_Revenue[[#This Row],[4/1/2022]:[6/30/2022]], "&gt;0"), 0)</f>
        <v>68.071538461538452</v>
      </c>
      <c r="F823" s="1">
        <f>IFERROR(AVEDEV(Customer_Revenue[[#This Row],[4/1/2022]:[6/30/2022]]),0)</f>
        <v>0.43242603550295544</v>
      </c>
      <c r="G823" s="1">
        <f>IFERROR(MAX(0,#REF!-#REF!),0)</f>
        <v>0</v>
      </c>
      <c r="H823" s="1">
        <f>IFERROR(#REF!+#REF!,0)</f>
        <v>0</v>
      </c>
      <c r="I823" s="2">
        <f>IFERROR(AVERAGEIF(Customer_Revenue[[#This Row],[4/1/2022]:[9/30/2022]], "&gt;0"),0)</f>
        <v>68.225769230769231</v>
      </c>
      <c r="J823" s="1">
        <f>IFERROR(AVEDEV(Customer_Revenue[[#This Row],[4/1/2022]:[9/30/2022]]),0)</f>
        <v>0.29926035502958498</v>
      </c>
      <c r="K823" s="1">
        <f>IFERROR(MAX(0,Customer_Revenue[[#This Row],[Q3 Mean]]-Customer_Revenue[[#This Row],[Q3 Mean Absolute Deviation]]),0)</f>
        <v>67.926508875739643</v>
      </c>
      <c r="L823" s="1">
        <f>IFERROR(MAX(0,Customer_Revenue[[#This Row],[Q3 Mean]]+Customer_Revenue[[#This Row],[Q3 Mean Absolute Deviation]]),0)</f>
        <v>68.525029585798819</v>
      </c>
      <c r="M823" s="2">
        <f>IFERROR(AVERAGEIF(Customer_Revenue[[#This Row],[10/1/2021]:[3/31/2022]], "&gt;0"),0)</f>
        <v>71.486296296296331</v>
      </c>
      <c r="N823" s="1">
        <f>IFERROR(AVEDEV(Customer_Revenue[[#This Row],[10/1/2021]:[3/31/2022]]),0)</f>
        <v>4.7220850480109746</v>
      </c>
      <c r="O823" s="1">
        <f>IFERROR(MAX(0,#REF!-#REF!),0)</f>
        <v>0</v>
      </c>
      <c r="P823" s="1">
        <f>IFERROR(#REF!+#REF!,0)</f>
        <v>0</v>
      </c>
      <c r="Q823">
        <v>13216</v>
      </c>
      <c r="R823">
        <v>66.17</v>
      </c>
      <c r="W823">
        <v>66.17</v>
      </c>
      <c r="AB823">
        <v>66.17</v>
      </c>
      <c r="AG823">
        <v>66.17</v>
      </c>
      <c r="AL823">
        <v>66.17</v>
      </c>
      <c r="AP823">
        <v>66.17</v>
      </c>
      <c r="AU823">
        <v>66.17</v>
      </c>
      <c r="AZ823">
        <v>66.17</v>
      </c>
      <c r="BE823">
        <v>66.17</v>
      </c>
      <c r="BJ823">
        <v>76.39</v>
      </c>
      <c r="BO823">
        <v>76.39</v>
      </c>
      <c r="BT823">
        <v>76.39</v>
      </c>
      <c r="BY823">
        <v>67.52</v>
      </c>
      <c r="CD823">
        <v>76.39</v>
      </c>
      <c r="CI823">
        <v>76.39</v>
      </c>
      <c r="CK823" s="17"/>
      <c r="CN823">
        <v>76.39</v>
      </c>
      <c r="CS823">
        <v>76.39</v>
      </c>
      <c r="CX823">
        <v>76.39</v>
      </c>
      <c r="DC823">
        <v>71</v>
      </c>
      <c r="DH823">
        <v>76.39</v>
      </c>
      <c r="DM823">
        <v>76.39</v>
      </c>
      <c r="DR823">
        <v>76.39</v>
      </c>
      <c r="DW823">
        <v>76.39</v>
      </c>
      <c r="EB823">
        <v>76.39</v>
      </c>
      <c r="EG823">
        <v>67.67</v>
      </c>
      <c r="EL823">
        <v>67.67</v>
      </c>
      <c r="EQ823">
        <v>67.67</v>
      </c>
      <c r="EV823">
        <v>67.67</v>
      </c>
      <c r="FA823">
        <v>68.64</v>
      </c>
      <c r="FF823">
        <v>67.67</v>
      </c>
      <c r="FK823">
        <v>67.67</v>
      </c>
      <c r="FP823">
        <v>67.67</v>
      </c>
      <c r="FU823">
        <v>67.67</v>
      </c>
      <c r="FZ823">
        <v>67.67</v>
      </c>
      <c r="GE823">
        <v>67.67</v>
      </c>
      <c r="GJ823">
        <v>68.52</v>
      </c>
      <c r="GO823">
        <v>68.52</v>
      </c>
      <c r="GT823">
        <v>68.52</v>
      </c>
      <c r="GY823">
        <v>68.52</v>
      </c>
      <c r="HD823">
        <v>68.52</v>
      </c>
      <c r="HI823">
        <v>68.52</v>
      </c>
      <c r="HN823">
        <v>68.52</v>
      </c>
      <c r="HS823">
        <v>68.52</v>
      </c>
      <c r="HX823">
        <v>68.52</v>
      </c>
      <c r="IC823">
        <v>68.52</v>
      </c>
      <c r="IH823">
        <v>68.52</v>
      </c>
      <c r="IM823">
        <v>68.260000000000005</v>
      </c>
      <c r="IR823">
        <v>68.260000000000005</v>
      </c>
      <c r="IW823">
        <v>68.260000000000005</v>
      </c>
      <c r="JB823">
        <v>68.260000000000005</v>
      </c>
      <c r="JG823">
        <v>68.260000000000005</v>
      </c>
      <c r="JL823">
        <v>68.260000000000005</v>
      </c>
      <c r="JQ823">
        <v>68.260000000000005</v>
      </c>
    </row>
    <row r="824" spans="1:278" x14ac:dyDescent="0.3">
      <c r="A824" s="2">
        <f>IFERROR(AVERAGEIF(Customer_Revenue[[#This Row],[1/3/2022]:[3/31/2022]], "&gt;0"), 0)</f>
        <v>47.716153846153844</v>
      </c>
      <c r="B824" s="1">
        <f>IFERROR(AVEDEV(Customer_Revenue[[#This Row],[1/3/2022]:[3/31/2022]]),0)</f>
        <v>1.9242603550295838</v>
      </c>
      <c r="C824" s="1">
        <f>IFERROR(MAX(0,#REF!-#REF!),0)</f>
        <v>0</v>
      </c>
      <c r="D824" s="1">
        <f>IFERROR(#REF!+#REF!,0)</f>
        <v>0</v>
      </c>
      <c r="E824" s="2">
        <f>IFERROR(AVERAGEIF(Customer_Revenue[[#This Row],[4/1/2022]:[6/30/2022]], "&gt;0"), 0)</f>
        <v>46.571538461538459</v>
      </c>
      <c r="F824" s="1">
        <f>IFERROR(AVEDEV(Customer_Revenue[[#This Row],[4/1/2022]:[6/30/2022]]),0)</f>
        <v>0.36213017751478943</v>
      </c>
      <c r="G824" s="1">
        <f>IFERROR(MAX(0,#REF!-#REF!),0)</f>
        <v>0</v>
      </c>
      <c r="H824" s="1">
        <f>IFERROR(#REF!+#REF!,0)</f>
        <v>0</v>
      </c>
      <c r="I824" s="2">
        <f>IFERROR(AVERAGEIF(Customer_Revenue[[#This Row],[4/1/2022]:[9/30/2022]], "&gt;0"),0)</f>
        <v>46.805769230769229</v>
      </c>
      <c r="J824" s="1">
        <f>IFERROR(AVEDEV(Customer_Revenue[[#This Row],[4/1/2022]:[9/30/2022]]),0)</f>
        <v>0.34322485207100384</v>
      </c>
      <c r="K824" s="1">
        <f>IFERROR(MAX(0,Customer_Revenue[[#This Row],[Q3 Mean]]-Customer_Revenue[[#This Row],[Q3 Mean Absolute Deviation]]),0)</f>
        <v>46.462544378698226</v>
      </c>
      <c r="L824" s="1">
        <f>IFERROR(MAX(0,Customer_Revenue[[#This Row],[Q3 Mean]]+Customer_Revenue[[#This Row],[Q3 Mean Absolute Deviation]]),0)</f>
        <v>47.148994082840233</v>
      </c>
      <c r="M824" s="2">
        <f>IFERROR(AVERAGEIF(Customer_Revenue[[#This Row],[10/1/2021]:[3/31/2022]], "&gt;0"),0)</f>
        <v>44.871923076923053</v>
      </c>
      <c r="N824" s="1">
        <f>IFERROR(AVEDEV(Customer_Revenue[[#This Row],[10/1/2021]:[3/31/2022]]),0)</f>
        <v>3.4005621301775215</v>
      </c>
      <c r="O824" s="1">
        <f>IFERROR(MAX(0,#REF!-#REF!),0)</f>
        <v>0</v>
      </c>
      <c r="P824" s="1">
        <f>IFERROR(#REF!+#REF!,0)</f>
        <v>0</v>
      </c>
      <c r="Q824">
        <v>13217</v>
      </c>
      <c r="S824">
        <v>39.96</v>
      </c>
      <c r="X824">
        <v>39.96</v>
      </c>
      <c r="AC824">
        <v>39.96</v>
      </c>
      <c r="AH824">
        <v>39.96</v>
      </c>
      <c r="AM824">
        <v>39.96</v>
      </c>
      <c r="AR824">
        <v>39.96</v>
      </c>
      <c r="AW824">
        <v>39.96</v>
      </c>
      <c r="BB824">
        <v>39.96</v>
      </c>
      <c r="BG824">
        <v>39.96</v>
      </c>
      <c r="BL824">
        <v>46.68</v>
      </c>
      <c r="BQ824">
        <v>46.68</v>
      </c>
      <c r="BV824">
        <v>46.68</v>
      </c>
      <c r="CA824">
        <v>46.68</v>
      </c>
      <c r="CF824">
        <v>46.68</v>
      </c>
      <c r="CK824" s="17">
        <v>46.68</v>
      </c>
      <c r="CP824">
        <v>46.68</v>
      </c>
      <c r="CU824">
        <v>46.68</v>
      </c>
      <c r="CZ824">
        <v>46.68</v>
      </c>
      <c r="DE824">
        <v>46.68</v>
      </c>
      <c r="DJ824">
        <v>46.68</v>
      </c>
      <c r="DO824">
        <v>46.68</v>
      </c>
      <c r="DT824">
        <v>53.97</v>
      </c>
      <c r="DY824">
        <v>53.97</v>
      </c>
      <c r="ED824">
        <v>46.31</v>
      </c>
      <c r="EI824">
        <v>46.31</v>
      </c>
      <c r="EN824">
        <v>46.31</v>
      </c>
      <c r="ES824">
        <v>46.31</v>
      </c>
      <c r="EX824">
        <v>46.31</v>
      </c>
      <c r="FC824">
        <v>46.31</v>
      </c>
      <c r="FH824">
        <v>46.31</v>
      </c>
      <c r="FM824">
        <v>46.31</v>
      </c>
      <c r="FR824">
        <v>46.31</v>
      </c>
      <c r="FW824">
        <v>46.31</v>
      </c>
      <c r="GB824">
        <v>46.31</v>
      </c>
      <c r="GG824">
        <v>46.31</v>
      </c>
      <c r="GL824">
        <v>47.16</v>
      </c>
      <c r="GQ824">
        <v>47.16</v>
      </c>
      <c r="GV824">
        <v>47.16</v>
      </c>
      <c r="HA824">
        <v>47.16</v>
      </c>
      <c r="HF824">
        <v>47.16</v>
      </c>
      <c r="HK824">
        <v>47.16</v>
      </c>
      <c r="HP824">
        <v>47.16</v>
      </c>
      <c r="HU824">
        <v>47.16</v>
      </c>
      <c r="HZ824">
        <v>47.16</v>
      </c>
      <c r="IE824">
        <v>47.16</v>
      </c>
      <c r="IJ824">
        <v>47.16</v>
      </c>
      <c r="IO824">
        <v>46.9</v>
      </c>
      <c r="IT824">
        <v>46.9</v>
      </c>
      <c r="IY824">
        <v>46.9</v>
      </c>
      <c r="JD824">
        <v>46.9</v>
      </c>
      <c r="JI824">
        <v>46.9</v>
      </c>
      <c r="JN824">
        <v>46.9</v>
      </c>
    </row>
    <row r="825" spans="1:278" x14ac:dyDescent="0.3">
      <c r="A825" s="2">
        <f>IFERROR(AVERAGEIF(Customer_Revenue[[#This Row],[1/3/2022]:[3/31/2022]], "&gt;0"), 0)</f>
        <v>94.939999999999984</v>
      </c>
      <c r="B825" s="1">
        <f>IFERROR(AVEDEV(Customer_Revenue[[#This Row],[1/3/2022]:[3/31/2022]]),0)</f>
        <v>2.5615384615384711</v>
      </c>
      <c r="C825" s="1">
        <f>IFERROR(MAX(0,#REF!-#REF!),0)</f>
        <v>0</v>
      </c>
      <c r="D825" s="1">
        <f>IFERROR(#REF!+#REF!,0)</f>
        <v>0</v>
      </c>
      <c r="E825" s="2">
        <f>IFERROR(AVERAGEIF(Customer_Revenue[[#This Row],[4/1/2022]:[6/30/2022]], "&gt;0"), 0)</f>
        <v>92.696923076923085</v>
      </c>
      <c r="F825" s="1">
        <f>IFERROR(AVEDEV(Customer_Revenue[[#This Row],[4/1/2022]:[6/30/2022]]),0)</f>
        <v>0.402366863905324</v>
      </c>
      <c r="G825" s="1">
        <f>IFERROR(MAX(0,#REF!-#REF!),0)</f>
        <v>0</v>
      </c>
      <c r="H825" s="1">
        <f>IFERROR(#REF!+#REF!,0)</f>
        <v>0</v>
      </c>
      <c r="I825" s="2">
        <f>IFERROR(AVERAGEIF(Customer_Revenue[[#This Row],[4/1/2022]:[9/30/2022]], "&gt;0"),0)</f>
        <v>93.003846153846169</v>
      </c>
      <c r="J825" s="1">
        <f>IFERROR(AVEDEV(Customer_Revenue[[#This Row],[4/1/2022]:[9/30/2022]]),0)</f>
        <v>0.39680473372780622</v>
      </c>
      <c r="K825" s="1">
        <f>IFERROR(MAX(0,Customer_Revenue[[#This Row],[Q3 Mean]]-Customer_Revenue[[#This Row],[Q3 Mean Absolute Deviation]]),0)</f>
        <v>92.607041420118364</v>
      </c>
      <c r="L825" s="1">
        <f>IFERROR(MAX(0,Customer_Revenue[[#This Row],[Q3 Mean]]+Customer_Revenue[[#This Row],[Q3 Mean Absolute Deviation]]),0)</f>
        <v>93.400650887573974</v>
      </c>
      <c r="M825" s="2">
        <f>IFERROR(AVERAGEIF(Customer_Revenue[[#This Row],[10/1/2021]:[3/31/2022]], "&gt;0"),0)</f>
        <v>92.986923076923048</v>
      </c>
      <c r="N825" s="1">
        <f>IFERROR(AVEDEV(Customer_Revenue[[#This Row],[10/1/2021]:[3/31/2022]]),0)</f>
        <v>3.8030769230769246</v>
      </c>
      <c r="O825" s="1">
        <f>IFERROR(MAX(0,#REF!-#REF!),0)</f>
        <v>0</v>
      </c>
      <c r="P825" s="1">
        <f>IFERROR(#REF!+#REF!,0)</f>
        <v>0</v>
      </c>
      <c r="Q825">
        <v>13219</v>
      </c>
      <c r="T825">
        <v>90.87</v>
      </c>
      <c r="Y825">
        <v>90.87</v>
      </c>
      <c r="AD825">
        <v>90.87</v>
      </c>
      <c r="AI825">
        <v>90.87</v>
      </c>
      <c r="AO825">
        <v>90.87</v>
      </c>
      <c r="AT825">
        <v>90.87</v>
      </c>
      <c r="AY825">
        <v>90.87</v>
      </c>
      <c r="BD825">
        <v>90.87</v>
      </c>
      <c r="BI825">
        <v>96.79</v>
      </c>
      <c r="BN825">
        <v>96.79</v>
      </c>
      <c r="BS825">
        <v>69.319999999999993</v>
      </c>
      <c r="BX825">
        <v>96.79</v>
      </c>
      <c r="CC825">
        <v>96.79</v>
      </c>
      <c r="CH825">
        <v>96.79</v>
      </c>
      <c r="CK825" s="17"/>
      <c r="CM825">
        <v>96.79</v>
      </c>
      <c r="CR825">
        <v>96.79</v>
      </c>
      <c r="CW825">
        <v>96.79</v>
      </c>
      <c r="DB825">
        <v>86</v>
      </c>
      <c r="DG825">
        <v>96.79</v>
      </c>
      <c r="DL825">
        <v>96.79</v>
      </c>
      <c r="DQ825">
        <v>96.79</v>
      </c>
      <c r="DV825">
        <v>96.79</v>
      </c>
      <c r="EA825">
        <v>96.79</v>
      </c>
      <c r="EF825">
        <v>92.37</v>
      </c>
      <c r="EK825">
        <v>92.37</v>
      </c>
      <c r="EP825">
        <v>92.37</v>
      </c>
      <c r="EU825">
        <v>92.37</v>
      </c>
      <c r="EZ825">
        <v>92.37</v>
      </c>
      <c r="FE825">
        <v>92.37</v>
      </c>
      <c r="FJ825">
        <v>92.37</v>
      </c>
      <c r="FO825">
        <v>92.37</v>
      </c>
      <c r="FT825">
        <v>92.37</v>
      </c>
      <c r="FY825">
        <v>92.37</v>
      </c>
      <c r="GD825">
        <v>92.37</v>
      </c>
      <c r="GI825">
        <v>93.22</v>
      </c>
      <c r="GN825">
        <v>93.22</v>
      </c>
      <c r="GS825">
        <v>93.22</v>
      </c>
      <c r="GX825">
        <v>93.22</v>
      </c>
      <c r="HC825">
        <v>93.22</v>
      </c>
      <c r="HH825">
        <v>93.22</v>
      </c>
      <c r="HM825">
        <v>93.22</v>
      </c>
      <c r="HR825">
        <v>93.22</v>
      </c>
      <c r="HW825">
        <v>93.22</v>
      </c>
      <c r="IB825">
        <v>93.22</v>
      </c>
      <c r="IG825">
        <v>93.22</v>
      </c>
      <c r="IL825">
        <v>92.96</v>
      </c>
      <c r="IQ825">
        <v>92.96</v>
      </c>
      <c r="IV825">
        <v>93.56</v>
      </c>
      <c r="JA825">
        <v>93.56</v>
      </c>
      <c r="JF825">
        <v>93.56</v>
      </c>
      <c r="JK825">
        <v>93.56</v>
      </c>
      <c r="JP825">
        <v>93.56</v>
      </c>
    </row>
    <row r="826" spans="1:278" x14ac:dyDescent="0.3">
      <c r="A826" s="2">
        <f>IFERROR(AVERAGEIF(Customer_Revenue[[#This Row],[1/3/2022]:[3/31/2022]], "&gt;0"), 0)</f>
        <v>46.282499999999992</v>
      </c>
      <c r="B826" s="1">
        <f>IFERROR(AVEDEV(Customer_Revenue[[#This Row],[1/3/2022]:[3/31/2022]]),0)</f>
        <v>3.0537499999999995</v>
      </c>
      <c r="C826" s="1">
        <f>IFERROR(MAX(0,#REF!-#REF!),0)</f>
        <v>0</v>
      </c>
      <c r="D826" s="1">
        <f>IFERROR(#REF!+#REF!,0)</f>
        <v>0</v>
      </c>
      <c r="E826" s="2">
        <f>IFERROR(AVERAGEIF(Customer_Revenue[[#This Row],[4/1/2022]:[6/30/2022]], "&gt;0"), 0)</f>
        <v>46.361538461538473</v>
      </c>
      <c r="F826" s="1">
        <f>IFERROR(AVEDEV(Customer_Revenue[[#This Row],[4/1/2022]:[6/30/2022]]),0)</f>
        <v>0.36213017751479709</v>
      </c>
      <c r="G826" s="1">
        <f>IFERROR(MAX(0,#REF!-#REF!),0)</f>
        <v>0</v>
      </c>
      <c r="H826" s="1">
        <f>IFERROR(#REF!+#REF!,0)</f>
        <v>0</v>
      </c>
      <c r="I826" s="2">
        <f>IFERROR(AVERAGEIF(Customer_Revenue[[#This Row],[4/1/2022]:[9/30/2022]], "&gt;0"),0)</f>
        <v>46.599259259259284</v>
      </c>
      <c r="J826" s="1">
        <f>IFERROR(AVEDEV(Customer_Revenue[[#This Row],[4/1/2022]:[9/30/2022]]),0)</f>
        <v>0.33283950617283126</v>
      </c>
      <c r="K826" s="1">
        <f>IFERROR(MAX(0,Customer_Revenue[[#This Row],[Q3 Mean]]-Customer_Revenue[[#This Row],[Q3 Mean Absolute Deviation]]),0)</f>
        <v>46.266419753086453</v>
      </c>
      <c r="L826" s="1">
        <f>IFERROR(MAX(0,Customer_Revenue[[#This Row],[Q3 Mean]]+Customer_Revenue[[#This Row],[Q3 Mean Absolute Deviation]]),0)</f>
        <v>46.932098765432116</v>
      </c>
      <c r="M826" s="2">
        <f>IFERROR(AVERAGEIF(Customer_Revenue[[#This Row],[10/1/2021]:[3/31/2022]], "&gt;0"),0)</f>
        <v>46.267599999999995</v>
      </c>
      <c r="N826" s="1">
        <f>IFERROR(AVEDEV(Customer_Revenue[[#This Row],[10/1/2021]:[3/31/2022]]),0)</f>
        <v>2.5271039999999982</v>
      </c>
      <c r="O826" s="1">
        <f>IFERROR(MAX(0,#REF!-#REF!),0)</f>
        <v>0</v>
      </c>
      <c r="P826" s="1">
        <f>IFERROR(#REF!+#REF!,0)</f>
        <v>0</v>
      </c>
      <c r="Q826">
        <v>13221</v>
      </c>
      <c r="V826">
        <v>44.6</v>
      </c>
      <c r="AA826">
        <v>44.6</v>
      </c>
      <c r="AF826">
        <v>44.6</v>
      </c>
      <c r="AK826">
        <v>44.6</v>
      </c>
      <c r="AQ826">
        <v>44.6</v>
      </c>
      <c r="AV826">
        <v>44.6</v>
      </c>
      <c r="BA826">
        <v>44.6</v>
      </c>
      <c r="BF826">
        <v>44.6</v>
      </c>
      <c r="BK826">
        <v>48.9</v>
      </c>
      <c r="BP826">
        <v>48.9</v>
      </c>
      <c r="BU826">
        <v>48.9</v>
      </c>
      <c r="BZ826">
        <v>48.9</v>
      </c>
      <c r="CE826">
        <v>48.9</v>
      </c>
      <c r="CJ826">
        <v>48.9</v>
      </c>
      <c r="CK826" s="17"/>
      <c r="CO826">
        <v>48.9</v>
      </c>
      <c r="CT826">
        <v>46.21</v>
      </c>
      <c r="CY826">
        <v>37.340000000000003</v>
      </c>
      <c r="DD826">
        <v>37.340000000000003</v>
      </c>
      <c r="DI826">
        <v>48.9</v>
      </c>
      <c r="DN826">
        <v>48.9</v>
      </c>
      <c r="DS826">
        <v>48.9</v>
      </c>
      <c r="DX826">
        <v>48.9</v>
      </c>
      <c r="EC826">
        <v>48.9</v>
      </c>
      <c r="EH826">
        <v>46.1</v>
      </c>
      <c r="EM826">
        <v>46.1</v>
      </c>
      <c r="ER826">
        <v>46.1</v>
      </c>
      <c r="EW826">
        <v>46.1</v>
      </c>
      <c r="FB826">
        <v>46.1</v>
      </c>
      <c r="FG826">
        <v>46.1</v>
      </c>
      <c r="FL826">
        <v>46.1</v>
      </c>
      <c r="FQ826">
        <v>46.1</v>
      </c>
      <c r="FV826">
        <v>46.1</v>
      </c>
      <c r="GA826">
        <v>46.1</v>
      </c>
      <c r="GF826">
        <v>46.1</v>
      </c>
      <c r="GK826">
        <v>46.95</v>
      </c>
      <c r="GP826">
        <v>46.95</v>
      </c>
      <c r="GU826">
        <v>46.95</v>
      </c>
      <c r="GZ826">
        <v>46.95</v>
      </c>
      <c r="HE826">
        <v>46.95</v>
      </c>
      <c r="HJ826">
        <v>46.95</v>
      </c>
      <c r="HO826">
        <v>46.95</v>
      </c>
      <c r="HT826">
        <v>46.95</v>
      </c>
      <c r="HY826">
        <v>46.95</v>
      </c>
      <c r="ID826">
        <v>46.95</v>
      </c>
      <c r="II826">
        <v>46.95</v>
      </c>
      <c r="IN826">
        <v>46.69</v>
      </c>
      <c r="IS826">
        <v>46.69</v>
      </c>
      <c r="IX826">
        <v>46.69</v>
      </c>
      <c r="JC826">
        <v>46.69</v>
      </c>
      <c r="JH826">
        <v>46.69</v>
      </c>
      <c r="JM826">
        <v>46.69</v>
      </c>
      <c r="JR826">
        <v>46.69</v>
      </c>
    </row>
    <row r="827" spans="1:278" x14ac:dyDescent="0.3">
      <c r="A827" s="2">
        <f>IFERROR(AVERAGEIF(Customer_Revenue[[#This Row],[1/3/2022]:[3/31/2022]], "&gt;0"), 0)</f>
        <v>58.132307692307705</v>
      </c>
      <c r="B827" s="1">
        <f>IFERROR(AVEDEV(Customer_Revenue[[#This Row],[1/3/2022]:[3/31/2022]]),0)</f>
        <v>5.6733727810650816</v>
      </c>
      <c r="C827" s="1">
        <f>IFERROR(MAX(0,#REF!-#REF!),0)</f>
        <v>0</v>
      </c>
      <c r="D827" s="1">
        <f>IFERROR(#REF!+#REF!,0)</f>
        <v>0</v>
      </c>
      <c r="E827" s="2">
        <f>IFERROR(AVERAGEIF(Customer_Revenue[[#This Row],[4/1/2022]:[6/30/2022]], "&gt;0"), 0)</f>
        <v>46.101538461538475</v>
      </c>
      <c r="F827" s="1">
        <f>IFERROR(AVEDEV(Customer_Revenue[[#This Row],[4/1/2022]:[6/30/2022]]),0)</f>
        <v>6.115510204081624</v>
      </c>
      <c r="G827" s="1">
        <f>IFERROR(MAX(0,#REF!-#REF!),0)</f>
        <v>0</v>
      </c>
      <c r="H827" s="1">
        <f>IFERROR(#REF!+#REF!,0)</f>
        <v>0</v>
      </c>
      <c r="I827" s="2">
        <f>IFERROR(AVERAGEIF(Customer_Revenue[[#This Row],[4/1/2022]:[9/30/2022]], "&gt;0"),0)</f>
        <v>46.335769230769259</v>
      </c>
      <c r="J827" s="1">
        <f>IFERROR(AVEDEV(Customer_Revenue[[#This Row],[4/1/2022]:[9/30/2022]]),0)</f>
        <v>3.3051577503429121</v>
      </c>
      <c r="K827" s="1">
        <f>IFERROR(MAX(0,Customer_Revenue[[#This Row],[Q3 Mean]]-Customer_Revenue[[#This Row],[Q3 Mean Absolute Deviation]]),0)</f>
        <v>43.030611480426344</v>
      </c>
      <c r="L827" s="1">
        <f>IFERROR(MAX(0,Customer_Revenue[[#This Row],[Q3 Mean]]+Customer_Revenue[[#This Row],[Q3 Mean Absolute Deviation]]),0)</f>
        <v>49.640926981112173</v>
      </c>
      <c r="M827" s="2">
        <f>IFERROR(AVERAGEIF(Customer_Revenue[[#This Row],[10/1/2021]:[3/31/2022]], "&gt;0"),0)</f>
        <v>53.925384615384615</v>
      </c>
      <c r="N827" s="1">
        <f>IFERROR(AVEDEV(Customer_Revenue[[#This Row],[10/1/2021]:[3/31/2022]]),0)</f>
        <v>8.501893491124255</v>
      </c>
      <c r="O827" s="1">
        <f>IFERROR(MAX(0,#REF!-#REF!),0)</f>
        <v>0</v>
      </c>
      <c r="P827" s="1">
        <f>IFERROR(#REF!+#REF!,0)</f>
        <v>0</v>
      </c>
      <c r="Q827">
        <v>13224</v>
      </c>
      <c r="S827">
        <v>44.34</v>
      </c>
      <c r="X827">
        <v>44.34</v>
      </c>
      <c r="AC827">
        <v>44.34</v>
      </c>
      <c r="AH827">
        <v>44.34</v>
      </c>
      <c r="AM827">
        <v>44.34</v>
      </c>
      <c r="AR827">
        <v>44.34</v>
      </c>
      <c r="AW827">
        <v>44.34</v>
      </c>
      <c r="BB827">
        <v>44.34</v>
      </c>
      <c r="BG827">
        <v>44.34</v>
      </c>
      <c r="BL827">
        <v>61.82</v>
      </c>
      <c r="BQ827">
        <v>61.82</v>
      </c>
      <c r="BV827">
        <v>61.82</v>
      </c>
      <c r="CA827">
        <v>61.82</v>
      </c>
      <c r="CF827">
        <v>61.82</v>
      </c>
      <c r="CK827" s="17">
        <v>61.82</v>
      </c>
      <c r="CP827">
        <v>61.82</v>
      </c>
      <c r="CU827">
        <v>61.82</v>
      </c>
      <c r="CZ827">
        <v>61.82</v>
      </c>
      <c r="DE827">
        <v>61.82</v>
      </c>
      <c r="DJ827">
        <v>61.82</v>
      </c>
      <c r="DO827">
        <v>61.82</v>
      </c>
      <c r="DT827">
        <v>61.82</v>
      </c>
      <c r="DY827">
        <v>61.82</v>
      </c>
      <c r="ED827">
        <v>45.84</v>
      </c>
      <c r="EI827">
        <v>45.84</v>
      </c>
      <c r="EN827">
        <v>45.84</v>
      </c>
      <c r="ES827">
        <v>45.84</v>
      </c>
      <c r="EX827">
        <v>45.84</v>
      </c>
      <c r="FC827">
        <v>45.84</v>
      </c>
      <c r="FH827">
        <v>45.84</v>
      </c>
      <c r="FM827">
        <v>45.84</v>
      </c>
      <c r="FR827">
        <v>45.84</v>
      </c>
      <c r="FW827">
        <v>45.84</v>
      </c>
      <c r="FX827">
        <v>0</v>
      </c>
      <c r="GB827">
        <v>45.84</v>
      </c>
      <c r="GG827">
        <v>45.84</v>
      </c>
      <c r="GL827">
        <v>46.69</v>
      </c>
      <c r="GQ827">
        <v>46.69</v>
      </c>
      <c r="GV827">
        <v>46.69</v>
      </c>
      <c r="HA827">
        <v>46.69</v>
      </c>
      <c r="HF827">
        <v>46.69</v>
      </c>
      <c r="HK827">
        <v>46.69</v>
      </c>
      <c r="HP827">
        <v>46.69</v>
      </c>
      <c r="HU827">
        <v>46.69</v>
      </c>
      <c r="HZ827">
        <v>46.69</v>
      </c>
      <c r="IE827">
        <v>46.69</v>
      </c>
      <c r="IJ827">
        <v>46.69</v>
      </c>
      <c r="IO827">
        <v>46.43</v>
      </c>
      <c r="IT827">
        <v>46.43</v>
      </c>
      <c r="IY827">
        <v>46.43</v>
      </c>
      <c r="JD827">
        <v>46.43</v>
      </c>
      <c r="JI827">
        <v>46.43</v>
      </c>
      <c r="JN827">
        <v>46.43</v>
      </c>
    </row>
    <row r="828" spans="1:278" x14ac:dyDescent="0.3">
      <c r="A828" s="2">
        <f>IFERROR(AVERAGEIF(Customer_Revenue[[#This Row],[1/3/2022]:[3/31/2022]], "&gt;0"), 0)</f>
        <v>65.797692307692301</v>
      </c>
      <c r="B828" s="1">
        <f>IFERROR(AVEDEV(Customer_Revenue[[#This Row],[1/3/2022]:[3/31/2022]]),0)</f>
        <v>3.0958579881656849</v>
      </c>
      <c r="C828" s="1">
        <f>IFERROR(MAX(0,#REF!-#REF!),0)</f>
        <v>0</v>
      </c>
      <c r="D828" s="1">
        <f>IFERROR(#REF!+#REF!,0)</f>
        <v>0</v>
      </c>
      <c r="E828" s="2">
        <f>IFERROR(AVERAGEIF(Customer_Revenue[[#This Row],[4/1/2022]:[6/30/2022]], "&gt;0"), 0)</f>
        <v>59.351538461538489</v>
      </c>
      <c r="F828" s="1">
        <f>IFERROR(AVEDEV(Customer_Revenue[[#This Row],[4/1/2022]:[6/30/2022]]),0)</f>
        <v>0.36213017751480037</v>
      </c>
      <c r="G828" s="1">
        <f>IFERROR(MAX(0,#REF!-#REF!),0)</f>
        <v>0</v>
      </c>
      <c r="H828" s="1">
        <f>IFERROR(#REF!+#REF!,0)</f>
        <v>0</v>
      </c>
      <c r="I828" s="2">
        <f>IFERROR(AVERAGEIF(Customer_Revenue[[#This Row],[4/1/2022]:[9/30/2022]], "&gt;0"),0)</f>
        <v>59.585769230769273</v>
      </c>
      <c r="J828" s="1">
        <f>IFERROR(AVEDEV(Customer_Revenue[[#This Row],[4/1/2022]:[9/30/2022]]),0)</f>
        <v>0.34322485207099074</v>
      </c>
      <c r="K828" s="1">
        <f>IFERROR(MAX(0,Customer_Revenue[[#This Row],[Q3 Mean]]-Customer_Revenue[[#This Row],[Q3 Mean Absolute Deviation]]),0)</f>
        <v>59.242544378698284</v>
      </c>
      <c r="L828" s="1">
        <f>IFERROR(MAX(0,Customer_Revenue[[#This Row],[Q3 Mean]]+Customer_Revenue[[#This Row],[Q3 Mean Absolute Deviation]]),0)</f>
        <v>59.928994082840262</v>
      </c>
      <c r="M828" s="2">
        <f>IFERROR(AVERAGEIF(Customer_Revenue[[#This Row],[10/1/2021]:[3/31/2022]], "&gt;0"),0)</f>
        <v>63.266153846153813</v>
      </c>
      <c r="N828" s="1">
        <f>IFERROR(AVEDEV(Customer_Revenue[[#This Row],[10/1/2021]:[3/31/2022]]),0)</f>
        <v>4.8933727810650911</v>
      </c>
      <c r="O828" s="1">
        <f>IFERROR(MAX(0,#REF!-#REF!),0)</f>
        <v>0</v>
      </c>
      <c r="P828" s="1">
        <f>IFERROR(#REF!+#REF!,0)</f>
        <v>0</v>
      </c>
      <c r="Q828">
        <v>13226</v>
      </c>
      <c r="S828">
        <v>57.59</v>
      </c>
      <c r="X828">
        <v>57.59</v>
      </c>
      <c r="AC828">
        <v>57.59</v>
      </c>
      <c r="AH828">
        <v>57.59</v>
      </c>
      <c r="AM828">
        <v>57.59</v>
      </c>
      <c r="AR828">
        <v>57.59</v>
      </c>
      <c r="AW828">
        <v>57.59</v>
      </c>
      <c r="BB828">
        <v>57.59</v>
      </c>
      <c r="BG828">
        <v>57.59</v>
      </c>
      <c r="BL828">
        <v>67.81</v>
      </c>
      <c r="BQ828">
        <v>67.81</v>
      </c>
      <c r="BV828">
        <v>67.81</v>
      </c>
      <c r="CA828">
        <v>67.81</v>
      </c>
      <c r="CF828">
        <v>67.81</v>
      </c>
      <c r="CK828" s="17">
        <v>67.81</v>
      </c>
      <c r="CP828">
        <v>67.81</v>
      </c>
      <c r="CU828">
        <v>67.81</v>
      </c>
      <c r="CZ828">
        <v>67.81</v>
      </c>
      <c r="DE828">
        <v>67.81</v>
      </c>
      <c r="DJ828">
        <v>67.81</v>
      </c>
      <c r="DO828">
        <v>67.81</v>
      </c>
      <c r="DT828">
        <v>67.81</v>
      </c>
      <c r="DY828">
        <v>67.81</v>
      </c>
      <c r="ED828">
        <v>59.09</v>
      </c>
      <c r="EI828">
        <v>59.09</v>
      </c>
      <c r="EN828">
        <v>59.09</v>
      </c>
      <c r="ES828">
        <v>59.09</v>
      </c>
      <c r="EX828">
        <v>59.09</v>
      </c>
      <c r="FC828">
        <v>59.09</v>
      </c>
      <c r="FH828">
        <v>59.09</v>
      </c>
      <c r="FM828">
        <v>59.09</v>
      </c>
      <c r="FR828">
        <v>59.09</v>
      </c>
      <c r="FW828">
        <v>59.09</v>
      </c>
      <c r="GB828">
        <v>59.09</v>
      </c>
      <c r="GG828">
        <v>59.09</v>
      </c>
      <c r="GL828">
        <v>59.94</v>
      </c>
      <c r="GQ828">
        <v>59.94</v>
      </c>
      <c r="GV828">
        <v>59.94</v>
      </c>
      <c r="HA828">
        <v>59.94</v>
      </c>
      <c r="HF828">
        <v>59.94</v>
      </c>
      <c r="HK828">
        <v>59.94</v>
      </c>
      <c r="HP828">
        <v>59.94</v>
      </c>
      <c r="HU828">
        <v>59.94</v>
      </c>
      <c r="HZ828">
        <v>59.94</v>
      </c>
      <c r="IE828">
        <v>59.94</v>
      </c>
      <c r="IJ828">
        <v>59.94</v>
      </c>
      <c r="IO828">
        <v>59.68</v>
      </c>
      <c r="IT828">
        <v>59.68</v>
      </c>
      <c r="IY828">
        <v>59.68</v>
      </c>
      <c r="JD828">
        <v>59.68</v>
      </c>
      <c r="JI828">
        <v>59.68</v>
      </c>
      <c r="JN828">
        <v>59.68</v>
      </c>
    </row>
    <row r="829" spans="1:278" x14ac:dyDescent="0.3">
      <c r="A829" s="2">
        <f>IFERROR(AVERAGEIF(Customer_Revenue[[#This Row],[1/3/2022]:[3/31/2022]], "&gt;0"), 0)</f>
        <v>86.676923076923075</v>
      </c>
      <c r="B829" s="1">
        <f>IFERROR(AVEDEV(Customer_Revenue[[#This Row],[1/3/2022]:[3/31/2022]]),0)</f>
        <v>4.7124260355029595</v>
      </c>
      <c r="C829" s="1">
        <f>IFERROR(MAX(0,#REF!-#REF!),0)</f>
        <v>0</v>
      </c>
      <c r="D829" s="1">
        <f>IFERROR(#REF!+#REF!,0)</f>
        <v>0</v>
      </c>
      <c r="E829" s="2">
        <f>IFERROR(AVERAGEIF(Customer_Revenue[[#This Row],[4/1/2022]:[6/30/2022]], "&gt;0"), 0)</f>
        <v>76.146923076923059</v>
      </c>
      <c r="F829" s="1">
        <f>IFERROR(AVEDEV(Customer_Revenue[[#This Row],[4/1/2022]:[6/30/2022]]),0)</f>
        <v>0.40236686390532622</v>
      </c>
      <c r="G829" s="1">
        <f>IFERROR(MAX(0,#REF!-#REF!),0)</f>
        <v>0</v>
      </c>
      <c r="H829" s="1">
        <f>IFERROR(#REF!+#REF!,0)</f>
        <v>0</v>
      </c>
      <c r="I829" s="2">
        <f>IFERROR(AVERAGEIF(Customer_Revenue[[#This Row],[4/1/2022]:[9/30/2022]], "&gt;0"),0)</f>
        <v>76.375769230769251</v>
      </c>
      <c r="J829" s="1">
        <f>IFERROR(AVEDEV(Customer_Revenue[[#This Row],[4/1/2022]:[9/30/2022]]),0)</f>
        <v>0.34201183431952076</v>
      </c>
      <c r="K829" s="1">
        <f>IFERROR(MAX(0,Customer_Revenue[[#This Row],[Q3 Mean]]-Customer_Revenue[[#This Row],[Q3 Mean Absolute Deviation]]),0)</f>
        <v>76.03375739644973</v>
      </c>
      <c r="L829" s="1">
        <f>IFERROR(MAX(0,Customer_Revenue[[#This Row],[Q3 Mean]]+Customer_Revenue[[#This Row],[Q3 Mean Absolute Deviation]]),0)</f>
        <v>76.717781065088772</v>
      </c>
      <c r="M829" s="2">
        <f>IFERROR(AVERAGEIF(Customer_Revenue[[#This Row],[10/1/2021]:[3/31/2022]], "&gt;0"),0)</f>
        <v>81.705185185185215</v>
      </c>
      <c r="N829" s="1">
        <f>IFERROR(AVEDEV(Customer_Revenue[[#This Row],[10/1/2021]:[3/31/2022]]),0)</f>
        <v>7.5916598079561037</v>
      </c>
      <c r="O829" s="1">
        <f>IFERROR(MAX(0,#REF!-#REF!),0)</f>
        <v>0</v>
      </c>
      <c r="P829" s="1">
        <f>IFERROR(#REF!+#REF!,0)</f>
        <v>0</v>
      </c>
      <c r="Q829">
        <v>13229</v>
      </c>
      <c r="R829">
        <v>74.319999999999993</v>
      </c>
      <c r="W829">
        <v>74.319999999999993</v>
      </c>
      <c r="AB829">
        <v>74.319999999999993</v>
      </c>
      <c r="AG829">
        <v>74.319999999999993</v>
      </c>
      <c r="AL829">
        <v>74.319999999999993</v>
      </c>
      <c r="AP829">
        <v>74.319999999999993</v>
      </c>
      <c r="AU829">
        <v>74.319999999999993</v>
      </c>
      <c r="AZ829">
        <v>74.319999999999993</v>
      </c>
      <c r="BE829">
        <v>74.319999999999993</v>
      </c>
      <c r="BJ829">
        <v>87.24</v>
      </c>
      <c r="BO829">
        <v>87.24</v>
      </c>
      <c r="BT829">
        <v>87.24</v>
      </c>
      <c r="BY829">
        <v>87.24</v>
      </c>
      <c r="CD829">
        <v>61.4</v>
      </c>
      <c r="CI829">
        <v>87.24</v>
      </c>
      <c r="CK829" s="17"/>
      <c r="CN829">
        <v>87.24</v>
      </c>
      <c r="CS829">
        <v>87.24</v>
      </c>
      <c r="CX829">
        <v>87.24</v>
      </c>
      <c r="DC829">
        <v>87.24</v>
      </c>
      <c r="DH829">
        <v>87.24</v>
      </c>
      <c r="DM829">
        <v>106.67</v>
      </c>
      <c r="DR829">
        <v>88.93</v>
      </c>
      <c r="DW829">
        <v>89.18</v>
      </c>
      <c r="EB829">
        <v>89.18</v>
      </c>
      <c r="EG829">
        <v>77.760000000000005</v>
      </c>
      <c r="EL829">
        <v>75.819999999999993</v>
      </c>
      <c r="EQ829">
        <v>75.819999999999993</v>
      </c>
      <c r="EV829">
        <v>75.819999999999993</v>
      </c>
      <c r="FA829">
        <v>75.819999999999993</v>
      </c>
      <c r="FF829">
        <v>75.819999999999993</v>
      </c>
      <c r="FK829">
        <v>75.819999999999993</v>
      </c>
      <c r="FP829">
        <v>75.819999999999993</v>
      </c>
      <c r="FU829">
        <v>75.819999999999993</v>
      </c>
      <c r="FZ829">
        <v>75.819999999999993</v>
      </c>
      <c r="GE829">
        <v>75.819999999999993</v>
      </c>
      <c r="GJ829">
        <v>76.67</v>
      </c>
      <c r="GO829">
        <v>76.67</v>
      </c>
      <c r="GT829">
        <v>76.67</v>
      </c>
      <c r="GY829">
        <v>76.67</v>
      </c>
      <c r="HD829">
        <v>76.67</v>
      </c>
      <c r="HI829">
        <v>76.67</v>
      </c>
      <c r="HN829">
        <v>76.67</v>
      </c>
      <c r="HS829">
        <v>76.67</v>
      </c>
      <c r="HX829">
        <v>76.67</v>
      </c>
      <c r="IC829">
        <v>76.67</v>
      </c>
      <c r="IH829">
        <v>76.67</v>
      </c>
      <c r="IM829">
        <v>76.41</v>
      </c>
      <c r="IR829">
        <v>77.38</v>
      </c>
      <c r="IW829">
        <v>76.41</v>
      </c>
      <c r="JB829">
        <v>76.41</v>
      </c>
      <c r="JG829">
        <v>76.41</v>
      </c>
      <c r="JL829">
        <v>76.41</v>
      </c>
      <c r="JQ829">
        <v>76.41</v>
      </c>
    </row>
    <row r="830" spans="1:278" x14ac:dyDescent="0.3">
      <c r="A830" s="2">
        <f>IFERROR(AVERAGEIF(Customer_Revenue[[#This Row],[1/3/2022]:[3/31/2022]], "&gt;0"), 0)</f>
        <v>55.976153846153821</v>
      </c>
      <c r="B830" s="1">
        <f>IFERROR(AVEDEV(Customer_Revenue[[#This Row],[1/3/2022]:[3/31/2022]]),0)</f>
        <v>6.4853254437869898</v>
      </c>
      <c r="C830" s="1">
        <f>IFERROR(MAX(0,#REF!-#REF!),0)</f>
        <v>0</v>
      </c>
      <c r="D830" s="1">
        <f>IFERROR(#REF!+#REF!,0)</f>
        <v>0</v>
      </c>
      <c r="E830" s="2">
        <f>IFERROR(AVERAGEIF(Customer_Revenue[[#This Row],[4/1/2022]:[6/30/2022]], "&gt;0"), 0)</f>
        <v>47.74538461538463</v>
      </c>
      <c r="F830" s="1">
        <f>IFERROR(AVEDEV(Customer_Revenue[[#This Row],[4/1/2022]:[6/30/2022]]),0)</f>
        <v>1.8035502958579921</v>
      </c>
      <c r="G830" s="1">
        <f>IFERROR(MAX(0,#REF!-#REF!),0)</f>
        <v>0</v>
      </c>
      <c r="H830" s="1">
        <f>IFERROR(#REF!+#REF!,0)</f>
        <v>0</v>
      </c>
      <c r="I830" s="2">
        <f>IFERROR(AVERAGEIF(Customer_Revenue[[#This Row],[4/1/2022]:[9/30/2022]], "&gt;0"),0)</f>
        <v>48.847692307692313</v>
      </c>
      <c r="J830" s="1">
        <f>IFERROR(AVEDEV(Customer_Revenue[[#This Row],[4/1/2022]:[9/30/2022]]),0)</f>
        <v>1.580118343195265</v>
      </c>
      <c r="K830" s="1">
        <f>IFERROR(MAX(0,Customer_Revenue[[#This Row],[Q3 Mean]]-Customer_Revenue[[#This Row],[Q3 Mean Absolute Deviation]]),0)</f>
        <v>47.267573964497046</v>
      </c>
      <c r="L830" s="1">
        <f>IFERROR(MAX(0,Customer_Revenue[[#This Row],[Q3 Mean]]+Customer_Revenue[[#This Row],[Q3 Mean Absolute Deviation]]),0)</f>
        <v>50.427810650887579</v>
      </c>
      <c r="M830" s="2">
        <f>IFERROR(AVERAGEIF(Customer_Revenue[[#This Row],[10/1/2021]:[3/31/2022]], "&gt;0"),0)</f>
        <v>52.945384615384611</v>
      </c>
      <c r="N830" s="1">
        <f>IFERROR(AVEDEV(Customer_Revenue[[#This Row],[10/1/2021]:[3/31/2022]]),0)</f>
        <v>8.3080473372781043</v>
      </c>
      <c r="O830" s="1">
        <f>IFERROR(MAX(0,#REF!-#REF!),0)</f>
        <v>0</v>
      </c>
      <c r="P830" s="1">
        <f>IFERROR(#REF!+#REF!,0)</f>
        <v>0</v>
      </c>
      <c r="Q830">
        <v>13231</v>
      </c>
      <c r="V830">
        <v>44.78</v>
      </c>
      <c r="AA830">
        <v>44.78</v>
      </c>
      <c r="AF830">
        <v>44.78</v>
      </c>
      <c r="AK830">
        <v>44.78</v>
      </c>
      <c r="AP830">
        <v>44.78</v>
      </c>
      <c r="AU830">
        <v>44.78</v>
      </c>
      <c r="AZ830">
        <v>32.130000000000003</v>
      </c>
      <c r="BE830">
        <v>44.78</v>
      </c>
      <c r="BJ830">
        <v>60.66</v>
      </c>
      <c r="BO830">
        <v>60.66</v>
      </c>
      <c r="BT830">
        <v>60.66</v>
      </c>
      <c r="BY830">
        <v>60.66</v>
      </c>
      <c r="CD830">
        <v>60.66</v>
      </c>
      <c r="CI830">
        <v>60.66</v>
      </c>
      <c r="CK830" s="17"/>
      <c r="CN830">
        <v>60.66</v>
      </c>
      <c r="CS830">
        <v>60.66</v>
      </c>
      <c r="CX830">
        <v>60.66</v>
      </c>
      <c r="DC830">
        <v>60.66</v>
      </c>
      <c r="DH830">
        <v>60.66</v>
      </c>
      <c r="DM830">
        <v>60.66</v>
      </c>
      <c r="DR830">
        <v>60.66</v>
      </c>
      <c r="DW830">
        <v>60.66</v>
      </c>
      <c r="EB830">
        <v>42.91</v>
      </c>
      <c r="EG830">
        <v>46.28</v>
      </c>
      <c r="EL830">
        <v>46.28</v>
      </c>
      <c r="EQ830">
        <v>46.28</v>
      </c>
      <c r="EV830">
        <v>46.28</v>
      </c>
      <c r="FA830">
        <v>46.28</v>
      </c>
      <c r="FF830">
        <v>46.28</v>
      </c>
      <c r="FK830">
        <v>46.28</v>
      </c>
      <c r="FP830">
        <v>46.28</v>
      </c>
      <c r="FU830">
        <v>46.28</v>
      </c>
      <c r="FZ830">
        <v>46.28</v>
      </c>
      <c r="GE830">
        <v>46.28</v>
      </c>
      <c r="GJ830">
        <v>50.09</v>
      </c>
      <c r="GO830">
        <v>50.09</v>
      </c>
      <c r="GT830">
        <v>50.09</v>
      </c>
      <c r="GY830">
        <v>50.09</v>
      </c>
      <c r="HD830">
        <v>50.09</v>
      </c>
      <c r="HI830">
        <v>50.09</v>
      </c>
      <c r="HN830">
        <v>50.09</v>
      </c>
      <c r="HS830">
        <v>50.09</v>
      </c>
      <c r="HX830">
        <v>50.09</v>
      </c>
      <c r="IC830">
        <v>50.09</v>
      </c>
      <c r="IH830">
        <v>50.09</v>
      </c>
      <c r="IM830">
        <v>49.83</v>
      </c>
      <c r="IR830">
        <v>49.83</v>
      </c>
      <c r="IW830">
        <v>49.83</v>
      </c>
      <c r="JB830">
        <v>49.83</v>
      </c>
      <c r="JG830">
        <v>49.83</v>
      </c>
      <c r="JL830">
        <v>49.83</v>
      </c>
      <c r="JQ830">
        <v>49.83</v>
      </c>
    </row>
    <row r="831" spans="1:278" x14ac:dyDescent="0.3">
      <c r="A831" s="2">
        <f>IFERROR(AVERAGEIF(Customer_Revenue[[#This Row],[1/3/2022]:[3/31/2022]], "&gt;0"), 0)</f>
        <v>48.780000000000008</v>
      </c>
      <c r="B831" s="1">
        <f>IFERROR(AVEDEV(Customer_Revenue[[#This Row],[1/3/2022]:[3/31/2022]]),0)</f>
        <v>1.2923076923076877</v>
      </c>
      <c r="C831" s="1">
        <f>IFERROR(MAX(0,#REF!-#REF!),0)</f>
        <v>0</v>
      </c>
      <c r="D831" s="1">
        <f>IFERROR(#REF!+#REF!,0)</f>
        <v>0</v>
      </c>
      <c r="E831" s="2">
        <f>IFERROR(AVERAGEIF(Customer_Revenue[[#This Row],[4/1/2022]:[6/30/2022]], "&gt;0"), 0)</f>
        <v>49.890769230769223</v>
      </c>
      <c r="F831" s="1">
        <f>IFERROR(AVEDEV(Customer_Revenue[[#This Row],[4/1/2022]:[6/30/2022]]),0)</f>
        <v>4.5115976331360965</v>
      </c>
      <c r="G831" s="1">
        <f>IFERROR(MAX(0,#REF!-#REF!),0)</f>
        <v>0</v>
      </c>
      <c r="H831" s="1">
        <f>IFERROR(#REF!+#REF!,0)</f>
        <v>0</v>
      </c>
      <c r="I831" s="2">
        <f>IFERROR(AVERAGEIF(Customer_Revenue[[#This Row],[4/1/2022]:[9/30/2022]], "&gt;0"),0)</f>
        <v>52.335384615384626</v>
      </c>
      <c r="J831" s="1">
        <f>IFERROR(AVEDEV(Customer_Revenue[[#This Row],[4/1/2022]:[9/30/2022]]),0)</f>
        <v>3.5721301775147887</v>
      </c>
      <c r="K831" s="1">
        <f>IFERROR(MAX(0,Customer_Revenue[[#This Row],[Q3 Mean]]-Customer_Revenue[[#This Row],[Q3 Mean Absolute Deviation]]),0)</f>
        <v>48.76325443786984</v>
      </c>
      <c r="L831" s="1">
        <f>IFERROR(MAX(0,Customer_Revenue[[#This Row],[Q3 Mean]]+Customer_Revenue[[#This Row],[Q3 Mean Absolute Deviation]]),0)</f>
        <v>55.907514792899413</v>
      </c>
      <c r="M831" s="2">
        <f>IFERROR(AVERAGEIF(Customer_Revenue[[#This Row],[10/1/2021]:[3/31/2022]], "&gt;0"),0)</f>
        <v>46.928461538461534</v>
      </c>
      <c r="N831" s="1">
        <f>IFERROR(AVEDEV(Customer_Revenue[[#This Row],[10/1/2021]:[3/31/2022]]),0)</f>
        <v>2.9671597633136098</v>
      </c>
      <c r="O831" s="1">
        <f>IFERROR(MAX(0,#REF!-#REF!),0)</f>
        <v>0</v>
      </c>
      <c r="P831" s="1">
        <f>IFERROR(#REF!+#REF!,0)</f>
        <v>0</v>
      </c>
      <c r="Q831">
        <v>13257</v>
      </c>
      <c r="V831">
        <v>43.28</v>
      </c>
      <c r="AA831">
        <v>43.28</v>
      </c>
      <c r="AF831">
        <v>43.28</v>
      </c>
      <c r="AK831">
        <v>43.28</v>
      </c>
      <c r="AP831">
        <v>43.28</v>
      </c>
      <c r="AU831">
        <v>43.88</v>
      </c>
      <c r="AZ831">
        <v>35.54</v>
      </c>
      <c r="BE831">
        <v>43.88</v>
      </c>
      <c r="BJ831">
        <v>49.26</v>
      </c>
      <c r="BO831">
        <v>49.26</v>
      </c>
      <c r="BT831">
        <v>49.26</v>
      </c>
      <c r="BY831">
        <v>49.26</v>
      </c>
      <c r="CD831">
        <v>49.26</v>
      </c>
      <c r="CI831">
        <v>49.26</v>
      </c>
      <c r="CK831" s="17"/>
      <c r="CN831">
        <v>49.26</v>
      </c>
      <c r="CS831">
        <v>49.26</v>
      </c>
      <c r="CX831">
        <v>49.26</v>
      </c>
      <c r="DC831">
        <v>49.86</v>
      </c>
      <c r="DH831">
        <v>49.86</v>
      </c>
      <c r="DM831">
        <v>49.86</v>
      </c>
      <c r="DR831">
        <v>49.86</v>
      </c>
      <c r="DW831">
        <v>49.86</v>
      </c>
      <c r="EB831">
        <v>49.86</v>
      </c>
      <c r="EG831">
        <v>45.98</v>
      </c>
      <c r="EL831">
        <v>45.98</v>
      </c>
      <c r="EQ831">
        <v>45.98</v>
      </c>
      <c r="EV831">
        <v>45.98</v>
      </c>
      <c r="FA831">
        <v>45.98</v>
      </c>
      <c r="FF831">
        <v>44.03</v>
      </c>
      <c r="FK831">
        <v>45.98</v>
      </c>
      <c r="FP831">
        <v>45.98</v>
      </c>
      <c r="FU831">
        <v>45.98</v>
      </c>
      <c r="FZ831">
        <v>45.98</v>
      </c>
      <c r="GE831">
        <v>54.07</v>
      </c>
      <c r="GJ831">
        <v>54.92</v>
      </c>
      <c r="GO831">
        <v>54.92</v>
      </c>
      <c r="GT831">
        <v>54.92</v>
      </c>
      <c r="GY831">
        <v>54.92</v>
      </c>
      <c r="HD831">
        <v>54.92</v>
      </c>
      <c r="HI831">
        <v>54.92</v>
      </c>
      <c r="HN831">
        <v>54.92</v>
      </c>
      <c r="HS831">
        <v>54.92</v>
      </c>
      <c r="HX831">
        <v>54.92</v>
      </c>
      <c r="IC831">
        <v>54.92</v>
      </c>
      <c r="IH831">
        <v>54.92</v>
      </c>
      <c r="IM831">
        <v>54.66</v>
      </c>
      <c r="IR831">
        <v>54.66</v>
      </c>
      <c r="IW831">
        <v>54.66</v>
      </c>
      <c r="JB831">
        <v>54.66</v>
      </c>
      <c r="JG831">
        <v>54.66</v>
      </c>
      <c r="JL831">
        <v>54.66</v>
      </c>
      <c r="JQ831">
        <v>54.66</v>
      </c>
    </row>
    <row r="832" spans="1:278" x14ac:dyDescent="0.3">
      <c r="A832" s="2">
        <f>IFERROR(AVERAGEIF(Customer_Revenue[[#This Row],[1/3/2022]:[3/31/2022]], "&gt;0"), 0)</f>
        <v>102.265625</v>
      </c>
      <c r="B832" s="1">
        <f>IFERROR(AVEDEV(Customer_Revenue[[#This Row],[1/3/2022]:[3/31/2022]]),0)</f>
        <v>29.8719723183391</v>
      </c>
      <c r="C832" s="1">
        <f>IFERROR(MAX(0,#REF!-#REF!),0)</f>
        <v>0</v>
      </c>
      <c r="D832" s="1">
        <f>IFERROR(#REF!+#REF!,0)</f>
        <v>0</v>
      </c>
      <c r="E832" s="2">
        <f>IFERROR(AVERAGEIF(Customer_Revenue[[#This Row],[4/1/2022]:[6/30/2022]], "&gt;0"), 0)</f>
        <v>108.2876923076923</v>
      </c>
      <c r="F832" s="1">
        <f>IFERROR(AVEDEV(Customer_Revenue[[#This Row],[4/1/2022]:[6/30/2022]]),0)</f>
        <v>42.181955555555547</v>
      </c>
      <c r="G832" s="1">
        <f>IFERROR(MAX(0,#REF!-#REF!),0)</f>
        <v>0</v>
      </c>
      <c r="H832" s="1">
        <f>IFERROR(#REF!+#REF!,0)</f>
        <v>0</v>
      </c>
      <c r="I832" s="2">
        <f>IFERROR(AVERAGEIF(Customer_Revenue[[#This Row],[4/1/2022]:[9/30/2022]], "&gt;0"),0)</f>
        <v>104.91571428571424</v>
      </c>
      <c r="J832" s="1">
        <f>IFERROR(AVEDEV(Customer_Revenue[[#This Row],[4/1/2022]:[9/30/2022]]),0)</f>
        <v>36.195022222222207</v>
      </c>
      <c r="K832" s="1">
        <f>IFERROR(MAX(0,Customer_Revenue[[#This Row],[Q3 Mean]]-Customer_Revenue[[#This Row],[Q3 Mean Absolute Deviation]]),0)</f>
        <v>68.720692063492038</v>
      </c>
      <c r="L832" s="1">
        <f>IFERROR(MAX(0,Customer_Revenue[[#This Row],[Q3 Mean]]+Customer_Revenue[[#This Row],[Q3 Mean Absolute Deviation]]),0)</f>
        <v>141.11073650793645</v>
      </c>
      <c r="M832" s="2">
        <f>IFERROR(AVERAGEIF(Customer_Revenue[[#This Row],[10/1/2021]:[3/31/2022]], "&gt;0"),0)</f>
        <v>101.28676470588235</v>
      </c>
      <c r="N832" s="1">
        <f>IFERROR(AVEDEV(Customer_Revenue[[#This Row],[10/1/2021]:[3/31/2022]]),0)</f>
        <v>36.821632653061229</v>
      </c>
      <c r="O832" s="1">
        <f>IFERROR(MAX(0,#REF!-#REF!),0)</f>
        <v>0</v>
      </c>
      <c r="P832" s="1">
        <f>IFERROR(#REF!+#REF!,0)</f>
        <v>0</v>
      </c>
      <c r="Q832">
        <v>13272</v>
      </c>
      <c r="T832">
        <v>132.25</v>
      </c>
      <c r="Y832">
        <v>93.5</v>
      </c>
      <c r="AA832">
        <v>16.5</v>
      </c>
      <c r="AD832">
        <v>118</v>
      </c>
      <c r="AI832">
        <v>136</v>
      </c>
      <c r="AN832">
        <v>132.25</v>
      </c>
      <c r="AS832">
        <v>104.8</v>
      </c>
      <c r="AU832">
        <v>52.2</v>
      </c>
      <c r="AX832">
        <v>157</v>
      </c>
      <c r="BC832">
        <v>140.25</v>
      </c>
      <c r="BH832">
        <v>110</v>
      </c>
      <c r="BJ832">
        <v>37.75</v>
      </c>
      <c r="BL832">
        <v>21.5</v>
      </c>
      <c r="BM832">
        <v>165</v>
      </c>
      <c r="BR832">
        <v>156.75</v>
      </c>
      <c r="BV832">
        <v>8</v>
      </c>
      <c r="BW832">
        <v>132.25</v>
      </c>
      <c r="CB832">
        <v>93.5</v>
      </c>
      <c r="CG832">
        <v>93.5</v>
      </c>
      <c r="CK832" s="17"/>
      <c r="CL832">
        <v>93.5</v>
      </c>
      <c r="CN832">
        <v>72</v>
      </c>
      <c r="CQ832">
        <v>93.5</v>
      </c>
      <c r="CV832">
        <v>148.75</v>
      </c>
      <c r="DA832">
        <v>101.75</v>
      </c>
      <c r="DF832">
        <v>93.5</v>
      </c>
      <c r="DK832">
        <v>101.75</v>
      </c>
      <c r="DP832">
        <v>93.5</v>
      </c>
      <c r="DR832">
        <v>16.5</v>
      </c>
      <c r="DU832">
        <v>125.25</v>
      </c>
      <c r="DZ832">
        <v>93.5</v>
      </c>
      <c r="EE832">
        <v>95</v>
      </c>
      <c r="EF832">
        <v>63.25</v>
      </c>
      <c r="EI832">
        <v>-8.25</v>
      </c>
      <c r="EJ832">
        <v>161</v>
      </c>
      <c r="EO832">
        <v>190</v>
      </c>
      <c r="ET832">
        <v>95</v>
      </c>
      <c r="EY832">
        <v>95</v>
      </c>
      <c r="FA832">
        <v>55.25</v>
      </c>
      <c r="FD832">
        <v>188.75</v>
      </c>
      <c r="FI832">
        <v>0</v>
      </c>
      <c r="FN832">
        <v>95</v>
      </c>
      <c r="FO832">
        <v>0</v>
      </c>
      <c r="FS832">
        <v>175</v>
      </c>
      <c r="FX832">
        <v>43</v>
      </c>
      <c r="GC832">
        <v>75</v>
      </c>
      <c r="GH832">
        <v>203.5</v>
      </c>
      <c r="GM832">
        <v>86.56</v>
      </c>
      <c r="GR832">
        <v>121.06</v>
      </c>
      <c r="GW832">
        <v>88.06</v>
      </c>
      <c r="HB832">
        <v>86.56</v>
      </c>
      <c r="HG832">
        <v>88.06</v>
      </c>
      <c r="HL832">
        <v>88.06</v>
      </c>
      <c r="HQ832">
        <v>118.56</v>
      </c>
      <c r="HV832">
        <v>118.56</v>
      </c>
      <c r="IA832">
        <v>135.06</v>
      </c>
      <c r="IF832">
        <v>88.06</v>
      </c>
      <c r="IK832">
        <v>88.06</v>
      </c>
      <c r="IP832">
        <v>112.58</v>
      </c>
      <c r="IU832">
        <v>87.58</v>
      </c>
      <c r="IV832">
        <v>24.75</v>
      </c>
      <c r="IZ832">
        <v>104.08</v>
      </c>
      <c r="JE832">
        <v>200.08</v>
      </c>
      <c r="JJ832">
        <v>87.58</v>
      </c>
      <c r="JM832">
        <v>46</v>
      </c>
      <c r="JO832">
        <v>142.83000000000001</v>
      </c>
    </row>
    <row r="833" spans="1:278" x14ac:dyDescent="0.3">
      <c r="A833" s="2">
        <f>IFERROR(AVERAGEIF(Customer_Revenue[[#This Row],[1/3/2022]:[3/31/2022]], "&gt;0"), 0)</f>
        <v>126.53416666666668</v>
      </c>
      <c r="B833" s="1">
        <f>IFERROR(AVEDEV(Customer_Revenue[[#This Row],[1/3/2022]:[3/31/2022]]),0)</f>
        <v>14.649583333333345</v>
      </c>
      <c r="C833" s="1">
        <f>IFERROR(MAX(0,#REF!-#REF!),0)</f>
        <v>0</v>
      </c>
      <c r="D833" s="1">
        <f>IFERROR(#REF!+#REF!,0)</f>
        <v>0</v>
      </c>
      <c r="E833" s="2">
        <f>IFERROR(AVERAGEIF(Customer_Revenue[[#This Row],[4/1/2022]:[6/30/2022]], "&gt;0"), 0)</f>
        <v>121.9676923076923</v>
      </c>
      <c r="F833" s="1">
        <f>IFERROR(AVEDEV(Customer_Revenue[[#This Row],[4/1/2022]:[6/30/2022]]),0)</f>
        <v>17.615714285714287</v>
      </c>
      <c r="G833" s="1">
        <f>IFERROR(MAX(0,#REF!-#REF!),0)</f>
        <v>0</v>
      </c>
      <c r="H833" s="1">
        <f>IFERROR(#REF!+#REF!,0)</f>
        <v>0</v>
      </c>
      <c r="I833" s="2">
        <f>IFERROR(AVERAGEIF(Customer_Revenue[[#This Row],[4/1/2022]:[9/30/2022]], "&gt;0"),0)</f>
        <v>123.00703703703702</v>
      </c>
      <c r="J833" s="1">
        <f>IFERROR(AVEDEV(Customer_Revenue[[#This Row],[4/1/2022]:[9/30/2022]]),0)</f>
        <v>22.141266666666677</v>
      </c>
      <c r="K833" s="1">
        <f>IFERROR(MAX(0,Customer_Revenue[[#This Row],[Q3 Mean]]-Customer_Revenue[[#This Row],[Q3 Mean Absolute Deviation]]),0)</f>
        <v>100.86577037037034</v>
      </c>
      <c r="L833" s="1">
        <f>IFERROR(MAX(0,Customer_Revenue[[#This Row],[Q3 Mean]]+Customer_Revenue[[#This Row],[Q3 Mean Absolute Deviation]]),0)</f>
        <v>145.1483037037037</v>
      </c>
      <c r="M833" s="2">
        <f>IFERROR(AVERAGEIF(Customer_Revenue[[#This Row],[10/1/2021]:[3/31/2022]], "&gt;0"),0)</f>
        <v>117.75653846153844</v>
      </c>
      <c r="N833" s="1">
        <f>IFERROR(AVEDEV(Customer_Revenue[[#This Row],[10/1/2021]:[3/31/2022]]),0)</f>
        <v>20.446122448979587</v>
      </c>
      <c r="O833" s="1">
        <f>IFERROR(MAX(0,#REF!-#REF!),0)</f>
        <v>0</v>
      </c>
      <c r="P833" s="1">
        <f>IFERROR(#REF!+#REF!,0)</f>
        <v>0</v>
      </c>
      <c r="Q833">
        <v>13274</v>
      </c>
      <c r="R833">
        <v>104.52</v>
      </c>
      <c r="W833">
        <v>104.52</v>
      </c>
      <c r="AB833">
        <v>104.52</v>
      </c>
      <c r="AG833">
        <v>104.52</v>
      </c>
      <c r="AL833">
        <v>145.88999999999999</v>
      </c>
      <c r="AQ833">
        <v>104.52</v>
      </c>
      <c r="AV833">
        <v>104.52</v>
      </c>
      <c r="BA833">
        <v>104.52</v>
      </c>
      <c r="BF833">
        <v>143.13</v>
      </c>
      <c r="BK833">
        <v>104.52</v>
      </c>
      <c r="BP833">
        <v>104.52</v>
      </c>
      <c r="BU833">
        <v>104.52</v>
      </c>
      <c r="BY833">
        <v>104.52</v>
      </c>
      <c r="BZ833">
        <v>0</v>
      </c>
      <c r="CD833">
        <v>104.52</v>
      </c>
      <c r="CE833">
        <v>0</v>
      </c>
      <c r="CJ833">
        <v>104.52</v>
      </c>
      <c r="CK833" s="17"/>
      <c r="CO833">
        <v>145.88999999999999</v>
      </c>
      <c r="CT833">
        <v>104.52</v>
      </c>
      <c r="CY833">
        <v>117.74</v>
      </c>
      <c r="DD833">
        <v>117.72</v>
      </c>
      <c r="DI833">
        <v>117.72</v>
      </c>
      <c r="DN833">
        <v>156.33000000000001</v>
      </c>
      <c r="DS833">
        <v>117.72</v>
      </c>
      <c r="DX833">
        <v>123.61</v>
      </c>
      <c r="EC833">
        <v>165.28</v>
      </c>
      <c r="EH833">
        <v>123.68</v>
      </c>
      <c r="EM833">
        <v>123.68</v>
      </c>
      <c r="ER833">
        <v>123.68</v>
      </c>
      <c r="EW833">
        <v>125.45</v>
      </c>
      <c r="FB833">
        <v>125.45</v>
      </c>
      <c r="FG833">
        <v>111.58</v>
      </c>
      <c r="FL833">
        <v>111.58</v>
      </c>
      <c r="FQ833">
        <v>111.58</v>
      </c>
      <c r="FV833">
        <v>111.58</v>
      </c>
      <c r="GA833">
        <v>111.58</v>
      </c>
      <c r="GF833">
        <v>111.58</v>
      </c>
      <c r="GJ833">
        <v>199.34</v>
      </c>
      <c r="GK833">
        <v>0</v>
      </c>
      <c r="GP833">
        <v>114.06</v>
      </c>
      <c r="GU833">
        <v>114.06</v>
      </c>
      <c r="GZ833">
        <v>114.06</v>
      </c>
      <c r="HE833">
        <v>114.06</v>
      </c>
      <c r="HI833">
        <v>114.06</v>
      </c>
      <c r="HJ833">
        <v>0</v>
      </c>
      <c r="HO833">
        <v>114.06</v>
      </c>
      <c r="HT833">
        <v>114.06</v>
      </c>
      <c r="HY833">
        <v>209.57</v>
      </c>
      <c r="ID833">
        <v>114.06</v>
      </c>
      <c r="II833">
        <v>114.06</v>
      </c>
      <c r="IN833">
        <v>113.29</v>
      </c>
      <c r="IS833">
        <v>113.29</v>
      </c>
      <c r="IX833">
        <v>113.29</v>
      </c>
      <c r="JB833">
        <v>113.29</v>
      </c>
      <c r="JC833">
        <v>0</v>
      </c>
      <c r="JH833">
        <v>113.29</v>
      </c>
      <c r="JM833">
        <v>113.29</v>
      </c>
      <c r="JR833">
        <v>161.94</v>
      </c>
    </row>
    <row r="834" spans="1:278" x14ac:dyDescent="0.3">
      <c r="A834" s="2">
        <f>IFERROR(AVERAGEIF(Customer_Revenue[[#This Row],[1/3/2022]:[3/31/2022]], "&gt;0"), 0)</f>
        <v>110.26499999999999</v>
      </c>
      <c r="B834" s="1">
        <f>IFERROR(AVEDEV(Customer_Revenue[[#This Row],[1/3/2022]:[3/31/2022]]),0)</f>
        <v>26.122499999999992</v>
      </c>
      <c r="C834" s="1">
        <f>IFERROR(MAX(0,#REF!-#REF!),0)</f>
        <v>0</v>
      </c>
      <c r="D834" s="1">
        <f>IFERROR(#REF!+#REF!,0)</f>
        <v>0</v>
      </c>
      <c r="E834" s="2">
        <f>IFERROR(AVERAGEIF(Customer_Revenue[[#This Row],[4/1/2022]:[6/30/2022]], "&gt;0"), 0)</f>
        <v>141.71333333333334</v>
      </c>
      <c r="F834" s="1">
        <f>IFERROR(AVEDEV(Customer_Revenue[[#This Row],[4/1/2022]:[6/30/2022]]),0)</f>
        <v>45.997777777777777</v>
      </c>
      <c r="G834" s="1">
        <f>IFERROR(MAX(0,#REF!-#REF!),0)</f>
        <v>0</v>
      </c>
      <c r="H834" s="1">
        <f>IFERROR(#REF!+#REF!,0)</f>
        <v>0</v>
      </c>
      <c r="I834" s="2">
        <f>IFERROR(AVERAGEIF(Customer_Revenue[[#This Row],[4/1/2022]:[9/30/2022]], "&gt;0"),0)</f>
        <v>142.32999999999998</v>
      </c>
      <c r="J834" s="1">
        <f>IFERROR(AVEDEV(Customer_Revenue[[#This Row],[4/1/2022]:[9/30/2022]]),0)</f>
        <v>37.585714285714282</v>
      </c>
      <c r="K834" s="1">
        <f>IFERROR(MAX(0,Customer_Revenue[[#This Row],[Q3 Mean]]-Customer_Revenue[[#This Row],[Q3 Mean Absolute Deviation]]),0)</f>
        <v>104.7442857142857</v>
      </c>
      <c r="L834" s="1">
        <f>IFERROR(MAX(0,Customer_Revenue[[#This Row],[Q3 Mean]]+Customer_Revenue[[#This Row],[Q3 Mean Absolute Deviation]]),0)</f>
        <v>179.91571428571427</v>
      </c>
      <c r="M834" s="2">
        <f>IFERROR(AVERAGEIF(Customer_Revenue[[#This Row],[10/1/2021]:[3/31/2022]], "&gt;0"),0)</f>
        <v>115.50285714285714</v>
      </c>
      <c r="N834" s="1">
        <f>IFERROR(AVEDEV(Customer_Revenue[[#This Row],[10/1/2021]:[3/31/2022]]),0)</f>
        <v>28.401224489795915</v>
      </c>
      <c r="O834" s="1">
        <f>IFERROR(MAX(0,#REF!-#REF!),0)</f>
        <v>0</v>
      </c>
      <c r="P834" s="1">
        <f>IFERROR(#REF!+#REF!,0)</f>
        <v>0</v>
      </c>
      <c r="Q834">
        <v>13339</v>
      </c>
      <c r="AH834">
        <v>99.78</v>
      </c>
      <c r="BB834">
        <v>167.9</v>
      </c>
      <c r="BV834">
        <v>99.78</v>
      </c>
      <c r="CK834" s="17"/>
      <c r="CP834">
        <v>162.51</v>
      </c>
      <c r="DJ834">
        <v>99.78</v>
      </c>
      <c r="ED834">
        <v>102.03</v>
      </c>
      <c r="EF834">
        <v>76.739999999999995</v>
      </c>
      <c r="EX834">
        <v>210.71</v>
      </c>
      <c r="FR834">
        <v>102.03</v>
      </c>
      <c r="GL834">
        <v>112.4</v>
      </c>
      <c r="HF834">
        <v>152.25</v>
      </c>
      <c r="HZ834">
        <v>195.58</v>
      </c>
      <c r="IT834">
        <v>111.67</v>
      </c>
      <c r="JN834">
        <v>111.67</v>
      </c>
    </row>
    <row r="835" spans="1:278" x14ac:dyDescent="0.3">
      <c r="A835" s="2">
        <f>IFERROR(AVERAGEIF(Customer_Revenue[[#This Row],[1/3/2022]:[3/31/2022]], "&gt;0"), 0)</f>
        <v>134.29307692307688</v>
      </c>
      <c r="B835" s="1">
        <f>IFERROR(AVEDEV(Customer_Revenue[[#This Row],[1/3/2022]:[3/31/2022]]),0)</f>
        <v>3.4849704142012023</v>
      </c>
      <c r="C835" s="1">
        <f>IFERROR(MAX(0,#REF!-#REF!),0)</f>
        <v>0</v>
      </c>
      <c r="D835" s="1">
        <f>IFERROR(#REF!+#REF!,0)</f>
        <v>0</v>
      </c>
      <c r="E835" s="2">
        <f>IFERROR(AVERAGEIF(Customer_Revenue[[#This Row],[4/1/2022]:[6/30/2022]], "&gt;0"), 0)</f>
        <v>146.89923076923077</v>
      </c>
      <c r="F835" s="1">
        <f>IFERROR(AVEDEV(Customer_Revenue[[#This Row],[4/1/2022]:[6/30/2022]]),0)</f>
        <v>1.3983431952662717</v>
      </c>
      <c r="G835" s="1">
        <f>IFERROR(MAX(0,#REF!-#REF!),0)</f>
        <v>0</v>
      </c>
      <c r="H835" s="1">
        <f>IFERROR(#REF!+#REF!,0)</f>
        <v>0</v>
      </c>
      <c r="I835" s="2">
        <f>IFERROR(AVERAGEIF(Customer_Revenue[[#This Row],[4/1/2022]:[9/30/2022]], "&gt;0"),0)</f>
        <v>147.59692307692305</v>
      </c>
      <c r="J835" s="1">
        <f>IFERROR(AVEDEV(Customer_Revenue[[#This Row],[4/1/2022]:[9/30/2022]]),0)</f>
        <v>0.96633136094675476</v>
      </c>
      <c r="K835" s="1">
        <f>IFERROR(MAX(0,Customer_Revenue[[#This Row],[Q3 Mean]]-Customer_Revenue[[#This Row],[Q3 Mean Absolute Deviation]]),0)</f>
        <v>146.63059171597629</v>
      </c>
      <c r="L835" s="1">
        <f>IFERROR(MAX(0,Customer_Revenue[[#This Row],[Q3 Mean]]+Customer_Revenue[[#This Row],[Q3 Mean Absolute Deviation]]),0)</f>
        <v>148.5632544378698</v>
      </c>
      <c r="M835" s="2">
        <f>IFERROR(AVERAGEIF(Customer_Revenue[[#This Row],[10/1/2021]:[3/31/2022]], "&gt;0"),0)</f>
        <v>131.46153846153848</v>
      </c>
      <c r="N835" s="1">
        <f>IFERROR(AVEDEV(Customer_Revenue[[#This Row],[10/1/2021]:[3/31/2022]]),0)</f>
        <v>3.7027810650887671</v>
      </c>
      <c r="O835" s="1">
        <f>IFERROR(MAX(0,#REF!-#REF!),0)</f>
        <v>0</v>
      </c>
      <c r="P835" s="1">
        <f>IFERROR(#REF!+#REF!,0)</f>
        <v>0</v>
      </c>
      <c r="Q835">
        <v>13341</v>
      </c>
      <c r="T835">
        <v>128.63</v>
      </c>
      <c r="Y835">
        <v>128.63</v>
      </c>
      <c r="AD835">
        <v>128.63</v>
      </c>
      <c r="AI835">
        <v>128.63</v>
      </c>
      <c r="AN835">
        <v>128.63</v>
      </c>
      <c r="AS835">
        <v>128.63</v>
      </c>
      <c r="AX835">
        <v>128.63</v>
      </c>
      <c r="BC835">
        <v>128.63</v>
      </c>
      <c r="BH835">
        <v>128.63</v>
      </c>
      <c r="BM835">
        <v>128.63</v>
      </c>
      <c r="BR835">
        <v>128.63</v>
      </c>
      <c r="BW835">
        <v>128.63</v>
      </c>
      <c r="CB835">
        <v>128.63</v>
      </c>
      <c r="CG835">
        <v>128.63</v>
      </c>
      <c r="CK835" s="17"/>
      <c r="CL835">
        <v>128.63</v>
      </c>
      <c r="CQ835">
        <v>128.63</v>
      </c>
      <c r="CV835">
        <v>128.63</v>
      </c>
      <c r="DA835">
        <v>136.31</v>
      </c>
      <c r="DF835">
        <v>136.31</v>
      </c>
      <c r="DK835">
        <v>136.31</v>
      </c>
      <c r="DP835">
        <v>136.31</v>
      </c>
      <c r="DU835">
        <v>136.31</v>
      </c>
      <c r="DZ835">
        <v>136.31</v>
      </c>
      <c r="EE835">
        <v>137.81</v>
      </c>
      <c r="EJ835">
        <v>137.81</v>
      </c>
      <c r="EO835">
        <v>137.81</v>
      </c>
      <c r="ET835">
        <v>137.81</v>
      </c>
      <c r="EY835">
        <v>147.25</v>
      </c>
      <c r="FD835">
        <v>147.25</v>
      </c>
      <c r="FI835">
        <v>147.25</v>
      </c>
      <c r="FN835">
        <v>147.25</v>
      </c>
      <c r="FS835">
        <v>147.25</v>
      </c>
      <c r="FX835">
        <v>147.25</v>
      </c>
      <c r="GC835">
        <v>147.25</v>
      </c>
      <c r="GH835">
        <v>147.25</v>
      </c>
      <c r="GM835">
        <v>148.47</v>
      </c>
      <c r="GR835">
        <v>148.47</v>
      </c>
      <c r="GW835">
        <v>148.47</v>
      </c>
      <c r="HB835">
        <v>148.47</v>
      </c>
      <c r="HG835">
        <v>148.47</v>
      </c>
      <c r="HL835">
        <v>148.47</v>
      </c>
      <c r="HQ835">
        <v>148.47</v>
      </c>
      <c r="HV835">
        <v>148.47</v>
      </c>
      <c r="IA835">
        <v>148.47</v>
      </c>
      <c r="IF835">
        <v>148.47</v>
      </c>
      <c r="IK835">
        <v>148.47</v>
      </c>
      <c r="IP835">
        <v>148.09</v>
      </c>
      <c r="IU835">
        <v>148.09</v>
      </c>
      <c r="IZ835">
        <v>148.09</v>
      </c>
      <c r="JE835">
        <v>148.09</v>
      </c>
      <c r="JJ835">
        <v>148.09</v>
      </c>
      <c r="JO835">
        <v>148.09</v>
      </c>
    </row>
    <row r="836" spans="1:278" x14ac:dyDescent="0.3">
      <c r="A836" s="2">
        <f>IFERROR(AVERAGEIF(Customer_Revenue[[#This Row],[1/3/2022]:[3/31/2022]], "&gt;0"), 0)</f>
        <v>5.5100000000000007</v>
      </c>
      <c r="B836" s="1">
        <f>IFERROR(AVEDEV(Customer_Revenue[[#This Row],[1/3/2022]:[3/31/2022]]),0)</f>
        <v>0.27692307692307716</v>
      </c>
      <c r="C836" s="1">
        <f>IFERROR(MAX(0,#REF!-#REF!),0)</f>
        <v>0</v>
      </c>
      <c r="D836" s="1">
        <f>IFERROR(#REF!+#REF!,0)</f>
        <v>0</v>
      </c>
      <c r="E836" s="2">
        <f>IFERROR(AVERAGEIF(Customer_Revenue[[#This Row],[4/1/2022]:[6/30/2022]], "&gt;0"), 0)</f>
        <v>7.3100000000000014</v>
      </c>
      <c r="F836" s="1">
        <f>IFERROR(AVEDEV(Customer_Revenue[[#This Row],[4/1/2022]:[6/30/2022]]),0)</f>
        <v>1.7763568394002505E-15</v>
      </c>
      <c r="G836" s="1">
        <f>IFERROR(MAX(0,#REF!-#REF!),0)</f>
        <v>0</v>
      </c>
      <c r="H836" s="1">
        <f>IFERROR(#REF!+#REF!,0)</f>
        <v>0</v>
      </c>
      <c r="I836" s="2">
        <f>IFERROR(AVERAGEIF(Customer_Revenue[[#This Row],[4/1/2022]:[9/30/2022]], "&gt;0"),0)</f>
        <v>7.3100000000000014</v>
      </c>
      <c r="J836" s="1">
        <f>IFERROR(AVEDEV(Customer_Revenue[[#This Row],[4/1/2022]:[9/30/2022]]),0)</f>
        <v>1.7763568394002505E-15</v>
      </c>
      <c r="K836" s="1">
        <f>IFERROR(MAX(0,Customer_Revenue[[#This Row],[Q3 Mean]]-Customer_Revenue[[#This Row],[Q3 Mean Absolute Deviation]]),0)</f>
        <v>7.31</v>
      </c>
      <c r="L836" s="1">
        <f>IFERROR(MAX(0,Customer_Revenue[[#This Row],[Q3 Mean]]+Customer_Revenue[[#This Row],[Q3 Mean Absolute Deviation]]),0)</f>
        <v>7.3100000000000032</v>
      </c>
      <c r="M836" s="2">
        <f>IFERROR(AVERAGEIF(Customer_Revenue[[#This Row],[10/1/2021]:[3/31/2022]], "&gt;0"),0)</f>
        <v>5.3734615384615392</v>
      </c>
      <c r="N836" s="1">
        <f>IFERROR(AVEDEV(Customer_Revenue[[#This Row],[10/1/2021]:[3/31/2022]]),0)</f>
        <v>0.14896449704142051</v>
      </c>
      <c r="O836" s="1">
        <f>IFERROR(MAX(0,#REF!-#REF!),0)</f>
        <v>0</v>
      </c>
      <c r="P836" s="1">
        <f>IFERROR(#REF!+#REF!,0)</f>
        <v>0</v>
      </c>
      <c r="Q836">
        <v>13404</v>
      </c>
      <c r="V836">
        <v>5.2</v>
      </c>
      <c r="AA836">
        <v>5.2</v>
      </c>
      <c r="AF836">
        <v>5.2</v>
      </c>
      <c r="AK836">
        <v>5.2</v>
      </c>
      <c r="AP836">
        <v>5.2</v>
      </c>
      <c r="AU836">
        <v>5.2</v>
      </c>
      <c r="AZ836">
        <v>5.2</v>
      </c>
      <c r="BE836">
        <v>5.2</v>
      </c>
      <c r="BJ836">
        <v>5.2</v>
      </c>
      <c r="BO836">
        <v>5.2</v>
      </c>
      <c r="BT836">
        <v>5.36</v>
      </c>
      <c r="BY836">
        <v>5.36</v>
      </c>
      <c r="CD836">
        <v>5.36</v>
      </c>
      <c r="CI836">
        <v>5.36</v>
      </c>
      <c r="CK836" s="17"/>
      <c r="CN836">
        <v>5.36</v>
      </c>
      <c r="CS836">
        <v>5.36</v>
      </c>
      <c r="CX836">
        <v>5.36</v>
      </c>
      <c r="DC836">
        <v>5.36</v>
      </c>
      <c r="DH836">
        <v>5.36</v>
      </c>
      <c r="DM836">
        <v>5.36</v>
      </c>
      <c r="DR836">
        <v>5.36</v>
      </c>
      <c r="DW836">
        <v>5.36</v>
      </c>
      <c r="EB836">
        <v>5.36</v>
      </c>
      <c r="EG836">
        <v>5.36</v>
      </c>
      <c r="EL836">
        <v>5.36</v>
      </c>
      <c r="EQ836">
        <v>7.31</v>
      </c>
      <c r="EV836">
        <v>7.31</v>
      </c>
      <c r="FA836">
        <v>7.31</v>
      </c>
      <c r="FF836">
        <v>7.31</v>
      </c>
      <c r="FK836">
        <v>7.31</v>
      </c>
      <c r="FP836">
        <v>7.31</v>
      </c>
      <c r="FU836">
        <v>7.31</v>
      </c>
      <c r="FZ836">
        <v>7.31</v>
      </c>
      <c r="GE836">
        <v>7.31</v>
      </c>
      <c r="GJ836">
        <v>7.31</v>
      </c>
      <c r="GO836">
        <v>7.31</v>
      </c>
      <c r="GT836">
        <v>7.31</v>
      </c>
      <c r="GY836">
        <v>7.31</v>
      </c>
      <c r="HD836">
        <v>7.31</v>
      </c>
      <c r="HI836">
        <v>7.31</v>
      </c>
      <c r="HN836">
        <v>7.31</v>
      </c>
      <c r="HS836">
        <v>7.31</v>
      </c>
      <c r="HX836">
        <v>7.31</v>
      </c>
      <c r="IC836">
        <v>7.31</v>
      </c>
      <c r="IH836">
        <v>7.31</v>
      </c>
      <c r="IM836">
        <v>7.31</v>
      </c>
      <c r="IR836">
        <v>7.31</v>
      </c>
      <c r="IW836">
        <v>7.31</v>
      </c>
      <c r="JB836">
        <v>7.31</v>
      </c>
      <c r="JG836">
        <v>7.31</v>
      </c>
      <c r="JL836">
        <v>7.31</v>
      </c>
      <c r="JQ836">
        <v>7.31</v>
      </c>
    </row>
    <row r="837" spans="1:278" x14ac:dyDescent="0.3">
      <c r="A837" s="2">
        <f>IFERROR(AVERAGEIF(Customer_Revenue[[#This Row],[1/3/2022]:[3/31/2022]], "&gt;0"), 0)</f>
        <v>43.019999999999989</v>
      </c>
      <c r="B837" s="1">
        <f>IFERROR(AVEDEV(Customer_Revenue[[#This Row],[1/3/2022]:[3/31/2022]]),0)</f>
        <v>1.4210854715202004E-14</v>
      </c>
      <c r="C837" s="1">
        <f>IFERROR(MAX(0,#REF!-#REF!),0)</f>
        <v>0</v>
      </c>
      <c r="D837" s="1">
        <f>IFERROR(#REF!+#REF!,0)</f>
        <v>0</v>
      </c>
      <c r="E837" s="2">
        <f>IFERROR(AVERAGEIF(Customer_Revenue[[#This Row],[4/1/2022]:[6/30/2022]], "&gt;0"), 0)</f>
        <v>51.334615384615397</v>
      </c>
      <c r="F837" s="1">
        <f>IFERROR(AVEDEV(Customer_Revenue[[#This Row],[4/1/2022]:[6/30/2022]]),0)</f>
        <v>7.5533727810650886</v>
      </c>
      <c r="G837" s="1">
        <f>IFERROR(MAX(0,#REF!-#REF!),0)</f>
        <v>0</v>
      </c>
      <c r="H837" s="1">
        <f>IFERROR(#REF!+#REF!,0)</f>
        <v>0</v>
      </c>
      <c r="I837" s="2">
        <f>IFERROR(AVERAGEIF(Customer_Revenue[[#This Row],[4/1/2022]:[9/30/2022]], "&gt;0"),0)</f>
        <v>49.265000000000022</v>
      </c>
      <c r="J837" s="1">
        <f>IFERROR(AVEDEV(Customer_Revenue[[#This Row],[4/1/2022]:[9/30/2022]]),0)</f>
        <v>4.6346153846153957</v>
      </c>
      <c r="K837" s="1">
        <f>IFERROR(MAX(0,Customer_Revenue[[#This Row],[Q3 Mean]]-Customer_Revenue[[#This Row],[Q3 Mean Absolute Deviation]]),0)</f>
        <v>44.630384615384628</v>
      </c>
      <c r="L837" s="1">
        <f>IFERROR(MAX(0,Customer_Revenue[[#This Row],[Q3 Mean]]+Customer_Revenue[[#This Row],[Q3 Mean Absolute Deviation]]),0)</f>
        <v>53.899615384615416</v>
      </c>
      <c r="M837" s="2">
        <f>IFERROR(AVERAGEIF(Customer_Revenue[[#This Row],[10/1/2021]:[3/31/2022]], "&gt;0"),0)</f>
        <v>45.376153846153834</v>
      </c>
      <c r="N837" s="1">
        <f>IFERROR(AVEDEV(Customer_Revenue[[#This Row],[10/1/2021]:[3/31/2022]]),0)</f>
        <v>4.0310059171597539</v>
      </c>
      <c r="O837" s="1">
        <f>IFERROR(MAX(0,#REF!-#REF!),0)</f>
        <v>0</v>
      </c>
      <c r="P837" s="1">
        <f>IFERROR(#REF!+#REF!,0)</f>
        <v>0</v>
      </c>
      <c r="Q837">
        <v>13405</v>
      </c>
      <c r="V837">
        <v>54.11</v>
      </c>
      <c r="AA837">
        <v>54.11</v>
      </c>
      <c r="AF837">
        <v>54.11</v>
      </c>
      <c r="AK837">
        <v>54.11</v>
      </c>
      <c r="AP837">
        <v>54.11</v>
      </c>
      <c r="AU837">
        <v>54.11</v>
      </c>
      <c r="AZ837">
        <v>41.7</v>
      </c>
      <c r="BE837">
        <v>41.7</v>
      </c>
      <c r="BJ837">
        <v>41.7</v>
      </c>
      <c r="BO837">
        <v>41.7</v>
      </c>
      <c r="BT837">
        <v>43.02</v>
      </c>
      <c r="BY837">
        <v>43.02</v>
      </c>
      <c r="CD837">
        <v>43.02</v>
      </c>
      <c r="CI837">
        <v>43.02</v>
      </c>
      <c r="CK837" s="17"/>
      <c r="CN837">
        <v>43.02</v>
      </c>
      <c r="CS837">
        <v>43.02</v>
      </c>
      <c r="CX837">
        <v>43.02</v>
      </c>
      <c r="DC837">
        <v>43.02</v>
      </c>
      <c r="DH837">
        <v>43.02</v>
      </c>
      <c r="DM837">
        <v>43.02</v>
      </c>
      <c r="DR837">
        <v>43.02</v>
      </c>
      <c r="DW837">
        <v>43.02</v>
      </c>
      <c r="EB837">
        <v>43.02</v>
      </c>
      <c r="EG837">
        <v>43.02</v>
      </c>
      <c r="EL837">
        <v>43.02</v>
      </c>
      <c r="EQ837">
        <v>43.02</v>
      </c>
      <c r="EV837">
        <v>43.02</v>
      </c>
      <c r="FA837">
        <v>43.02</v>
      </c>
      <c r="FF837">
        <v>43.02</v>
      </c>
      <c r="FK837">
        <v>73.239999999999995</v>
      </c>
      <c r="FP837">
        <v>73.239999999999995</v>
      </c>
      <c r="FU837">
        <v>53.1</v>
      </c>
      <c r="FZ837">
        <v>53.09</v>
      </c>
      <c r="GE837">
        <v>53.1</v>
      </c>
      <c r="GJ837">
        <v>47.71</v>
      </c>
      <c r="GO837">
        <v>45.03</v>
      </c>
      <c r="GT837">
        <v>45.7</v>
      </c>
      <c r="GY837">
        <v>46.37</v>
      </c>
      <c r="HD837">
        <v>47.71</v>
      </c>
      <c r="HI837">
        <v>47.71</v>
      </c>
      <c r="HN837">
        <v>50.07</v>
      </c>
      <c r="HS837">
        <v>48.06</v>
      </c>
      <c r="HX837">
        <v>48.38</v>
      </c>
      <c r="IC837">
        <v>48.06</v>
      </c>
      <c r="IH837">
        <v>47.71</v>
      </c>
      <c r="IM837">
        <v>47.71</v>
      </c>
      <c r="IR837">
        <v>47.71</v>
      </c>
      <c r="IW837">
        <v>48.38</v>
      </c>
      <c r="JB837">
        <v>45.44</v>
      </c>
      <c r="JG837">
        <v>45.44</v>
      </c>
      <c r="JL837">
        <v>44.1</v>
      </c>
      <c r="JQ837">
        <v>44.77</v>
      </c>
    </row>
    <row r="838" spans="1:278" x14ac:dyDescent="0.3">
      <c r="A838" s="2">
        <f>IFERROR(AVERAGEIF(Customer_Revenue[[#This Row],[1/3/2022]:[3/31/2022]], "&gt;0"), 0)</f>
        <v>24.42230769230769</v>
      </c>
      <c r="B838" s="1">
        <f>IFERROR(AVEDEV(Customer_Revenue[[#This Row],[1/3/2022]:[3/31/2022]]),0)</f>
        <v>1.0023668639053254</v>
      </c>
      <c r="C838" s="1">
        <f>IFERROR(MAX(0,#REF!-#REF!),0)</f>
        <v>0</v>
      </c>
      <c r="D838" s="1">
        <f>IFERROR(#REF!+#REF!,0)</f>
        <v>0</v>
      </c>
      <c r="E838" s="2">
        <f>IFERROR(AVERAGEIF(Customer_Revenue[[#This Row],[4/1/2022]:[6/30/2022]], "&gt;0"), 0)</f>
        <v>29.973076923076924</v>
      </c>
      <c r="F838" s="1">
        <f>IFERROR(AVEDEV(Customer_Revenue[[#This Row],[4/1/2022]:[6/30/2022]]),0)</f>
        <v>7.8751479289940827</v>
      </c>
      <c r="G838" s="1">
        <f>IFERROR(MAX(0,#REF!-#REF!),0)</f>
        <v>0</v>
      </c>
      <c r="H838" s="1">
        <f>IFERROR(#REF!+#REF!,0)</f>
        <v>0</v>
      </c>
      <c r="I838" s="2">
        <f>IFERROR(AVERAGEIF(Customer_Revenue[[#This Row],[4/1/2022]:[9/30/2022]], "&gt;0"),0)</f>
        <v>28.672307692307694</v>
      </c>
      <c r="J838" s="1">
        <f>IFERROR(AVEDEV(Customer_Revenue[[#This Row],[4/1/2022]:[9/30/2022]]),0)</f>
        <v>7.7084615384615391</v>
      </c>
      <c r="K838" s="1">
        <f>IFERROR(MAX(0,Customer_Revenue[[#This Row],[Q3 Mean]]-Customer_Revenue[[#This Row],[Q3 Mean Absolute Deviation]]),0)</f>
        <v>20.963846153846156</v>
      </c>
      <c r="L838" s="1">
        <f>IFERROR(MAX(0,Customer_Revenue[[#This Row],[Q3 Mean]]+Customer_Revenue[[#This Row],[Q3 Mean Absolute Deviation]]),0)</f>
        <v>36.380769230769232</v>
      </c>
      <c r="M838" s="2">
        <f>IFERROR(AVERAGEIF(Customer_Revenue[[#This Row],[10/1/2021]:[3/31/2022]], "&gt;0"),0)</f>
        <v>23.508461538461532</v>
      </c>
      <c r="N838" s="1">
        <f>IFERROR(AVEDEV(Customer_Revenue[[#This Row],[10/1/2021]:[3/31/2022]]),0)</f>
        <v>1.7882840236686399</v>
      </c>
      <c r="O838" s="1">
        <f>IFERROR(MAX(0,#REF!-#REF!),0)</f>
        <v>0</v>
      </c>
      <c r="P838" s="1">
        <f>IFERROR(#REF!+#REF!,0)</f>
        <v>0</v>
      </c>
      <c r="Q838">
        <v>13406</v>
      </c>
      <c r="V838">
        <v>28.71</v>
      </c>
      <c r="AA838">
        <v>13.05</v>
      </c>
      <c r="AF838">
        <v>28.71</v>
      </c>
      <c r="AK838">
        <v>13.05</v>
      </c>
      <c r="AP838">
        <v>23.12</v>
      </c>
      <c r="AU838">
        <v>23.12</v>
      </c>
      <c r="AZ838">
        <v>23.12</v>
      </c>
      <c r="BE838">
        <v>23.12</v>
      </c>
      <c r="BJ838">
        <v>23.12</v>
      </c>
      <c r="BO838">
        <v>23.12</v>
      </c>
      <c r="BT838">
        <v>23.83</v>
      </c>
      <c r="BY838">
        <v>23.83</v>
      </c>
      <c r="CD838">
        <v>23.83</v>
      </c>
      <c r="CI838">
        <v>23.83</v>
      </c>
      <c r="CK838" s="17"/>
      <c r="CN838">
        <v>23.83</v>
      </c>
      <c r="CS838">
        <v>23.83</v>
      </c>
      <c r="CX838">
        <v>23.83</v>
      </c>
      <c r="DC838">
        <v>23.83</v>
      </c>
      <c r="DH838">
        <v>23.83</v>
      </c>
      <c r="DM838">
        <v>23.83</v>
      </c>
      <c r="DR838">
        <v>23.83</v>
      </c>
      <c r="DW838">
        <v>23.83</v>
      </c>
      <c r="EB838">
        <v>23.83</v>
      </c>
      <c r="EG838">
        <v>23.83</v>
      </c>
      <c r="EL838">
        <v>27.68</v>
      </c>
      <c r="EQ838">
        <v>27.68</v>
      </c>
      <c r="EV838">
        <v>33.97</v>
      </c>
      <c r="FA838">
        <v>17.3</v>
      </c>
      <c r="FF838">
        <v>31.18</v>
      </c>
      <c r="FK838">
        <v>28.05</v>
      </c>
      <c r="FP838">
        <v>61.4</v>
      </c>
      <c r="FU838">
        <v>22.34</v>
      </c>
      <c r="FZ838">
        <v>36.22</v>
      </c>
      <c r="GE838">
        <v>22.34</v>
      </c>
      <c r="GJ838">
        <v>33.19</v>
      </c>
      <c r="GO838">
        <v>18.64</v>
      </c>
      <c r="GT838">
        <v>31.85</v>
      </c>
      <c r="GY838">
        <v>19.98</v>
      </c>
      <c r="HD838">
        <v>33.19</v>
      </c>
      <c r="HI838">
        <v>20.65</v>
      </c>
      <c r="HN838">
        <v>33.19</v>
      </c>
      <c r="HS838">
        <v>20.65</v>
      </c>
      <c r="HX838">
        <v>33.86</v>
      </c>
      <c r="IC838">
        <v>21.32</v>
      </c>
      <c r="IH838">
        <v>33.19</v>
      </c>
      <c r="IM838">
        <v>21.32</v>
      </c>
      <c r="IR838">
        <v>33.19</v>
      </c>
      <c r="IW838">
        <v>19.98</v>
      </c>
      <c r="JB838">
        <v>45.33</v>
      </c>
      <c r="JG838">
        <v>19.98</v>
      </c>
      <c r="JL838">
        <v>33.19</v>
      </c>
      <c r="JQ838">
        <v>19.98</v>
      </c>
    </row>
    <row r="839" spans="1:278" x14ac:dyDescent="0.3">
      <c r="A839" s="2">
        <f>IFERROR(AVERAGEIF(Customer_Revenue[[#This Row],[1/3/2022]:[3/31/2022]], "&gt;0"), 0)</f>
        <v>6.9800000000000031</v>
      </c>
      <c r="B839" s="1">
        <f>IFERROR(AVEDEV(Customer_Revenue[[#This Row],[1/3/2022]:[3/31/2022]]),0)</f>
        <v>2.6645352591003757E-15</v>
      </c>
      <c r="C839" s="1">
        <f>IFERROR(MAX(0,#REF!-#REF!),0)</f>
        <v>0</v>
      </c>
      <c r="D839" s="1">
        <f>IFERROR(#REF!+#REF!,0)</f>
        <v>0</v>
      </c>
      <c r="E839" s="2">
        <f>IFERROR(AVERAGEIF(Customer_Revenue[[#This Row],[4/1/2022]:[6/30/2022]], "&gt;0"), 0)</f>
        <v>8.1653846153846157</v>
      </c>
      <c r="F839" s="1">
        <f>IFERROR(AVEDEV(Customer_Revenue[[#This Row],[4/1/2022]:[6/30/2022]]),0)</f>
        <v>0.94355029585798811</v>
      </c>
      <c r="G839" s="1">
        <f>IFERROR(MAX(0,#REF!-#REF!),0)</f>
        <v>0</v>
      </c>
      <c r="H839" s="1">
        <f>IFERROR(#REF!+#REF!,0)</f>
        <v>0</v>
      </c>
      <c r="I839" s="2">
        <f>IFERROR(AVERAGEIF(Customer_Revenue[[#This Row],[4/1/2022]:[9/30/2022]], "&gt;0"),0)</f>
        <v>7.9592307692307713</v>
      </c>
      <c r="J839" s="1">
        <f>IFERROR(AVEDEV(Customer_Revenue[[#This Row],[4/1/2022]:[9/30/2022]]),0)</f>
        <v>0.60656804733727887</v>
      </c>
      <c r="K839" s="1">
        <f>IFERROR(MAX(0,Customer_Revenue[[#This Row],[Q3 Mean]]-Customer_Revenue[[#This Row],[Q3 Mean Absolute Deviation]]),0)</f>
        <v>7.3526627218934921</v>
      </c>
      <c r="L839" s="1">
        <f>IFERROR(MAX(0,Customer_Revenue[[#This Row],[Q3 Mean]]+Customer_Revenue[[#This Row],[Q3 Mean Absolute Deviation]]),0)</f>
        <v>8.5657988165680496</v>
      </c>
      <c r="M839" s="2">
        <f>IFERROR(AVERAGEIF(Customer_Revenue[[#This Row],[10/1/2021]:[3/31/2022]], "&gt;0"),0)</f>
        <v>6.9946153846153827</v>
      </c>
      <c r="N839" s="1">
        <f>IFERROR(AVEDEV(Customer_Revenue[[#This Row],[10/1/2021]:[3/31/2022]]),0)</f>
        <v>0.20502958579881453</v>
      </c>
      <c r="O839" s="1">
        <f>IFERROR(MAX(0,#REF!-#REF!),0)</f>
        <v>0</v>
      </c>
      <c r="P839" s="1">
        <f>IFERROR(#REF!+#REF!,0)</f>
        <v>0</v>
      </c>
      <c r="Q839">
        <v>13407</v>
      </c>
      <c r="V839">
        <v>6.75</v>
      </c>
      <c r="AA839">
        <v>6.75</v>
      </c>
      <c r="AF839">
        <v>6.75</v>
      </c>
      <c r="AK839">
        <v>6.75</v>
      </c>
      <c r="AP839">
        <v>6.75</v>
      </c>
      <c r="AU839">
        <v>6.75</v>
      </c>
      <c r="AZ839">
        <v>6.75</v>
      </c>
      <c r="BE839">
        <v>6.75</v>
      </c>
      <c r="BJ839">
        <v>6.75</v>
      </c>
      <c r="BO839">
        <v>6.75</v>
      </c>
      <c r="BT839">
        <v>6.98</v>
      </c>
      <c r="BY839">
        <v>9.66</v>
      </c>
      <c r="CD839">
        <v>6.98</v>
      </c>
      <c r="CI839">
        <v>6.98</v>
      </c>
      <c r="CK839" s="17"/>
      <c r="CN839">
        <v>6.98</v>
      </c>
      <c r="CS839">
        <v>6.98</v>
      </c>
      <c r="CX839">
        <v>6.98</v>
      </c>
      <c r="DC839">
        <v>6.98</v>
      </c>
      <c r="DH839">
        <v>6.98</v>
      </c>
      <c r="DM839">
        <v>6.98</v>
      </c>
      <c r="DR839">
        <v>6.98</v>
      </c>
      <c r="DW839">
        <v>6.98</v>
      </c>
      <c r="EB839">
        <v>6.98</v>
      </c>
      <c r="EG839">
        <v>6.98</v>
      </c>
      <c r="EL839">
        <v>6.98</v>
      </c>
      <c r="EQ839">
        <v>6.98</v>
      </c>
      <c r="EV839">
        <v>6.98</v>
      </c>
      <c r="FA839">
        <v>6.98</v>
      </c>
      <c r="FF839">
        <v>6.98</v>
      </c>
      <c r="FK839">
        <v>11</v>
      </c>
      <c r="FP839">
        <v>11</v>
      </c>
      <c r="FU839">
        <v>7.65</v>
      </c>
      <c r="FZ839">
        <v>8.32</v>
      </c>
      <c r="GE839">
        <v>7.65</v>
      </c>
      <c r="GJ839">
        <v>7.65</v>
      </c>
      <c r="GO839">
        <v>7.65</v>
      </c>
      <c r="GT839">
        <v>7.65</v>
      </c>
      <c r="GY839">
        <v>8.32</v>
      </c>
      <c r="HD839">
        <v>8.32</v>
      </c>
      <c r="HI839">
        <v>7.65</v>
      </c>
      <c r="HN839">
        <v>7.65</v>
      </c>
      <c r="HS839">
        <v>8.32</v>
      </c>
      <c r="HX839">
        <v>7.65</v>
      </c>
      <c r="IC839">
        <v>8.32</v>
      </c>
      <c r="IH839">
        <v>7.65</v>
      </c>
      <c r="IM839">
        <v>7.65</v>
      </c>
      <c r="IR839">
        <v>7.65</v>
      </c>
      <c r="IW839">
        <v>7.65</v>
      </c>
      <c r="JB839">
        <v>7.65</v>
      </c>
      <c r="JG839">
        <v>7.65</v>
      </c>
      <c r="JL839">
        <v>7.65</v>
      </c>
      <c r="JQ839">
        <v>7.65</v>
      </c>
    </row>
    <row r="840" spans="1:278" x14ac:dyDescent="0.3">
      <c r="A840" s="2">
        <f>IFERROR(AVERAGEIF(Customer_Revenue[[#This Row],[1/3/2022]:[3/31/2022]], "&gt;0"), 0)</f>
        <v>53.45692307692309</v>
      </c>
      <c r="B840" s="1">
        <f>IFERROR(AVEDEV(Customer_Revenue[[#This Row],[1/3/2022]:[3/31/2022]]),0)</f>
        <v>7.0336094674556211</v>
      </c>
      <c r="C840" s="1">
        <f>IFERROR(MAX(0,#REF!-#REF!),0)</f>
        <v>0</v>
      </c>
      <c r="D840" s="1">
        <f>IFERROR(#REF!+#REF!,0)</f>
        <v>0</v>
      </c>
      <c r="E840" s="2">
        <f>IFERROR(AVERAGEIF(Customer_Revenue[[#This Row],[4/1/2022]:[6/30/2022]], "&gt;0"), 0)</f>
        <v>49.656923076923064</v>
      </c>
      <c r="F840" s="1">
        <f>IFERROR(AVEDEV(Customer_Revenue[[#This Row],[4/1/2022]:[6/30/2022]]),0)</f>
        <v>6.8224852071005841</v>
      </c>
      <c r="G840" s="1">
        <f>IFERROR(MAX(0,#REF!-#REF!),0)</f>
        <v>0</v>
      </c>
      <c r="H840" s="1">
        <f>IFERROR(#REF!+#REF!,0)</f>
        <v>0</v>
      </c>
      <c r="I840" s="2">
        <f>IFERROR(AVERAGEIF(Customer_Revenue[[#This Row],[4/1/2022]:[9/30/2022]], "&gt;0"),0)</f>
        <v>45.265769230769237</v>
      </c>
      <c r="J840" s="1">
        <f>IFERROR(AVEDEV(Customer_Revenue[[#This Row],[4/1/2022]:[9/30/2022]]),0)</f>
        <v>7.6840236686390533</v>
      </c>
      <c r="K840" s="1">
        <f>IFERROR(MAX(0,Customer_Revenue[[#This Row],[Q3 Mean]]-Customer_Revenue[[#This Row],[Q3 Mean Absolute Deviation]]),0)</f>
        <v>37.58174556213018</v>
      </c>
      <c r="L840" s="1">
        <f>IFERROR(MAX(0,Customer_Revenue[[#This Row],[Q3 Mean]]+Customer_Revenue[[#This Row],[Q3 Mean Absolute Deviation]]),0)</f>
        <v>52.949792899408294</v>
      </c>
      <c r="M840" s="2">
        <f>IFERROR(AVERAGEIF(Customer_Revenue[[#This Row],[10/1/2021]:[3/31/2022]], "&gt;0"),0)</f>
        <v>57.391538461538431</v>
      </c>
      <c r="N840" s="1">
        <f>IFERROR(AVEDEV(Customer_Revenue[[#This Row],[10/1/2021]:[3/31/2022]]),0)</f>
        <v>7.603846153846157</v>
      </c>
      <c r="O840" s="1">
        <f>IFERROR(MAX(0,#REF!-#REF!),0)</f>
        <v>0</v>
      </c>
      <c r="P840" s="1">
        <f>IFERROR(#REF!+#REF!,0)</f>
        <v>0</v>
      </c>
      <c r="Q840">
        <v>13408</v>
      </c>
      <c r="V840">
        <v>57.05</v>
      </c>
      <c r="AA840">
        <v>54.05</v>
      </c>
      <c r="AF840">
        <v>54.05</v>
      </c>
      <c r="AK840">
        <v>54.05</v>
      </c>
      <c r="AP840">
        <v>52.7</v>
      </c>
      <c r="AU840">
        <v>58.7</v>
      </c>
      <c r="AZ840">
        <v>122.6</v>
      </c>
      <c r="BE840">
        <v>58.7</v>
      </c>
      <c r="BJ840">
        <v>58.7</v>
      </c>
      <c r="BO840">
        <v>58.7</v>
      </c>
      <c r="BT840">
        <v>60.54</v>
      </c>
      <c r="BY840">
        <v>60.54</v>
      </c>
      <c r="CD840">
        <v>46.86</v>
      </c>
      <c r="CI840">
        <v>63.76</v>
      </c>
      <c r="CK840" s="17"/>
      <c r="CN840">
        <v>60.54</v>
      </c>
      <c r="CS840">
        <v>60.54</v>
      </c>
      <c r="CX840">
        <v>60.54</v>
      </c>
      <c r="DC840">
        <v>60.54</v>
      </c>
      <c r="DH840">
        <v>60.54</v>
      </c>
      <c r="DM840">
        <v>46.86</v>
      </c>
      <c r="DR840">
        <v>46.86</v>
      </c>
      <c r="DW840">
        <v>46.86</v>
      </c>
      <c r="EB840">
        <v>46.86</v>
      </c>
      <c r="EG840">
        <v>46.86</v>
      </c>
      <c r="EL840">
        <v>46.86</v>
      </c>
      <c r="EQ840">
        <v>47.32</v>
      </c>
      <c r="EV840">
        <v>46.86</v>
      </c>
      <c r="FA840">
        <v>47.32</v>
      </c>
      <c r="FF840">
        <v>41.61</v>
      </c>
      <c r="FK840">
        <v>71.83</v>
      </c>
      <c r="FP840">
        <v>71.83</v>
      </c>
      <c r="FU840">
        <v>47.32</v>
      </c>
      <c r="FZ840">
        <v>47.32</v>
      </c>
      <c r="GE840">
        <v>47.32</v>
      </c>
      <c r="GJ840">
        <v>44.96</v>
      </c>
      <c r="GO840">
        <v>43.62</v>
      </c>
      <c r="GT840">
        <v>44.96</v>
      </c>
      <c r="GY840">
        <v>44.29</v>
      </c>
      <c r="HD840">
        <v>46.3</v>
      </c>
      <c r="HI840">
        <v>46.3</v>
      </c>
      <c r="HN840">
        <v>37.51</v>
      </c>
      <c r="HS840">
        <v>37.51</v>
      </c>
      <c r="HX840">
        <v>80.150000000000006</v>
      </c>
      <c r="IC840">
        <v>38.53</v>
      </c>
      <c r="IH840">
        <v>37.51</v>
      </c>
      <c r="IM840">
        <v>36.840000000000003</v>
      </c>
      <c r="IR840">
        <v>36.840000000000003</v>
      </c>
      <c r="IW840">
        <v>36.17</v>
      </c>
      <c r="JB840">
        <v>36.17</v>
      </c>
      <c r="JG840">
        <v>35.5</v>
      </c>
      <c r="JL840">
        <v>36.17</v>
      </c>
      <c r="JQ840">
        <v>36.17</v>
      </c>
    </row>
    <row r="841" spans="1:278" x14ac:dyDescent="0.3">
      <c r="A841" s="2">
        <f>IFERROR(AVERAGEIF(Customer_Revenue[[#This Row],[1/3/2022]:[3/31/2022]], "&gt;0"), 0)</f>
        <v>47.19</v>
      </c>
      <c r="B841" s="1">
        <f>IFERROR(AVEDEV(Customer_Revenue[[#This Row],[1/3/2022]:[3/31/2022]]),0)</f>
        <v>0</v>
      </c>
      <c r="C841" s="1">
        <f>IFERROR(MAX(0,#REF!-#REF!),0)</f>
        <v>0</v>
      </c>
      <c r="D841" s="1">
        <f>IFERROR(#REF!+#REF!,0)</f>
        <v>0</v>
      </c>
      <c r="E841" s="2">
        <f>IFERROR(AVERAGEIF(Customer_Revenue[[#This Row],[4/1/2022]:[6/30/2022]], "&gt;0"), 0)</f>
        <v>78.540000000000006</v>
      </c>
      <c r="F841" s="1">
        <f>IFERROR(AVEDEV(Customer_Revenue[[#This Row],[4/1/2022]:[6/30/2022]]),0)</f>
        <v>0</v>
      </c>
      <c r="G841" s="1">
        <f>IFERROR(MAX(0,#REF!-#REF!),0)</f>
        <v>0</v>
      </c>
      <c r="H841" s="1">
        <f>IFERROR(#REF!+#REF!,0)</f>
        <v>0</v>
      </c>
      <c r="I841" s="2">
        <f>IFERROR(AVERAGEIF(Customer_Revenue[[#This Row],[4/1/2022]:[9/30/2022]], "&gt;0"),0)</f>
        <v>78.540000000000006</v>
      </c>
      <c r="J841" s="1">
        <f>IFERROR(AVEDEV(Customer_Revenue[[#This Row],[4/1/2022]:[9/30/2022]]),0)</f>
        <v>0</v>
      </c>
      <c r="K841" s="1">
        <f>IFERROR(MAX(0,Customer_Revenue[[#This Row],[Q3 Mean]]-Customer_Revenue[[#This Row],[Q3 Mean Absolute Deviation]]),0)</f>
        <v>78.540000000000006</v>
      </c>
      <c r="L841" s="1">
        <f>IFERROR(MAX(0,Customer_Revenue[[#This Row],[Q3 Mean]]+Customer_Revenue[[#This Row],[Q3 Mean Absolute Deviation]]),0)</f>
        <v>78.540000000000006</v>
      </c>
      <c r="M841" s="2">
        <f>IFERROR(AVERAGEIF(Customer_Revenue[[#This Row],[10/1/2021]:[3/31/2022]], "&gt;0"),0)</f>
        <v>47.19</v>
      </c>
      <c r="N841" s="1">
        <f>IFERROR(AVEDEV(Customer_Revenue[[#This Row],[10/1/2021]:[3/31/2022]]),0)</f>
        <v>0</v>
      </c>
      <c r="O841" s="1">
        <f>IFERROR(MAX(0,#REF!-#REF!),0)</f>
        <v>0</v>
      </c>
      <c r="P841" s="1">
        <f>IFERROR(#REF!+#REF!,0)</f>
        <v>0</v>
      </c>
      <c r="Q841">
        <v>13409</v>
      </c>
      <c r="CK841" s="17"/>
      <c r="EG841">
        <v>47.19</v>
      </c>
      <c r="GK841">
        <v>78.540000000000006</v>
      </c>
    </row>
    <row r="842" spans="1:278" x14ac:dyDescent="0.3">
      <c r="A842" s="2">
        <f>IFERROR(AVERAGEIF(Customer_Revenue[[#This Row],[1/3/2022]:[3/31/2022]], "&gt;0"), 0)</f>
        <v>42.162857142857149</v>
      </c>
      <c r="B842" s="1">
        <f>IFERROR(AVEDEV(Customer_Revenue[[#This Row],[1/3/2022]:[3/31/2022]]),0)</f>
        <v>0.91836734693877686</v>
      </c>
      <c r="C842" s="1">
        <f>IFERROR(MAX(0,#REF!-#REF!),0)</f>
        <v>0</v>
      </c>
      <c r="D842" s="1">
        <f>IFERROR(#REF!+#REF!,0)</f>
        <v>0</v>
      </c>
      <c r="E842" s="2">
        <f>IFERROR(AVERAGEIF(Customer_Revenue[[#This Row],[4/1/2022]:[6/30/2022]], "&gt;0"), 0)</f>
        <v>48.493333333333339</v>
      </c>
      <c r="F842" s="1">
        <f>IFERROR(AVEDEV(Customer_Revenue[[#This Row],[4/1/2022]:[6/30/2022]]),0)</f>
        <v>1.0444444444444467</v>
      </c>
      <c r="G842" s="1">
        <f>IFERROR(MAX(0,#REF!-#REF!),0)</f>
        <v>0</v>
      </c>
      <c r="H842" s="1">
        <f>IFERROR(#REF!+#REF!,0)</f>
        <v>0</v>
      </c>
      <c r="I842" s="2">
        <f>IFERROR(AVERAGEIF(Customer_Revenue[[#This Row],[4/1/2022]:[9/30/2022]], "&gt;0"),0)</f>
        <v>48.337692307692315</v>
      </c>
      <c r="J842" s="1">
        <f>IFERROR(AVEDEV(Customer_Revenue[[#This Row],[4/1/2022]:[9/30/2022]]),0)</f>
        <v>1.5898224852071026</v>
      </c>
      <c r="K842" s="1">
        <f>IFERROR(MAX(0,Customer_Revenue[[#This Row],[Q3 Mean]]-Customer_Revenue[[#This Row],[Q3 Mean Absolute Deviation]]),0)</f>
        <v>46.747869822485214</v>
      </c>
      <c r="L842" s="1">
        <f>IFERROR(MAX(0,Customer_Revenue[[#This Row],[Q3 Mean]]+Customer_Revenue[[#This Row],[Q3 Mean Absolute Deviation]]),0)</f>
        <v>49.927514792899416</v>
      </c>
      <c r="M842" s="2">
        <f>IFERROR(AVERAGEIF(Customer_Revenue[[#This Row],[10/1/2021]:[3/31/2022]], "&gt;0"),0)</f>
        <v>39.069999999999993</v>
      </c>
      <c r="N842" s="1">
        <f>IFERROR(AVEDEV(Customer_Revenue[[#This Row],[10/1/2021]:[3/31/2022]]),0)</f>
        <v>15.244062500000002</v>
      </c>
      <c r="O842" s="1">
        <f>IFERROR(MAX(0,#REF!-#REF!),0)</f>
        <v>0</v>
      </c>
      <c r="P842" s="1">
        <f>IFERROR(#REF!+#REF!,0)</f>
        <v>0</v>
      </c>
      <c r="Q842">
        <v>13469</v>
      </c>
      <c r="X842">
        <v>24.56</v>
      </c>
      <c r="AH842">
        <v>34.700000000000003</v>
      </c>
      <c r="AR842">
        <v>34.700000000000003</v>
      </c>
      <c r="AU842">
        <v>0</v>
      </c>
      <c r="BA842">
        <v>0</v>
      </c>
      <c r="BB842">
        <v>0</v>
      </c>
      <c r="BC842">
        <v>0</v>
      </c>
      <c r="BL842">
        <v>38.22</v>
      </c>
      <c r="BV842">
        <v>41.52</v>
      </c>
      <c r="CF842">
        <v>41.52</v>
      </c>
      <c r="CK842" s="17"/>
      <c r="CP842">
        <v>41.52</v>
      </c>
      <c r="CZ842">
        <v>41.52</v>
      </c>
      <c r="DJ842">
        <v>41.52</v>
      </c>
      <c r="DT842">
        <v>41.52</v>
      </c>
      <c r="ED842">
        <v>43.77</v>
      </c>
      <c r="EN842">
        <v>43.77</v>
      </c>
      <c r="EX842">
        <v>47.71</v>
      </c>
      <c r="FH842">
        <v>47.71</v>
      </c>
      <c r="FR842">
        <v>47.71</v>
      </c>
      <c r="GB842">
        <v>47.71</v>
      </c>
      <c r="GL842">
        <v>50.06</v>
      </c>
      <c r="GV842">
        <v>50.06</v>
      </c>
      <c r="HF842">
        <v>50.06</v>
      </c>
      <c r="HP842">
        <v>50.06</v>
      </c>
      <c r="HZ842">
        <v>50.06</v>
      </c>
      <c r="IJ842">
        <v>50.06</v>
      </c>
      <c r="IT842">
        <v>45.73</v>
      </c>
      <c r="JD842">
        <v>45.73</v>
      </c>
      <c r="JN842">
        <v>45.73</v>
      </c>
    </row>
    <row r="843" spans="1:278" x14ac:dyDescent="0.3">
      <c r="A843" s="2">
        <f>IFERROR(AVERAGEIF(Customer_Revenue[[#This Row],[1/3/2022]:[3/31/2022]], "&gt;0"), 0)</f>
        <v>28.802857142857142</v>
      </c>
      <c r="B843" s="1">
        <f>IFERROR(AVEDEV(Customer_Revenue[[#This Row],[1/3/2022]:[3/31/2022]]),0)</f>
        <v>0.91836734693877531</v>
      </c>
      <c r="C843" s="1">
        <f>IFERROR(MAX(0,#REF!-#REF!),0)</f>
        <v>0</v>
      </c>
      <c r="D843" s="1">
        <f>IFERROR(#REF!+#REF!,0)</f>
        <v>0</v>
      </c>
      <c r="E843" s="2">
        <f>IFERROR(AVERAGEIF(Customer_Revenue[[#This Row],[4/1/2022]:[6/30/2022]], "&gt;0"), 0)</f>
        <v>33.616666666666674</v>
      </c>
      <c r="F843" s="1">
        <f>IFERROR(AVEDEV(Customer_Revenue[[#This Row],[4/1/2022]:[6/30/2022]]),0)</f>
        <v>1.0355555555555565</v>
      </c>
      <c r="G843" s="1">
        <f>IFERROR(MAX(0,#REF!-#REF!),0)</f>
        <v>0</v>
      </c>
      <c r="H843" s="1">
        <f>IFERROR(#REF!+#REF!,0)</f>
        <v>0</v>
      </c>
      <c r="I843" s="2">
        <f>IFERROR(AVERAGEIF(Customer_Revenue[[#This Row],[4/1/2022]:[9/30/2022]], "&gt;0"),0)</f>
        <v>34.286923076923081</v>
      </c>
      <c r="J843" s="1">
        <f>IFERROR(AVEDEV(Customer_Revenue[[#This Row],[4/1/2022]:[9/30/2022]]),0)</f>
        <v>0.89041420118343073</v>
      </c>
      <c r="K843" s="1">
        <f>IFERROR(MAX(0,Customer_Revenue[[#This Row],[Q3 Mean]]-Customer_Revenue[[#This Row],[Q3 Mean Absolute Deviation]]),0)</f>
        <v>33.396508875739649</v>
      </c>
      <c r="L843" s="1">
        <f>IFERROR(MAX(0,Customer_Revenue[[#This Row],[Q3 Mean]]+Customer_Revenue[[#This Row],[Q3 Mean Absolute Deviation]]),0)</f>
        <v>35.177337278106513</v>
      </c>
      <c r="M843" s="2">
        <f>IFERROR(AVERAGEIF(Customer_Revenue[[#This Row],[10/1/2021]:[3/31/2022]], "&gt;0"),0)</f>
        <v>28.506153846153854</v>
      </c>
      <c r="N843" s="1">
        <f>IFERROR(AVEDEV(Customer_Revenue[[#This Row],[10/1/2021]:[3/31/2022]]),0)</f>
        <v>3.781428571428568</v>
      </c>
      <c r="O843" s="1">
        <f>IFERROR(MAX(0,#REF!-#REF!),0)</f>
        <v>0</v>
      </c>
      <c r="P843" s="1">
        <f>IFERROR(#REF!+#REF!,0)</f>
        <v>0</v>
      </c>
      <c r="Q843">
        <v>13470</v>
      </c>
      <c r="Y843">
        <v>28.16</v>
      </c>
      <c r="AI843">
        <v>28.16</v>
      </c>
      <c r="AS843">
        <v>28.16</v>
      </c>
      <c r="BB843">
        <v>28.16</v>
      </c>
      <c r="BC843">
        <v>0</v>
      </c>
      <c r="BM843">
        <v>28.16</v>
      </c>
      <c r="BW843">
        <v>28.16</v>
      </c>
      <c r="CG843">
        <v>28.16</v>
      </c>
      <c r="CK843" s="17"/>
      <c r="CQ843">
        <v>28.16</v>
      </c>
      <c r="DA843">
        <v>28.16</v>
      </c>
      <c r="DK843">
        <v>28.16</v>
      </c>
      <c r="DU843">
        <v>28.16</v>
      </c>
      <c r="EE843">
        <v>30.41</v>
      </c>
      <c r="EO843">
        <v>30.41</v>
      </c>
      <c r="EY843">
        <v>32.840000000000003</v>
      </c>
      <c r="FI843">
        <v>32.840000000000003</v>
      </c>
      <c r="FS843">
        <v>32.840000000000003</v>
      </c>
      <c r="GC843">
        <v>32.840000000000003</v>
      </c>
      <c r="GM843">
        <v>35.17</v>
      </c>
      <c r="GW843">
        <v>35.17</v>
      </c>
      <c r="HG843">
        <v>35.17</v>
      </c>
      <c r="HQ843">
        <v>35.17</v>
      </c>
      <c r="IA843">
        <v>35.17</v>
      </c>
      <c r="IK843">
        <v>35.17</v>
      </c>
      <c r="IU843">
        <v>34.450000000000003</v>
      </c>
      <c r="JE843">
        <v>34.450000000000003</v>
      </c>
      <c r="JO843">
        <v>34.450000000000003</v>
      </c>
    </row>
    <row r="844" spans="1:278" x14ac:dyDescent="0.3">
      <c r="A844" s="2">
        <f>IFERROR(AVERAGEIF(Customer_Revenue[[#This Row],[1/3/2022]:[3/31/2022]], "&gt;0"), 0)</f>
        <v>24.758333333333336</v>
      </c>
      <c r="B844" s="1">
        <f>IFERROR(AVEDEV(Customer_Revenue[[#This Row],[1/3/2022]:[3/31/2022]]),0)</f>
        <v>6.4122448979591828</v>
      </c>
      <c r="C844" s="1">
        <f>IFERROR(MAX(0,#REF!-#REF!),0)</f>
        <v>0</v>
      </c>
      <c r="D844" s="1">
        <f>IFERROR(#REF!+#REF!,0)</f>
        <v>0</v>
      </c>
      <c r="E844" s="2">
        <f>IFERROR(AVERAGEIF(Customer_Revenue[[#This Row],[4/1/2022]:[6/30/2022]], "&gt;0"), 0)</f>
        <v>30.006666666666664</v>
      </c>
      <c r="F844" s="1">
        <f>IFERROR(AVEDEV(Customer_Revenue[[#This Row],[4/1/2022]:[6/30/2022]]),0)</f>
        <v>1.035555555555554</v>
      </c>
      <c r="G844" s="1">
        <f>IFERROR(MAX(0,#REF!-#REF!),0)</f>
        <v>0</v>
      </c>
      <c r="H844" s="1">
        <f>IFERROR(#REF!+#REF!,0)</f>
        <v>0</v>
      </c>
      <c r="I844" s="2">
        <f>IFERROR(AVERAGEIF(Customer_Revenue[[#This Row],[4/1/2022]:[9/30/2022]], "&gt;0"),0)</f>
        <v>30.676923076923067</v>
      </c>
      <c r="J844" s="1">
        <f>IFERROR(AVEDEV(Customer_Revenue[[#This Row],[4/1/2022]:[9/30/2022]]),0)</f>
        <v>0.89041420118343484</v>
      </c>
      <c r="K844" s="1">
        <f>IFERROR(MAX(0,Customer_Revenue[[#This Row],[Q3 Mean]]-Customer_Revenue[[#This Row],[Q3 Mean Absolute Deviation]]),0)</f>
        <v>29.786508875739631</v>
      </c>
      <c r="L844" s="1">
        <f>IFERROR(MAX(0,Customer_Revenue[[#This Row],[Q3 Mean]]+Customer_Revenue[[#This Row],[Q3 Mean Absolute Deviation]]),0)</f>
        <v>31.567337278106503</v>
      </c>
      <c r="M844" s="2">
        <f>IFERROR(AVERAGEIF(Customer_Revenue[[#This Row],[10/1/2021]:[3/31/2022]], "&gt;0"),0)</f>
        <v>24.784166666666664</v>
      </c>
      <c r="N844" s="1">
        <f>IFERROR(AVEDEV(Customer_Revenue[[#This Row],[10/1/2021]:[3/31/2022]]),0)</f>
        <v>7.9309333333333329</v>
      </c>
      <c r="O844" s="1">
        <f>IFERROR(MAX(0,#REF!-#REF!),0)</f>
        <v>0</v>
      </c>
      <c r="P844" s="1">
        <f>IFERROR(#REF!+#REF!,0)</f>
        <v>0</v>
      </c>
      <c r="Q844">
        <v>13471</v>
      </c>
      <c r="Y844">
        <v>24.81</v>
      </c>
      <c r="AB844">
        <v>0</v>
      </c>
      <c r="AI844">
        <v>24.81</v>
      </c>
      <c r="AS844">
        <v>24.81</v>
      </c>
      <c r="BB844">
        <v>24.81</v>
      </c>
      <c r="BC844">
        <v>0</v>
      </c>
      <c r="BM844">
        <v>24.81</v>
      </c>
      <c r="BW844">
        <v>24.81</v>
      </c>
      <c r="CG844">
        <v>24.81</v>
      </c>
      <c r="CK844" s="17"/>
      <c r="CQ844">
        <v>0</v>
      </c>
      <c r="DA844">
        <v>24.81</v>
      </c>
      <c r="DK844">
        <v>20</v>
      </c>
      <c r="DZ844">
        <v>24.81</v>
      </c>
      <c r="EE844">
        <v>27.06</v>
      </c>
      <c r="EO844">
        <v>27.06</v>
      </c>
      <c r="EY844">
        <v>29.23</v>
      </c>
      <c r="FI844">
        <v>29.23</v>
      </c>
      <c r="FS844">
        <v>29.23</v>
      </c>
      <c r="GC844">
        <v>29.23</v>
      </c>
      <c r="GM844">
        <v>31.56</v>
      </c>
      <c r="GW844">
        <v>31.56</v>
      </c>
      <c r="HG844">
        <v>31.56</v>
      </c>
      <c r="HQ844">
        <v>31.56</v>
      </c>
      <c r="IA844">
        <v>31.56</v>
      </c>
      <c r="IK844">
        <v>31.56</v>
      </c>
      <c r="IU844">
        <v>30.84</v>
      </c>
      <c r="JE844">
        <v>30.84</v>
      </c>
      <c r="JO844">
        <v>30.84</v>
      </c>
    </row>
    <row r="845" spans="1:278" x14ac:dyDescent="0.3">
      <c r="A845" s="2">
        <f>IFERROR(AVERAGEIF(Customer_Revenue[[#This Row],[1/3/2022]:[3/31/2022]], "&gt;0"), 0)</f>
        <v>23.923333333333332</v>
      </c>
      <c r="B845" s="1">
        <f>IFERROR(AVEDEV(Customer_Revenue[[#This Row],[1/3/2022]:[3/31/2022]]),0)</f>
        <v>5.858775510204083</v>
      </c>
      <c r="C845" s="1">
        <f>IFERROR(MAX(0,#REF!-#REF!),0)</f>
        <v>0</v>
      </c>
      <c r="D845" s="1">
        <f>IFERROR(#REF!+#REF!,0)</f>
        <v>0</v>
      </c>
      <c r="E845" s="2">
        <f>IFERROR(AVERAGEIF(Customer_Revenue[[#This Row],[4/1/2022]:[6/30/2022]], "&gt;0"), 0)</f>
        <v>27.526666666666667</v>
      </c>
      <c r="F845" s="1">
        <f>IFERROR(AVEDEV(Customer_Revenue[[#This Row],[4/1/2022]:[6/30/2022]]),0)</f>
        <v>1.4866666666666675</v>
      </c>
      <c r="G845" s="1">
        <f>IFERROR(MAX(0,#REF!-#REF!),0)</f>
        <v>0</v>
      </c>
      <c r="H845" s="1">
        <f>IFERROR(#REF!+#REF!,0)</f>
        <v>0</v>
      </c>
      <c r="I845" s="2">
        <f>IFERROR(AVERAGEIF(Customer_Revenue[[#This Row],[4/1/2022]:[9/30/2022]], "&gt;0"),0)</f>
        <v>28.469999999999995</v>
      </c>
      <c r="J845" s="1">
        <f>IFERROR(AVEDEV(Customer_Revenue[[#This Row],[4/1/2022]:[9/30/2022]]),0)</f>
        <v>1.4507692307692286</v>
      </c>
      <c r="K845" s="1">
        <f>IFERROR(MAX(0,Customer_Revenue[[#This Row],[Q3 Mean]]-Customer_Revenue[[#This Row],[Q3 Mean Absolute Deviation]]),0)</f>
        <v>27.019230769230766</v>
      </c>
      <c r="L845" s="1">
        <f>IFERROR(MAX(0,Customer_Revenue[[#This Row],[Q3 Mean]]+Customer_Revenue[[#This Row],[Q3 Mean Absolute Deviation]]),0)</f>
        <v>29.920769230769224</v>
      </c>
      <c r="M845" s="2">
        <f>IFERROR(AVERAGEIF(Customer_Revenue[[#This Row],[10/1/2021]:[3/31/2022]], "&gt;0"),0)</f>
        <v>23.548333333333336</v>
      </c>
      <c r="N845" s="1">
        <f>IFERROR(AVEDEV(Customer_Revenue[[#This Row],[10/1/2021]:[3/31/2022]]),0)</f>
        <v>3.3441420118343173</v>
      </c>
      <c r="O845" s="1">
        <f>IFERROR(MAX(0,#REF!-#REF!),0)</f>
        <v>0</v>
      </c>
      <c r="P845" s="1">
        <f>IFERROR(#REF!+#REF!,0)</f>
        <v>0</v>
      </c>
      <c r="Q845">
        <v>13472</v>
      </c>
      <c r="Z845">
        <v>25.8</v>
      </c>
      <c r="AJ845">
        <v>21.86</v>
      </c>
      <c r="AS845">
        <v>21.86</v>
      </c>
      <c r="BC845">
        <v>21.86</v>
      </c>
      <c r="BM845">
        <v>25.8</v>
      </c>
      <c r="BW845">
        <v>21.86</v>
      </c>
      <c r="CG845">
        <v>0</v>
      </c>
      <c r="CK845" s="17"/>
      <c r="CQ845">
        <v>21.86</v>
      </c>
      <c r="DA845">
        <v>25.8</v>
      </c>
      <c r="DK845">
        <v>21.86</v>
      </c>
      <c r="DZ845">
        <v>21.86</v>
      </c>
      <c r="EE845">
        <v>24.11</v>
      </c>
      <c r="EO845">
        <v>28.05</v>
      </c>
      <c r="EY845">
        <v>26.04</v>
      </c>
      <c r="FI845">
        <v>26.04</v>
      </c>
      <c r="FS845">
        <v>26.04</v>
      </c>
      <c r="GC845">
        <v>30.3</v>
      </c>
      <c r="GM845">
        <v>28.37</v>
      </c>
      <c r="GW845">
        <v>28.37</v>
      </c>
      <c r="HG845">
        <v>28.37</v>
      </c>
      <c r="HQ845">
        <v>32.630000000000003</v>
      </c>
      <c r="IA845">
        <v>28.37</v>
      </c>
      <c r="IK845">
        <v>28.37</v>
      </c>
      <c r="IU845">
        <v>27.65</v>
      </c>
      <c r="JE845">
        <v>31.91</v>
      </c>
      <c r="JO845">
        <v>27.65</v>
      </c>
    </row>
    <row r="846" spans="1:278" x14ac:dyDescent="0.3">
      <c r="A846" s="2">
        <f>IFERROR(AVERAGEIF(Customer_Revenue[[#This Row],[1/3/2022]:[3/31/2022]], "&gt;0"), 0)</f>
        <v>31.004999999999999</v>
      </c>
      <c r="B846" s="1">
        <f>IFERROR(AVEDEV(Customer_Revenue[[#This Row],[1/3/2022]:[3/31/2022]]),0)</f>
        <v>7.5930612244897944</v>
      </c>
      <c r="C846" s="1">
        <f>IFERROR(MAX(0,#REF!-#REF!),0)</f>
        <v>0</v>
      </c>
      <c r="D846" s="1">
        <f>IFERROR(#REF!+#REF!,0)</f>
        <v>0</v>
      </c>
      <c r="E846" s="2">
        <f>IFERROR(AVERAGEIF(Customer_Revenue[[#This Row],[4/1/2022]:[6/30/2022]], "&gt;0"), 0)</f>
        <v>35.986000000000004</v>
      </c>
      <c r="F846" s="1">
        <f>IFERROR(AVEDEV(Customer_Revenue[[#This Row],[4/1/2022]:[6/30/2022]]),0)</f>
        <v>9.9961111111111141</v>
      </c>
      <c r="G846" s="1">
        <f>IFERROR(MAX(0,#REF!-#REF!),0)</f>
        <v>0</v>
      </c>
      <c r="H846" s="1">
        <f>IFERROR(#REF!+#REF!,0)</f>
        <v>0</v>
      </c>
      <c r="I846" s="2">
        <f>IFERROR(AVERAGEIF(Customer_Revenue[[#This Row],[4/1/2022]:[9/30/2022]], "&gt;0"),0)</f>
        <v>36.701999999999998</v>
      </c>
      <c r="J846" s="1">
        <f>IFERROR(AVEDEV(Customer_Revenue[[#This Row],[4/1/2022]:[9/30/2022]]),0)</f>
        <v>13.030295857988165</v>
      </c>
      <c r="K846" s="1">
        <f>IFERROR(MAX(0,Customer_Revenue[[#This Row],[Q3 Mean]]-Customer_Revenue[[#This Row],[Q3 Mean Absolute Deviation]]),0)</f>
        <v>23.671704142011833</v>
      </c>
      <c r="L846" s="1">
        <f>IFERROR(MAX(0,Customer_Revenue[[#This Row],[Q3 Mean]]+Customer_Revenue[[#This Row],[Q3 Mean Absolute Deviation]]),0)</f>
        <v>49.732295857988163</v>
      </c>
      <c r="M846" s="2">
        <f>IFERROR(AVERAGEIF(Customer_Revenue[[#This Row],[10/1/2021]:[3/31/2022]], "&gt;0"),0)</f>
        <v>30.817499999999999</v>
      </c>
      <c r="N846" s="1">
        <f>IFERROR(AVEDEV(Customer_Revenue[[#This Row],[10/1/2021]:[3/31/2022]]),0)</f>
        <v>4.3764497041420105</v>
      </c>
      <c r="O846" s="1">
        <f>IFERROR(MAX(0,#REF!-#REF!),0)</f>
        <v>0</v>
      </c>
      <c r="P846" s="1">
        <f>IFERROR(#REF!+#REF!,0)</f>
        <v>0</v>
      </c>
      <c r="Q846">
        <v>13474</v>
      </c>
      <c r="AA846">
        <v>30.63</v>
      </c>
      <c r="AK846">
        <v>30.63</v>
      </c>
      <c r="AU846">
        <v>30.63</v>
      </c>
      <c r="BE846">
        <v>30.63</v>
      </c>
      <c r="BO846">
        <v>30.63</v>
      </c>
      <c r="BY846">
        <v>30.63</v>
      </c>
      <c r="CI846">
        <v>30.63</v>
      </c>
      <c r="CK846" s="17"/>
      <c r="CS846">
        <v>30.63</v>
      </c>
      <c r="DC846">
        <v>30.63</v>
      </c>
      <c r="DM846">
        <v>30.63</v>
      </c>
      <c r="DW846">
        <v>30.63</v>
      </c>
      <c r="EG846">
        <v>32.880000000000003</v>
      </c>
      <c r="EQ846">
        <v>0</v>
      </c>
      <c r="FA846">
        <v>35.520000000000003</v>
      </c>
      <c r="FK846">
        <v>35.520000000000003</v>
      </c>
      <c r="FU846">
        <v>35.520000000000003</v>
      </c>
      <c r="GE846">
        <v>35.520000000000003</v>
      </c>
      <c r="GO846">
        <v>37.85</v>
      </c>
      <c r="GY846">
        <v>0</v>
      </c>
      <c r="HI846">
        <v>0</v>
      </c>
      <c r="HS846">
        <v>37.85</v>
      </c>
      <c r="IC846">
        <v>37.85</v>
      </c>
      <c r="IM846">
        <v>0</v>
      </c>
      <c r="IW846">
        <v>37.130000000000003</v>
      </c>
      <c r="JG846">
        <v>37.130000000000003</v>
      </c>
      <c r="JQ846">
        <v>37.130000000000003</v>
      </c>
    </row>
    <row r="847" spans="1:278" x14ac:dyDescent="0.3">
      <c r="A847" s="2">
        <f>IFERROR(AVERAGEIF(Customer_Revenue[[#This Row],[1/3/2022]:[3/31/2022]], "&gt;0"), 0)</f>
        <v>29.035</v>
      </c>
      <c r="B847" s="1">
        <f>IFERROR(AVEDEV(Customer_Revenue[[#This Row],[1/3/2022]:[3/31/2022]]),0)</f>
        <v>0.625</v>
      </c>
      <c r="C847" s="1">
        <f>IFERROR(MAX(0,#REF!-#REF!),0)</f>
        <v>0</v>
      </c>
      <c r="D847" s="1">
        <f>IFERROR(#REF!+#REF!,0)</f>
        <v>0</v>
      </c>
      <c r="E847" s="2">
        <f>IFERROR(AVERAGEIF(Customer_Revenue[[#This Row],[4/1/2022]:[6/30/2022]], "&gt;0"), 0)</f>
        <v>34.055714285714281</v>
      </c>
      <c r="F847" s="1">
        <f>IFERROR(AVEDEV(Customer_Revenue[[#This Row],[4/1/2022]:[6/30/2022]]),0)</f>
        <v>0.95102040816326239</v>
      </c>
      <c r="G847" s="1">
        <f>IFERROR(MAX(0,#REF!-#REF!),0)</f>
        <v>0</v>
      </c>
      <c r="H847" s="1">
        <f>IFERROR(#REF!+#REF!,0)</f>
        <v>0</v>
      </c>
      <c r="I847" s="2">
        <f>IFERROR(AVERAGEIF(Customer_Revenue[[#This Row],[4/1/2022]:[9/30/2022]], "&gt;0"),0)</f>
        <v>34.682142857142864</v>
      </c>
      <c r="J847" s="1">
        <f>IFERROR(AVEDEV(Customer_Revenue[[#This Row],[4/1/2022]:[9/30/2022]]),0)</f>
        <v>0.92295918367346685</v>
      </c>
      <c r="K847" s="1">
        <f>IFERROR(MAX(0,Customer_Revenue[[#This Row],[Q3 Mean]]-Customer_Revenue[[#This Row],[Q3 Mean Absolute Deviation]]),0)</f>
        <v>33.759183673469394</v>
      </c>
      <c r="L847" s="1">
        <f>IFERROR(MAX(0,Customer_Revenue[[#This Row],[Q3 Mean]]+Customer_Revenue[[#This Row],[Q3 Mean Absolute Deviation]]),0)</f>
        <v>35.605102040816334</v>
      </c>
      <c r="M847" s="2">
        <f>IFERROR(AVERAGEIF(Customer_Revenue[[#This Row],[10/1/2021]:[3/31/2022]], "&gt;0"),0)</f>
        <v>28.847500000000007</v>
      </c>
      <c r="N847" s="1">
        <f>IFERROR(AVEDEV(Customer_Revenue[[#This Row],[10/1/2021]:[3/31/2022]]),0)</f>
        <v>4.0966863905325415</v>
      </c>
      <c r="O847" s="1">
        <f>IFERROR(MAX(0,#REF!-#REF!),0)</f>
        <v>0</v>
      </c>
      <c r="P847" s="1">
        <f>IFERROR(#REF!+#REF!,0)</f>
        <v>0</v>
      </c>
      <c r="Q847">
        <v>13475</v>
      </c>
      <c r="R847">
        <v>28.66</v>
      </c>
      <c r="AB847">
        <v>28.66</v>
      </c>
      <c r="AL847">
        <v>28.66</v>
      </c>
      <c r="AV847">
        <v>28.66</v>
      </c>
      <c r="BF847">
        <v>28.66</v>
      </c>
      <c r="BP847">
        <v>28.66</v>
      </c>
      <c r="BZ847">
        <v>0</v>
      </c>
      <c r="CJ847">
        <v>28.66</v>
      </c>
      <c r="CK847" s="17"/>
      <c r="CT847">
        <v>28.66</v>
      </c>
      <c r="DI847">
        <v>28.66</v>
      </c>
      <c r="DN847">
        <v>28.66</v>
      </c>
      <c r="DX847">
        <v>28.66</v>
      </c>
      <c r="EH847">
        <v>30.91</v>
      </c>
      <c r="ER847">
        <v>33.39</v>
      </c>
      <c r="FB847">
        <v>33.39</v>
      </c>
      <c r="FL847">
        <v>33.39</v>
      </c>
      <c r="FV847">
        <v>33.39</v>
      </c>
      <c r="GF847">
        <v>33.39</v>
      </c>
      <c r="GP847">
        <v>35.72</v>
      </c>
      <c r="GZ847">
        <v>35.72</v>
      </c>
      <c r="HJ847">
        <v>35.72</v>
      </c>
      <c r="HT847">
        <v>35.72</v>
      </c>
      <c r="ID847">
        <v>35.72</v>
      </c>
      <c r="IN847">
        <v>35</v>
      </c>
      <c r="IX847">
        <v>35</v>
      </c>
      <c r="JH847">
        <v>35</v>
      </c>
      <c r="JR847">
        <v>35</v>
      </c>
    </row>
    <row r="848" spans="1:278" x14ac:dyDescent="0.3">
      <c r="A848" s="2">
        <f>IFERROR(AVERAGEIF(Customer_Revenue[[#This Row],[1/3/2022]:[3/31/2022]], "&gt;0"), 0)</f>
        <v>510.49461538461549</v>
      </c>
      <c r="B848" s="1">
        <f>IFERROR(AVEDEV(Customer_Revenue[[#This Row],[1/3/2022]:[3/31/2022]]),0)</f>
        <v>25.867810650887634</v>
      </c>
      <c r="C848" s="1">
        <f>IFERROR(MAX(0,#REF!-#REF!),0)</f>
        <v>0</v>
      </c>
      <c r="D848" s="1">
        <f>IFERROR(#REF!+#REF!,0)</f>
        <v>0</v>
      </c>
      <c r="E848" s="2">
        <f>IFERROR(AVERAGEIF(Customer_Revenue[[#This Row],[4/1/2022]:[6/30/2022]], "&gt;0"), 0)</f>
        <v>485.67928571428581</v>
      </c>
      <c r="F848" s="1">
        <f>IFERROR(AVEDEV(Customer_Revenue[[#This Row],[4/1/2022]:[6/30/2022]]),0)</f>
        <v>117.39484444444439</v>
      </c>
      <c r="G848" s="1">
        <f>IFERROR(MAX(0,#REF!-#REF!),0)</f>
        <v>0</v>
      </c>
      <c r="H848" s="1">
        <f>IFERROR(#REF!+#REF!,0)</f>
        <v>0</v>
      </c>
      <c r="I848" s="2">
        <f>IFERROR(AVERAGEIF(Customer_Revenue[[#This Row],[4/1/2022]:[9/30/2022]], "&gt;0"),0)</f>
        <v>597.84888888888884</v>
      </c>
      <c r="J848" s="1">
        <f>IFERROR(AVEDEV(Customer_Revenue[[#This Row],[4/1/2022]:[9/30/2022]]),0)</f>
        <v>131.99622448979588</v>
      </c>
      <c r="K848" s="1">
        <f>IFERROR(MAX(0,Customer_Revenue[[#This Row],[Q3 Mean]]-Customer_Revenue[[#This Row],[Q3 Mean Absolute Deviation]]),0)</f>
        <v>465.85266439909299</v>
      </c>
      <c r="L848" s="1">
        <f>IFERROR(MAX(0,Customer_Revenue[[#This Row],[Q3 Mean]]+Customer_Revenue[[#This Row],[Q3 Mean Absolute Deviation]]),0)</f>
        <v>729.84511337868469</v>
      </c>
      <c r="M848" s="2">
        <f>IFERROR(AVERAGEIF(Customer_Revenue[[#This Row],[10/1/2021]:[3/31/2022]], "&gt;0"),0)</f>
        <v>504.50807692307677</v>
      </c>
      <c r="N848" s="1">
        <f>IFERROR(AVEDEV(Customer_Revenue[[#This Row],[10/1/2021]:[3/31/2022]]),0)</f>
        <v>16.519674556212891</v>
      </c>
      <c r="O848" s="1">
        <f>IFERROR(MAX(0,#REF!-#REF!),0)</f>
        <v>0</v>
      </c>
      <c r="P848" s="1">
        <f>IFERROR(#REF!+#REF!,0)</f>
        <v>0</v>
      </c>
      <c r="Q848">
        <v>13585</v>
      </c>
      <c r="S848">
        <v>539.15</v>
      </c>
      <c r="X848">
        <v>494.8</v>
      </c>
      <c r="AC848">
        <v>494.8</v>
      </c>
      <c r="AH848">
        <v>494.8</v>
      </c>
      <c r="AM848">
        <v>494.8</v>
      </c>
      <c r="AR848">
        <v>494.8</v>
      </c>
      <c r="AW848">
        <v>498.83</v>
      </c>
      <c r="BB848">
        <v>494.8</v>
      </c>
      <c r="BG848">
        <v>494.8</v>
      </c>
      <c r="BL848">
        <v>494.8</v>
      </c>
      <c r="BQ848">
        <v>494.8</v>
      </c>
      <c r="BV848">
        <v>494.8</v>
      </c>
      <c r="CA848">
        <v>494.8</v>
      </c>
      <c r="CF848">
        <v>673.45</v>
      </c>
      <c r="CK848" s="17">
        <v>494.8</v>
      </c>
      <c r="CP848">
        <v>494.8</v>
      </c>
      <c r="CU848">
        <v>494.8</v>
      </c>
      <c r="CZ848">
        <v>494.8</v>
      </c>
      <c r="DE848">
        <v>494.8</v>
      </c>
      <c r="DJ848">
        <v>494.8</v>
      </c>
      <c r="DO848">
        <v>494.8</v>
      </c>
      <c r="DT848">
        <v>494.8</v>
      </c>
      <c r="DY848">
        <v>494.8</v>
      </c>
      <c r="ED848">
        <v>515.67999999999995</v>
      </c>
      <c r="EI848">
        <v>497.05</v>
      </c>
      <c r="EN848">
        <v>497.05</v>
      </c>
      <c r="ES848">
        <v>497.05</v>
      </c>
      <c r="EX848">
        <v>497.05</v>
      </c>
      <c r="FC848">
        <v>497.05</v>
      </c>
      <c r="FH848">
        <v>497.05</v>
      </c>
      <c r="FM848">
        <v>536.19000000000005</v>
      </c>
      <c r="FR848">
        <v>536.19000000000005</v>
      </c>
      <c r="FW848">
        <v>536.19000000000005</v>
      </c>
      <c r="GB848">
        <v>536.19000000000005</v>
      </c>
      <c r="GG848">
        <v>503.04</v>
      </c>
      <c r="GH848">
        <v>26.14</v>
      </c>
      <c r="GL848">
        <v>531.48</v>
      </c>
      <c r="GQ848">
        <v>505.34</v>
      </c>
      <c r="GV848">
        <v>535.46</v>
      </c>
      <c r="GX848">
        <v>0</v>
      </c>
      <c r="HA848">
        <v>565.09</v>
      </c>
      <c r="HF848">
        <v>741.02</v>
      </c>
      <c r="HK848">
        <v>615.48</v>
      </c>
      <c r="HP848">
        <v>640.59</v>
      </c>
      <c r="HU848">
        <v>640.59</v>
      </c>
      <c r="HZ848">
        <v>681.27</v>
      </c>
      <c r="IE848">
        <v>681.27</v>
      </c>
      <c r="IJ848">
        <v>631.04999999999995</v>
      </c>
      <c r="IO848">
        <v>1222.96</v>
      </c>
      <c r="IT848">
        <v>816.16</v>
      </c>
      <c r="IY848">
        <v>680.56</v>
      </c>
      <c r="JD848">
        <v>680.56</v>
      </c>
      <c r="JI848">
        <v>680.56</v>
      </c>
      <c r="JN848">
        <v>630.34</v>
      </c>
    </row>
    <row r="849" spans="1:278" x14ac:dyDescent="0.3">
      <c r="A849" s="2">
        <f>IFERROR(AVERAGEIF(Customer_Revenue[[#This Row],[1/3/2022]:[3/31/2022]], "&gt;0"), 0)</f>
        <v>286.10923076923081</v>
      </c>
      <c r="B849" s="1">
        <f>IFERROR(AVEDEV(Customer_Revenue[[#This Row],[1/3/2022]:[3/31/2022]]),0)</f>
        <v>0.79881656804737022</v>
      </c>
      <c r="C849" s="1">
        <f>IFERROR(MAX(0,#REF!-#REF!),0)</f>
        <v>0</v>
      </c>
      <c r="D849" s="1">
        <f>IFERROR(#REF!+#REF!,0)</f>
        <v>0</v>
      </c>
      <c r="E849" s="2">
        <f>IFERROR(AVERAGEIF(Customer_Revenue[[#This Row],[4/1/2022]:[6/30/2022]], "&gt;0"), 0)</f>
        <v>320.99538461538458</v>
      </c>
      <c r="F849" s="1">
        <f>IFERROR(AVEDEV(Customer_Revenue[[#This Row],[4/1/2022]:[6/30/2022]]),0)</f>
        <v>46.964081632653084</v>
      </c>
      <c r="G849" s="1">
        <f>IFERROR(MAX(0,#REF!-#REF!),0)</f>
        <v>0</v>
      </c>
      <c r="H849" s="1">
        <f>IFERROR(#REF!+#REF!,0)</f>
        <v>0</v>
      </c>
      <c r="I849" s="2">
        <f>IFERROR(AVERAGEIF(Customer_Revenue[[#This Row],[4/1/2022]:[9/30/2022]], "&gt;0"),0)</f>
        <v>328.32500000000005</v>
      </c>
      <c r="J849" s="1">
        <f>IFERROR(AVEDEV(Customer_Revenue[[#This Row],[4/1/2022]:[9/30/2022]]),0)</f>
        <v>32.469108367626866</v>
      </c>
      <c r="K849" s="1">
        <f>IFERROR(MAX(0,Customer_Revenue[[#This Row],[Q3 Mean]]-Customer_Revenue[[#This Row],[Q3 Mean Absolute Deviation]]),0)</f>
        <v>295.85589163237319</v>
      </c>
      <c r="L849" s="1">
        <f>IFERROR(MAX(0,Customer_Revenue[[#This Row],[Q3 Mean]]+Customer_Revenue[[#This Row],[Q3 Mean Absolute Deviation]]),0)</f>
        <v>360.7941083676269</v>
      </c>
      <c r="M849" s="2">
        <f>IFERROR(AVERAGEIF(Customer_Revenue[[#This Row],[10/1/2021]:[3/31/2022]], "&gt;0"),0)</f>
        <v>285.84961538461545</v>
      </c>
      <c r="N849" s="1">
        <f>IFERROR(AVEDEV(Customer_Revenue[[#This Row],[10/1/2021]:[3/31/2022]]),0)</f>
        <v>0.4593195266272862</v>
      </c>
      <c r="O849" s="1">
        <f>IFERROR(MAX(0,#REF!-#REF!),0)</f>
        <v>0</v>
      </c>
      <c r="P849" s="1">
        <f>IFERROR(#REF!+#REF!,0)</f>
        <v>0</v>
      </c>
      <c r="Q849">
        <v>13586</v>
      </c>
      <c r="S849">
        <v>285.58999999999997</v>
      </c>
      <c r="X849">
        <v>285.58999999999997</v>
      </c>
      <c r="AC849">
        <v>285.58999999999997</v>
      </c>
      <c r="AH849">
        <v>285.58999999999997</v>
      </c>
      <c r="AM849">
        <v>285.58999999999997</v>
      </c>
      <c r="AR849">
        <v>285.58999999999997</v>
      </c>
      <c r="AW849">
        <v>285.58999999999997</v>
      </c>
      <c r="BB849">
        <v>285.58999999999997</v>
      </c>
      <c r="BG849">
        <v>285.58999999999997</v>
      </c>
      <c r="BL849">
        <v>285.58999999999997</v>
      </c>
      <c r="BQ849">
        <v>285.58999999999997</v>
      </c>
      <c r="BV849">
        <v>285.58999999999997</v>
      </c>
      <c r="CA849">
        <v>285.58999999999997</v>
      </c>
      <c r="CF849">
        <v>285.58999999999997</v>
      </c>
      <c r="CK849" s="17">
        <v>285.58999999999997</v>
      </c>
      <c r="CP849">
        <v>285.58999999999997</v>
      </c>
      <c r="CU849">
        <v>285.58999999999997</v>
      </c>
      <c r="CZ849">
        <v>285.58999999999997</v>
      </c>
      <c r="DE849">
        <v>285.58999999999997</v>
      </c>
      <c r="DJ849">
        <v>285.58999999999997</v>
      </c>
      <c r="DO849">
        <v>285.58999999999997</v>
      </c>
      <c r="DT849">
        <v>285.58999999999997</v>
      </c>
      <c r="DY849">
        <v>285.58999999999997</v>
      </c>
      <c r="ED849">
        <v>287.83999999999997</v>
      </c>
      <c r="EI849">
        <v>287.83999999999997</v>
      </c>
      <c r="EN849">
        <v>287.83999999999997</v>
      </c>
      <c r="ES849">
        <v>287.83999999999997</v>
      </c>
      <c r="EX849">
        <v>287.83999999999997</v>
      </c>
      <c r="FC849">
        <v>287.83999999999997</v>
      </c>
      <c r="FH849">
        <v>302.48</v>
      </c>
      <c r="FM849">
        <v>326.18</v>
      </c>
      <c r="FR849">
        <v>335.43</v>
      </c>
      <c r="FW849">
        <v>310.33</v>
      </c>
      <c r="GB849">
        <v>326.18</v>
      </c>
      <c r="GG849">
        <v>335.43</v>
      </c>
      <c r="GL849">
        <v>312.63</v>
      </c>
      <c r="GQ849">
        <v>344.33</v>
      </c>
      <c r="GV849">
        <v>312.63</v>
      </c>
      <c r="GX849">
        <v>0</v>
      </c>
      <c r="HA849">
        <v>403.8</v>
      </c>
      <c r="HF849">
        <v>312.63</v>
      </c>
      <c r="HK849">
        <v>312.63</v>
      </c>
      <c r="HP849">
        <v>317.64999999999998</v>
      </c>
      <c r="HU849">
        <v>337.73</v>
      </c>
      <c r="HZ849">
        <v>353.58</v>
      </c>
      <c r="IE849">
        <v>387.94</v>
      </c>
      <c r="IJ849">
        <v>312.63</v>
      </c>
      <c r="IO849">
        <v>343.62</v>
      </c>
      <c r="IT849">
        <v>337.02</v>
      </c>
      <c r="IY849">
        <v>337.02</v>
      </c>
      <c r="JD849">
        <v>337.02</v>
      </c>
      <c r="JI849">
        <v>337.02</v>
      </c>
      <c r="JN849">
        <v>337.02</v>
      </c>
    </row>
    <row r="850" spans="1:278" x14ac:dyDescent="0.3">
      <c r="A850" s="2">
        <f>IFERROR(AVERAGEIF(Customer_Revenue[[#This Row],[1/3/2022]:[3/31/2022]], "&gt;0"), 0)</f>
        <v>292.44384615384615</v>
      </c>
      <c r="B850" s="1">
        <f>IFERROR(AVEDEV(Customer_Revenue[[#This Row],[1/3/2022]:[3/31/2022]]),0)</f>
        <v>13.855147928994089</v>
      </c>
      <c r="C850" s="1">
        <f>IFERROR(MAX(0,#REF!-#REF!),0)</f>
        <v>0</v>
      </c>
      <c r="D850" s="1">
        <f>IFERROR(#REF!+#REF!,0)</f>
        <v>0</v>
      </c>
      <c r="E850" s="2">
        <f>IFERROR(AVERAGEIF(Customer_Revenue[[#This Row],[4/1/2022]:[6/30/2022]], "&gt;0"), 0)</f>
        <v>388.5315384615385</v>
      </c>
      <c r="F850" s="1">
        <f>IFERROR(AVEDEV(Customer_Revenue[[#This Row],[4/1/2022]:[6/30/2022]]),0)</f>
        <v>37.950887573964501</v>
      </c>
      <c r="G850" s="1">
        <f>IFERROR(MAX(0,#REF!-#REF!),0)</f>
        <v>0</v>
      </c>
      <c r="H850" s="1">
        <f>IFERROR(#REF!+#REF!,0)</f>
        <v>0</v>
      </c>
      <c r="I850" s="2">
        <f>IFERROR(AVERAGEIF(Customer_Revenue[[#This Row],[4/1/2022]:[9/30/2022]], "&gt;0"),0)</f>
        <v>421.17192307692306</v>
      </c>
      <c r="J850" s="1">
        <f>IFERROR(AVEDEV(Customer_Revenue[[#This Row],[4/1/2022]:[9/30/2022]]),0)</f>
        <v>63.482112482853239</v>
      </c>
      <c r="K850" s="1">
        <f>IFERROR(MAX(0,Customer_Revenue[[#This Row],[Q3 Mean]]-Customer_Revenue[[#This Row],[Q3 Mean Absolute Deviation]]),0)</f>
        <v>357.68981059406985</v>
      </c>
      <c r="L850" s="1">
        <f>IFERROR(MAX(0,Customer_Revenue[[#This Row],[Q3 Mean]]+Customer_Revenue[[#This Row],[Q3 Mean Absolute Deviation]]),0)</f>
        <v>484.65403555977628</v>
      </c>
      <c r="M850" s="2">
        <f>IFERROR(AVERAGEIF(Customer_Revenue[[#This Row],[10/1/2021]:[3/31/2022]], "&gt;0"),0)</f>
        <v>284.37076923076927</v>
      </c>
      <c r="N850" s="1">
        <f>IFERROR(AVEDEV(Customer_Revenue[[#This Row],[10/1/2021]:[3/31/2022]]),0)</f>
        <v>12.409644970414234</v>
      </c>
      <c r="O850" s="1">
        <f>IFERROR(MAX(0,#REF!-#REF!),0)</f>
        <v>0</v>
      </c>
      <c r="P850" s="1">
        <f>IFERROR(#REF!+#REF!,0)</f>
        <v>0</v>
      </c>
      <c r="Q850">
        <v>13608</v>
      </c>
      <c r="V850">
        <v>257.76</v>
      </c>
      <c r="AA850">
        <v>329.94</v>
      </c>
      <c r="AF850">
        <v>226.69</v>
      </c>
      <c r="AK850">
        <v>230.3</v>
      </c>
      <c r="AO850">
        <v>283.02</v>
      </c>
      <c r="AS850">
        <v>283.02</v>
      </c>
      <c r="AX850">
        <v>283.02</v>
      </c>
      <c r="BC850">
        <v>283.02</v>
      </c>
      <c r="BH850">
        <v>283.02</v>
      </c>
      <c r="BM850">
        <v>283.02</v>
      </c>
      <c r="BR850">
        <v>283.02</v>
      </c>
      <c r="BW850">
        <v>283.02</v>
      </c>
      <c r="CB850">
        <v>283.02</v>
      </c>
      <c r="CG850">
        <v>283.02</v>
      </c>
      <c r="CK850" s="17"/>
      <c r="CL850">
        <v>283.02</v>
      </c>
      <c r="CQ850">
        <v>283.02</v>
      </c>
      <c r="CV850">
        <v>283.02</v>
      </c>
      <c r="DA850">
        <v>283.02</v>
      </c>
      <c r="DF850">
        <v>283.02</v>
      </c>
      <c r="DK850">
        <v>283.02</v>
      </c>
      <c r="DP850">
        <v>283.02</v>
      </c>
      <c r="DU850">
        <v>295.22999999999996</v>
      </c>
      <c r="DZ850">
        <v>318.23</v>
      </c>
      <c r="EE850">
        <v>285.11</v>
      </c>
      <c r="EJ850">
        <v>285.11</v>
      </c>
      <c r="EO850">
        <v>353.93</v>
      </c>
      <c r="ET850">
        <v>353.93</v>
      </c>
      <c r="EY850">
        <v>353.93</v>
      </c>
      <c r="FD850">
        <v>353.93</v>
      </c>
      <c r="FI850">
        <v>353.93</v>
      </c>
      <c r="FN850">
        <v>421.93</v>
      </c>
      <c r="FS850">
        <v>495.42</v>
      </c>
      <c r="FX850">
        <v>398.8</v>
      </c>
      <c r="GC850">
        <v>360.3</v>
      </c>
      <c r="GH850">
        <v>428.3</v>
      </c>
      <c r="GM850">
        <v>430.59</v>
      </c>
      <c r="GR850">
        <v>365.51</v>
      </c>
      <c r="GW850">
        <v>331.51</v>
      </c>
      <c r="HB850">
        <v>402.83</v>
      </c>
      <c r="HG850">
        <v>453.27</v>
      </c>
      <c r="HL850">
        <v>453.27</v>
      </c>
      <c r="HQ850">
        <v>453.27</v>
      </c>
      <c r="HV850">
        <v>380.51</v>
      </c>
      <c r="IA850">
        <v>380.51</v>
      </c>
      <c r="IF850">
        <v>453.27</v>
      </c>
      <c r="IG850">
        <v>0</v>
      </c>
      <c r="IK850">
        <v>489.65</v>
      </c>
      <c r="IP850">
        <v>488.89</v>
      </c>
      <c r="IU850">
        <v>488.89</v>
      </c>
      <c r="IZ850">
        <v>488.89</v>
      </c>
      <c r="JE850">
        <v>488.89</v>
      </c>
      <c r="JJ850">
        <v>500.5</v>
      </c>
      <c r="JO850">
        <v>379.75</v>
      </c>
    </row>
    <row r="851" spans="1:278" x14ac:dyDescent="0.3">
      <c r="A851" s="2">
        <f>IFERROR(AVERAGEIF(Customer_Revenue[[#This Row],[1/3/2022]:[3/31/2022]], "&gt;0"), 0)</f>
        <v>20</v>
      </c>
      <c r="B851" s="1">
        <f>IFERROR(AVEDEV(Customer_Revenue[[#This Row],[1/3/2022]:[3/31/2022]]),0)</f>
        <v>5.2071005917159763</v>
      </c>
      <c r="C851" s="1">
        <f>IFERROR(MAX(0,#REF!-#REF!),0)</f>
        <v>0</v>
      </c>
      <c r="D851" s="1">
        <f>IFERROR(#REF!+#REF!,0)</f>
        <v>0</v>
      </c>
      <c r="E851" s="2">
        <f>IFERROR(AVERAGEIF(Customer_Revenue[[#This Row],[4/1/2022]:[6/30/2022]], "&gt;0"), 0)</f>
        <v>20</v>
      </c>
      <c r="F851" s="1">
        <f>IFERROR(AVEDEV(Customer_Revenue[[#This Row],[4/1/2022]:[6/30/2022]]),0)</f>
        <v>0</v>
      </c>
      <c r="G851" s="1">
        <f>IFERROR(MAX(0,#REF!-#REF!),0)</f>
        <v>0</v>
      </c>
      <c r="H851" s="1">
        <f>IFERROR(#REF!+#REF!,0)</f>
        <v>0</v>
      </c>
      <c r="I851" s="2">
        <f>IFERROR(AVERAGEIF(Customer_Revenue[[#This Row],[4/1/2022]:[9/30/2022]], "&gt;0"),0)</f>
        <v>20</v>
      </c>
      <c r="J851" s="1">
        <f>IFERROR(AVEDEV(Customer_Revenue[[#This Row],[4/1/2022]:[9/30/2022]]),0)</f>
        <v>0</v>
      </c>
      <c r="K851" s="1">
        <f>IFERROR(MAX(0,Customer_Revenue[[#This Row],[Q3 Mean]]-Customer_Revenue[[#This Row],[Q3 Mean Absolute Deviation]]),0)</f>
        <v>20</v>
      </c>
      <c r="L851" s="1">
        <f>IFERROR(MAX(0,Customer_Revenue[[#This Row],[Q3 Mean]]+Customer_Revenue[[#This Row],[Q3 Mean Absolute Deviation]]),0)</f>
        <v>20</v>
      </c>
      <c r="M851" s="2">
        <f>IFERROR(AVERAGEIF(Customer_Revenue[[#This Row],[10/1/2021]:[3/31/2022]], "&gt;0"),0)</f>
        <v>18.045833333333334</v>
      </c>
      <c r="N851" s="1">
        <f>IFERROR(AVEDEV(Customer_Revenue[[#This Row],[10/1/2021]:[3/31/2022]]),0)</f>
        <v>3.5994082840236672</v>
      </c>
      <c r="O851" s="1">
        <f>IFERROR(MAX(0,#REF!-#REF!),0)</f>
        <v>0</v>
      </c>
      <c r="P851" s="1">
        <f>IFERROR(#REF!+#REF!,0)</f>
        <v>0</v>
      </c>
      <c r="Q851">
        <v>13610</v>
      </c>
      <c r="S851">
        <v>15.31</v>
      </c>
      <c r="X851">
        <v>15.31</v>
      </c>
      <c r="AC851">
        <v>15.31</v>
      </c>
      <c r="AH851">
        <v>15.31</v>
      </c>
      <c r="AM851">
        <v>15.31</v>
      </c>
      <c r="AR851">
        <v>15.31</v>
      </c>
      <c r="AW851">
        <v>15.31</v>
      </c>
      <c r="BB851">
        <v>15.31</v>
      </c>
      <c r="BG851">
        <v>15.31</v>
      </c>
      <c r="BL851">
        <v>15.31</v>
      </c>
      <c r="BQ851">
        <v>20</v>
      </c>
      <c r="BV851">
        <v>20</v>
      </c>
      <c r="CA851">
        <v>20</v>
      </c>
      <c r="CF851">
        <v>20</v>
      </c>
      <c r="CK851" s="17">
        <v>20</v>
      </c>
      <c r="CP851">
        <v>20</v>
      </c>
      <c r="CU851">
        <v>20</v>
      </c>
      <c r="CZ851">
        <v>20</v>
      </c>
      <c r="DE851">
        <v>20</v>
      </c>
      <c r="DJ851">
        <v>20</v>
      </c>
      <c r="DO851">
        <v>0</v>
      </c>
      <c r="DT851">
        <v>20</v>
      </c>
      <c r="DY851">
        <v>0</v>
      </c>
      <c r="ED851">
        <v>20</v>
      </c>
      <c r="EI851">
        <v>20</v>
      </c>
      <c r="EN851">
        <v>20</v>
      </c>
      <c r="ES851">
        <v>20</v>
      </c>
      <c r="EX851">
        <v>20</v>
      </c>
      <c r="FC851">
        <v>20</v>
      </c>
      <c r="FH851">
        <v>20</v>
      </c>
      <c r="FM851">
        <v>20</v>
      </c>
      <c r="FR851">
        <v>20</v>
      </c>
      <c r="FW851">
        <v>20</v>
      </c>
      <c r="GB851">
        <v>20</v>
      </c>
      <c r="GG851">
        <v>20</v>
      </c>
      <c r="GL851">
        <v>20</v>
      </c>
      <c r="GQ851">
        <v>20</v>
      </c>
      <c r="GV851">
        <v>20</v>
      </c>
      <c r="HA851">
        <v>20</v>
      </c>
      <c r="HF851">
        <v>20</v>
      </c>
      <c r="HK851">
        <v>20</v>
      </c>
      <c r="HP851">
        <v>20</v>
      </c>
      <c r="HU851">
        <v>20</v>
      </c>
      <c r="HZ851">
        <v>20</v>
      </c>
      <c r="IE851">
        <v>20</v>
      </c>
      <c r="IJ851">
        <v>20</v>
      </c>
      <c r="IO851">
        <v>20</v>
      </c>
      <c r="IT851">
        <v>20</v>
      </c>
      <c r="IY851">
        <v>20</v>
      </c>
      <c r="JD851">
        <v>20</v>
      </c>
      <c r="JI851">
        <v>20</v>
      </c>
      <c r="JN851">
        <v>20</v>
      </c>
    </row>
    <row r="852" spans="1:278" x14ac:dyDescent="0.3">
      <c r="A852" s="2">
        <f>IFERROR(AVERAGEIF(Customer_Revenue[[#This Row],[1/3/2022]:[3/31/2022]], "&gt;0"), 0)</f>
        <v>23.22</v>
      </c>
      <c r="B852" s="1">
        <f>IFERROR(AVEDEV(Customer_Revenue[[#This Row],[1/3/2022]:[3/31/2022]]),0)</f>
        <v>0.41666666666666669</v>
      </c>
      <c r="C852" s="1">
        <f>IFERROR(MAX(0,#REF!-#REF!),0)</f>
        <v>0</v>
      </c>
      <c r="D852" s="1">
        <f>IFERROR(#REF!+#REF!,0)</f>
        <v>0</v>
      </c>
      <c r="E852" s="2">
        <f>IFERROR(AVERAGEIF(Customer_Revenue[[#This Row],[4/1/2022]:[6/30/2022]], "&gt;0"), 0)</f>
        <v>24.727142857142859</v>
      </c>
      <c r="F852" s="1">
        <f>IFERROR(AVEDEV(Customer_Revenue[[#This Row],[4/1/2022]:[6/30/2022]]),0)</f>
        <v>0.36734693877551194</v>
      </c>
      <c r="G852" s="1">
        <f>IFERROR(MAX(0,#REF!-#REF!),0)</f>
        <v>0</v>
      </c>
      <c r="H852" s="1">
        <f>IFERROR(#REF!+#REF!,0)</f>
        <v>0</v>
      </c>
      <c r="I852" s="2">
        <f>IFERROR(AVERAGEIF(Customer_Revenue[[#This Row],[4/1/2022]:[9/30/2022]], "&gt;0"),0)</f>
        <v>24.959230769230768</v>
      </c>
      <c r="J852" s="1">
        <f>IFERROR(AVEDEV(Customer_Revenue[[#This Row],[4/1/2022]:[9/30/2022]]),0)</f>
        <v>0.37633136094674668</v>
      </c>
      <c r="K852" s="1">
        <f>IFERROR(MAX(0,Customer_Revenue[[#This Row],[Q3 Mean]]-Customer_Revenue[[#This Row],[Q3 Mean Absolute Deviation]]),0)</f>
        <v>24.582899408284021</v>
      </c>
      <c r="L852" s="1">
        <f>IFERROR(MAX(0,Customer_Revenue[[#This Row],[Q3 Mean]]+Customer_Revenue[[#This Row],[Q3 Mean Absolute Deviation]]),0)</f>
        <v>25.335562130177514</v>
      </c>
      <c r="M852" s="2">
        <f>IFERROR(AVERAGEIF(Customer_Revenue[[#This Row],[10/1/2021]:[3/31/2022]], "&gt;0"),0)</f>
        <v>22.840769230769236</v>
      </c>
      <c r="N852" s="1">
        <f>IFERROR(AVEDEV(Customer_Revenue[[#This Row],[10/1/2021]:[3/31/2022]]),0)</f>
        <v>0.3699408284023652</v>
      </c>
      <c r="O852" s="1">
        <f>IFERROR(MAX(0,#REF!-#REF!),0)</f>
        <v>0</v>
      </c>
      <c r="P852" s="1">
        <f>IFERROR(#REF!+#REF!,0)</f>
        <v>0</v>
      </c>
      <c r="Q852">
        <v>13611</v>
      </c>
      <c r="S852">
        <v>22.44</v>
      </c>
      <c r="AC852">
        <v>22.44</v>
      </c>
      <c r="AM852">
        <v>22.44</v>
      </c>
      <c r="AW852">
        <v>22.44</v>
      </c>
      <c r="BG852">
        <v>22.44</v>
      </c>
      <c r="BQ852">
        <v>22.44</v>
      </c>
      <c r="CA852">
        <v>22.97</v>
      </c>
      <c r="CK852" s="17">
        <v>22.97</v>
      </c>
      <c r="CU852">
        <v>22.97</v>
      </c>
      <c r="DE852">
        <v>22.97</v>
      </c>
      <c r="DO852">
        <v>22.97</v>
      </c>
      <c r="DY852">
        <v>22.97</v>
      </c>
      <c r="EI852">
        <v>24.47</v>
      </c>
      <c r="ES852">
        <v>24.47</v>
      </c>
      <c r="FC852">
        <v>24.47</v>
      </c>
      <c r="FM852">
        <v>24.47</v>
      </c>
      <c r="FW852">
        <v>24.47</v>
      </c>
      <c r="GG852">
        <v>24.47</v>
      </c>
      <c r="GQ852">
        <v>25.37</v>
      </c>
      <c r="HA852">
        <v>25.37</v>
      </c>
      <c r="HK852">
        <v>25.37</v>
      </c>
      <c r="HU852">
        <v>25.37</v>
      </c>
      <c r="IE852">
        <v>25.37</v>
      </c>
      <c r="IO852">
        <v>25.09</v>
      </c>
      <c r="IY852">
        <v>25.09</v>
      </c>
      <c r="JI852">
        <v>25.09</v>
      </c>
    </row>
    <row r="853" spans="1:278" x14ac:dyDescent="0.3">
      <c r="A853" s="2">
        <f>IFERROR(AVERAGEIF(Customer_Revenue[[#This Row],[1/3/2022]:[3/31/2022]], "&gt;0"), 0)</f>
        <v>20</v>
      </c>
      <c r="B853" s="1">
        <f>IFERROR(AVEDEV(Customer_Revenue[[#This Row],[1/3/2022]:[3/31/2022]]),0)</f>
        <v>0</v>
      </c>
      <c r="C853" s="1">
        <f>IFERROR(MAX(0,#REF!-#REF!),0)</f>
        <v>0</v>
      </c>
      <c r="D853" s="1">
        <f>IFERROR(#REF!+#REF!,0)</f>
        <v>0</v>
      </c>
      <c r="E853" s="2">
        <f>IFERROR(AVERAGEIF(Customer_Revenue[[#This Row],[4/1/2022]:[6/30/2022]], "&gt;0"), 0)</f>
        <v>20</v>
      </c>
      <c r="F853" s="1">
        <f>IFERROR(AVEDEV(Customer_Revenue[[#This Row],[4/1/2022]:[6/30/2022]]),0)</f>
        <v>0</v>
      </c>
      <c r="G853" s="1">
        <f>IFERROR(MAX(0,#REF!-#REF!),0)</f>
        <v>0</v>
      </c>
      <c r="H853" s="1">
        <f>IFERROR(#REF!+#REF!,0)</f>
        <v>0</v>
      </c>
      <c r="I853" s="2">
        <f>IFERROR(AVERAGEIF(Customer_Revenue[[#This Row],[4/1/2022]:[9/30/2022]], "&gt;0"),0)</f>
        <v>20</v>
      </c>
      <c r="J853" s="1">
        <f>IFERROR(AVEDEV(Customer_Revenue[[#This Row],[4/1/2022]:[9/30/2022]]),0)</f>
        <v>0</v>
      </c>
      <c r="K853" s="1">
        <f>IFERROR(MAX(0,Customer_Revenue[[#This Row],[Q3 Mean]]-Customer_Revenue[[#This Row],[Q3 Mean Absolute Deviation]]),0)</f>
        <v>20</v>
      </c>
      <c r="L853" s="1">
        <f>IFERROR(MAX(0,Customer_Revenue[[#This Row],[Q3 Mean]]+Customer_Revenue[[#This Row],[Q3 Mean Absolute Deviation]]),0)</f>
        <v>20</v>
      </c>
      <c r="M853" s="2">
        <f>IFERROR(AVERAGEIF(Customer_Revenue[[#This Row],[10/1/2021]:[3/31/2022]], "&gt;0"),0)</f>
        <v>18.076923076923077</v>
      </c>
      <c r="N853" s="1">
        <f>IFERROR(AVEDEV(Customer_Revenue[[#This Row],[10/1/2021]:[3/31/2022]]),0)</f>
        <v>2.3668639053254421</v>
      </c>
      <c r="O853" s="1">
        <f>IFERROR(MAX(0,#REF!-#REF!),0)</f>
        <v>0</v>
      </c>
      <c r="P853" s="1">
        <f>IFERROR(#REF!+#REF!,0)</f>
        <v>0</v>
      </c>
      <c r="Q853">
        <v>13612</v>
      </c>
      <c r="T853">
        <v>15</v>
      </c>
      <c r="Y853">
        <v>15</v>
      </c>
      <c r="AD853">
        <v>15</v>
      </c>
      <c r="AI853">
        <v>15</v>
      </c>
      <c r="AN853">
        <v>15</v>
      </c>
      <c r="AS853">
        <v>15</v>
      </c>
      <c r="AX853">
        <v>15</v>
      </c>
      <c r="BC853">
        <v>15</v>
      </c>
      <c r="BH853">
        <v>15</v>
      </c>
      <c r="BM853">
        <v>15</v>
      </c>
      <c r="BR853">
        <v>20</v>
      </c>
      <c r="BW853">
        <v>20</v>
      </c>
      <c r="CB853">
        <v>20</v>
      </c>
      <c r="CG853">
        <v>20</v>
      </c>
      <c r="CK853" s="17"/>
      <c r="CL853">
        <v>20</v>
      </c>
      <c r="CQ853">
        <v>20</v>
      </c>
      <c r="CV853">
        <v>20</v>
      </c>
      <c r="DA853">
        <v>20</v>
      </c>
      <c r="DF853">
        <v>20</v>
      </c>
      <c r="DK853">
        <v>20</v>
      </c>
      <c r="DP853">
        <v>20</v>
      </c>
      <c r="DU853">
        <v>20</v>
      </c>
      <c r="DZ853">
        <v>20</v>
      </c>
      <c r="EE853">
        <v>20</v>
      </c>
      <c r="EJ853">
        <v>20</v>
      </c>
      <c r="EO853">
        <v>20</v>
      </c>
      <c r="ET853">
        <v>20</v>
      </c>
      <c r="EY853">
        <v>20</v>
      </c>
      <c r="FD853">
        <v>20</v>
      </c>
      <c r="FI853">
        <v>20</v>
      </c>
      <c r="FN853">
        <v>20</v>
      </c>
      <c r="FS853">
        <v>20</v>
      </c>
      <c r="FX853">
        <v>20</v>
      </c>
      <c r="GC853">
        <v>20</v>
      </c>
      <c r="GH853">
        <v>20</v>
      </c>
      <c r="GM853">
        <v>20</v>
      </c>
      <c r="GR853">
        <v>20</v>
      </c>
      <c r="GW853">
        <v>20</v>
      </c>
      <c r="HB853">
        <v>20</v>
      </c>
      <c r="HG853">
        <v>20</v>
      </c>
      <c r="HL853">
        <v>20</v>
      </c>
      <c r="HQ853">
        <v>20</v>
      </c>
      <c r="HV853">
        <v>20</v>
      </c>
      <c r="IA853">
        <v>20</v>
      </c>
      <c r="IF853">
        <v>20</v>
      </c>
      <c r="IK853">
        <v>20</v>
      </c>
      <c r="IP853">
        <v>20</v>
      </c>
      <c r="IU853">
        <v>20</v>
      </c>
      <c r="IZ853">
        <v>20</v>
      </c>
      <c r="JE853">
        <v>20</v>
      </c>
      <c r="JJ853">
        <v>20</v>
      </c>
      <c r="JO853">
        <v>20</v>
      </c>
    </row>
    <row r="854" spans="1:278" x14ac:dyDescent="0.3">
      <c r="A854" s="2">
        <f>IFERROR(AVERAGEIF(Customer_Revenue[[#This Row],[1/3/2022]:[3/31/2022]], "&gt;0"), 0)</f>
        <v>20</v>
      </c>
      <c r="B854" s="1">
        <f>IFERROR(AVEDEV(Customer_Revenue[[#This Row],[1/3/2022]:[3/31/2022]]),0)</f>
        <v>0</v>
      </c>
      <c r="C854" s="1">
        <f>IFERROR(MAX(0,#REF!-#REF!),0)</f>
        <v>0</v>
      </c>
      <c r="D854" s="1">
        <f>IFERROR(#REF!+#REF!,0)</f>
        <v>0</v>
      </c>
      <c r="E854" s="2">
        <f>IFERROR(AVERAGEIF(Customer_Revenue[[#This Row],[4/1/2022]:[6/30/2022]], "&gt;0"), 0)</f>
        <v>20</v>
      </c>
      <c r="F854" s="1">
        <f>IFERROR(AVEDEV(Customer_Revenue[[#This Row],[4/1/2022]:[6/30/2022]]),0)</f>
        <v>0</v>
      </c>
      <c r="G854" s="1">
        <f>IFERROR(MAX(0,#REF!-#REF!),0)</f>
        <v>0</v>
      </c>
      <c r="H854" s="1">
        <f>IFERROR(#REF!+#REF!,0)</f>
        <v>0</v>
      </c>
      <c r="I854" s="2">
        <f>IFERROR(AVERAGEIF(Customer_Revenue[[#This Row],[4/1/2022]:[9/30/2022]], "&gt;0"),0)</f>
        <v>20</v>
      </c>
      <c r="J854" s="1">
        <f>IFERROR(AVEDEV(Customer_Revenue[[#This Row],[4/1/2022]:[9/30/2022]]),0)</f>
        <v>0</v>
      </c>
      <c r="K854" s="1">
        <f>IFERROR(MAX(0,Customer_Revenue[[#This Row],[Q3 Mean]]-Customer_Revenue[[#This Row],[Q3 Mean Absolute Deviation]]),0)</f>
        <v>20</v>
      </c>
      <c r="L854" s="1">
        <f>IFERROR(MAX(0,Customer_Revenue[[#This Row],[Q3 Mean]]+Customer_Revenue[[#This Row],[Q3 Mean Absolute Deviation]]),0)</f>
        <v>20</v>
      </c>
      <c r="M854" s="2">
        <f>IFERROR(AVERAGEIF(Customer_Revenue[[#This Row],[10/1/2021]:[3/31/2022]], "&gt;0"),0)</f>
        <v>18.076923076923077</v>
      </c>
      <c r="N854" s="1">
        <f>IFERROR(AVEDEV(Customer_Revenue[[#This Row],[10/1/2021]:[3/31/2022]]),0)</f>
        <v>2.3668639053254421</v>
      </c>
      <c r="O854" s="1">
        <f>IFERROR(MAX(0,#REF!-#REF!),0)</f>
        <v>0</v>
      </c>
      <c r="P854" s="1">
        <f>IFERROR(#REF!+#REF!,0)</f>
        <v>0</v>
      </c>
      <c r="Q854">
        <v>13624</v>
      </c>
      <c r="S854">
        <v>15</v>
      </c>
      <c r="X854">
        <v>15</v>
      </c>
      <c r="AC854">
        <v>15</v>
      </c>
      <c r="AH854">
        <v>15</v>
      </c>
      <c r="AM854">
        <v>15</v>
      </c>
      <c r="AR854">
        <v>15</v>
      </c>
      <c r="AW854">
        <v>15</v>
      </c>
      <c r="BB854">
        <v>15</v>
      </c>
      <c r="BG854">
        <v>15</v>
      </c>
      <c r="BL854">
        <v>15</v>
      </c>
      <c r="BQ854">
        <v>20</v>
      </c>
      <c r="BV854">
        <v>20</v>
      </c>
      <c r="CA854">
        <v>20</v>
      </c>
      <c r="CF854">
        <v>20</v>
      </c>
      <c r="CK854" s="17">
        <v>20</v>
      </c>
      <c r="CP854">
        <v>20</v>
      </c>
      <c r="CU854">
        <v>20</v>
      </c>
      <c r="CZ854">
        <v>20</v>
      </c>
      <c r="DE854">
        <v>20</v>
      </c>
      <c r="DJ854">
        <v>20</v>
      </c>
      <c r="DO854">
        <v>20</v>
      </c>
      <c r="DT854">
        <v>20</v>
      </c>
      <c r="DY854">
        <v>20</v>
      </c>
      <c r="ED854">
        <v>20</v>
      </c>
      <c r="EI854">
        <v>20</v>
      </c>
      <c r="EN854">
        <v>20</v>
      </c>
      <c r="ES854">
        <v>20</v>
      </c>
      <c r="EX854">
        <v>20</v>
      </c>
      <c r="FC854">
        <v>20</v>
      </c>
      <c r="FH854">
        <v>20</v>
      </c>
      <c r="FM854">
        <v>20</v>
      </c>
      <c r="FR854">
        <v>20</v>
      </c>
      <c r="FW854">
        <v>20</v>
      </c>
      <c r="GB854">
        <v>20</v>
      </c>
      <c r="GG854">
        <v>20</v>
      </c>
      <c r="GL854">
        <v>20</v>
      </c>
      <c r="GQ854">
        <v>20</v>
      </c>
      <c r="GV854">
        <v>20</v>
      </c>
      <c r="HA854">
        <v>20</v>
      </c>
      <c r="HF854">
        <v>20</v>
      </c>
      <c r="HK854">
        <v>20</v>
      </c>
      <c r="HP854">
        <v>20</v>
      </c>
      <c r="HU854">
        <v>20</v>
      </c>
      <c r="HZ854">
        <v>20</v>
      </c>
      <c r="IE854">
        <v>20</v>
      </c>
      <c r="IJ854">
        <v>20</v>
      </c>
      <c r="IO854">
        <v>20</v>
      </c>
      <c r="IT854">
        <v>20</v>
      </c>
      <c r="IY854">
        <v>20</v>
      </c>
      <c r="JD854">
        <v>20</v>
      </c>
      <c r="JI854">
        <v>20</v>
      </c>
      <c r="JN854">
        <v>20</v>
      </c>
    </row>
    <row r="855" spans="1:278" x14ac:dyDescent="0.3">
      <c r="A855" s="2">
        <f>IFERROR(AVERAGEIF(Customer_Revenue[[#This Row],[1/3/2022]:[3/31/2022]], "&gt;0"), 0)</f>
        <v>21.558</v>
      </c>
      <c r="B855" s="1">
        <f>IFERROR(AVEDEV(Customer_Revenue[[#This Row],[1/3/2022]:[3/31/2022]]),0)</f>
        <v>8.799183673469388</v>
      </c>
      <c r="C855" s="1">
        <f>IFERROR(MAX(0,#REF!-#REF!),0)</f>
        <v>0</v>
      </c>
      <c r="D855" s="1">
        <f>IFERROR(#REF!+#REF!,0)</f>
        <v>0</v>
      </c>
      <c r="E855" s="2">
        <f>IFERROR(AVERAGEIF(Customer_Revenue[[#This Row],[4/1/2022]:[6/30/2022]], "&gt;0"), 0)</f>
        <v>41.065000000000005</v>
      </c>
      <c r="F855" s="1">
        <f>IFERROR(AVEDEV(Customer_Revenue[[#This Row],[4/1/2022]:[6/30/2022]]),0)</f>
        <v>20.88</v>
      </c>
      <c r="G855" s="1">
        <f>IFERROR(MAX(0,#REF!-#REF!),0)</f>
        <v>0</v>
      </c>
      <c r="H855" s="1">
        <f>IFERROR(#REF!+#REF!,0)</f>
        <v>0</v>
      </c>
      <c r="I855" s="2">
        <f>IFERROR(AVERAGEIF(Customer_Revenue[[#This Row],[4/1/2022]:[9/30/2022]], "&gt;0"),0)</f>
        <v>34.037500000000001</v>
      </c>
      <c r="J855" s="1">
        <f>IFERROR(AVEDEV(Customer_Revenue[[#This Row],[4/1/2022]:[9/30/2022]]),0)</f>
        <v>12.604852071005915</v>
      </c>
      <c r="K855" s="1">
        <f>IFERROR(MAX(0,Customer_Revenue[[#This Row],[Q3 Mean]]-Customer_Revenue[[#This Row],[Q3 Mean Absolute Deviation]]),0)</f>
        <v>21.432647928994086</v>
      </c>
      <c r="L855" s="1">
        <f>IFERROR(MAX(0,Customer_Revenue[[#This Row],[Q3 Mean]]+Customer_Revenue[[#This Row],[Q3 Mean Absolute Deviation]]),0)</f>
        <v>46.642352071005917</v>
      </c>
      <c r="M855" s="2">
        <f>IFERROR(AVERAGEIF(Customer_Revenue[[#This Row],[10/1/2021]:[3/31/2022]], "&gt;0"),0)</f>
        <v>20.665555555555553</v>
      </c>
      <c r="N855" s="1">
        <f>IFERROR(AVEDEV(Customer_Revenue[[#This Row],[10/1/2021]:[3/31/2022]]),0)</f>
        <v>8.8042603550295855</v>
      </c>
      <c r="O855" s="1">
        <f>IFERROR(MAX(0,#REF!-#REF!),0)</f>
        <v>0</v>
      </c>
      <c r="P855" s="1">
        <f>IFERROR(#REF!+#REF!,0)</f>
        <v>0</v>
      </c>
      <c r="Q855">
        <v>13701</v>
      </c>
      <c r="AD855">
        <v>19.55</v>
      </c>
      <c r="AI855">
        <v>19.55</v>
      </c>
      <c r="AS855">
        <v>19.55</v>
      </c>
      <c r="BC855">
        <v>19.55</v>
      </c>
      <c r="BM855">
        <v>0</v>
      </c>
      <c r="BW855">
        <v>0</v>
      </c>
      <c r="CG855">
        <v>19.55</v>
      </c>
      <c r="CK855" s="17"/>
      <c r="CQ855">
        <v>19.55</v>
      </c>
      <c r="DA855">
        <v>19.55</v>
      </c>
      <c r="DK855">
        <v>0</v>
      </c>
      <c r="DP855">
        <v>0</v>
      </c>
      <c r="DZ855">
        <v>23.82</v>
      </c>
      <c r="EJ855">
        <v>25.32</v>
      </c>
      <c r="ET855">
        <v>25.32</v>
      </c>
      <c r="EY855">
        <v>25.32</v>
      </c>
      <c r="FN855">
        <v>25.49</v>
      </c>
      <c r="FS855">
        <v>91.37</v>
      </c>
      <c r="GC855">
        <v>25.49</v>
      </c>
      <c r="GW855">
        <v>53.4</v>
      </c>
      <c r="HG855">
        <v>26.7</v>
      </c>
      <c r="HQ855">
        <v>26.7</v>
      </c>
      <c r="IA855">
        <v>26.7</v>
      </c>
      <c r="IP855">
        <v>26.7</v>
      </c>
      <c r="IU855">
        <v>0</v>
      </c>
      <c r="JE855">
        <v>27.63</v>
      </c>
      <c r="JO855">
        <v>27.63</v>
      </c>
    </row>
    <row r="856" spans="1:278" x14ac:dyDescent="0.3">
      <c r="A856" s="2">
        <f>IFERROR(AVERAGEIF(Customer_Revenue[[#This Row],[1/3/2022]:[3/31/2022]], "&gt;0"), 0)</f>
        <v>69.13000000000001</v>
      </c>
      <c r="B856" s="1">
        <f>IFERROR(AVEDEV(Customer_Revenue[[#This Row],[1/3/2022]:[3/31/2022]]),0)</f>
        <v>24.073333333333327</v>
      </c>
      <c r="C856" s="1">
        <f>IFERROR(MAX(0,#REF!-#REF!),0)</f>
        <v>0</v>
      </c>
      <c r="D856" s="1">
        <f>IFERROR(#REF!+#REF!,0)</f>
        <v>0</v>
      </c>
      <c r="E856" s="2">
        <f>IFERROR(AVERAGEIF(Customer_Revenue[[#This Row],[4/1/2022]:[6/30/2022]], "&gt;0"), 0)</f>
        <v>112.01666666666667</v>
      </c>
      <c r="F856" s="1">
        <f>IFERROR(AVEDEV(Customer_Revenue[[#This Row],[4/1/2022]:[6/30/2022]]),0)</f>
        <v>68.38000000000001</v>
      </c>
      <c r="G856" s="1">
        <f>IFERROR(MAX(0,#REF!-#REF!),0)</f>
        <v>0</v>
      </c>
      <c r="H856" s="1">
        <f>IFERROR(#REF!+#REF!,0)</f>
        <v>0</v>
      </c>
      <c r="I856" s="2">
        <f>IFERROR(AVERAGEIF(Customer_Revenue[[#This Row],[4/1/2022]:[9/30/2022]], "&gt;0"),0)</f>
        <v>160.20833333333334</v>
      </c>
      <c r="J856" s="1">
        <f>IFERROR(AVEDEV(Customer_Revenue[[#This Row],[4/1/2022]:[9/30/2022]]),0)</f>
        <v>93.009135802469117</v>
      </c>
      <c r="K856" s="1">
        <f>IFERROR(MAX(0,Customer_Revenue[[#This Row],[Q3 Mean]]-Customer_Revenue[[#This Row],[Q3 Mean Absolute Deviation]]),0)</f>
        <v>67.199197530864225</v>
      </c>
      <c r="L856" s="1">
        <f>IFERROR(MAX(0,Customer_Revenue[[#This Row],[Q3 Mean]]+Customer_Revenue[[#This Row],[Q3 Mean Absolute Deviation]]),0)</f>
        <v>253.21746913580245</v>
      </c>
      <c r="M856" s="2">
        <f>IFERROR(AVERAGEIF(Customer_Revenue[[#This Row],[10/1/2021]:[3/31/2022]], "&gt;0"),0)</f>
        <v>57.303333333333335</v>
      </c>
      <c r="N856" s="1">
        <f>IFERROR(AVEDEV(Customer_Revenue[[#This Row],[10/1/2021]:[3/31/2022]]),0)</f>
        <v>27.831020408163266</v>
      </c>
      <c r="O856" s="1">
        <f>IFERROR(MAX(0,#REF!-#REF!),0)</f>
        <v>0</v>
      </c>
      <c r="P856" s="1">
        <f>IFERROR(#REF!+#REF!,0)</f>
        <v>0</v>
      </c>
      <c r="Q856">
        <v>13717</v>
      </c>
      <c r="S856">
        <v>70.39</v>
      </c>
      <c r="AO856">
        <v>33.020000000000003</v>
      </c>
      <c r="BI856">
        <v>33.020000000000003</v>
      </c>
      <c r="CC856">
        <v>0</v>
      </c>
      <c r="CK856" s="17"/>
      <c r="CW856">
        <v>33.020000000000003</v>
      </c>
      <c r="DQ856">
        <v>101.69</v>
      </c>
      <c r="EK856">
        <v>72.680000000000007</v>
      </c>
      <c r="EW856">
        <v>-6.51</v>
      </c>
      <c r="FE856">
        <v>34.520000000000003</v>
      </c>
      <c r="FY856">
        <v>134.84</v>
      </c>
      <c r="GS856">
        <v>166.69</v>
      </c>
      <c r="HM856">
        <v>197.99</v>
      </c>
      <c r="ID856">
        <v>-20</v>
      </c>
      <c r="IG856">
        <v>188.34</v>
      </c>
      <c r="JA856">
        <v>238.87</v>
      </c>
      <c r="JF856">
        <v>-20</v>
      </c>
    </row>
    <row r="857" spans="1:278" x14ac:dyDescent="0.3">
      <c r="A857" s="2">
        <f>IFERROR(AVERAGEIF(Customer_Revenue[[#This Row],[1/3/2022]:[3/31/2022]], "&gt;0"), 0)</f>
        <v>89.363333333333344</v>
      </c>
      <c r="B857" s="1">
        <f>IFERROR(AVEDEV(Customer_Revenue[[#This Row],[1/3/2022]:[3/31/2022]]),0)</f>
        <v>23.231111111111108</v>
      </c>
      <c r="C857" s="1">
        <f>IFERROR(MAX(0,#REF!-#REF!),0)</f>
        <v>0</v>
      </c>
      <c r="D857" s="1">
        <f>IFERROR(#REF!+#REF!,0)</f>
        <v>0</v>
      </c>
      <c r="E857" s="2">
        <f>IFERROR(AVERAGEIF(Customer_Revenue[[#This Row],[4/1/2022]:[6/30/2022]], "&gt;0"), 0)</f>
        <v>73.709999999999994</v>
      </c>
      <c r="F857" s="1">
        <f>IFERROR(AVEDEV(Customer_Revenue[[#This Row],[4/1/2022]:[6/30/2022]]),0)</f>
        <v>43.093333333333327</v>
      </c>
      <c r="G857" s="1">
        <f>IFERROR(MAX(0,#REF!-#REF!),0)</f>
        <v>0</v>
      </c>
      <c r="H857" s="1">
        <f>IFERROR(#REF!+#REF!,0)</f>
        <v>0</v>
      </c>
      <c r="I857" s="2">
        <f>IFERROR(AVERAGEIF(Customer_Revenue[[#This Row],[4/1/2022]:[9/30/2022]], "&gt;0"),0)</f>
        <v>66.201666666666668</v>
      </c>
      <c r="J857" s="1">
        <f>IFERROR(AVEDEV(Customer_Revenue[[#This Row],[4/1/2022]:[9/30/2022]]),0)</f>
        <v>41.902222222222221</v>
      </c>
      <c r="K857" s="1">
        <f>IFERROR(MAX(0,Customer_Revenue[[#This Row],[Q3 Mean]]-Customer_Revenue[[#This Row],[Q3 Mean Absolute Deviation]]),0)</f>
        <v>24.299444444444447</v>
      </c>
      <c r="L857" s="1">
        <f>IFERROR(MAX(0,Customer_Revenue[[#This Row],[Q3 Mean]]+Customer_Revenue[[#This Row],[Q3 Mean Absolute Deviation]]),0)</f>
        <v>108.10388888888889</v>
      </c>
      <c r="M857" s="2">
        <f>IFERROR(AVERAGEIF(Customer_Revenue[[#This Row],[10/1/2021]:[3/31/2022]], "&gt;0"),0)</f>
        <v>61.28125</v>
      </c>
      <c r="N857" s="1">
        <f>IFERROR(AVEDEV(Customer_Revenue[[#This Row],[10/1/2021]:[3/31/2022]]),0)</f>
        <v>22.451562500000005</v>
      </c>
      <c r="O857" s="1">
        <f>IFERROR(MAX(0,#REF!-#REF!),0)</f>
        <v>0</v>
      </c>
      <c r="P857" s="1">
        <f>IFERROR(#REF!+#REF!,0)</f>
        <v>0</v>
      </c>
      <c r="Q857">
        <v>13718</v>
      </c>
      <c r="S857">
        <v>55.54</v>
      </c>
      <c r="AM857">
        <v>55.54</v>
      </c>
      <c r="BG857">
        <v>24.24</v>
      </c>
      <c r="BS857">
        <v>62.6</v>
      </c>
      <c r="CA857">
        <v>24.24</v>
      </c>
      <c r="CK857" s="17"/>
      <c r="CV857">
        <v>86.84</v>
      </c>
      <c r="DO857">
        <v>124.21</v>
      </c>
      <c r="EN857">
        <v>57.04</v>
      </c>
      <c r="FC857">
        <v>25.74</v>
      </c>
      <c r="FW857">
        <v>57.04</v>
      </c>
      <c r="GQ857">
        <v>138.35</v>
      </c>
      <c r="HK857">
        <v>27.09</v>
      </c>
      <c r="IF857">
        <v>29.23</v>
      </c>
      <c r="IY857">
        <v>119.76</v>
      </c>
    </row>
    <row r="858" spans="1:278" x14ac:dyDescent="0.3">
      <c r="A858" s="2">
        <f>IFERROR(AVERAGEIF(Customer_Revenue[[#This Row],[1/3/2022]:[3/31/2022]], "&gt;0"), 0)</f>
        <v>65.369230769230782</v>
      </c>
      <c r="B858" s="1">
        <f>IFERROR(AVEDEV(Customer_Revenue[[#This Row],[1/3/2022]:[3/31/2022]]),0)</f>
        <v>0.79881656804734724</v>
      </c>
      <c r="C858" s="1">
        <f>IFERROR(MAX(0,#REF!-#REF!),0)</f>
        <v>0</v>
      </c>
      <c r="D858" s="1">
        <f>IFERROR(#REF!+#REF!,0)</f>
        <v>0</v>
      </c>
      <c r="E858" s="2">
        <f>IFERROR(AVERAGEIF(Customer_Revenue[[#This Row],[4/1/2022]:[6/30/2022]], "&gt;0"), 0)</f>
        <v>70.308461538461557</v>
      </c>
      <c r="F858" s="1">
        <f>IFERROR(AVEDEV(Customer_Revenue[[#This Row],[4/1/2022]:[6/30/2022]]),0)</f>
        <v>3.4552662721893515</v>
      </c>
      <c r="G858" s="1">
        <f>IFERROR(MAX(0,#REF!-#REF!),0)</f>
        <v>0</v>
      </c>
      <c r="H858" s="1">
        <f>IFERROR(#REF!+#REF!,0)</f>
        <v>0</v>
      </c>
      <c r="I858" s="2">
        <f>IFERROR(AVERAGEIF(Customer_Revenue[[#This Row],[4/1/2022]:[9/30/2022]], "&gt;0"),0)</f>
        <v>73.163461538461519</v>
      </c>
      <c r="J858" s="1">
        <f>IFERROR(AVEDEV(Customer_Revenue[[#This Row],[4/1/2022]:[9/30/2022]]),0)</f>
        <v>3.2649408284023758</v>
      </c>
      <c r="K858" s="1">
        <f>IFERROR(MAX(0,Customer_Revenue[[#This Row],[Q3 Mean]]-Customer_Revenue[[#This Row],[Q3 Mean Absolute Deviation]]),0)</f>
        <v>69.898520710059145</v>
      </c>
      <c r="L858" s="1">
        <f>IFERROR(MAX(0,Customer_Revenue[[#This Row],[Q3 Mean]]+Customer_Revenue[[#This Row],[Q3 Mean Absolute Deviation]]),0)</f>
        <v>76.428402366863892</v>
      </c>
      <c r="M858" s="2">
        <f>IFERROR(AVERAGEIF(Customer_Revenue[[#This Row],[10/1/2021]:[3/31/2022]], "&gt;0"),0)</f>
        <v>65.016538461538431</v>
      </c>
      <c r="N858" s="1">
        <f>IFERROR(AVEDEV(Customer_Revenue[[#This Row],[10/1/2021]:[3/31/2022]]),0)</f>
        <v>1.0410650887573794</v>
      </c>
      <c r="O858" s="1">
        <f>IFERROR(MAX(0,#REF!-#REF!),0)</f>
        <v>0</v>
      </c>
      <c r="P858" s="1">
        <f>IFERROR(#REF!+#REF!,0)</f>
        <v>0</v>
      </c>
      <c r="Q858">
        <v>13721</v>
      </c>
      <c r="U858">
        <v>64.849999999999994</v>
      </c>
      <c r="Z858">
        <v>64.849999999999994</v>
      </c>
      <c r="AE858">
        <v>72.3</v>
      </c>
      <c r="AJ858">
        <v>64.849999999999994</v>
      </c>
      <c r="AO858">
        <v>64.849999999999994</v>
      </c>
      <c r="AT858">
        <v>64.849999999999994</v>
      </c>
      <c r="AY858">
        <v>64.849999999999994</v>
      </c>
      <c r="BD858">
        <v>54.98</v>
      </c>
      <c r="BI858">
        <v>64.849999999999994</v>
      </c>
      <c r="BN858">
        <v>64.849999999999994</v>
      </c>
      <c r="BS858">
        <v>64.849999999999994</v>
      </c>
      <c r="BX858">
        <v>64.849999999999994</v>
      </c>
      <c r="CC858">
        <v>64.849999999999994</v>
      </c>
      <c r="CH858">
        <v>64.849999999999994</v>
      </c>
      <c r="CK858" s="17"/>
      <c r="CM858">
        <v>64.849999999999994</v>
      </c>
      <c r="CR858">
        <v>64.849999999999994</v>
      </c>
      <c r="CW858">
        <v>64.849999999999994</v>
      </c>
      <c r="DB858">
        <v>64.849999999999994</v>
      </c>
      <c r="DG858">
        <v>64.849999999999994</v>
      </c>
      <c r="DL858">
        <v>64.849999999999994</v>
      </c>
      <c r="DQ858">
        <v>64.849999999999994</v>
      </c>
      <c r="DV858">
        <v>64.849999999999994</v>
      </c>
      <c r="EA858">
        <v>64.849999999999994</v>
      </c>
      <c r="EF858">
        <v>67.099999999999994</v>
      </c>
      <c r="EK858">
        <v>67.099999999999994</v>
      </c>
      <c r="EP858">
        <v>67.099999999999994</v>
      </c>
      <c r="EU858">
        <v>67.099999999999994</v>
      </c>
      <c r="EZ858">
        <v>67.099999999999994</v>
      </c>
      <c r="FE858">
        <v>67.099999999999994</v>
      </c>
      <c r="FJ858">
        <v>67.099999999999994</v>
      </c>
      <c r="FO858">
        <v>67.099999999999994</v>
      </c>
      <c r="FT858">
        <v>67.099999999999994</v>
      </c>
      <c r="FY858">
        <v>67.099999999999994</v>
      </c>
      <c r="GD858">
        <v>78.260000000000005</v>
      </c>
      <c r="GI858">
        <v>73.209999999999994</v>
      </c>
      <c r="GN858">
        <v>73.209999999999994</v>
      </c>
      <c r="GS858">
        <v>73.209999999999994</v>
      </c>
      <c r="GX858">
        <v>73.209999999999994</v>
      </c>
      <c r="HC858">
        <v>73.209999999999994</v>
      </c>
      <c r="HH858">
        <v>76.34</v>
      </c>
      <c r="HM858">
        <v>76.34</v>
      </c>
      <c r="HR858">
        <v>76.34</v>
      </c>
      <c r="HW858">
        <v>76.34</v>
      </c>
      <c r="IB858">
        <v>76.34</v>
      </c>
      <c r="IG858">
        <v>76.34</v>
      </c>
      <c r="IL858">
        <v>75.599999999999994</v>
      </c>
      <c r="IQ858">
        <v>75.599999999999994</v>
      </c>
      <c r="IV858">
        <v>75.599999999999994</v>
      </c>
      <c r="JA858">
        <v>75.599999999999994</v>
      </c>
      <c r="JF858">
        <v>75.599999999999994</v>
      </c>
      <c r="JK858">
        <v>75.599999999999994</v>
      </c>
      <c r="JP858">
        <v>76.599999999999994</v>
      </c>
    </row>
    <row r="859" spans="1:278" x14ac:dyDescent="0.3">
      <c r="A859" s="2">
        <f>IFERROR(AVERAGEIF(Customer_Revenue[[#This Row],[1/3/2022]:[3/31/2022]], "&gt;0"), 0)</f>
        <v>466.46000000000004</v>
      </c>
      <c r="B859" s="1">
        <f>IFERROR(AVEDEV(Customer_Revenue[[#This Row],[1/3/2022]:[3/31/2022]]),0)</f>
        <v>37.896666666666704</v>
      </c>
      <c r="C859" s="1">
        <f>IFERROR(MAX(0,#REF!-#REF!),0)</f>
        <v>0</v>
      </c>
      <c r="D859" s="1">
        <f>IFERROR(#REF!+#REF!,0)</f>
        <v>0</v>
      </c>
      <c r="E859" s="2">
        <f>IFERROR(AVERAGEIF(Customer_Revenue[[#This Row],[4/1/2022]:[6/30/2022]], "&gt;0"), 0)</f>
        <v>496.34769230769234</v>
      </c>
      <c r="F859" s="1">
        <f>IFERROR(AVEDEV(Customer_Revenue[[#This Row],[4/1/2022]:[6/30/2022]]),0)</f>
        <v>26.23952662721894</v>
      </c>
      <c r="G859" s="1">
        <f>IFERROR(MAX(0,#REF!-#REF!),0)</f>
        <v>0</v>
      </c>
      <c r="H859" s="1">
        <f>IFERROR(#REF!+#REF!,0)</f>
        <v>0</v>
      </c>
      <c r="I859" s="2">
        <f>IFERROR(AVERAGEIF(Customer_Revenue[[#This Row],[4/1/2022]:[9/30/2022]], "&gt;0"),0)</f>
        <v>512.25</v>
      </c>
      <c r="J859" s="1">
        <f>IFERROR(AVEDEV(Customer_Revenue[[#This Row],[4/1/2022]:[9/30/2022]]),0)</f>
        <v>26.122222222222209</v>
      </c>
      <c r="K859" s="1">
        <f>IFERROR(MAX(0,Customer_Revenue[[#This Row],[Q3 Mean]]-Customer_Revenue[[#This Row],[Q3 Mean Absolute Deviation]]),0)</f>
        <v>486.12777777777779</v>
      </c>
      <c r="L859" s="1">
        <f>IFERROR(MAX(0,Customer_Revenue[[#This Row],[Q3 Mean]]+Customer_Revenue[[#This Row],[Q3 Mean Absolute Deviation]]),0)</f>
        <v>538.37222222222226</v>
      </c>
      <c r="M859" s="2">
        <f>IFERROR(AVERAGEIF(Customer_Revenue[[#This Row],[10/1/2021]:[3/31/2022]], "&gt;0"),0)</f>
        <v>462.80615384615368</v>
      </c>
      <c r="N859" s="1">
        <f>IFERROR(AVEDEV(Customer_Revenue[[#This Row],[10/1/2021]:[3/31/2022]]),0)</f>
        <v>30.484733727810529</v>
      </c>
      <c r="O859" s="1">
        <f>IFERROR(MAX(0,#REF!-#REF!),0)</f>
        <v>0</v>
      </c>
      <c r="P859" s="1">
        <f>IFERROR(#REF!+#REF!,0)</f>
        <v>0</v>
      </c>
      <c r="Q859">
        <v>13762</v>
      </c>
      <c r="R859">
        <v>445.38</v>
      </c>
      <c r="W859">
        <v>445.38</v>
      </c>
      <c r="AB859">
        <v>567.04</v>
      </c>
      <c r="AG859">
        <v>445.38</v>
      </c>
      <c r="AL859">
        <v>445.38</v>
      </c>
      <c r="AQ859">
        <v>445.38</v>
      </c>
      <c r="AV859">
        <v>445.38</v>
      </c>
      <c r="BA859">
        <v>445.38</v>
      </c>
      <c r="BF859">
        <v>445.38</v>
      </c>
      <c r="BK859">
        <v>445.38</v>
      </c>
      <c r="BP859">
        <v>445.38</v>
      </c>
      <c r="BU859">
        <v>445.38</v>
      </c>
      <c r="BZ859">
        <v>523.84</v>
      </c>
      <c r="CE859">
        <v>445.38</v>
      </c>
      <c r="CJ859">
        <v>445.38</v>
      </c>
      <c r="CK859" s="17"/>
      <c r="CO859">
        <v>445.38</v>
      </c>
      <c r="CT859">
        <v>445.38</v>
      </c>
      <c r="CY859">
        <v>445.38</v>
      </c>
      <c r="DD859">
        <v>445.38</v>
      </c>
      <c r="DI859">
        <v>445.38</v>
      </c>
      <c r="DN859">
        <v>445.38</v>
      </c>
      <c r="DS859">
        <v>445.38</v>
      </c>
      <c r="DX859">
        <v>693.84</v>
      </c>
      <c r="EC859">
        <v>445.38</v>
      </c>
      <c r="EH859">
        <v>447.63</v>
      </c>
      <c r="EM859">
        <v>447.63</v>
      </c>
      <c r="ER859">
        <v>478.73</v>
      </c>
      <c r="EW859">
        <v>478.73</v>
      </c>
      <c r="FB859">
        <v>646.63</v>
      </c>
      <c r="FG859">
        <v>478.73</v>
      </c>
      <c r="FL859">
        <v>478.73</v>
      </c>
      <c r="FQ859">
        <v>478.73</v>
      </c>
      <c r="FV859">
        <v>478.73</v>
      </c>
      <c r="GA859">
        <v>478.73</v>
      </c>
      <c r="GF859">
        <v>478.73</v>
      </c>
      <c r="GK859">
        <v>481.54</v>
      </c>
      <c r="GP859">
        <v>481.54</v>
      </c>
      <c r="GU859">
        <v>506.49</v>
      </c>
      <c r="GZ859">
        <v>506.48</v>
      </c>
      <c r="HE859">
        <v>661.48</v>
      </c>
      <c r="HJ859">
        <v>506.48</v>
      </c>
      <c r="HO859">
        <v>506.48</v>
      </c>
      <c r="HT859">
        <v>528.69000000000005</v>
      </c>
      <c r="HY859">
        <v>517.39</v>
      </c>
      <c r="ID859">
        <v>517.39</v>
      </c>
      <c r="II859">
        <v>517.39</v>
      </c>
      <c r="IN859">
        <v>523.80999999999995</v>
      </c>
      <c r="IS859">
        <v>516.52</v>
      </c>
      <c r="IX859">
        <v>516.52</v>
      </c>
      <c r="JC859">
        <v>516.52</v>
      </c>
      <c r="JH859">
        <v>516.52</v>
      </c>
      <c r="JM859">
        <v>516.52</v>
      </c>
      <c r="JR859">
        <v>516.52</v>
      </c>
    </row>
    <row r="860" spans="1:278" x14ac:dyDescent="0.3">
      <c r="A860" s="2">
        <f>IFERROR(AVERAGEIF(Customer_Revenue[[#This Row],[1/3/2022]:[3/31/2022]], "&gt;0"), 0)</f>
        <v>35.394615384615392</v>
      </c>
      <c r="B860" s="1">
        <f>IFERROR(AVEDEV(Customer_Revenue[[#This Row],[1/3/2022]:[3/31/2022]]),0)</f>
        <v>9.5180612244898022</v>
      </c>
      <c r="C860" s="1">
        <f>IFERROR(MAX(0,#REF!-#REF!),0)</f>
        <v>0</v>
      </c>
      <c r="D860" s="1">
        <f>IFERROR(#REF!+#REF!,0)</f>
        <v>0</v>
      </c>
      <c r="E860" s="2">
        <f>IFERROR(AVERAGEIF(Customer_Revenue[[#This Row],[4/1/2022]:[6/30/2022]], "&gt;0"), 0)</f>
        <v>37.003846153846148</v>
      </c>
      <c r="F860" s="1">
        <f>IFERROR(AVEDEV(Customer_Revenue[[#This Row],[4/1/2022]:[6/30/2022]]),0)</f>
        <v>7.9926627218934856</v>
      </c>
      <c r="G860" s="1">
        <f>IFERROR(MAX(0,#REF!-#REF!),0)</f>
        <v>0</v>
      </c>
      <c r="H860" s="1">
        <f>IFERROR(#REF!+#REF!,0)</f>
        <v>0</v>
      </c>
      <c r="I860" s="2">
        <f>IFERROR(AVERAGEIF(Customer_Revenue[[#This Row],[4/1/2022]:[9/30/2022]], "&gt;0"),0)</f>
        <v>47.819615384615403</v>
      </c>
      <c r="J860" s="1">
        <f>IFERROR(AVEDEV(Customer_Revenue[[#This Row],[4/1/2022]:[9/30/2022]]),0)</f>
        <v>23.385102880658437</v>
      </c>
      <c r="K860" s="1">
        <f>IFERROR(MAX(0,Customer_Revenue[[#This Row],[Q3 Mean]]-Customer_Revenue[[#This Row],[Q3 Mean Absolute Deviation]]),0)</f>
        <v>24.434512503956967</v>
      </c>
      <c r="L860" s="1">
        <f>IFERROR(MAX(0,Customer_Revenue[[#This Row],[Q3 Mean]]+Customer_Revenue[[#This Row],[Q3 Mean Absolute Deviation]]),0)</f>
        <v>71.20471826527384</v>
      </c>
      <c r="M860" s="2">
        <f>IFERROR(AVERAGEIF(Customer_Revenue[[#This Row],[10/1/2021]:[3/31/2022]], "&gt;0"),0)</f>
        <v>34.296923076923072</v>
      </c>
      <c r="N860" s="1">
        <f>IFERROR(AVEDEV(Customer_Revenue[[#This Row],[10/1/2021]:[3/31/2022]]),0)</f>
        <v>7.5533333333333319</v>
      </c>
      <c r="O860" s="1">
        <f>IFERROR(MAX(0,#REF!-#REF!),0)</f>
        <v>0</v>
      </c>
      <c r="P860" s="1">
        <f>IFERROR(#REF!+#REF!,0)</f>
        <v>0</v>
      </c>
      <c r="Q860">
        <v>13767</v>
      </c>
      <c r="S860">
        <v>30.29</v>
      </c>
      <c r="X860">
        <v>30.29</v>
      </c>
      <c r="AC860">
        <v>52.91</v>
      </c>
      <c r="AH860">
        <v>30.29</v>
      </c>
      <c r="AM860">
        <v>30.29</v>
      </c>
      <c r="AR860">
        <v>30.29</v>
      </c>
      <c r="AW860">
        <v>48.29</v>
      </c>
      <c r="BB860">
        <v>27.49</v>
      </c>
      <c r="BG860">
        <v>30.29</v>
      </c>
      <c r="BL860">
        <v>30.29</v>
      </c>
      <c r="BQ860">
        <v>30.29</v>
      </c>
      <c r="BV860">
        <v>30.29</v>
      </c>
      <c r="CA860">
        <v>30.29</v>
      </c>
      <c r="CF860">
        <v>30.29</v>
      </c>
      <c r="CK860" s="17">
        <v>30.29</v>
      </c>
      <c r="CP860">
        <v>30.29</v>
      </c>
      <c r="CU860">
        <v>30.29</v>
      </c>
      <c r="CZ860">
        <v>98.85</v>
      </c>
      <c r="DE860">
        <v>30.29</v>
      </c>
      <c r="DJ860">
        <v>30.29</v>
      </c>
      <c r="DL860">
        <v>-9</v>
      </c>
      <c r="DO860">
        <v>30.29</v>
      </c>
      <c r="DT860">
        <v>23.59</v>
      </c>
      <c r="DY860">
        <v>30.29</v>
      </c>
      <c r="ED860">
        <v>31.79</v>
      </c>
      <c r="EI860">
        <v>31.79</v>
      </c>
      <c r="EN860">
        <v>31.79</v>
      </c>
      <c r="ES860">
        <v>31.79</v>
      </c>
      <c r="EX860">
        <v>31.79</v>
      </c>
      <c r="FC860">
        <v>31.79</v>
      </c>
      <c r="FH860">
        <v>31.79</v>
      </c>
      <c r="FM860">
        <v>31.79</v>
      </c>
      <c r="FR860">
        <v>31.79</v>
      </c>
      <c r="FW860">
        <v>62.98</v>
      </c>
      <c r="GB860">
        <v>62.98</v>
      </c>
      <c r="GG860">
        <v>31.79</v>
      </c>
      <c r="GL860">
        <v>33.14</v>
      </c>
      <c r="GQ860">
        <v>33.14</v>
      </c>
      <c r="GV860">
        <v>33.14</v>
      </c>
      <c r="HA860">
        <v>33.14</v>
      </c>
      <c r="HF860">
        <v>84.09</v>
      </c>
      <c r="HK860">
        <v>33.1</v>
      </c>
      <c r="HP860">
        <v>154.1</v>
      </c>
      <c r="HU860">
        <v>33.1</v>
      </c>
      <c r="HZ860">
        <v>109.89</v>
      </c>
      <c r="IE860">
        <v>102.95</v>
      </c>
      <c r="IF860">
        <v>-67.5</v>
      </c>
      <c r="IJ860">
        <v>35.450000000000003</v>
      </c>
      <c r="IO860">
        <v>34.93</v>
      </c>
      <c r="IT860">
        <v>34.93</v>
      </c>
      <c r="IY860">
        <v>34.93</v>
      </c>
      <c r="JD860">
        <v>34.93</v>
      </c>
      <c r="JI860">
        <v>34.93</v>
      </c>
      <c r="JN860">
        <v>34.93</v>
      </c>
    </row>
    <row r="861" spans="1:278" x14ac:dyDescent="0.3">
      <c r="A861" s="2">
        <f>IFERROR(AVERAGEIF(Customer_Revenue[[#This Row],[1/3/2022]:[3/31/2022]], "&gt;0"), 0)</f>
        <v>142.83000000000001</v>
      </c>
      <c r="B861" s="1">
        <f>IFERROR(AVEDEV(Customer_Revenue[[#This Row],[1/3/2022]:[3/31/2022]]),0)</f>
        <v>14.640000000000006</v>
      </c>
      <c r="C861" s="1">
        <f>IFERROR(MAX(0,#REF!-#REF!),0)</f>
        <v>0</v>
      </c>
      <c r="D861" s="1">
        <f>IFERROR(#REF!+#REF!,0)</f>
        <v>0</v>
      </c>
      <c r="E861" s="2">
        <f>IFERROR(AVERAGEIF(Customer_Revenue[[#This Row],[4/1/2022]:[6/30/2022]], "&gt;0"), 0)</f>
        <v>0</v>
      </c>
      <c r="F861" s="1">
        <f>IFERROR(AVEDEV(Customer_Revenue[[#This Row],[4/1/2022]:[6/30/2022]]),0)</f>
        <v>0</v>
      </c>
      <c r="G861" s="1">
        <f>IFERROR(MAX(0,#REF!-#REF!),0)</f>
        <v>0</v>
      </c>
      <c r="H861" s="1">
        <f>IFERROR(#REF!+#REF!,0)</f>
        <v>0</v>
      </c>
      <c r="I861" s="2">
        <f>IFERROR(AVERAGEIF(Customer_Revenue[[#This Row],[4/1/2022]:[9/30/2022]], "&gt;0"),0)</f>
        <v>237.13666666666666</v>
      </c>
      <c r="J861" s="1">
        <f>IFERROR(AVEDEV(Customer_Revenue[[#This Row],[4/1/2022]:[9/30/2022]]),0)</f>
        <v>113.82559999999998</v>
      </c>
      <c r="K861" s="1">
        <f>IFERROR(MAX(0,Customer_Revenue[[#This Row],[Q3 Mean]]-Customer_Revenue[[#This Row],[Q3 Mean Absolute Deviation]]),0)</f>
        <v>123.31106666666668</v>
      </c>
      <c r="L861" s="1">
        <f>IFERROR(MAX(0,Customer_Revenue[[#This Row],[Q3 Mean]]+Customer_Revenue[[#This Row],[Q3 Mean Absolute Deviation]]),0)</f>
        <v>350.96226666666666</v>
      </c>
      <c r="M861" s="2">
        <f>IFERROR(AVERAGEIF(Customer_Revenue[[#This Row],[10/1/2021]:[3/31/2022]], "&gt;0"),0)</f>
        <v>155.32333333333332</v>
      </c>
      <c r="N861" s="1">
        <f>IFERROR(AVEDEV(Customer_Revenue[[#This Row],[10/1/2021]:[3/31/2022]]),0)</f>
        <v>26.081481481481479</v>
      </c>
      <c r="O861" s="1">
        <f>IFERROR(MAX(0,#REF!-#REF!),0)</f>
        <v>0</v>
      </c>
      <c r="P861" s="1">
        <f>IFERROR(#REF!+#REF!,0)</f>
        <v>0</v>
      </c>
      <c r="Q861">
        <v>13850</v>
      </c>
      <c r="Y861">
        <v>131.85</v>
      </c>
      <c r="AI861">
        <v>204.54</v>
      </c>
      <c r="AS861">
        <v>204.54</v>
      </c>
      <c r="BH861">
        <v>164.79</v>
      </c>
      <c r="BM861">
        <v>131.85</v>
      </c>
      <c r="BW861">
        <v>131.85</v>
      </c>
      <c r="CG861">
        <v>131.85</v>
      </c>
      <c r="CK861" s="17"/>
      <c r="CQ861">
        <v>164.79</v>
      </c>
      <c r="DA861">
        <v>131.85</v>
      </c>
      <c r="IA861">
        <v>0</v>
      </c>
      <c r="IK861">
        <v>186.09</v>
      </c>
      <c r="IP861">
        <v>0</v>
      </c>
      <c r="IZ861">
        <v>299.89999999999998</v>
      </c>
      <c r="JJ861">
        <v>225.42</v>
      </c>
    </row>
    <row r="862" spans="1:278" x14ac:dyDescent="0.3">
      <c r="A862" s="2">
        <f>IFERROR(AVERAGEIF(Customer_Revenue[[#This Row],[1/3/2022]:[3/31/2022]], "&gt;0"), 0)</f>
        <v>77.749230769230763</v>
      </c>
      <c r="B862" s="1">
        <f>IFERROR(AVEDEV(Customer_Revenue[[#This Row],[1/3/2022]:[3/31/2022]]),0)</f>
        <v>16.377869822485206</v>
      </c>
      <c r="C862" s="1">
        <f>IFERROR(MAX(0,#REF!-#REF!),0)</f>
        <v>0</v>
      </c>
      <c r="D862" s="1">
        <f>IFERROR(#REF!+#REF!,0)</f>
        <v>0</v>
      </c>
      <c r="E862" s="2">
        <f>IFERROR(AVERAGEIF(Customer_Revenue[[#This Row],[4/1/2022]:[6/30/2022]], "&gt;0"), 0)</f>
        <v>107.88615384615385</v>
      </c>
      <c r="F862" s="1">
        <f>IFERROR(AVEDEV(Customer_Revenue[[#This Row],[4/1/2022]:[6/30/2022]]),0)</f>
        <v>53.093727810650883</v>
      </c>
      <c r="G862" s="1">
        <f>IFERROR(MAX(0,#REF!-#REF!),0)</f>
        <v>0</v>
      </c>
      <c r="H862" s="1">
        <f>IFERROR(#REF!+#REF!,0)</f>
        <v>0</v>
      </c>
      <c r="I862" s="2">
        <f>IFERROR(AVERAGEIF(Customer_Revenue[[#This Row],[4/1/2022]:[9/30/2022]], "&gt;0"),0)</f>
        <v>97.784230769230746</v>
      </c>
      <c r="J862" s="1">
        <f>IFERROR(AVEDEV(Customer_Revenue[[#This Row],[4/1/2022]:[9/30/2022]]),0)</f>
        <v>49.075857988165666</v>
      </c>
      <c r="K862" s="1">
        <f>IFERROR(MAX(0,Customer_Revenue[[#This Row],[Q3 Mean]]-Customer_Revenue[[#This Row],[Q3 Mean Absolute Deviation]]),0)</f>
        <v>48.70837278106508</v>
      </c>
      <c r="L862" s="1">
        <f>IFERROR(MAX(0,Customer_Revenue[[#This Row],[Q3 Mean]]+Customer_Revenue[[#This Row],[Q3 Mean Absolute Deviation]]),0)</f>
        <v>146.8600887573964</v>
      </c>
      <c r="M862" s="2">
        <f>IFERROR(AVERAGEIF(Customer_Revenue[[#This Row],[10/1/2021]:[3/31/2022]], "&gt;0"),0)</f>
        <v>84.049615384615421</v>
      </c>
      <c r="N862" s="1">
        <f>IFERROR(AVEDEV(Customer_Revenue[[#This Row],[10/1/2021]:[3/31/2022]]),0)</f>
        <v>16.395798816568046</v>
      </c>
      <c r="O862" s="1">
        <f>IFERROR(MAX(0,#REF!-#REF!),0)</f>
        <v>0</v>
      </c>
      <c r="P862" s="1">
        <f>IFERROR(#REF!+#REF!,0)</f>
        <v>0</v>
      </c>
      <c r="Q862">
        <v>13882</v>
      </c>
      <c r="S862">
        <v>81.88</v>
      </c>
      <c r="X862">
        <v>51.88</v>
      </c>
      <c r="AC862">
        <v>152.88</v>
      </c>
      <c r="AH862">
        <v>51.88</v>
      </c>
      <c r="AM862">
        <v>81.88</v>
      </c>
      <c r="AR862">
        <v>122.88</v>
      </c>
      <c r="AW862">
        <v>81.88</v>
      </c>
      <c r="BB862">
        <v>81.88</v>
      </c>
      <c r="BG862">
        <v>81.88</v>
      </c>
      <c r="BL862">
        <v>111.88</v>
      </c>
      <c r="BQ862">
        <v>88.83</v>
      </c>
      <c r="BV862">
        <v>92.46</v>
      </c>
      <c r="CA862">
        <v>92.46</v>
      </c>
      <c r="CF862">
        <v>92.46</v>
      </c>
      <c r="CK862" s="17">
        <v>92.46</v>
      </c>
      <c r="CP862">
        <v>60.96</v>
      </c>
      <c r="CU862">
        <v>92.46</v>
      </c>
      <c r="CZ862">
        <v>92.46</v>
      </c>
      <c r="DE862">
        <v>53.87</v>
      </c>
      <c r="DJ862">
        <v>96.92</v>
      </c>
      <c r="DO862">
        <v>85.37</v>
      </c>
      <c r="DT862">
        <v>88.16</v>
      </c>
      <c r="DY862">
        <v>88.16</v>
      </c>
      <c r="ED862">
        <v>55.82</v>
      </c>
      <c r="EI862">
        <v>55.82</v>
      </c>
      <c r="EN862">
        <v>55.82</v>
      </c>
      <c r="ES862">
        <v>151.61000000000001</v>
      </c>
      <c r="EX862">
        <v>124.4</v>
      </c>
      <c r="FC862">
        <v>90.11</v>
      </c>
      <c r="FH862">
        <v>90.11</v>
      </c>
      <c r="FM862">
        <v>90.11</v>
      </c>
      <c r="FR862">
        <v>48.71</v>
      </c>
      <c r="FW862">
        <v>48.71</v>
      </c>
      <c r="GB862">
        <v>48.71</v>
      </c>
      <c r="GG862">
        <v>48.71</v>
      </c>
      <c r="GL862">
        <v>240.76</v>
      </c>
      <c r="GQ862">
        <v>184.88</v>
      </c>
      <c r="GV862">
        <v>182.89</v>
      </c>
      <c r="HA862">
        <v>52.81</v>
      </c>
      <c r="HF862">
        <v>244.39</v>
      </c>
      <c r="HK862">
        <v>52.81</v>
      </c>
      <c r="HP862">
        <v>91.21</v>
      </c>
      <c r="HU862">
        <v>52.81</v>
      </c>
      <c r="HZ862">
        <v>91.21</v>
      </c>
      <c r="IE862">
        <v>160.09</v>
      </c>
      <c r="IJ862">
        <v>52.81</v>
      </c>
      <c r="IO862">
        <v>52.66</v>
      </c>
      <c r="IT862">
        <v>52.66</v>
      </c>
      <c r="IY862">
        <v>52.66</v>
      </c>
      <c r="JD862">
        <v>52.66</v>
      </c>
      <c r="JI862">
        <v>52.66</v>
      </c>
      <c r="JN862">
        <v>131.24</v>
      </c>
    </row>
    <row r="863" spans="1:278" x14ac:dyDescent="0.3">
      <c r="A863" s="2">
        <f>IFERROR(AVERAGEIF(Customer_Revenue[[#This Row],[1/3/2022]:[3/31/2022]], "&gt;0"), 0)</f>
        <v>124.63833333333332</v>
      </c>
      <c r="B863" s="1">
        <f>IFERROR(AVEDEV(Customer_Revenue[[#This Row],[1/3/2022]:[3/31/2022]]),0)</f>
        <v>18.761666666666667</v>
      </c>
      <c r="C863" s="1">
        <f>IFERROR(MAX(0,#REF!-#REF!),0)</f>
        <v>0</v>
      </c>
      <c r="D863" s="1">
        <f>IFERROR(#REF!+#REF!,0)</f>
        <v>0</v>
      </c>
      <c r="E863" s="2">
        <f>IFERROR(AVERAGEIF(Customer_Revenue[[#This Row],[4/1/2022]:[6/30/2022]], "&gt;0"), 0)</f>
        <v>139.16571428571427</v>
      </c>
      <c r="F863" s="1">
        <f>IFERROR(AVEDEV(Customer_Revenue[[#This Row],[4/1/2022]:[6/30/2022]]),0)</f>
        <v>46.415102040816315</v>
      </c>
      <c r="G863" s="1">
        <f>IFERROR(MAX(0,#REF!-#REF!),0)</f>
        <v>0</v>
      </c>
      <c r="H863" s="1">
        <f>IFERROR(#REF!+#REF!,0)</f>
        <v>0</v>
      </c>
      <c r="I863" s="2">
        <f>IFERROR(AVERAGEIF(Customer_Revenue[[#This Row],[4/1/2022]:[9/30/2022]], "&gt;0"),0)</f>
        <v>135.00076923076924</v>
      </c>
      <c r="J863" s="1">
        <f>IFERROR(AVEDEV(Customer_Revenue[[#This Row],[4/1/2022]:[9/30/2022]]),0)</f>
        <v>34.56224852071005</v>
      </c>
      <c r="K863" s="1">
        <f>IFERROR(MAX(0,Customer_Revenue[[#This Row],[Q3 Mean]]-Customer_Revenue[[#This Row],[Q3 Mean Absolute Deviation]]),0)</f>
        <v>100.43852071005918</v>
      </c>
      <c r="L863" s="1">
        <f>IFERROR(MAX(0,Customer_Revenue[[#This Row],[Q3 Mean]]+Customer_Revenue[[#This Row],[Q3 Mean Absolute Deviation]]),0)</f>
        <v>169.56301775147929</v>
      </c>
      <c r="M863" s="2">
        <f>IFERROR(AVERAGEIF(Customer_Revenue[[#This Row],[10/1/2021]:[3/31/2022]], "&gt;0"),0)</f>
        <v>115.76230769230769</v>
      </c>
      <c r="N863" s="1">
        <f>IFERROR(AVEDEV(Customer_Revenue[[#This Row],[10/1/2021]:[3/31/2022]]),0)</f>
        <v>24.000591715976327</v>
      </c>
      <c r="O863" s="1">
        <f>IFERROR(MAX(0,#REF!-#REF!),0)</f>
        <v>0</v>
      </c>
      <c r="P863" s="1">
        <f>IFERROR(#REF!+#REF!,0)</f>
        <v>0</v>
      </c>
      <c r="Q863">
        <v>13891</v>
      </c>
      <c r="S863">
        <v>83.09</v>
      </c>
      <c r="AC863">
        <v>144.05000000000001</v>
      </c>
      <c r="AM863">
        <v>87.29</v>
      </c>
      <c r="AW863">
        <v>144.05000000000001</v>
      </c>
      <c r="BG863">
        <v>124.02</v>
      </c>
      <c r="BQ863">
        <v>87.29</v>
      </c>
      <c r="CA863">
        <v>87.29</v>
      </c>
      <c r="CK863" s="17">
        <v>144.05000000000001</v>
      </c>
      <c r="CU863">
        <v>124.02</v>
      </c>
      <c r="DE863">
        <v>95.68</v>
      </c>
      <c r="DO863">
        <v>129.07</v>
      </c>
      <c r="DY863">
        <v>157.08000000000001</v>
      </c>
      <c r="EI863">
        <v>97.93</v>
      </c>
      <c r="ES863">
        <v>97.93</v>
      </c>
      <c r="FC863">
        <v>159.33000000000001</v>
      </c>
      <c r="FM863">
        <v>97.93</v>
      </c>
      <c r="FW863">
        <v>97.93</v>
      </c>
      <c r="GG863">
        <v>159.33000000000001</v>
      </c>
      <c r="GQ863">
        <v>100.42</v>
      </c>
      <c r="HA863">
        <v>261.28999999999996</v>
      </c>
      <c r="HK863">
        <v>109.76</v>
      </c>
      <c r="HU863">
        <v>150.99</v>
      </c>
      <c r="IE863">
        <v>150.99</v>
      </c>
      <c r="IO863">
        <v>151.86000000000001</v>
      </c>
      <c r="IY863">
        <v>81.38</v>
      </c>
      <c r="JI863">
        <v>135.87</v>
      </c>
    </row>
    <row r="864" spans="1:278" x14ac:dyDescent="0.3">
      <c r="A864" s="2">
        <f>IFERROR(AVERAGEIF(Customer_Revenue[[#This Row],[1/3/2022]:[3/31/2022]], "&gt;0"), 0)</f>
        <v>66.118333333333325</v>
      </c>
      <c r="B864" s="1">
        <f>IFERROR(AVEDEV(Customer_Revenue[[#This Row],[1/3/2022]:[3/31/2022]]),0)</f>
        <v>31.001111111111111</v>
      </c>
      <c r="C864" s="1">
        <f>IFERROR(MAX(0,#REF!-#REF!),0)</f>
        <v>0</v>
      </c>
      <c r="D864" s="1">
        <f>IFERROR(#REF!+#REF!,0)</f>
        <v>0</v>
      </c>
      <c r="E864" s="2">
        <f>IFERROR(AVERAGEIF(Customer_Revenue[[#This Row],[4/1/2022]:[6/30/2022]], "&gt;0"), 0)</f>
        <v>51.832857142857144</v>
      </c>
      <c r="F864" s="1">
        <f>IFERROR(AVEDEV(Customer_Revenue[[#This Row],[4/1/2022]:[6/30/2022]]),0)</f>
        <v>6.0653061224489804</v>
      </c>
      <c r="G864" s="1">
        <f>IFERROR(MAX(0,#REF!-#REF!),0)</f>
        <v>0</v>
      </c>
      <c r="H864" s="1">
        <f>IFERROR(#REF!+#REF!,0)</f>
        <v>0</v>
      </c>
      <c r="I864" s="2">
        <f>IFERROR(AVERAGEIF(Customer_Revenue[[#This Row],[4/1/2022]:[9/30/2022]], "&gt;0"),0)</f>
        <v>50.800769230769227</v>
      </c>
      <c r="J864" s="1">
        <f>IFERROR(AVEDEV(Customer_Revenue[[#This Row],[4/1/2022]:[9/30/2022]]),0)</f>
        <v>9.0209467455621279</v>
      </c>
      <c r="K864" s="1">
        <f>IFERROR(MAX(0,Customer_Revenue[[#This Row],[Q3 Mean]]-Customer_Revenue[[#This Row],[Q3 Mean Absolute Deviation]]),0)</f>
        <v>41.779822485207099</v>
      </c>
      <c r="L864" s="1">
        <f>IFERROR(MAX(0,Customer_Revenue[[#This Row],[Q3 Mean]]+Customer_Revenue[[#This Row],[Q3 Mean Absolute Deviation]]),0)</f>
        <v>59.821715976331355</v>
      </c>
      <c r="M864" s="2">
        <f>IFERROR(AVERAGEIF(Customer_Revenue[[#This Row],[10/1/2021]:[3/31/2022]], "&gt;0"),0)</f>
        <v>55.76428571428572</v>
      </c>
      <c r="N864" s="1">
        <f>IFERROR(AVEDEV(Customer_Revenue[[#This Row],[10/1/2021]:[3/31/2022]]),0)</f>
        <v>22.698367346938774</v>
      </c>
      <c r="O864" s="1">
        <f>IFERROR(MAX(0,#REF!-#REF!),0)</f>
        <v>0</v>
      </c>
      <c r="P864" s="1">
        <f>IFERROR(#REF!+#REF!,0)</f>
        <v>0</v>
      </c>
      <c r="Q864">
        <v>13892</v>
      </c>
      <c r="S864">
        <v>76.27</v>
      </c>
      <c r="AC864">
        <v>38.11</v>
      </c>
      <c r="AM864">
        <v>38.11</v>
      </c>
      <c r="AW864">
        <v>38.11</v>
      </c>
      <c r="BG864">
        <v>38.11</v>
      </c>
      <c r="BM864">
        <v>79.06</v>
      </c>
      <c r="BQ864">
        <v>38.11</v>
      </c>
      <c r="CA864">
        <v>38.11</v>
      </c>
      <c r="CK864" s="17">
        <v>38.11</v>
      </c>
      <c r="CU864">
        <v>38.11</v>
      </c>
      <c r="DE864">
        <v>38.11</v>
      </c>
      <c r="DO864">
        <v>108.95</v>
      </c>
      <c r="DY864">
        <v>116.29</v>
      </c>
      <c r="EI864">
        <v>57.14</v>
      </c>
      <c r="ES864">
        <v>57.14</v>
      </c>
      <c r="FC864">
        <v>57.14</v>
      </c>
      <c r="FM864">
        <v>57.14</v>
      </c>
      <c r="FW864">
        <v>57.14</v>
      </c>
      <c r="GG864">
        <v>48.75</v>
      </c>
      <c r="GQ864">
        <v>42.76</v>
      </c>
      <c r="HA864">
        <v>42.76</v>
      </c>
      <c r="HK864">
        <v>43</v>
      </c>
      <c r="HU864">
        <v>43</v>
      </c>
      <c r="IE864">
        <v>43</v>
      </c>
      <c r="IO864">
        <v>42.25</v>
      </c>
      <c r="IY864">
        <v>42.25</v>
      </c>
      <c r="JI864">
        <v>84.08</v>
      </c>
    </row>
    <row r="865" spans="1:277" x14ac:dyDescent="0.3">
      <c r="A865" s="2">
        <f>IFERROR(AVERAGEIF(Customer_Revenue[[#This Row],[1/3/2022]:[3/31/2022]], "&gt;0"), 0)</f>
        <v>49.458333333333336</v>
      </c>
      <c r="B865" s="1">
        <f>IFERROR(AVEDEV(Customer_Revenue[[#This Row],[1/3/2022]:[3/31/2022]]),0)</f>
        <v>14.821111111111113</v>
      </c>
      <c r="C865" s="1">
        <f>IFERROR(MAX(0,#REF!-#REF!),0)</f>
        <v>0</v>
      </c>
      <c r="D865" s="1">
        <f>IFERROR(#REF!+#REF!,0)</f>
        <v>0</v>
      </c>
      <c r="E865" s="2">
        <f>IFERROR(AVERAGEIF(Customer_Revenue[[#This Row],[4/1/2022]:[6/30/2022]], "&gt;0"), 0)</f>
        <v>59.606666666666662</v>
      </c>
      <c r="F865" s="1">
        <f>IFERROR(AVEDEV(Customer_Revenue[[#This Row],[4/1/2022]:[6/30/2022]]),0)</f>
        <v>17.463333333333335</v>
      </c>
      <c r="G865" s="1">
        <f>IFERROR(MAX(0,#REF!-#REF!),0)</f>
        <v>0</v>
      </c>
      <c r="H865" s="1">
        <f>IFERROR(#REF!+#REF!,0)</f>
        <v>0</v>
      </c>
      <c r="I865" s="2">
        <f>IFERROR(AVERAGEIF(Customer_Revenue[[#This Row],[4/1/2022]:[9/30/2022]], "&gt;0"),0)</f>
        <v>61.093076923076929</v>
      </c>
      <c r="J865" s="1">
        <f>IFERROR(AVEDEV(Customer_Revenue[[#This Row],[4/1/2022]:[9/30/2022]]),0)</f>
        <v>18.067928994082841</v>
      </c>
      <c r="K865" s="1">
        <f>IFERROR(MAX(0,Customer_Revenue[[#This Row],[Q3 Mean]]-Customer_Revenue[[#This Row],[Q3 Mean Absolute Deviation]]),0)</f>
        <v>43.025147928994087</v>
      </c>
      <c r="L865" s="1">
        <f>IFERROR(MAX(0,Customer_Revenue[[#This Row],[Q3 Mean]]+Customer_Revenue[[#This Row],[Q3 Mean Absolute Deviation]]),0)</f>
        <v>79.16100591715977</v>
      </c>
      <c r="M865" s="2">
        <f>IFERROR(AVERAGEIF(Customer_Revenue[[#This Row],[10/1/2021]:[3/31/2022]], "&gt;0"),0)</f>
        <v>53.101111111111123</v>
      </c>
      <c r="N865" s="1">
        <f>IFERROR(AVEDEV(Customer_Revenue[[#This Row],[10/1/2021]:[3/31/2022]]),0)</f>
        <v>16.523456790123458</v>
      </c>
      <c r="O865" s="1">
        <f>IFERROR(MAX(0,#REF!-#REF!),0)</f>
        <v>0</v>
      </c>
      <c r="P865" s="1">
        <f>IFERROR(#REF!+#REF!,0)</f>
        <v>0</v>
      </c>
      <c r="Q865">
        <v>13949</v>
      </c>
      <c r="W865">
        <v>71.69</v>
      </c>
      <c r="AG865">
        <v>37.78</v>
      </c>
      <c r="AQ865">
        <v>71.69</v>
      </c>
      <c r="CK865" s="17"/>
      <c r="CO865">
        <v>37.78</v>
      </c>
      <c r="CY865">
        <v>37.78</v>
      </c>
      <c r="DI865">
        <v>71.69</v>
      </c>
      <c r="DS865">
        <v>37.78</v>
      </c>
      <c r="EC865">
        <v>71.69</v>
      </c>
      <c r="EM865">
        <v>40.03</v>
      </c>
      <c r="EW865">
        <v>40.03</v>
      </c>
      <c r="FG865">
        <v>73.94</v>
      </c>
      <c r="FQ865">
        <v>73.94</v>
      </c>
      <c r="GA865">
        <v>40.03</v>
      </c>
      <c r="GK865">
        <v>46.37</v>
      </c>
      <c r="GU865">
        <v>83.33</v>
      </c>
      <c r="HE865">
        <v>46.37</v>
      </c>
      <c r="HO865">
        <v>84.35</v>
      </c>
      <c r="HY865">
        <v>46.37</v>
      </c>
      <c r="II865">
        <v>84.35</v>
      </c>
      <c r="IS865">
        <v>84.09</v>
      </c>
      <c r="JC865">
        <v>45.52</v>
      </c>
      <c r="JM865">
        <v>45.52</v>
      </c>
    </row>
    <row r="866" spans="1:277" x14ac:dyDescent="0.3">
      <c r="A866" s="2">
        <f>IFERROR(AVERAGEIF(Customer_Revenue[[#This Row],[1/3/2022]:[3/31/2022]], "&gt;0"), 0)</f>
        <v>229.53846153846146</v>
      </c>
      <c r="B866" s="1">
        <f>IFERROR(AVEDEV(Customer_Revenue[[#This Row],[1/3/2022]:[3/31/2022]]),0)</f>
        <v>30.088639053254408</v>
      </c>
      <c r="C866" s="1">
        <f>IFERROR(MAX(0,#REF!-#REF!),0)</f>
        <v>0</v>
      </c>
      <c r="D866" s="1">
        <f>IFERROR(#REF!+#REF!,0)</f>
        <v>0</v>
      </c>
      <c r="E866" s="2">
        <f>IFERROR(AVERAGEIF(Customer_Revenue[[#This Row],[4/1/2022]:[6/30/2022]], "&gt;0"), 0)</f>
        <v>221.79153846153849</v>
      </c>
      <c r="F866" s="1">
        <f>IFERROR(AVEDEV(Customer_Revenue[[#This Row],[4/1/2022]:[6/30/2022]]),0)</f>
        <v>11.396213017751499</v>
      </c>
      <c r="G866" s="1">
        <f>IFERROR(MAX(0,#REF!-#REF!),0)</f>
        <v>0</v>
      </c>
      <c r="H866" s="1">
        <f>IFERROR(#REF!+#REF!,0)</f>
        <v>0</v>
      </c>
      <c r="I866" s="2">
        <f>IFERROR(AVERAGEIF(Customer_Revenue[[#This Row],[4/1/2022]:[9/30/2022]], "&gt;0"),0)</f>
        <v>231.66038461538466</v>
      </c>
      <c r="J866" s="1">
        <f>IFERROR(AVEDEV(Customer_Revenue[[#This Row],[4/1/2022]:[9/30/2022]]),0)</f>
        <v>17.168343195266303</v>
      </c>
      <c r="K866" s="1">
        <f>IFERROR(MAX(0,Customer_Revenue[[#This Row],[Q3 Mean]]-Customer_Revenue[[#This Row],[Q3 Mean Absolute Deviation]]),0)</f>
        <v>214.49204142011837</v>
      </c>
      <c r="L866" s="1">
        <f>IFERROR(MAX(0,Customer_Revenue[[#This Row],[Q3 Mean]]+Customer_Revenue[[#This Row],[Q3 Mean Absolute Deviation]]),0)</f>
        <v>248.82872781065095</v>
      </c>
      <c r="M866" s="2">
        <f>IFERROR(AVERAGEIF(Customer_Revenue[[#This Row],[10/1/2021]:[3/31/2022]], "&gt;0"),0)</f>
        <v>221.19384615384618</v>
      </c>
      <c r="N866" s="1">
        <f>IFERROR(AVEDEV(Customer_Revenue[[#This Row],[10/1/2021]:[3/31/2022]]),0)</f>
        <v>24.367050754458173</v>
      </c>
      <c r="O866" s="1">
        <f>IFERROR(MAX(0,#REF!-#REF!),0)</f>
        <v>0</v>
      </c>
      <c r="P866" s="1">
        <f>IFERROR(#REF!+#REF!,0)</f>
        <v>0</v>
      </c>
      <c r="Q866">
        <v>13954</v>
      </c>
      <c r="T866">
        <v>212.57</v>
      </c>
      <c r="Y866">
        <v>233.17</v>
      </c>
      <c r="AD866">
        <v>229.67</v>
      </c>
      <c r="AI866">
        <v>206.92</v>
      </c>
      <c r="AN866">
        <v>206.92</v>
      </c>
      <c r="AS866">
        <v>227.92</v>
      </c>
      <c r="AX866">
        <v>208.67</v>
      </c>
      <c r="BB866">
        <v>203.95</v>
      </c>
      <c r="BC866">
        <v>0</v>
      </c>
      <c r="BH866">
        <v>203.95</v>
      </c>
      <c r="BM866">
        <v>214.45</v>
      </c>
      <c r="BR866">
        <v>210.95</v>
      </c>
      <c r="BW866">
        <v>203.95</v>
      </c>
      <c r="CB866">
        <v>203.95</v>
      </c>
      <c r="CG866">
        <v>219.7</v>
      </c>
      <c r="CK866" s="17"/>
      <c r="CL866">
        <v>203.95</v>
      </c>
      <c r="CQ866">
        <v>203.95</v>
      </c>
      <c r="CV866">
        <v>237.31</v>
      </c>
      <c r="DA866">
        <v>207.56</v>
      </c>
      <c r="DF866">
        <v>220.33</v>
      </c>
      <c r="DK866">
        <v>197.58</v>
      </c>
      <c r="DP866">
        <v>197.58</v>
      </c>
      <c r="DU866">
        <v>365.68</v>
      </c>
      <c r="DZ866">
        <v>232.68</v>
      </c>
      <c r="EE866">
        <v>278.06</v>
      </c>
      <c r="EJ866">
        <v>209.81</v>
      </c>
      <c r="EO866">
        <v>209.81</v>
      </c>
      <c r="ET866">
        <v>232.56</v>
      </c>
      <c r="EY866">
        <v>209.81</v>
      </c>
      <c r="FD866">
        <v>209.81</v>
      </c>
      <c r="FI866">
        <v>209.81</v>
      </c>
      <c r="FN866">
        <v>282.16000000000003</v>
      </c>
      <c r="FS866">
        <v>213.91</v>
      </c>
      <c r="FX866">
        <v>213.91</v>
      </c>
      <c r="GC866">
        <v>213.91</v>
      </c>
      <c r="GH866">
        <v>213.91</v>
      </c>
      <c r="GM866">
        <v>216.31</v>
      </c>
      <c r="GR866">
        <v>221.23</v>
      </c>
      <c r="GW866">
        <v>224.73</v>
      </c>
      <c r="HB866">
        <v>221.23</v>
      </c>
      <c r="HG866">
        <v>231.72</v>
      </c>
      <c r="HL866">
        <v>229.25</v>
      </c>
      <c r="HQ866">
        <v>229.25</v>
      </c>
      <c r="HV866">
        <v>229.25</v>
      </c>
      <c r="IA866">
        <v>229.25</v>
      </c>
      <c r="IF866">
        <v>229.25</v>
      </c>
      <c r="IK866">
        <v>403.39</v>
      </c>
      <c r="IP866">
        <v>226.42</v>
      </c>
      <c r="IU866">
        <v>226.42</v>
      </c>
      <c r="IZ866">
        <v>226.42</v>
      </c>
      <c r="JE866">
        <v>226.42</v>
      </c>
      <c r="JJ866">
        <v>226.42</v>
      </c>
      <c r="JO866">
        <v>226.42</v>
      </c>
    </row>
    <row r="867" spans="1:277" x14ac:dyDescent="0.3">
      <c r="A867" s="2">
        <f>IFERROR(AVERAGEIF(Customer_Revenue[[#This Row],[1/3/2022]:[3/31/2022]], "&gt;0"), 0)</f>
        <v>41.99</v>
      </c>
      <c r="B867" s="1">
        <f>IFERROR(AVEDEV(Customer_Revenue[[#This Row],[1/3/2022]:[3/31/2022]]),0)</f>
        <v>16.62</v>
      </c>
      <c r="C867" s="1">
        <f>IFERROR(MAX(0,#REF!-#REF!),0)</f>
        <v>0</v>
      </c>
      <c r="D867" s="1">
        <f>IFERROR(#REF!+#REF!,0)</f>
        <v>0</v>
      </c>
      <c r="E867" s="2">
        <f>IFERROR(AVERAGEIF(Customer_Revenue[[#This Row],[4/1/2022]:[6/30/2022]], "&gt;0"), 0)</f>
        <v>36.42</v>
      </c>
      <c r="F867" s="1">
        <f>IFERROR(AVEDEV(Customer_Revenue[[#This Row],[4/1/2022]:[6/30/2022]]),0)</f>
        <v>0</v>
      </c>
      <c r="G867" s="1">
        <f>IFERROR(MAX(0,#REF!-#REF!),0)</f>
        <v>0</v>
      </c>
      <c r="H867" s="1">
        <f>IFERROR(#REF!+#REF!,0)</f>
        <v>0</v>
      </c>
      <c r="I867" s="2">
        <f>IFERROR(AVERAGEIF(Customer_Revenue[[#This Row],[4/1/2022]:[9/30/2022]], "&gt;0"),0)</f>
        <v>40.796999999999997</v>
      </c>
      <c r="J867" s="1">
        <f>IFERROR(AVEDEV(Customer_Revenue[[#This Row],[4/1/2022]:[9/30/2022]]),0)</f>
        <v>4.3769999999999989</v>
      </c>
      <c r="K867" s="1">
        <f>IFERROR(MAX(0,Customer_Revenue[[#This Row],[Q3 Mean]]-Customer_Revenue[[#This Row],[Q3 Mean Absolute Deviation]]),0)</f>
        <v>36.42</v>
      </c>
      <c r="L867" s="1">
        <f>IFERROR(MAX(0,Customer_Revenue[[#This Row],[Q3 Mean]]+Customer_Revenue[[#This Row],[Q3 Mean Absolute Deviation]]),0)</f>
        <v>45.173999999999992</v>
      </c>
      <c r="M867" s="2">
        <f>IFERROR(AVERAGEIF(Customer_Revenue[[#This Row],[10/1/2021]:[3/31/2022]], "&gt;0"),0)</f>
        <v>38.494999999999997</v>
      </c>
      <c r="N867" s="1">
        <f>IFERROR(AVEDEV(Customer_Revenue[[#This Row],[10/1/2021]:[3/31/2022]]),0)</f>
        <v>9.4749999999999996</v>
      </c>
      <c r="O867" s="1">
        <f>IFERROR(MAX(0,#REF!-#REF!),0)</f>
        <v>0</v>
      </c>
      <c r="P867" s="1">
        <f>IFERROR(#REF!+#REF!,0)</f>
        <v>0</v>
      </c>
      <c r="Q867">
        <v>13968</v>
      </c>
      <c r="Y867">
        <v>35</v>
      </c>
      <c r="AI867">
        <v>35</v>
      </c>
      <c r="AS867">
        <v>35</v>
      </c>
      <c r="BC867">
        <v>35</v>
      </c>
      <c r="BM867">
        <v>35</v>
      </c>
      <c r="BW867">
        <v>35</v>
      </c>
      <c r="CG867">
        <v>35</v>
      </c>
      <c r="CI867">
        <v>13.1</v>
      </c>
      <c r="CK867" s="17"/>
      <c r="CQ867">
        <v>47.27</v>
      </c>
      <c r="DA867">
        <v>35</v>
      </c>
      <c r="DK867">
        <v>86.57</v>
      </c>
      <c r="DU867">
        <v>35</v>
      </c>
      <c r="ET867">
        <v>36.42</v>
      </c>
      <c r="FD867">
        <v>36.42</v>
      </c>
      <c r="FN867">
        <v>36.42</v>
      </c>
      <c r="FX867">
        <v>36.42</v>
      </c>
      <c r="GN867">
        <v>36.42</v>
      </c>
      <c r="HT867">
        <v>56.93</v>
      </c>
      <c r="IA867">
        <v>42.65</v>
      </c>
      <c r="IK867">
        <v>42.65</v>
      </c>
      <c r="IZ867">
        <v>41.82</v>
      </c>
      <c r="JE867">
        <v>41.82</v>
      </c>
    </row>
    <row r="868" spans="1:277" x14ac:dyDescent="0.3">
      <c r="A868" s="2">
        <f>IFERROR(AVERAGEIF(Customer_Revenue[[#This Row],[1/3/2022]:[3/31/2022]], "&gt;0"), 0)</f>
        <v>76.476666666666674</v>
      </c>
      <c r="B868" s="1">
        <f>IFERROR(AVEDEV(Customer_Revenue[[#This Row],[1/3/2022]:[3/31/2022]]),0)</f>
        <v>10.755555555555555</v>
      </c>
      <c r="C868" s="1">
        <f>IFERROR(MAX(0,#REF!-#REF!),0)</f>
        <v>0</v>
      </c>
      <c r="D868" s="1">
        <f>IFERROR(#REF!+#REF!,0)</f>
        <v>0</v>
      </c>
      <c r="E868" s="2">
        <f>IFERROR(AVERAGEIF(Customer_Revenue[[#This Row],[4/1/2022]:[6/30/2022]], "&gt;0"), 0)</f>
        <v>87.372857142857143</v>
      </c>
      <c r="F868" s="1">
        <f>IFERROR(AVEDEV(Customer_Revenue[[#This Row],[4/1/2022]:[6/30/2022]]),0)</f>
        <v>10.643265306122448</v>
      </c>
      <c r="G868" s="1">
        <f>IFERROR(MAX(0,#REF!-#REF!),0)</f>
        <v>0</v>
      </c>
      <c r="H868" s="1">
        <f>IFERROR(#REF!+#REF!,0)</f>
        <v>0</v>
      </c>
      <c r="I868" s="2">
        <f>IFERROR(AVERAGEIF(Customer_Revenue[[#This Row],[4/1/2022]:[9/30/2022]], "&gt;0"),0)</f>
        <v>97.587692307692279</v>
      </c>
      <c r="J868" s="1">
        <f>IFERROR(AVEDEV(Customer_Revenue[[#This Row],[4/1/2022]:[9/30/2022]]),0)</f>
        <v>12.017041420118355</v>
      </c>
      <c r="K868" s="1">
        <f>IFERROR(MAX(0,Customer_Revenue[[#This Row],[Q3 Mean]]-Customer_Revenue[[#This Row],[Q3 Mean Absolute Deviation]]),0)</f>
        <v>85.570650887573919</v>
      </c>
      <c r="L868" s="1">
        <f>IFERROR(MAX(0,Customer_Revenue[[#This Row],[Q3 Mean]]+Customer_Revenue[[#This Row],[Q3 Mean Absolute Deviation]]),0)</f>
        <v>109.60473372781064</v>
      </c>
      <c r="M868" s="2">
        <f>IFERROR(AVERAGEIF(Customer_Revenue[[#This Row],[10/1/2021]:[3/31/2022]], "&gt;0"),0)</f>
        <v>75.531538461538474</v>
      </c>
      <c r="N868" s="1">
        <f>IFERROR(AVEDEV(Customer_Revenue[[#This Row],[10/1/2021]:[3/31/2022]]),0)</f>
        <v>8.0768047337278102</v>
      </c>
      <c r="O868" s="1">
        <f>IFERROR(MAX(0,#REF!-#REF!),0)</f>
        <v>0</v>
      </c>
      <c r="P868" s="1">
        <f>IFERROR(#REF!+#REF!,0)</f>
        <v>0</v>
      </c>
      <c r="Q868">
        <v>13978</v>
      </c>
      <c r="T868">
        <v>74.78</v>
      </c>
      <c r="AD868">
        <v>74.78</v>
      </c>
      <c r="AN868">
        <v>57.36</v>
      </c>
      <c r="AX868">
        <v>74.78</v>
      </c>
      <c r="BH868">
        <v>74.78</v>
      </c>
      <c r="BR868">
        <v>84.09</v>
      </c>
      <c r="CB868">
        <v>82.48</v>
      </c>
      <c r="CK868" s="17"/>
      <c r="CL868">
        <v>82.48</v>
      </c>
      <c r="CV868">
        <v>82.48</v>
      </c>
      <c r="DF868">
        <v>82.48</v>
      </c>
      <c r="DP868">
        <v>82.48</v>
      </c>
      <c r="DZ868">
        <v>44.21</v>
      </c>
      <c r="EJ868">
        <v>84.73</v>
      </c>
      <c r="ET868">
        <v>84.73</v>
      </c>
      <c r="FD868">
        <v>79.34</v>
      </c>
      <c r="FN868">
        <v>67.31</v>
      </c>
      <c r="FX868">
        <v>80.86</v>
      </c>
      <c r="GH868">
        <v>98.19</v>
      </c>
      <c r="GR868">
        <v>100.59</v>
      </c>
      <c r="HB868">
        <v>100.59</v>
      </c>
      <c r="HL868">
        <v>109.91</v>
      </c>
      <c r="HV868">
        <v>109.91</v>
      </c>
      <c r="IF868">
        <v>109.91</v>
      </c>
      <c r="IP868">
        <v>109.1</v>
      </c>
      <c r="IZ868">
        <v>109.1</v>
      </c>
      <c r="JJ868">
        <v>109.1</v>
      </c>
    </row>
    <row r="869" spans="1:277" x14ac:dyDescent="0.3">
      <c r="A869" s="2">
        <f>IFERROR(AVERAGEIF(Customer_Revenue[[#This Row],[1/3/2022]:[3/31/2022]], "&gt;0"), 0)</f>
        <v>75.485384615384618</v>
      </c>
      <c r="B869" s="1">
        <f>IFERROR(AVEDEV(Customer_Revenue[[#This Row],[1/3/2022]:[3/31/2022]]),0)</f>
        <v>3.2043786982248523</v>
      </c>
      <c r="C869" s="1">
        <f>IFERROR(MAX(0,#REF!-#REF!),0)</f>
        <v>0</v>
      </c>
      <c r="D869" s="1">
        <f>IFERROR(#REF!+#REF!,0)</f>
        <v>0</v>
      </c>
      <c r="E869" s="2">
        <f>IFERROR(AVERAGEIF(Customer_Revenue[[#This Row],[4/1/2022]:[6/30/2022]], "&gt;0"), 0)</f>
        <v>77.582307692307708</v>
      </c>
      <c r="F869" s="1">
        <f>IFERROR(AVEDEV(Customer_Revenue[[#This Row],[4/1/2022]:[6/30/2022]]),0)</f>
        <v>1.159763313609472</v>
      </c>
      <c r="G869" s="1">
        <f>IFERROR(MAX(0,#REF!-#REF!),0)</f>
        <v>0</v>
      </c>
      <c r="H869" s="1">
        <f>IFERROR(#REF!+#REF!,0)</f>
        <v>0</v>
      </c>
      <c r="I869" s="2">
        <f>IFERROR(AVERAGEIF(Customer_Revenue[[#This Row],[4/1/2022]:[9/30/2022]], "&gt;0"),0)</f>
        <v>86.394230769230774</v>
      </c>
      <c r="J869" s="1">
        <f>IFERROR(AVEDEV(Customer_Revenue[[#This Row],[4/1/2022]:[9/30/2022]]),0)</f>
        <v>10.197159763313609</v>
      </c>
      <c r="K869" s="1">
        <f>IFERROR(MAX(0,Customer_Revenue[[#This Row],[Q3 Mean]]-Customer_Revenue[[#This Row],[Q3 Mean Absolute Deviation]]),0)</f>
        <v>76.197071005917167</v>
      </c>
      <c r="L869" s="1">
        <f>IFERROR(MAX(0,Customer_Revenue[[#This Row],[Q3 Mean]]+Customer_Revenue[[#This Row],[Q3 Mean Absolute Deviation]]),0)</f>
        <v>96.591390532544381</v>
      </c>
      <c r="M869" s="2">
        <f>IFERROR(AVERAGEIF(Customer_Revenue[[#This Row],[10/1/2021]:[3/31/2022]], "&gt;0"),0)</f>
        <v>77.609259259259304</v>
      </c>
      <c r="N869" s="1">
        <f>IFERROR(AVEDEV(Customer_Revenue[[#This Row],[10/1/2021]:[3/31/2022]]),0)</f>
        <v>6.9113305898491388</v>
      </c>
      <c r="O869" s="1">
        <f>IFERROR(MAX(0,#REF!-#REF!),0)</f>
        <v>0</v>
      </c>
      <c r="P869" s="1">
        <f>IFERROR(#REF!+#REF!,0)</f>
        <v>0</v>
      </c>
      <c r="Q869">
        <v>14027</v>
      </c>
      <c r="R869">
        <v>74.39</v>
      </c>
      <c r="W869">
        <v>74.39</v>
      </c>
      <c r="AB869">
        <v>66.87</v>
      </c>
      <c r="AG869">
        <v>66.87</v>
      </c>
      <c r="AL869">
        <v>74.39</v>
      </c>
      <c r="AP869">
        <v>79.39</v>
      </c>
      <c r="AU869">
        <v>74.39</v>
      </c>
      <c r="AZ869">
        <v>124.35</v>
      </c>
      <c r="BE869">
        <v>74.39</v>
      </c>
      <c r="BJ869">
        <v>74.39</v>
      </c>
      <c r="BO869">
        <v>107.15</v>
      </c>
      <c r="BT869">
        <v>74.39</v>
      </c>
      <c r="BY869">
        <v>74.39</v>
      </c>
      <c r="CD869">
        <v>74.39</v>
      </c>
      <c r="CI869">
        <v>74.39</v>
      </c>
      <c r="CK869" s="17"/>
      <c r="CN869">
        <v>74.39</v>
      </c>
      <c r="CS869">
        <v>74.39</v>
      </c>
      <c r="CX869">
        <v>74.39</v>
      </c>
      <c r="DC869">
        <v>63.42</v>
      </c>
      <c r="DH869">
        <v>74.39</v>
      </c>
      <c r="DM869">
        <v>74.39</v>
      </c>
      <c r="DR869">
        <v>92.85</v>
      </c>
      <c r="DW869">
        <v>74.39</v>
      </c>
      <c r="EB869">
        <v>74.39</v>
      </c>
      <c r="EG869">
        <v>76.64</v>
      </c>
      <c r="EL869">
        <v>76.64</v>
      </c>
      <c r="EQ869">
        <v>76.64</v>
      </c>
      <c r="EV869">
        <v>76.64</v>
      </c>
      <c r="FA869">
        <v>76.64</v>
      </c>
      <c r="FF869">
        <v>76.64</v>
      </c>
      <c r="FK869">
        <v>76.64</v>
      </c>
      <c r="FP869">
        <v>76.64</v>
      </c>
      <c r="FU869">
        <v>76.64</v>
      </c>
      <c r="FZ869">
        <v>76.64</v>
      </c>
      <c r="GE869">
        <v>76.64</v>
      </c>
      <c r="GJ869">
        <v>79.09</v>
      </c>
      <c r="GO869">
        <v>79.09</v>
      </c>
      <c r="GT869">
        <v>79.09</v>
      </c>
      <c r="GY869">
        <v>79.09</v>
      </c>
      <c r="HD869">
        <v>79.09</v>
      </c>
      <c r="HI869">
        <v>82.56</v>
      </c>
      <c r="HN869">
        <v>82.56</v>
      </c>
      <c r="HS869">
        <v>82.56</v>
      </c>
      <c r="HX869">
        <v>82.56</v>
      </c>
      <c r="IC869">
        <v>86.66</v>
      </c>
      <c r="IH869">
        <v>86.66</v>
      </c>
      <c r="IM869">
        <v>166.5</v>
      </c>
      <c r="IR869">
        <v>138.32</v>
      </c>
      <c r="IW869">
        <v>85.86</v>
      </c>
      <c r="JB869">
        <v>85.86</v>
      </c>
      <c r="JG869">
        <v>85.86</v>
      </c>
      <c r="JL869">
        <v>85.86</v>
      </c>
      <c r="JQ869">
        <v>85.86</v>
      </c>
    </row>
    <row r="870" spans="1:277" x14ac:dyDescent="0.3">
      <c r="A870" s="2">
        <f>IFERROR(AVERAGEIF(Customer_Revenue[[#This Row],[1/3/2022]:[3/31/2022]], "&gt;0"), 0)</f>
        <v>98.968749999999986</v>
      </c>
      <c r="B870" s="1">
        <f>IFERROR(AVEDEV(Customer_Revenue[[#This Row],[1/3/2022]:[3/31/2022]]),0)</f>
        <v>38.698518518518512</v>
      </c>
      <c r="C870" s="1">
        <f>IFERROR(MAX(0,#REF!-#REF!),0)</f>
        <v>0</v>
      </c>
      <c r="D870" s="1">
        <f>IFERROR(#REF!+#REF!,0)</f>
        <v>0</v>
      </c>
      <c r="E870" s="2">
        <f>IFERROR(AVERAGEIF(Customer_Revenue[[#This Row],[4/1/2022]:[6/30/2022]], "&gt;0"), 0)</f>
        <v>153.99166666666667</v>
      </c>
      <c r="F870" s="1">
        <f>IFERROR(AVEDEV(Customer_Revenue[[#This Row],[4/1/2022]:[6/30/2022]]),0)</f>
        <v>31.988333333333333</v>
      </c>
      <c r="G870" s="1">
        <f>IFERROR(MAX(0,#REF!-#REF!),0)</f>
        <v>0</v>
      </c>
      <c r="H870" s="1">
        <f>IFERROR(#REF!+#REF!,0)</f>
        <v>0</v>
      </c>
      <c r="I870" s="2">
        <f>IFERROR(AVERAGEIF(Customer_Revenue[[#This Row],[4/1/2022]:[9/30/2022]], "&gt;0"),0)</f>
        <v>157.58076923076925</v>
      </c>
      <c r="J870" s="1">
        <f>IFERROR(AVEDEV(Customer_Revenue[[#This Row],[4/1/2022]:[9/30/2022]]),0)</f>
        <v>56.340714285714292</v>
      </c>
      <c r="K870" s="1">
        <f>IFERROR(MAX(0,Customer_Revenue[[#This Row],[Q3 Mean]]-Customer_Revenue[[#This Row],[Q3 Mean Absolute Deviation]]),0)</f>
        <v>101.24005494505496</v>
      </c>
      <c r="L870" s="1">
        <f>IFERROR(MAX(0,Customer_Revenue[[#This Row],[Q3 Mean]]+Customer_Revenue[[#This Row],[Q3 Mean Absolute Deviation]]),0)</f>
        <v>213.92148351648353</v>
      </c>
      <c r="M870" s="2">
        <f>IFERROR(AVERAGEIF(Customer_Revenue[[#This Row],[10/1/2021]:[3/31/2022]], "&gt;0"),0)</f>
        <v>106.75928571428571</v>
      </c>
      <c r="N870" s="1">
        <f>IFERROR(AVEDEV(Customer_Revenue[[#This Row],[10/1/2021]:[3/31/2022]]),0)</f>
        <v>35.24186666666666</v>
      </c>
      <c r="O870" s="1">
        <f>IFERROR(MAX(0,#REF!-#REF!),0)</f>
        <v>0</v>
      </c>
      <c r="P870" s="1">
        <f>IFERROR(#REF!+#REF!,0)</f>
        <v>0</v>
      </c>
      <c r="Q870">
        <v>14028</v>
      </c>
      <c r="Y870">
        <v>117.71</v>
      </c>
      <c r="AI870">
        <v>123.17</v>
      </c>
      <c r="AS870">
        <v>112.25</v>
      </c>
      <c r="BC870">
        <v>159.69999999999999</v>
      </c>
      <c r="BM870">
        <v>110.56</v>
      </c>
      <c r="BW870">
        <v>79.489999999999995</v>
      </c>
      <c r="CG870">
        <v>123.17</v>
      </c>
      <c r="CK870" s="17"/>
      <c r="CN870">
        <v>38.22</v>
      </c>
      <c r="CQ870">
        <v>161.38999999999999</v>
      </c>
      <c r="DA870">
        <v>79.489999999999995</v>
      </c>
      <c r="DF870">
        <v>76.44</v>
      </c>
      <c r="DP870">
        <v>79.489999999999995</v>
      </c>
      <c r="DU870">
        <v>0</v>
      </c>
      <c r="EE870">
        <v>80.05</v>
      </c>
      <c r="EO870">
        <v>153.5</v>
      </c>
      <c r="EY870">
        <v>197.18</v>
      </c>
      <c r="FI870">
        <v>123.73</v>
      </c>
      <c r="FS870">
        <v>163.58000000000001</v>
      </c>
      <c r="GC870">
        <v>197.18</v>
      </c>
      <c r="GM870">
        <v>116.1</v>
      </c>
      <c r="GW870">
        <v>126.18</v>
      </c>
      <c r="HG870">
        <v>200.2</v>
      </c>
      <c r="HQ870">
        <v>83.07</v>
      </c>
      <c r="HV870">
        <v>0</v>
      </c>
      <c r="IA870">
        <v>234.46</v>
      </c>
      <c r="IK870">
        <v>90.82</v>
      </c>
      <c r="IU870">
        <v>233.63</v>
      </c>
      <c r="JE870">
        <v>192.43</v>
      </c>
      <c r="JO870">
        <v>89.99</v>
      </c>
    </row>
    <row r="871" spans="1:277" x14ac:dyDescent="0.3">
      <c r="A871" s="2">
        <f>IFERROR(AVERAGEIF(Customer_Revenue[[#This Row],[1/3/2022]:[3/31/2022]], "&gt;0"), 0)</f>
        <v>0</v>
      </c>
      <c r="B871" s="1">
        <f>IFERROR(AVEDEV(Customer_Revenue[[#This Row],[1/3/2022]:[3/31/2022]]),0)</f>
        <v>0</v>
      </c>
      <c r="C871" s="1">
        <f>IFERROR(MAX(0,#REF!-#REF!),0)</f>
        <v>0</v>
      </c>
      <c r="D871" s="1">
        <f>IFERROR(#REF!+#REF!,0)</f>
        <v>0</v>
      </c>
      <c r="E871" s="2">
        <f>IFERROR(AVERAGEIF(Customer_Revenue[[#This Row],[4/1/2022]:[6/30/2022]], "&gt;0"), 0)</f>
        <v>0</v>
      </c>
      <c r="F871" s="1">
        <f>IFERROR(AVEDEV(Customer_Revenue[[#This Row],[4/1/2022]:[6/30/2022]]),0)</f>
        <v>0</v>
      </c>
      <c r="G871" s="1">
        <f>IFERROR(MAX(0,#REF!-#REF!),0)</f>
        <v>0</v>
      </c>
      <c r="H871" s="1">
        <f>IFERROR(#REF!+#REF!,0)</f>
        <v>0</v>
      </c>
      <c r="I871" s="2">
        <f>IFERROR(AVERAGEIF(Customer_Revenue[[#This Row],[4/1/2022]:[9/30/2022]], "&gt;0"),0)</f>
        <v>1005.75</v>
      </c>
      <c r="J871" s="1">
        <f>IFERROR(AVEDEV(Customer_Revenue[[#This Row],[4/1/2022]:[9/30/2022]]),0)</f>
        <v>0</v>
      </c>
      <c r="K871" s="1">
        <f>IFERROR(MAX(0,Customer_Revenue[[#This Row],[Q3 Mean]]-Customer_Revenue[[#This Row],[Q3 Mean Absolute Deviation]]),0)</f>
        <v>1005.75</v>
      </c>
      <c r="L871" s="1">
        <f>IFERROR(MAX(0,Customer_Revenue[[#This Row],[Q3 Mean]]+Customer_Revenue[[#This Row],[Q3 Mean Absolute Deviation]]),0)</f>
        <v>1005.75</v>
      </c>
      <c r="M871" s="2">
        <f>IFERROR(AVERAGEIF(Customer_Revenue[[#This Row],[10/1/2021]:[3/31/2022]], "&gt;0"),0)</f>
        <v>0</v>
      </c>
      <c r="N871" s="1">
        <f>IFERROR(AVEDEV(Customer_Revenue[[#This Row],[10/1/2021]:[3/31/2022]]),0)</f>
        <v>0</v>
      </c>
      <c r="O871" s="1">
        <f>IFERROR(MAX(0,#REF!-#REF!),0)</f>
        <v>0</v>
      </c>
      <c r="P871" s="1">
        <f>IFERROR(#REF!+#REF!,0)</f>
        <v>0</v>
      </c>
      <c r="Q871">
        <v>14038</v>
      </c>
      <c r="CK871" s="17"/>
      <c r="JL871">
        <v>1005.75</v>
      </c>
    </row>
    <row r="872" spans="1:277" x14ac:dyDescent="0.3">
      <c r="A872" s="2">
        <f>IFERROR(AVERAGEIF(Customer_Revenue[[#This Row],[1/3/2022]:[3/31/2022]], "&gt;0"), 0)</f>
        <v>35</v>
      </c>
      <c r="B872" s="1">
        <f>IFERROR(AVEDEV(Customer_Revenue[[#This Row],[1/3/2022]:[3/31/2022]]),0)</f>
        <v>0</v>
      </c>
      <c r="C872" s="1">
        <f>IFERROR(MAX(0,#REF!-#REF!),0)</f>
        <v>0</v>
      </c>
      <c r="D872" s="1">
        <f>IFERROR(#REF!+#REF!,0)</f>
        <v>0</v>
      </c>
      <c r="E872" s="2">
        <f>IFERROR(AVERAGEIF(Customer_Revenue[[#This Row],[4/1/2022]:[6/30/2022]], "&gt;0"), 0)</f>
        <v>35</v>
      </c>
      <c r="F872" s="1">
        <f>IFERROR(AVEDEV(Customer_Revenue[[#This Row],[4/1/2022]:[6/30/2022]]),0)</f>
        <v>0</v>
      </c>
      <c r="G872" s="1">
        <f>IFERROR(MAX(0,#REF!-#REF!),0)</f>
        <v>0</v>
      </c>
      <c r="H872" s="1">
        <f>IFERROR(#REF!+#REF!,0)</f>
        <v>0</v>
      </c>
      <c r="I872" s="2">
        <f>IFERROR(AVERAGEIF(Customer_Revenue[[#This Row],[4/1/2022]:[9/30/2022]], "&gt;0"),0)</f>
        <v>35.392222222222216</v>
      </c>
      <c r="J872" s="1">
        <f>IFERROR(AVEDEV(Customer_Revenue[[#This Row],[4/1/2022]:[9/30/2022]]),0)</f>
        <v>6.3706000000000031</v>
      </c>
      <c r="K872" s="1">
        <f>IFERROR(MAX(0,Customer_Revenue[[#This Row],[Q3 Mean]]-Customer_Revenue[[#This Row],[Q3 Mean Absolute Deviation]]),0)</f>
        <v>29.021622222222213</v>
      </c>
      <c r="L872" s="1">
        <f>IFERROR(MAX(0,Customer_Revenue[[#This Row],[Q3 Mean]]+Customer_Revenue[[#This Row],[Q3 Mean Absolute Deviation]]),0)</f>
        <v>41.762822222222219</v>
      </c>
      <c r="M872" s="2">
        <f>IFERROR(AVERAGEIF(Customer_Revenue[[#This Row],[10/1/2021]:[3/31/2022]], "&gt;0"),0)</f>
        <v>35</v>
      </c>
      <c r="N872" s="1">
        <f>IFERROR(AVEDEV(Customer_Revenue[[#This Row],[10/1/2021]:[3/31/2022]]),0)</f>
        <v>5.3472222222222205</v>
      </c>
      <c r="O872" s="1">
        <f>IFERROR(MAX(0,#REF!-#REF!),0)</f>
        <v>0</v>
      </c>
      <c r="P872" s="1">
        <f>IFERROR(#REF!+#REF!,0)</f>
        <v>0</v>
      </c>
      <c r="Q872">
        <v>14045</v>
      </c>
      <c r="X872">
        <v>35</v>
      </c>
      <c r="AH872">
        <v>35</v>
      </c>
      <c r="AR872">
        <v>35</v>
      </c>
      <c r="BB872">
        <v>35</v>
      </c>
      <c r="BQ872">
        <v>35</v>
      </c>
      <c r="BV872">
        <v>0</v>
      </c>
      <c r="CF872">
        <v>35</v>
      </c>
      <c r="CK872" s="17"/>
      <c r="CP872">
        <v>35</v>
      </c>
      <c r="CZ872">
        <v>35</v>
      </c>
      <c r="DJ872">
        <v>35</v>
      </c>
      <c r="DT872">
        <v>35</v>
      </c>
      <c r="ED872">
        <v>35</v>
      </c>
      <c r="ES872">
        <v>35</v>
      </c>
      <c r="EX872">
        <v>35</v>
      </c>
      <c r="FH872">
        <v>35</v>
      </c>
      <c r="FR872">
        <v>35</v>
      </c>
      <c r="GB872">
        <v>35</v>
      </c>
      <c r="GL872">
        <v>35</v>
      </c>
      <c r="IJ872">
        <v>0</v>
      </c>
      <c r="IT872">
        <v>38.53</v>
      </c>
      <c r="JD872">
        <v>35</v>
      </c>
      <c r="JN872">
        <v>35</v>
      </c>
    </row>
    <row r="873" spans="1:277" x14ac:dyDescent="0.3">
      <c r="A873" s="2">
        <f>IFERROR(AVERAGEIF(Customer_Revenue[[#This Row],[1/3/2022]:[3/31/2022]], "&gt;0"), 0)</f>
        <v>159.27500000000001</v>
      </c>
      <c r="B873" s="1">
        <f>IFERROR(AVEDEV(Customer_Revenue[[#This Row],[1/3/2022]:[3/31/2022]]),0)</f>
        <v>124.27500000000001</v>
      </c>
      <c r="C873" s="1">
        <f>IFERROR(MAX(0,#REF!-#REF!),0)</f>
        <v>0</v>
      </c>
      <c r="D873" s="1">
        <f>IFERROR(#REF!+#REF!,0)</f>
        <v>0</v>
      </c>
      <c r="E873" s="2">
        <f>IFERROR(AVERAGEIF(Customer_Revenue[[#This Row],[4/1/2022]:[6/30/2022]], "&gt;0"), 0)</f>
        <v>0</v>
      </c>
      <c r="F873" s="1">
        <f>IFERROR(AVEDEV(Customer_Revenue[[#This Row],[4/1/2022]:[6/30/2022]]),0)</f>
        <v>0</v>
      </c>
      <c r="G873" s="1">
        <f>IFERROR(MAX(0,#REF!-#REF!),0)</f>
        <v>0</v>
      </c>
      <c r="H873" s="1">
        <f>IFERROR(#REF!+#REF!,0)</f>
        <v>0</v>
      </c>
      <c r="I873" s="2">
        <f>IFERROR(AVERAGEIF(Customer_Revenue[[#This Row],[4/1/2022]:[9/30/2022]], "&gt;0"),0)</f>
        <v>188.38499999999999</v>
      </c>
      <c r="J873" s="1">
        <f>IFERROR(AVEDEV(Customer_Revenue[[#This Row],[4/1/2022]:[9/30/2022]]),0)</f>
        <v>83.726666666666674</v>
      </c>
      <c r="K873" s="1">
        <f>IFERROR(MAX(0,Customer_Revenue[[#This Row],[Q3 Mean]]-Customer_Revenue[[#This Row],[Q3 Mean Absolute Deviation]]),0)</f>
        <v>104.65833333333332</v>
      </c>
      <c r="L873" s="1">
        <f>IFERROR(MAX(0,Customer_Revenue[[#This Row],[Q3 Mean]]+Customer_Revenue[[#This Row],[Q3 Mean Absolute Deviation]]),0)</f>
        <v>272.11166666666668</v>
      </c>
      <c r="M873" s="2">
        <f>IFERROR(AVERAGEIF(Customer_Revenue[[#This Row],[10/1/2021]:[3/31/2022]], "&gt;0"),0)</f>
        <v>144.41</v>
      </c>
      <c r="N873" s="1">
        <f>IFERROR(AVEDEV(Customer_Revenue[[#This Row],[10/1/2021]:[3/31/2022]]),0)</f>
        <v>95.412000000000006</v>
      </c>
      <c r="O873" s="1">
        <f>IFERROR(MAX(0,#REF!-#REF!),0)</f>
        <v>0</v>
      </c>
      <c r="P873" s="1">
        <f>IFERROR(#REF!+#REF!,0)</f>
        <v>0</v>
      </c>
      <c r="Q873">
        <v>14061</v>
      </c>
      <c r="AD873">
        <v>63.47</v>
      </c>
      <c r="AX873">
        <v>96.23</v>
      </c>
      <c r="BR873">
        <v>243.8</v>
      </c>
      <c r="CK873" s="17"/>
      <c r="CL873">
        <v>283.55</v>
      </c>
      <c r="DF873">
        <v>35</v>
      </c>
      <c r="HV873">
        <v>0</v>
      </c>
      <c r="IP873">
        <v>234.91</v>
      </c>
      <c r="JJ873">
        <v>141.86000000000001</v>
      </c>
    </row>
    <row r="874" spans="1:277" x14ac:dyDescent="0.3">
      <c r="A874" s="2">
        <f>IFERROR(AVERAGEIF(Customer_Revenue[[#This Row],[1/3/2022]:[3/31/2022]], "&gt;0"), 0)</f>
        <v>35.426666666666669</v>
      </c>
      <c r="B874" s="1">
        <f>IFERROR(AVEDEV(Customer_Revenue[[#This Row],[1/3/2022]:[3/31/2022]]),0)</f>
        <v>13.285</v>
      </c>
      <c r="C874" s="1">
        <f>IFERROR(MAX(0,#REF!-#REF!),0)</f>
        <v>0</v>
      </c>
      <c r="D874" s="1">
        <f>IFERROR(#REF!+#REF!,0)</f>
        <v>0</v>
      </c>
      <c r="E874" s="2">
        <f>IFERROR(AVERAGEIF(Customer_Revenue[[#This Row],[4/1/2022]:[6/30/2022]], "&gt;0"), 0)</f>
        <v>37.19</v>
      </c>
      <c r="F874" s="1">
        <f>IFERROR(AVEDEV(Customer_Revenue[[#This Row],[4/1/2022]:[6/30/2022]]),0)</f>
        <v>16.52888888888889</v>
      </c>
      <c r="G874" s="1">
        <f>IFERROR(MAX(0,#REF!-#REF!),0)</f>
        <v>0</v>
      </c>
      <c r="H874" s="1">
        <f>IFERROR(#REF!+#REF!,0)</f>
        <v>0</v>
      </c>
      <c r="I874" s="2">
        <f>IFERROR(AVERAGEIF(Customer_Revenue[[#This Row],[4/1/2022]:[9/30/2022]], "&gt;0"),0)</f>
        <v>37.19</v>
      </c>
      <c r="J874" s="1">
        <f>IFERROR(AVEDEV(Customer_Revenue[[#This Row],[4/1/2022]:[9/30/2022]]),0)</f>
        <v>16.528888888888886</v>
      </c>
      <c r="K874" s="1">
        <f>IFERROR(MAX(0,Customer_Revenue[[#This Row],[Q3 Mean]]-Customer_Revenue[[#This Row],[Q3 Mean Absolute Deviation]]),0)</f>
        <v>20.661111111111111</v>
      </c>
      <c r="L874" s="1">
        <f>IFERROR(MAX(0,Customer_Revenue[[#This Row],[Q3 Mean]]+Customer_Revenue[[#This Row],[Q3 Mean Absolute Deviation]]),0)</f>
        <v>53.718888888888884</v>
      </c>
      <c r="M874" s="2">
        <f>IFERROR(AVERAGEIF(Customer_Revenue[[#This Row],[10/1/2021]:[3/31/2022]], "&gt;0"),0)</f>
        <v>35.213333333333331</v>
      </c>
      <c r="N874" s="1">
        <f>IFERROR(AVEDEV(Customer_Revenue[[#This Row],[10/1/2021]:[3/31/2022]]),0)</f>
        <v>8.6236734693877555</v>
      </c>
      <c r="O874" s="1">
        <f>IFERROR(MAX(0,#REF!-#REF!),0)</f>
        <v>0</v>
      </c>
      <c r="P874" s="1">
        <f>IFERROR(#REF!+#REF!,0)</f>
        <v>0</v>
      </c>
      <c r="Q874">
        <v>14062</v>
      </c>
      <c r="Z874">
        <v>35</v>
      </c>
      <c r="AT874">
        <v>35</v>
      </c>
      <c r="BN874">
        <v>35</v>
      </c>
      <c r="CH874">
        <v>35</v>
      </c>
      <c r="CK874" s="17"/>
      <c r="DB874">
        <v>35</v>
      </c>
      <c r="DV874">
        <v>0</v>
      </c>
      <c r="EP874">
        <v>36.28</v>
      </c>
      <c r="FJ874">
        <v>36.28</v>
      </c>
      <c r="GD874">
        <v>0</v>
      </c>
      <c r="GX874">
        <v>38.1</v>
      </c>
      <c r="HR874">
        <v>0</v>
      </c>
      <c r="IL874">
        <v>0</v>
      </c>
      <c r="JF874">
        <v>0</v>
      </c>
    </row>
    <row r="875" spans="1:277" x14ac:dyDescent="0.3">
      <c r="A875" s="2">
        <f>IFERROR(AVERAGEIF(Customer_Revenue[[#This Row],[1/3/2022]:[3/31/2022]], "&gt;0"), 0)</f>
        <v>41.595714285714287</v>
      </c>
      <c r="B875" s="1">
        <f>IFERROR(AVEDEV(Customer_Revenue[[#This Row],[1/3/2022]:[3/31/2022]]),0)</f>
        <v>1.2179591836734696</v>
      </c>
      <c r="C875" s="1">
        <f>IFERROR(MAX(0,#REF!-#REF!),0)</f>
        <v>0</v>
      </c>
      <c r="D875" s="1">
        <f>IFERROR(#REF!+#REF!,0)</f>
        <v>0</v>
      </c>
      <c r="E875" s="2">
        <f>IFERROR(AVERAGEIF(Customer_Revenue[[#This Row],[4/1/2022]:[6/30/2022]], "&gt;0"), 0)</f>
        <v>44.454000000000001</v>
      </c>
      <c r="F875" s="1">
        <f>IFERROR(AVEDEV(Customer_Revenue[[#This Row],[4/1/2022]:[6/30/2022]]),0)</f>
        <v>2.0087999999999995</v>
      </c>
      <c r="G875" s="1">
        <f>IFERROR(MAX(0,#REF!-#REF!),0)</f>
        <v>0</v>
      </c>
      <c r="H875" s="1">
        <f>IFERROR(#REF!+#REF!,0)</f>
        <v>0</v>
      </c>
      <c r="I875" s="2">
        <f>IFERROR(AVERAGEIF(Customer_Revenue[[#This Row],[4/1/2022]:[9/30/2022]], "&gt;0"),0)</f>
        <v>45.647500000000001</v>
      </c>
      <c r="J875" s="1">
        <f>IFERROR(AVEDEV(Customer_Revenue[[#This Row],[4/1/2022]:[9/30/2022]]),0)</f>
        <v>2.1550000000000007</v>
      </c>
      <c r="K875" s="1">
        <f>IFERROR(MAX(0,Customer_Revenue[[#This Row],[Q3 Mean]]-Customer_Revenue[[#This Row],[Q3 Mean Absolute Deviation]]),0)</f>
        <v>43.4925</v>
      </c>
      <c r="L875" s="1">
        <f>IFERROR(MAX(0,Customer_Revenue[[#This Row],[Q3 Mean]]+Customer_Revenue[[#This Row],[Q3 Mean Absolute Deviation]]),0)</f>
        <v>47.802500000000002</v>
      </c>
      <c r="M875" s="2">
        <f>IFERROR(AVERAGEIF(Customer_Revenue[[#This Row],[10/1/2021]:[3/31/2022]], "&gt;0"),0)</f>
        <v>41.559999999999988</v>
      </c>
      <c r="N875" s="1">
        <f>IFERROR(AVEDEV(Customer_Revenue[[#This Row],[10/1/2021]:[3/31/2022]]),0)</f>
        <v>5.5130612244898076</v>
      </c>
      <c r="O875" s="1">
        <f>IFERROR(MAX(0,#REF!-#REF!),0)</f>
        <v>0</v>
      </c>
      <c r="P875" s="1">
        <f>IFERROR(#REF!+#REF!,0)</f>
        <v>0</v>
      </c>
      <c r="Q875">
        <v>14080</v>
      </c>
      <c r="Y875">
        <v>40.53</v>
      </c>
      <c r="AI875">
        <v>40.53</v>
      </c>
      <c r="AS875">
        <v>40.53</v>
      </c>
      <c r="BB875">
        <v>40.53</v>
      </c>
      <c r="BC875">
        <v>0</v>
      </c>
      <c r="BM875">
        <v>46.46</v>
      </c>
      <c r="BW875">
        <v>40.53</v>
      </c>
      <c r="CG875">
        <v>40.53</v>
      </c>
      <c r="CK875" s="17"/>
      <c r="CQ875">
        <v>40.53</v>
      </c>
      <c r="DD875">
        <v>40.53</v>
      </c>
      <c r="DK875">
        <v>40.53</v>
      </c>
      <c r="DU875">
        <v>43.49</v>
      </c>
      <c r="EE875">
        <v>42.78</v>
      </c>
      <c r="EO875">
        <v>42.78</v>
      </c>
      <c r="EY875">
        <v>48.71</v>
      </c>
      <c r="FI875">
        <v>42.78</v>
      </c>
      <c r="FS875">
        <v>42.78</v>
      </c>
      <c r="GC875">
        <v>42.78</v>
      </c>
      <c r="GW875">
        <v>45.22</v>
      </c>
      <c r="HG875">
        <v>49.47</v>
      </c>
      <c r="HQ875">
        <v>45.49</v>
      </c>
      <c r="IA875">
        <v>48.67</v>
      </c>
      <c r="IK875">
        <v>48.67</v>
      </c>
      <c r="IU875">
        <v>44.4</v>
      </c>
      <c r="JE875">
        <v>44.4</v>
      </c>
      <c r="JO875">
        <v>44.4</v>
      </c>
    </row>
    <row r="876" spans="1:277" x14ac:dyDescent="0.3">
      <c r="A876" s="2">
        <f>IFERROR(AVERAGEIF(Customer_Revenue[[#This Row],[1/3/2022]:[3/31/2022]], "&gt;0"), 0)</f>
        <v>23.680000000000003</v>
      </c>
      <c r="B876" s="1">
        <f>IFERROR(AVEDEV(Customer_Revenue[[#This Row],[1/3/2022]:[3/31/2022]]),0)</f>
        <v>3.5527136788005009E-15</v>
      </c>
      <c r="C876" s="1">
        <f>IFERROR(MAX(0,#REF!-#REF!),0)</f>
        <v>0</v>
      </c>
      <c r="D876" s="1">
        <f>IFERROR(#REF!+#REF!,0)</f>
        <v>0</v>
      </c>
      <c r="E876" s="2">
        <f>IFERROR(AVERAGEIF(Customer_Revenue[[#This Row],[4/1/2022]:[6/30/2022]], "&gt;0"), 0)</f>
        <v>23.68</v>
      </c>
      <c r="F876" s="1">
        <f>IFERROR(AVEDEV(Customer_Revenue[[#This Row],[4/1/2022]:[6/30/2022]]),0)</f>
        <v>9.6653061224489782</v>
      </c>
      <c r="G876" s="1">
        <f>IFERROR(MAX(0,#REF!-#REF!),0)</f>
        <v>0</v>
      </c>
      <c r="H876" s="1">
        <f>IFERROR(#REF!+#REF!,0)</f>
        <v>0</v>
      </c>
      <c r="I876" s="2">
        <f>IFERROR(AVERAGEIF(Customer_Revenue[[#This Row],[4/1/2022]:[9/30/2022]], "&gt;0"),0)</f>
        <v>25.125454545454541</v>
      </c>
      <c r="J876" s="1">
        <f>IFERROR(AVEDEV(Customer_Revenue[[#This Row],[4/1/2022]:[9/30/2022]]),0)</f>
        <v>6.5415384615384662</v>
      </c>
      <c r="K876" s="1">
        <f>IFERROR(MAX(0,Customer_Revenue[[#This Row],[Q3 Mean]]-Customer_Revenue[[#This Row],[Q3 Mean Absolute Deviation]]),0)</f>
        <v>18.583916083916076</v>
      </c>
      <c r="L876" s="1">
        <f>IFERROR(MAX(0,Customer_Revenue[[#This Row],[Q3 Mean]]+Customer_Revenue[[#This Row],[Q3 Mean Absolute Deviation]]),0)</f>
        <v>31.666993006993007</v>
      </c>
      <c r="M876" s="2">
        <f>IFERROR(AVERAGEIF(Customer_Revenue[[#This Row],[10/1/2021]:[3/31/2022]], "&gt;0"),0)</f>
        <v>23.128333333333334</v>
      </c>
      <c r="N876" s="1">
        <f>IFERROR(AVEDEV(Customer_Revenue[[#This Row],[10/1/2021]:[3/31/2022]]),0)</f>
        <v>3.5857988165680457</v>
      </c>
      <c r="O876" s="1">
        <f>IFERROR(MAX(0,#REF!-#REF!),0)</f>
        <v>0</v>
      </c>
      <c r="P876" s="1">
        <f>IFERROR(#REF!+#REF!,0)</f>
        <v>0</v>
      </c>
      <c r="Q876">
        <v>14090</v>
      </c>
      <c r="S876">
        <v>20.37</v>
      </c>
      <c r="AC876">
        <v>20.37</v>
      </c>
      <c r="AM876">
        <v>23.68</v>
      </c>
      <c r="AW876">
        <v>23.68</v>
      </c>
      <c r="BG876">
        <v>23.68</v>
      </c>
      <c r="BQ876">
        <v>23.68</v>
      </c>
      <c r="CA876">
        <v>0</v>
      </c>
      <c r="CK876" s="17">
        <v>23.68</v>
      </c>
      <c r="CU876">
        <v>23.68</v>
      </c>
      <c r="DE876">
        <v>23.68</v>
      </c>
      <c r="DO876">
        <v>23.68</v>
      </c>
      <c r="DY876">
        <v>23.68</v>
      </c>
      <c r="EI876">
        <v>23.68</v>
      </c>
      <c r="ES876">
        <v>0</v>
      </c>
      <c r="FC876">
        <v>23.68</v>
      </c>
      <c r="FM876">
        <v>23.68</v>
      </c>
      <c r="FW876">
        <v>23.68</v>
      </c>
      <c r="GG876">
        <v>23.68</v>
      </c>
      <c r="GQ876">
        <v>0</v>
      </c>
      <c r="HA876">
        <v>23.68</v>
      </c>
      <c r="HK876">
        <v>26.33</v>
      </c>
      <c r="HU876">
        <v>26.33</v>
      </c>
      <c r="IE876">
        <v>26.33</v>
      </c>
      <c r="IO876">
        <v>26.33</v>
      </c>
      <c r="IY876">
        <v>26.33</v>
      </c>
      <c r="JI876">
        <v>26.33</v>
      </c>
    </row>
    <row r="877" spans="1:277" x14ac:dyDescent="0.3">
      <c r="A877" s="2">
        <f>IFERROR(AVERAGEIF(Customer_Revenue[[#This Row],[1/3/2022]:[3/31/2022]], "&gt;0"), 0)</f>
        <v>58.215000000000011</v>
      </c>
      <c r="B877" s="1">
        <f>IFERROR(AVEDEV(Customer_Revenue[[#This Row],[1/3/2022]:[3/31/2022]]),0)</f>
        <v>0.62500000000000477</v>
      </c>
      <c r="C877" s="1">
        <f>IFERROR(MAX(0,#REF!-#REF!),0)</f>
        <v>0</v>
      </c>
      <c r="D877" s="1">
        <f>IFERROR(#REF!+#REF!,0)</f>
        <v>0</v>
      </c>
      <c r="E877" s="2">
        <f>IFERROR(AVERAGEIF(Customer_Revenue[[#This Row],[4/1/2022]:[6/30/2022]], "&gt;0"), 0)</f>
        <v>60.09</v>
      </c>
      <c r="F877" s="1">
        <f>IFERROR(AVEDEV(Customer_Revenue[[#This Row],[4/1/2022]:[6/30/2022]]),0)</f>
        <v>29.431836734693878</v>
      </c>
      <c r="G877" s="1">
        <f>IFERROR(MAX(0,#REF!-#REF!),0)</f>
        <v>0</v>
      </c>
      <c r="H877" s="1">
        <f>IFERROR(#REF!+#REF!,0)</f>
        <v>0</v>
      </c>
      <c r="I877" s="2">
        <f>IFERROR(AVERAGEIF(Customer_Revenue[[#This Row],[4/1/2022]:[9/30/2022]], "&gt;0"),0)</f>
        <v>62.525555555555556</v>
      </c>
      <c r="J877" s="1">
        <f>IFERROR(AVEDEV(Customer_Revenue[[#This Row],[4/1/2022]:[9/30/2022]]),0)</f>
        <v>26.638106508875744</v>
      </c>
      <c r="K877" s="1">
        <f>IFERROR(MAX(0,Customer_Revenue[[#This Row],[Q3 Mean]]-Customer_Revenue[[#This Row],[Q3 Mean Absolute Deviation]]),0)</f>
        <v>35.887449046679812</v>
      </c>
      <c r="L877" s="1">
        <f>IFERROR(MAX(0,Customer_Revenue[[#This Row],[Q3 Mean]]+Customer_Revenue[[#This Row],[Q3 Mean Absolute Deviation]]),0)</f>
        <v>89.163662064431293</v>
      </c>
      <c r="M877" s="2">
        <f>IFERROR(AVERAGEIF(Customer_Revenue[[#This Row],[10/1/2021]:[3/31/2022]], "&gt;0"),0)</f>
        <v>58.013076923076945</v>
      </c>
      <c r="N877" s="1">
        <f>IFERROR(AVEDEV(Customer_Revenue[[#This Row],[10/1/2021]:[3/31/2022]]),0)</f>
        <v>0.3195266272189502</v>
      </c>
      <c r="O877" s="1">
        <f>IFERROR(MAX(0,#REF!-#REF!),0)</f>
        <v>0</v>
      </c>
      <c r="P877" s="1">
        <f>IFERROR(#REF!+#REF!,0)</f>
        <v>0</v>
      </c>
      <c r="Q877">
        <v>14091</v>
      </c>
      <c r="T877">
        <v>57.84</v>
      </c>
      <c r="AD877">
        <v>57.84</v>
      </c>
      <c r="AN877">
        <v>57.84</v>
      </c>
      <c r="AX877">
        <v>57.84</v>
      </c>
      <c r="BH877">
        <v>57.84</v>
      </c>
      <c r="BR877">
        <v>57.84</v>
      </c>
      <c r="CB877">
        <v>57.84</v>
      </c>
      <c r="CK877" s="17"/>
      <c r="CL877">
        <v>57.84</v>
      </c>
      <c r="CV877">
        <v>57.84</v>
      </c>
      <c r="DF877">
        <v>57.84</v>
      </c>
      <c r="DP877">
        <v>57.84</v>
      </c>
      <c r="DZ877">
        <v>57.84</v>
      </c>
      <c r="EJ877">
        <v>60.09</v>
      </c>
      <c r="ET877">
        <v>60.09</v>
      </c>
      <c r="FD877">
        <v>60.09</v>
      </c>
      <c r="FN877">
        <v>60.09</v>
      </c>
      <c r="FX877">
        <v>60.09</v>
      </c>
      <c r="GH877">
        <v>0</v>
      </c>
      <c r="GR877">
        <v>0</v>
      </c>
      <c r="HB877">
        <v>0</v>
      </c>
      <c r="HL877">
        <v>0</v>
      </c>
      <c r="HV877">
        <v>62.93</v>
      </c>
      <c r="IF877">
        <v>62.93</v>
      </c>
      <c r="IP877">
        <v>62.17</v>
      </c>
      <c r="IZ877">
        <v>67.17</v>
      </c>
      <c r="JJ877">
        <v>67.17</v>
      </c>
    </row>
    <row r="878" spans="1:277" x14ac:dyDescent="0.3">
      <c r="A878" s="2">
        <f>IFERROR(AVERAGEIF(Customer_Revenue[[#This Row],[1/3/2022]:[3/31/2022]], "&gt;0"), 0)</f>
        <v>20.812857142857144</v>
      </c>
      <c r="B878" s="1">
        <f>IFERROR(AVEDEV(Customer_Revenue[[#This Row],[1/3/2022]:[3/31/2022]]),0)</f>
        <v>0.91836734693877531</v>
      </c>
      <c r="C878" s="1">
        <f>IFERROR(MAX(0,#REF!-#REF!),0)</f>
        <v>0</v>
      </c>
      <c r="D878" s="1">
        <f>IFERROR(#REF!+#REF!,0)</f>
        <v>0</v>
      </c>
      <c r="E878" s="2">
        <f>IFERROR(AVERAGEIF(Customer_Revenue[[#This Row],[4/1/2022]:[6/30/2022]], "&gt;0"), 0)</f>
        <v>23.183333333333337</v>
      </c>
      <c r="F878" s="1">
        <f>IFERROR(AVEDEV(Customer_Revenue[[#This Row],[4/1/2022]:[6/30/2022]]),0)</f>
        <v>1.0177777777777781</v>
      </c>
      <c r="G878" s="1">
        <f>IFERROR(MAX(0,#REF!-#REF!),0)</f>
        <v>0</v>
      </c>
      <c r="H878" s="1">
        <f>IFERROR(#REF!+#REF!,0)</f>
        <v>0</v>
      </c>
      <c r="I878" s="2">
        <f>IFERROR(AVERAGEIF(Customer_Revenue[[#This Row],[4/1/2022]:[9/30/2022]], "&gt;0"),0)</f>
        <v>24.280769230769231</v>
      </c>
      <c r="J878" s="1">
        <f>IFERROR(AVEDEV(Customer_Revenue[[#This Row],[4/1/2022]:[9/30/2022]]),0)</f>
        <v>1.1450887573964492</v>
      </c>
      <c r="K878" s="1">
        <f>IFERROR(MAX(0,Customer_Revenue[[#This Row],[Q3 Mean]]-Customer_Revenue[[#This Row],[Q3 Mean Absolute Deviation]]),0)</f>
        <v>23.13568047337278</v>
      </c>
      <c r="L878" s="1">
        <f>IFERROR(MAX(0,Customer_Revenue[[#This Row],[Q3 Mean]]+Customer_Revenue[[#This Row],[Q3 Mean Absolute Deviation]]),0)</f>
        <v>25.425857988165681</v>
      </c>
      <c r="M878" s="2">
        <f>IFERROR(AVERAGEIF(Customer_Revenue[[#This Row],[10/1/2021]:[3/31/2022]], "&gt;0"),0)</f>
        <v>20.516153846153852</v>
      </c>
      <c r="N878" s="1">
        <f>IFERROR(AVEDEV(Customer_Revenue[[#This Row],[10/1/2021]:[3/31/2022]]),0)</f>
        <v>0.58579881656805022</v>
      </c>
      <c r="O878" s="1">
        <f>IFERROR(MAX(0,#REF!-#REF!),0)</f>
        <v>0</v>
      </c>
      <c r="P878" s="1">
        <f>IFERROR(#REF!+#REF!,0)</f>
        <v>0</v>
      </c>
      <c r="Q878">
        <v>14099</v>
      </c>
      <c r="Y878">
        <v>20.170000000000002</v>
      </c>
      <c r="AI878">
        <v>20.170000000000002</v>
      </c>
      <c r="AS878">
        <v>20.170000000000002</v>
      </c>
      <c r="BC878">
        <v>20.170000000000002</v>
      </c>
      <c r="BM878">
        <v>20.170000000000002</v>
      </c>
      <c r="BW878">
        <v>20.170000000000002</v>
      </c>
      <c r="CG878">
        <v>20.170000000000002</v>
      </c>
      <c r="CK878" s="17"/>
      <c r="CQ878">
        <v>20.170000000000002</v>
      </c>
      <c r="DD878">
        <v>20.170000000000002</v>
      </c>
      <c r="DK878">
        <v>20.170000000000002</v>
      </c>
      <c r="DU878">
        <v>20.170000000000002</v>
      </c>
      <c r="EE878">
        <v>22.42</v>
      </c>
      <c r="EO878">
        <v>22.42</v>
      </c>
      <c r="EY878">
        <v>22.42</v>
      </c>
      <c r="FI878">
        <v>22.42</v>
      </c>
      <c r="FS878">
        <v>22.42</v>
      </c>
      <c r="GC878">
        <v>22.42</v>
      </c>
      <c r="GM878">
        <v>24.71</v>
      </c>
      <c r="GW878">
        <v>24.71</v>
      </c>
      <c r="HG878">
        <v>25.04</v>
      </c>
      <c r="HQ878">
        <v>25.04</v>
      </c>
      <c r="IA878">
        <v>25.04</v>
      </c>
      <c r="IK878">
        <v>25.04</v>
      </c>
      <c r="IU878">
        <v>24.33</v>
      </c>
      <c r="JE878">
        <v>26.03</v>
      </c>
      <c r="JO878">
        <v>26.03</v>
      </c>
    </row>
    <row r="879" spans="1:277" x14ac:dyDescent="0.3">
      <c r="A879" s="2">
        <f>IFERROR(AVERAGEIF(Customer_Revenue[[#This Row],[1/3/2022]:[3/31/2022]], "&gt;0"), 0)</f>
        <v>33.702857142857148</v>
      </c>
      <c r="B879" s="1">
        <f>IFERROR(AVEDEV(Customer_Revenue[[#This Row],[1/3/2022]:[3/31/2022]]),0)</f>
        <v>7.3725000000000005</v>
      </c>
      <c r="C879" s="1">
        <f>IFERROR(MAX(0,#REF!-#REF!),0)</f>
        <v>0</v>
      </c>
      <c r="D879" s="1">
        <f>IFERROR(#REF!+#REF!,0)</f>
        <v>0</v>
      </c>
      <c r="E879" s="2">
        <f>IFERROR(AVERAGEIF(Customer_Revenue[[#This Row],[4/1/2022]:[6/30/2022]], "&gt;0"), 0)</f>
        <v>36.073333333333331</v>
      </c>
      <c r="F879" s="1">
        <f>IFERROR(AVEDEV(Customer_Revenue[[#This Row],[4/1/2022]:[6/30/2022]]),0)</f>
        <v>8.8342857142857163</v>
      </c>
      <c r="G879" s="1">
        <f>IFERROR(MAX(0,#REF!-#REF!),0)</f>
        <v>0</v>
      </c>
      <c r="H879" s="1">
        <f>IFERROR(#REF!+#REF!,0)</f>
        <v>0</v>
      </c>
      <c r="I879" s="2">
        <f>IFERROR(AVERAGEIF(Customer_Revenue[[#This Row],[4/1/2022]:[9/30/2022]], "&gt;0"),0)</f>
        <v>37.424166666666672</v>
      </c>
      <c r="J879" s="1">
        <f>IFERROR(AVEDEV(Customer_Revenue[[#This Row],[4/1/2022]:[9/30/2022]]),0)</f>
        <v>5.3146745562130144</v>
      </c>
      <c r="K879" s="1">
        <f>IFERROR(MAX(0,Customer_Revenue[[#This Row],[Q3 Mean]]-Customer_Revenue[[#This Row],[Q3 Mean Absolute Deviation]]),0)</f>
        <v>32.109492110453658</v>
      </c>
      <c r="L879" s="1">
        <f>IFERROR(MAX(0,Customer_Revenue[[#This Row],[Q3 Mean]]+Customer_Revenue[[#This Row],[Q3 Mean Absolute Deviation]]),0)</f>
        <v>42.738841222879685</v>
      </c>
      <c r="M879" s="2">
        <f>IFERROR(AVERAGEIF(Customer_Revenue[[#This Row],[10/1/2021]:[3/31/2022]], "&gt;0"),0)</f>
        <v>33.381428571428572</v>
      </c>
      <c r="N879" s="1">
        <f>IFERROR(AVEDEV(Customer_Revenue[[#This Row],[10/1/2021]:[3/31/2022]]),0)</f>
        <v>4.1541333333333323</v>
      </c>
      <c r="O879" s="1">
        <f>IFERROR(MAX(0,#REF!-#REF!),0)</f>
        <v>0</v>
      </c>
      <c r="P879" s="1">
        <f>IFERROR(#REF!+#REF!,0)</f>
        <v>0</v>
      </c>
      <c r="Q879">
        <v>14100</v>
      </c>
      <c r="R879">
        <v>33.06</v>
      </c>
      <c r="AB879">
        <v>33.06</v>
      </c>
      <c r="AL879">
        <v>33.06</v>
      </c>
      <c r="AV879">
        <v>33.06</v>
      </c>
      <c r="BF879">
        <v>33.06</v>
      </c>
      <c r="BP879">
        <v>33.06</v>
      </c>
      <c r="BZ879">
        <v>33.06</v>
      </c>
      <c r="CK879" s="17"/>
      <c r="CL879">
        <v>33.06</v>
      </c>
      <c r="CQ879">
        <v>33.06</v>
      </c>
      <c r="DA879">
        <v>33.06</v>
      </c>
      <c r="DD879">
        <v>0</v>
      </c>
      <c r="DK879">
        <v>33.06</v>
      </c>
      <c r="DU879">
        <v>33.06</v>
      </c>
      <c r="EE879">
        <v>35.31</v>
      </c>
      <c r="EO879">
        <v>35.31</v>
      </c>
      <c r="EY879">
        <v>35.31</v>
      </c>
      <c r="FI879">
        <v>0</v>
      </c>
      <c r="FN879">
        <v>35.31</v>
      </c>
      <c r="FX879">
        <v>35.31</v>
      </c>
      <c r="GH879">
        <v>35.31</v>
      </c>
      <c r="GR879">
        <v>37.6</v>
      </c>
      <c r="HB879">
        <v>37.6</v>
      </c>
      <c r="HL879">
        <v>38.25</v>
      </c>
      <c r="HV879">
        <v>38.25</v>
      </c>
      <c r="IF879">
        <v>38.25</v>
      </c>
      <c r="IP879">
        <v>37.54</v>
      </c>
      <c r="IZ879">
        <v>40.18</v>
      </c>
      <c r="JJ879">
        <v>40.18</v>
      </c>
    </row>
    <row r="880" spans="1:277" x14ac:dyDescent="0.3">
      <c r="A880" s="2">
        <f>IFERROR(AVERAGEIF(Customer_Revenue[[#This Row],[1/3/2022]:[3/31/2022]], "&gt;0"), 0)</f>
        <v>223.24</v>
      </c>
      <c r="B880" s="1">
        <f>IFERROR(AVEDEV(Customer_Revenue[[#This Row],[1/3/2022]:[3/31/2022]]),0)</f>
        <v>0</v>
      </c>
      <c r="C880" s="1">
        <f>IFERROR(MAX(0,#REF!-#REF!),0)</f>
        <v>0</v>
      </c>
      <c r="D880" s="1">
        <f>IFERROR(#REF!+#REF!,0)</f>
        <v>0</v>
      </c>
      <c r="E880" s="2">
        <f>IFERROR(AVERAGEIF(Customer_Revenue[[#This Row],[4/1/2022]:[6/30/2022]], "&gt;0"), 0)</f>
        <v>257.94</v>
      </c>
      <c r="F880" s="1">
        <f>IFERROR(AVEDEV(Customer_Revenue[[#This Row],[4/1/2022]:[6/30/2022]]),0)</f>
        <v>0</v>
      </c>
      <c r="G880" s="1">
        <f>IFERROR(MAX(0,#REF!-#REF!),0)</f>
        <v>0</v>
      </c>
      <c r="H880" s="1">
        <f>IFERROR(#REF!+#REF!,0)</f>
        <v>0</v>
      </c>
      <c r="I880" s="2">
        <f>IFERROR(AVERAGEIF(Customer_Revenue[[#This Row],[4/1/2022]:[9/30/2022]], "&gt;0"),0)</f>
        <v>257.94</v>
      </c>
      <c r="J880" s="1">
        <f>IFERROR(AVEDEV(Customer_Revenue[[#This Row],[4/1/2022]:[9/30/2022]]),0)</f>
        <v>0</v>
      </c>
      <c r="K880" s="1">
        <f>IFERROR(MAX(0,Customer_Revenue[[#This Row],[Q3 Mean]]-Customer_Revenue[[#This Row],[Q3 Mean Absolute Deviation]]),0)</f>
        <v>257.94</v>
      </c>
      <c r="L880" s="1">
        <f>IFERROR(MAX(0,Customer_Revenue[[#This Row],[Q3 Mean]]+Customer_Revenue[[#This Row],[Q3 Mean Absolute Deviation]]),0)</f>
        <v>257.94</v>
      </c>
      <c r="M880" s="2">
        <f>IFERROR(AVERAGEIF(Customer_Revenue[[#This Row],[10/1/2021]:[3/31/2022]], "&gt;0"),0)</f>
        <v>223.24</v>
      </c>
      <c r="N880" s="1">
        <f>IFERROR(AVEDEV(Customer_Revenue[[#This Row],[10/1/2021]:[3/31/2022]]),0)</f>
        <v>0</v>
      </c>
      <c r="O880" s="1">
        <f>IFERROR(MAX(0,#REF!-#REF!),0)</f>
        <v>0</v>
      </c>
      <c r="P880" s="1">
        <f>IFERROR(#REF!+#REF!,0)</f>
        <v>0</v>
      </c>
      <c r="Q880">
        <v>14101</v>
      </c>
      <c r="CK880" s="17"/>
      <c r="ED880">
        <v>223.24</v>
      </c>
      <c r="FW880">
        <v>257.94</v>
      </c>
    </row>
    <row r="881" spans="1:278" x14ac:dyDescent="0.3">
      <c r="A881" s="2">
        <f>IFERROR(AVERAGEIF(Customer_Revenue[[#This Row],[1/3/2022]:[3/31/2022]], "&gt;0"), 0)</f>
        <v>145.44749999999999</v>
      </c>
      <c r="B881" s="1">
        <f>IFERROR(AVEDEV(Customer_Revenue[[#This Row],[1/3/2022]:[3/31/2022]]),0)</f>
        <v>42.785416666666663</v>
      </c>
      <c r="C881" s="1">
        <f>IFERROR(MAX(0,#REF!-#REF!),0)</f>
        <v>0</v>
      </c>
      <c r="D881" s="1">
        <f>IFERROR(#REF!+#REF!,0)</f>
        <v>0</v>
      </c>
      <c r="E881" s="2">
        <f>IFERROR(AVERAGEIF(Customer_Revenue[[#This Row],[4/1/2022]:[6/30/2022]], "&gt;0"), 0)</f>
        <v>164.46538461538461</v>
      </c>
      <c r="F881" s="1">
        <f>IFERROR(AVEDEV(Customer_Revenue[[#This Row],[4/1/2022]:[6/30/2022]]),0)</f>
        <v>75.690532544378684</v>
      </c>
      <c r="G881" s="1">
        <f>IFERROR(MAX(0,#REF!-#REF!),0)</f>
        <v>0</v>
      </c>
      <c r="H881" s="1">
        <f>IFERROR(#REF!+#REF!,0)</f>
        <v>0</v>
      </c>
      <c r="I881" s="2">
        <f>IFERROR(AVERAGEIF(Customer_Revenue[[#This Row],[4/1/2022]:[9/30/2022]], "&gt;0"),0)</f>
        <v>159.06592592592591</v>
      </c>
      <c r="J881" s="1">
        <f>IFERROR(AVEDEV(Customer_Revenue[[#This Row],[4/1/2022]:[9/30/2022]]),0)</f>
        <v>67.892647462277068</v>
      </c>
      <c r="K881" s="1">
        <f>IFERROR(MAX(0,Customer_Revenue[[#This Row],[Q3 Mean]]-Customer_Revenue[[#This Row],[Q3 Mean Absolute Deviation]]),0)</f>
        <v>91.173278463648842</v>
      </c>
      <c r="L881" s="1">
        <f>IFERROR(MAX(0,Customer_Revenue[[#This Row],[Q3 Mean]]+Customer_Revenue[[#This Row],[Q3 Mean Absolute Deviation]]),0)</f>
        <v>226.95857338820298</v>
      </c>
      <c r="M881" s="2">
        <f>IFERROR(AVERAGEIF(Customer_Revenue[[#This Row],[10/1/2021]:[3/31/2022]], "&gt;0"),0)</f>
        <v>140.62840000000003</v>
      </c>
      <c r="N881" s="1">
        <f>IFERROR(AVEDEV(Customer_Revenue[[#This Row],[10/1/2021]:[3/31/2022]]),0)</f>
        <v>58.534208</v>
      </c>
      <c r="O881" s="1">
        <f>IFERROR(MAX(0,#REF!-#REF!),0)</f>
        <v>0</v>
      </c>
      <c r="P881" s="1">
        <f>IFERROR(#REF!+#REF!,0)</f>
        <v>0</v>
      </c>
      <c r="Q881">
        <v>14104</v>
      </c>
      <c r="U881">
        <v>156.13999999999999</v>
      </c>
      <c r="Z881">
        <v>188.06</v>
      </c>
      <c r="AE881">
        <v>77.7</v>
      </c>
      <c r="AJ881">
        <v>77.7</v>
      </c>
      <c r="AQ881">
        <v>76.28</v>
      </c>
      <c r="AV881">
        <v>76.28</v>
      </c>
      <c r="BA881">
        <v>76.28</v>
      </c>
      <c r="BF881">
        <v>340.92</v>
      </c>
      <c r="BK881">
        <v>76.28</v>
      </c>
      <c r="BP881">
        <v>76.28</v>
      </c>
      <c r="BU881">
        <v>293.27999999999997</v>
      </c>
      <c r="BZ881">
        <v>81.489999999999995</v>
      </c>
      <c r="CE881">
        <v>173.65</v>
      </c>
      <c r="CJ881">
        <v>120.65</v>
      </c>
      <c r="CK881" s="17"/>
      <c r="CO881">
        <v>80.849999999999994</v>
      </c>
      <c r="CT881">
        <v>148.01</v>
      </c>
      <c r="CY881">
        <v>159.24</v>
      </c>
      <c r="DD881">
        <v>142.59</v>
      </c>
      <c r="DI881">
        <v>100.75</v>
      </c>
      <c r="DN881">
        <v>80.849999999999994</v>
      </c>
      <c r="DS881">
        <v>230.14</v>
      </c>
      <c r="DX881">
        <v>298.55</v>
      </c>
      <c r="EC881">
        <v>148.01</v>
      </c>
      <c r="EH881">
        <v>129.88</v>
      </c>
      <c r="EM881">
        <v>105.85</v>
      </c>
      <c r="ER881">
        <v>224.35</v>
      </c>
      <c r="EW881">
        <v>90.03</v>
      </c>
      <c r="FB881">
        <v>90.03</v>
      </c>
      <c r="FG881">
        <v>128.62</v>
      </c>
      <c r="FL881">
        <v>90.03</v>
      </c>
      <c r="FQ881">
        <v>128.62</v>
      </c>
      <c r="FV881">
        <v>264.2</v>
      </c>
      <c r="GA881">
        <v>90.03</v>
      </c>
      <c r="GF881">
        <v>90.03</v>
      </c>
      <c r="GK881">
        <v>158.19</v>
      </c>
      <c r="GP881">
        <v>354.41</v>
      </c>
      <c r="GU881">
        <v>122.62</v>
      </c>
      <c r="GZ881">
        <v>306.89</v>
      </c>
      <c r="HE881">
        <v>94.13</v>
      </c>
      <c r="HJ881">
        <v>228.45</v>
      </c>
      <c r="HO881">
        <v>94.13</v>
      </c>
      <c r="HT881">
        <v>193.63</v>
      </c>
      <c r="HY881">
        <v>94.13</v>
      </c>
      <c r="ID881">
        <v>181.98</v>
      </c>
      <c r="II881">
        <v>431.34</v>
      </c>
      <c r="IN881">
        <v>141.69999999999999</v>
      </c>
      <c r="IS881">
        <v>93.82</v>
      </c>
      <c r="IX881">
        <v>93.82</v>
      </c>
      <c r="JC881">
        <v>160.97999999999999</v>
      </c>
      <c r="JH881">
        <v>160.97999999999999</v>
      </c>
      <c r="JM881">
        <v>93.82</v>
      </c>
      <c r="JR881">
        <v>93.82</v>
      </c>
    </row>
    <row r="882" spans="1:278" x14ac:dyDescent="0.3">
      <c r="A882" s="2">
        <f>IFERROR(AVERAGEIF(Customer_Revenue[[#This Row],[1/3/2022]:[3/31/2022]], "&gt;0"), 0)</f>
        <v>45.879999999999995</v>
      </c>
      <c r="B882" s="1">
        <f>IFERROR(AVEDEV(Customer_Revenue[[#This Row],[1/3/2022]:[3/31/2022]]),0)</f>
        <v>1.2266666666666641</v>
      </c>
      <c r="C882" s="1">
        <f>IFERROR(MAX(0,#REF!-#REF!),0)</f>
        <v>0</v>
      </c>
      <c r="D882" s="1">
        <f>IFERROR(#REF!+#REF!,0)</f>
        <v>0</v>
      </c>
      <c r="E882" s="2">
        <f>IFERROR(AVERAGEIF(Customer_Revenue[[#This Row],[4/1/2022]:[6/30/2022]], "&gt;0"), 0)</f>
        <v>42.932857142857138</v>
      </c>
      <c r="F882" s="1">
        <f>IFERROR(AVEDEV(Customer_Revenue[[#This Row],[4/1/2022]:[6/30/2022]]),0)</f>
        <v>1.6375510204081627</v>
      </c>
      <c r="G882" s="1">
        <f>IFERROR(MAX(0,#REF!-#REF!),0)</f>
        <v>0</v>
      </c>
      <c r="H882" s="1">
        <f>IFERROR(#REF!+#REF!,0)</f>
        <v>0</v>
      </c>
      <c r="I882" s="2">
        <f>IFERROR(AVERAGEIF(Customer_Revenue[[#This Row],[4/1/2022]:[9/30/2022]], "&gt;0"),0)</f>
        <v>43.599230769230765</v>
      </c>
      <c r="J882" s="1">
        <f>IFERROR(AVEDEV(Customer_Revenue[[#This Row],[4/1/2022]:[9/30/2022]]),0)</f>
        <v>1.7188165680473342</v>
      </c>
      <c r="K882" s="1">
        <f>IFERROR(MAX(0,Customer_Revenue[[#This Row],[Q3 Mean]]-Customer_Revenue[[#This Row],[Q3 Mean Absolute Deviation]]),0)</f>
        <v>41.880414201183427</v>
      </c>
      <c r="L882" s="1">
        <f>IFERROR(MAX(0,Customer_Revenue[[#This Row],[Q3 Mean]]+Customer_Revenue[[#This Row],[Q3 Mean Absolute Deviation]]),0)</f>
        <v>45.318047337278102</v>
      </c>
      <c r="M882" s="2">
        <f>IFERROR(AVERAGEIF(Customer_Revenue[[#This Row],[10/1/2021]:[3/31/2022]], "&gt;0"),0)</f>
        <v>45.863846153846161</v>
      </c>
      <c r="N882" s="1">
        <f>IFERROR(AVEDEV(Customer_Revenue[[#This Row],[10/1/2021]:[3/31/2022]]),0)</f>
        <v>0.5711242603550335</v>
      </c>
      <c r="O882" s="1">
        <f>IFERROR(MAX(0,#REF!-#REF!),0)</f>
        <v>0</v>
      </c>
      <c r="P882" s="1">
        <f>IFERROR(#REF!+#REF!,0)</f>
        <v>0</v>
      </c>
      <c r="Q882">
        <v>14110</v>
      </c>
      <c r="T882">
        <v>45.85</v>
      </c>
      <c r="AD882">
        <v>45.85</v>
      </c>
      <c r="AN882">
        <v>45.85</v>
      </c>
      <c r="AX882">
        <v>45.85</v>
      </c>
      <c r="BH882">
        <v>45.85</v>
      </c>
      <c r="BR882">
        <v>45.85</v>
      </c>
      <c r="CB882">
        <v>45.85</v>
      </c>
      <c r="CK882" s="17"/>
      <c r="CL882">
        <v>45.85</v>
      </c>
      <c r="CV882">
        <v>45.85</v>
      </c>
      <c r="DF882">
        <v>45.85</v>
      </c>
      <c r="DP882">
        <v>42.29</v>
      </c>
      <c r="DZ882">
        <v>46.97</v>
      </c>
      <c r="EJ882">
        <v>48.47</v>
      </c>
      <c r="ET882">
        <v>48.47</v>
      </c>
      <c r="FD882">
        <v>41.5</v>
      </c>
      <c r="FN882">
        <v>41.5</v>
      </c>
      <c r="FX882">
        <v>41.5</v>
      </c>
      <c r="GH882">
        <v>41.5</v>
      </c>
      <c r="GR882">
        <v>43.03</v>
      </c>
      <c r="HB882">
        <v>43.03</v>
      </c>
      <c r="HL882">
        <v>43.31</v>
      </c>
      <c r="HV882">
        <v>43.31</v>
      </c>
      <c r="IF882">
        <v>43.31</v>
      </c>
      <c r="IP882">
        <v>42.83</v>
      </c>
      <c r="IZ882">
        <v>46.75</v>
      </c>
      <c r="JJ882">
        <v>46.75</v>
      </c>
    </row>
    <row r="883" spans="1:278" x14ac:dyDescent="0.3">
      <c r="A883" s="2">
        <f>IFERROR(AVERAGEIF(Customer_Revenue[[#This Row],[1/3/2022]:[3/31/2022]], "&gt;0"), 0)</f>
        <v>82.905454545454546</v>
      </c>
      <c r="B883" s="1">
        <f>IFERROR(AVEDEV(Customer_Revenue[[#This Row],[1/3/2022]:[3/31/2022]]),0)</f>
        <v>34.792222222222215</v>
      </c>
      <c r="C883" s="1">
        <f>IFERROR(MAX(0,#REF!-#REF!),0)</f>
        <v>0</v>
      </c>
      <c r="D883" s="1">
        <f>IFERROR(#REF!+#REF!,0)</f>
        <v>0</v>
      </c>
      <c r="E883" s="2">
        <f>IFERROR(AVERAGEIF(Customer_Revenue[[#This Row],[4/1/2022]:[6/30/2022]], "&gt;0"), 0)</f>
        <v>77.544615384615383</v>
      </c>
      <c r="F883" s="1">
        <f>IFERROR(AVEDEV(Customer_Revenue[[#This Row],[4/1/2022]:[6/30/2022]]),0)</f>
        <v>24.655739644970417</v>
      </c>
      <c r="G883" s="1">
        <f>IFERROR(MAX(0,#REF!-#REF!),0)</f>
        <v>0</v>
      </c>
      <c r="H883" s="1">
        <f>IFERROR(#REF!+#REF!,0)</f>
        <v>0</v>
      </c>
      <c r="I883" s="2">
        <f>IFERROR(AVERAGEIF(Customer_Revenue[[#This Row],[4/1/2022]:[9/30/2022]], "&gt;0"),0)</f>
        <v>92.733703703703696</v>
      </c>
      <c r="J883" s="1">
        <f>IFERROR(AVEDEV(Customer_Revenue[[#This Row],[4/1/2022]:[9/30/2022]]),0)</f>
        <v>29.333214285714288</v>
      </c>
      <c r="K883" s="1">
        <f>IFERROR(MAX(0,Customer_Revenue[[#This Row],[Q3 Mean]]-Customer_Revenue[[#This Row],[Q3 Mean Absolute Deviation]]),0)</f>
        <v>63.400489417989405</v>
      </c>
      <c r="L883" s="1">
        <f>IFERROR(MAX(0,Customer_Revenue[[#This Row],[Q3 Mean]]+Customer_Revenue[[#This Row],[Q3 Mean Absolute Deviation]]),0)</f>
        <v>122.06691798941799</v>
      </c>
      <c r="M883" s="2">
        <f>IFERROR(AVERAGEIF(Customer_Revenue[[#This Row],[10/1/2021]:[3/31/2022]], "&gt;0"),0)</f>
        <v>95.338571428571441</v>
      </c>
      <c r="N883" s="1">
        <f>IFERROR(AVEDEV(Customer_Revenue[[#This Row],[10/1/2021]:[3/31/2022]]),0)</f>
        <v>62.706213151927443</v>
      </c>
      <c r="O883" s="1">
        <f>IFERROR(MAX(0,#REF!-#REF!),0)</f>
        <v>0</v>
      </c>
      <c r="P883" s="1">
        <f>IFERROR(#REF!+#REF!,0)</f>
        <v>0</v>
      </c>
      <c r="Q883">
        <v>14123</v>
      </c>
      <c r="R883">
        <v>0</v>
      </c>
      <c r="AL883">
        <v>191.98</v>
      </c>
      <c r="BF883">
        <v>0</v>
      </c>
      <c r="BP883">
        <v>-274.04000000000002</v>
      </c>
      <c r="BU883">
        <v>153.1</v>
      </c>
      <c r="BY883">
        <v>0</v>
      </c>
      <c r="BZ883">
        <v>0</v>
      </c>
      <c r="CD883">
        <v>77.7</v>
      </c>
      <c r="CE883">
        <v>0</v>
      </c>
      <c r="CJ883">
        <v>0</v>
      </c>
      <c r="CK883" s="17"/>
      <c r="CO883">
        <v>153.1</v>
      </c>
      <c r="CT883">
        <v>116.58</v>
      </c>
      <c r="CY883">
        <v>77.7</v>
      </c>
      <c r="DD883">
        <v>40.24</v>
      </c>
      <c r="DI883">
        <v>115.64</v>
      </c>
      <c r="DN883">
        <v>79.11</v>
      </c>
      <c r="DS883">
        <v>40.24</v>
      </c>
      <c r="DX883">
        <v>40.24</v>
      </c>
      <c r="EC883">
        <v>109.21</v>
      </c>
      <c r="EH883">
        <v>89.39</v>
      </c>
      <c r="EM883">
        <v>50.51</v>
      </c>
      <c r="ER883">
        <v>50.51</v>
      </c>
      <c r="EW883">
        <v>111.46</v>
      </c>
      <c r="FB883">
        <v>89.39</v>
      </c>
      <c r="FG883">
        <v>50.51</v>
      </c>
      <c r="FL883">
        <v>50.51</v>
      </c>
      <c r="FQ883">
        <v>111.46</v>
      </c>
      <c r="FV883">
        <v>95.39</v>
      </c>
      <c r="GA883">
        <v>56.51</v>
      </c>
      <c r="GF883">
        <v>56.51</v>
      </c>
      <c r="GK883">
        <v>119.95</v>
      </c>
      <c r="GP883">
        <v>97.88</v>
      </c>
      <c r="GU883">
        <v>59</v>
      </c>
      <c r="GZ883">
        <v>59</v>
      </c>
      <c r="HE883">
        <v>133.82</v>
      </c>
      <c r="HJ883">
        <v>112.08</v>
      </c>
      <c r="HO883">
        <v>72.87</v>
      </c>
      <c r="HT883">
        <v>72.87</v>
      </c>
      <c r="HY883">
        <v>133.82</v>
      </c>
      <c r="ID883">
        <v>112.08</v>
      </c>
      <c r="II883">
        <v>72.87</v>
      </c>
      <c r="IN883">
        <v>72.099999999999994</v>
      </c>
      <c r="IS883">
        <v>133.05000000000001</v>
      </c>
      <c r="IX883">
        <v>121.33</v>
      </c>
      <c r="JC883">
        <v>78.59</v>
      </c>
      <c r="JH883">
        <v>90.36</v>
      </c>
      <c r="JM883">
        <v>156.80000000000001</v>
      </c>
      <c r="JN883">
        <v>0</v>
      </c>
      <c r="JR883">
        <v>133.09</v>
      </c>
    </row>
    <row r="884" spans="1:278" x14ac:dyDescent="0.3">
      <c r="A884" s="2">
        <f>IFERROR(AVERAGEIF(Customer_Revenue[[#This Row],[1/3/2022]:[3/31/2022]], "&gt;0"), 0)</f>
        <v>96.09769230769227</v>
      </c>
      <c r="B884" s="1">
        <f>IFERROR(AVEDEV(Customer_Revenue[[#This Row],[1/3/2022]:[3/31/2022]]),0)</f>
        <v>4.3626035502958409</v>
      </c>
      <c r="C884" s="1">
        <f>IFERROR(MAX(0,#REF!-#REF!),0)</f>
        <v>0</v>
      </c>
      <c r="D884" s="1">
        <f>IFERROR(#REF!+#REF!,0)</f>
        <v>0</v>
      </c>
      <c r="E884" s="2">
        <f>IFERROR(AVERAGEIF(Customer_Revenue[[#This Row],[4/1/2022]:[6/30/2022]], "&gt;0"), 0)</f>
        <v>106.29153846153847</v>
      </c>
      <c r="F884" s="1">
        <f>IFERROR(AVEDEV(Customer_Revenue[[#This Row],[4/1/2022]:[6/30/2022]]),0)</f>
        <v>1.0267455621301791</v>
      </c>
      <c r="G884" s="1">
        <f>IFERROR(MAX(0,#REF!-#REF!),0)</f>
        <v>0</v>
      </c>
      <c r="H884" s="1">
        <f>IFERROR(#REF!+#REF!,0)</f>
        <v>0</v>
      </c>
      <c r="I884" s="2">
        <f>IFERROR(AVERAGEIF(Customer_Revenue[[#This Row],[4/1/2022]:[9/30/2022]], "&gt;0"),0)</f>
        <v>111.58307692307696</v>
      </c>
      <c r="J884" s="1">
        <f>IFERROR(AVEDEV(Customer_Revenue[[#This Row],[4/1/2022]:[9/30/2022]]),0)</f>
        <v>6.4063313609467603</v>
      </c>
      <c r="K884" s="1">
        <f>IFERROR(MAX(0,Customer_Revenue[[#This Row],[Q3 Mean]]-Customer_Revenue[[#This Row],[Q3 Mean Absolute Deviation]]),0)</f>
        <v>105.17674556213019</v>
      </c>
      <c r="L884" s="1">
        <f>IFERROR(MAX(0,Customer_Revenue[[#This Row],[Q3 Mean]]+Customer_Revenue[[#This Row],[Q3 Mean Absolute Deviation]]),0)</f>
        <v>117.98940828402372</v>
      </c>
      <c r="M884" s="2">
        <f>IFERROR(AVERAGEIF(Customer_Revenue[[#This Row],[10/1/2021]:[3/31/2022]], "&gt;0"),0)</f>
        <v>102.18192307692311</v>
      </c>
      <c r="N884" s="1">
        <f>IFERROR(AVEDEV(Customer_Revenue[[#This Row],[10/1/2021]:[3/31/2022]]),0)</f>
        <v>6.973934911242603</v>
      </c>
      <c r="O884" s="1">
        <f>IFERROR(MAX(0,#REF!-#REF!),0)</f>
        <v>0</v>
      </c>
      <c r="P884" s="1">
        <f>IFERROR(#REF!+#REF!,0)</f>
        <v>0</v>
      </c>
      <c r="Q884">
        <v>14124</v>
      </c>
      <c r="T884">
        <v>107.42</v>
      </c>
      <c r="Y884">
        <v>107.42</v>
      </c>
      <c r="AD884">
        <v>107.42</v>
      </c>
      <c r="AI884">
        <v>107.42</v>
      </c>
      <c r="AN884">
        <v>107.42</v>
      </c>
      <c r="AS884">
        <v>107.42</v>
      </c>
      <c r="AX884">
        <v>110.37</v>
      </c>
      <c r="BC884">
        <v>110.37</v>
      </c>
      <c r="BH884">
        <v>110.37</v>
      </c>
      <c r="BM884">
        <v>110.37</v>
      </c>
      <c r="BR884">
        <v>110.37</v>
      </c>
      <c r="BW884">
        <v>100.72</v>
      </c>
      <c r="CB884">
        <v>110.37</v>
      </c>
      <c r="CG884">
        <v>95.57</v>
      </c>
      <c r="CK884" s="17"/>
      <c r="CL884">
        <v>84.03</v>
      </c>
      <c r="CQ884">
        <v>95.57</v>
      </c>
      <c r="CV884">
        <v>95.57</v>
      </c>
      <c r="DA884">
        <v>95.57</v>
      </c>
      <c r="DF884">
        <v>95.57</v>
      </c>
      <c r="DK884">
        <v>95.57</v>
      </c>
      <c r="DP884">
        <v>95.57</v>
      </c>
      <c r="DU884">
        <v>84.03</v>
      </c>
      <c r="DZ884">
        <v>95.57</v>
      </c>
      <c r="EE884">
        <v>105.55</v>
      </c>
      <c r="EJ884">
        <v>105.55</v>
      </c>
      <c r="EO884">
        <v>105.55</v>
      </c>
      <c r="ET884">
        <v>105.55</v>
      </c>
      <c r="EY884">
        <v>105.55</v>
      </c>
      <c r="FD884">
        <v>105.55</v>
      </c>
      <c r="FI884">
        <v>105.55</v>
      </c>
      <c r="FN884">
        <v>105.55</v>
      </c>
      <c r="FS884">
        <v>105.55</v>
      </c>
      <c r="FX884">
        <v>105.55</v>
      </c>
      <c r="GC884">
        <v>105.55</v>
      </c>
      <c r="GH884">
        <v>105.55</v>
      </c>
      <c r="GM884">
        <v>107.96</v>
      </c>
      <c r="GR884">
        <v>107.96</v>
      </c>
      <c r="GW884">
        <v>107.96</v>
      </c>
      <c r="HB884">
        <v>107.96</v>
      </c>
      <c r="HG884">
        <v>107.96</v>
      </c>
      <c r="HL884">
        <v>107.96</v>
      </c>
      <c r="HQ884">
        <v>107.96</v>
      </c>
      <c r="HV884">
        <v>107.96</v>
      </c>
      <c r="IA884">
        <v>121.33</v>
      </c>
      <c r="IF884">
        <v>121.33</v>
      </c>
      <c r="IK884">
        <v>121.33</v>
      </c>
      <c r="IP884">
        <v>120.59</v>
      </c>
      <c r="IU884">
        <v>120.59</v>
      </c>
      <c r="IZ884">
        <v>120.59</v>
      </c>
      <c r="JE884">
        <v>120.59</v>
      </c>
      <c r="JJ884">
        <v>120.59</v>
      </c>
      <c r="JO884">
        <v>120.59</v>
      </c>
    </row>
    <row r="885" spans="1:278" x14ac:dyDescent="0.3">
      <c r="A885" s="2">
        <f>IFERROR(AVERAGEIF(Customer_Revenue[[#This Row],[1/3/2022]:[3/31/2022]], "&gt;0"), 0)</f>
        <v>165.40083333333337</v>
      </c>
      <c r="B885" s="1">
        <f>IFERROR(AVEDEV(Customer_Revenue[[#This Row],[1/3/2022]:[3/31/2022]]),0)</f>
        <v>30.970972222222219</v>
      </c>
      <c r="C885" s="1">
        <f>IFERROR(MAX(0,#REF!-#REF!),0)</f>
        <v>0</v>
      </c>
      <c r="D885" s="1">
        <f>IFERROR(#REF!+#REF!,0)</f>
        <v>0</v>
      </c>
      <c r="E885" s="2">
        <f>IFERROR(AVERAGEIF(Customer_Revenue[[#This Row],[4/1/2022]:[6/30/2022]], "&gt;0"), 0)</f>
        <v>225.2173333333333</v>
      </c>
      <c r="F885" s="1">
        <f>IFERROR(AVEDEV(Customer_Revenue[[#This Row],[4/1/2022]:[6/30/2022]]),0)</f>
        <v>107.58213333333333</v>
      </c>
      <c r="G885" s="1">
        <f>IFERROR(MAX(0,#REF!-#REF!),0)</f>
        <v>0</v>
      </c>
      <c r="H885" s="1">
        <f>IFERROR(#REF!+#REF!,0)</f>
        <v>0</v>
      </c>
      <c r="I885" s="2">
        <f>IFERROR(AVERAGEIF(Customer_Revenue[[#This Row],[4/1/2022]:[9/30/2022]], "&gt;0"),0)</f>
        <v>224.42379310344828</v>
      </c>
      <c r="J885" s="1">
        <f>IFERROR(AVEDEV(Customer_Revenue[[#This Row],[4/1/2022]:[9/30/2022]]),0)</f>
        <v>94.533246135552901</v>
      </c>
      <c r="K885" s="1">
        <f>IFERROR(MAX(0,Customer_Revenue[[#This Row],[Q3 Mean]]-Customer_Revenue[[#This Row],[Q3 Mean Absolute Deviation]]),0)</f>
        <v>129.89054696789538</v>
      </c>
      <c r="L885" s="1">
        <f>IFERROR(MAX(0,Customer_Revenue[[#This Row],[Q3 Mean]]+Customer_Revenue[[#This Row],[Q3 Mean Absolute Deviation]]),0)</f>
        <v>318.95703923900118</v>
      </c>
      <c r="M885" s="2">
        <f>IFERROR(AVERAGEIF(Customer_Revenue[[#This Row],[10/1/2021]:[3/31/2022]], "&gt;0"),0)</f>
        <v>189.34200000000001</v>
      </c>
      <c r="N885" s="1">
        <f>IFERROR(AVEDEV(Customer_Revenue[[#This Row],[10/1/2021]:[3/31/2022]]),0)</f>
        <v>34.838879999999989</v>
      </c>
      <c r="O885" s="1">
        <f>IFERROR(MAX(0,#REF!-#REF!),0)</f>
        <v>0</v>
      </c>
      <c r="P885" s="1">
        <f>IFERROR(#REF!+#REF!,0)</f>
        <v>0</v>
      </c>
      <c r="Q885">
        <v>14135</v>
      </c>
      <c r="U885">
        <v>223.28</v>
      </c>
      <c r="Z885">
        <v>184.69</v>
      </c>
      <c r="AE885">
        <v>223.29</v>
      </c>
      <c r="AJ885">
        <v>224.54</v>
      </c>
      <c r="AQ885">
        <v>223.28</v>
      </c>
      <c r="AV885">
        <v>224.54</v>
      </c>
      <c r="BA885">
        <v>184.69</v>
      </c>
      <c r="BF885">
        <v>223.28</v>
      </c>
      <c r="BK885">
        <v>165.39</v>
      </c>
      <c r="BP885">
        <v>172.8</v>
      </c>
      <c r="BU885">
        <v>251.24</v>
      </c>
      <c r="BZ885">
        <v>257.18</v>
      </c>
      <c r="CE885">
        <v>190.54</v>
      </c>
      <c r="CJ885">
        <v>216.92</v>
      </c>
      <c r="CK885" s="17"/>
      <c r="CO885">
        <v>215.66</v>
      </c>
      <c r="CT885">
        <v>233.84</v>
      </c>
      <c r="CY885">
        <v>155.30000000000001</v>
      </c>
      <c r="DD885">
        <v>155.30000000000001</v>
      </c>
      <c r="DI885">
        <v>174.29</v>
      </c>
      <c r="DN885">
        <v>111.76</v>
      </c>
      <c r="DS885">
        <v>172.12</v>
      </c>
      <c r="DX885">
        <v>151.61000000000001</v>
      </c>
      <c r="EC885">
        <v>151.61000000000001</v>
      </c>
      <c r="EH885">
        <v>115.29</v>
      </c>
      <c r="EM885">
        <v>131.11000000000001</v>
      </c>
      <c r="ER885">
        <v>115.29</v>
      </c>
      <c r="EW885">
        <v>389.65999999999997</v>
      </c>
      <c r="FB885">
        <v>154.83000000000001</v>
      </c>
      <c r="FC885">
        <v>65.31</v>
      </c>
      <c r="FG885">
        <v>153.88</v>
      </c>
      <c r="FL885">
        <v>220.45</v>
      </c>
      <c r="FM885">
        <v>47.88</v>
      </c>
      <c r="FQ885">
        <v>348.29</v>
      </c>
      <c r="FV885">
        <v>146.47999999999999</v>
      </c>
      <c r="GA885">
        <v>122.54</v>
      </c>
      <c r="GF885">
        <v>339.42</v>
      </c>
      <c r="GK885">
        <v>310.83</v>
      </c>
      <c r="GP885">
        <v>323.49</v>
      </c>
      <c r="GU885">
        <v>193.43</v>
      </c>
      <c r="GZ885">
        <v>446.48</v>
      </c>
      <c r="HE885">
        <v>203.53</v>
      </c>
      <c r="HJ885">
        <v>346.47</v>
      </c>
      <c r="HO885">
        <v>125.09</v>
      </c>
      <c r="HT885">
        <v>214.35</v>
      </c>
      <c r="HY885">
        <v>168.31</v>
      </c>
      <c r="ID885">
        <v>125.09</v>
      </c>
      <c r="II885">
        <v>212.94</v>
      </c>
      <c r="IN885">
        <v>293.77999999999997</v>
      </c>
      <c r="IS885">
        <v>344.27</v>
      </c>
      <c r="IX885">
        <v>124.78</v>
      </c>
      <c r="JC885">
        <v>148.72</v>
      </c>
      <c r="JH885">
        <v>472.28</v>
      </c>
      <c r="JM885">
        <v>136.77000000000001</v>
      </c>
      <c r="JR885">
        <v>213.65</v>
      </c>
    </row>
    <row r="886" spans="1:278" x14ac:dyDescent="0.3">
      <c r="A886" s="2">
        <f>IFERROR(AVERAGEIF(Customer_Revenue[[#This Row],[1/3/2022]:[3/31/2022]], "&gt;0"), 0)</f>
        <v>84.070000000000007</v>
      </c>
      <c r="B886" s="1">
        <f>IFERROR(AVEDEV(Customer_Revenue[[#This Row],[1/3/2022]:[3/31/2022]]),0)</f>
        <v>32.989629629629626</v>
      </c>
      <c r="C886" s="1">
        <f>IFERROR(MAX(0,#REF!-#REF!),0)</f>
        <v>0</v>
      </c>
      <c r="D886" s="1">
        <f>IFERROR(#REF!+#REF!,0)</f>
        <v>0</v>
      </c>
      <c r="E886" s="2">
        <f>IFERROR(AVERAGEIF(Customer_Revenue[[#This Row],[4/1/2022]:[6/30/2022]], "&gt;0"), 0)</f>
        <v>93.298000000000002</v>
      </c>
      <c r="F886" s="1">
        <f>IFERROR(AVEDEV(Customer_Revenue[[#This Row],[4/1/2022]:[6/30/2022]]),0)</f>
        <v>0.79680000000000462</v>
      </c>
      <c r="G886" s="1">
        <f>IFERROR(MAX(0,#REF!-#REF!),0)</f>
        <v>0</v>
      </c>
      <c r="H886" s="1">
        <f>IFERROR(#REF!+#REF!,0)</f>
        <v>0</v>
      </c>
      <c r="I886" s="2">
        <f>IFERROR(AVERAGEIF(Customer_Revenue[[#This Row],[4/1/2022]:[9/30/2022]], "&gt;0"),0)</f>
        <v>94.267499999999984</v>
      </c>
      <c r="J886" s="1">
        <f>IFERROR(AVEDEV(Customer_Revenue[[#This Row],[4/1/2022]:[9/30/2022]]),0)</f>
        <v>0.97833333333334116</v>
      </c>
      <c r="K886" s="1">
        <f>IFERROR(MAX(0,Customer_Revenue[[#This Row],[Q3 Mean]]-Customer_Revenue[[#This Row],[Q3 Mean Absolute Deviation]]),0)</f>
        <v>93.289166666666645</v>
      </c>
      <c r="L886" s="1">
        <f>IFERROR(MAX(0,Customer_Revenue[[#This Row],[Q3 Mean]]+Customer_Revenue[[#This Row],[Q3 Mean Absolute Deviation]]),0)</f>
        <v>95.245833333333323</v>
      </c>
      <c r="M886" s="2">
        <f>IFERROR(AVERAGEIF(Customer_Revenue[[#This Row],[10/1/2021]:[3/31/2022]], "&gt;0"),0)</f>
        <v>85.980769230769226</v>
      </c>
      <c r="N886" s="1">
        <f>IFERROR(AVEDEV(Customer_Revenue[[#This Row],[10/1/2021]:[3/31/2022]]),0)</f>
        <v>36.097037037037026</v>
      </c>
      <c r="O886" s="1">
        <f>IFERROR(MAX(0,#REF!-#REF!),0)</f>
        <v>0</v>
      </c>
      <c r="P886" s="1">
        <f>IFERROR(#REF!+#REF!,0)</f>
        <v>0</v>
      </c>
      <c r="Q886">
        <v>14138</v>
      </c>
      <c r="X886">
        <v>88.21</v>
      </c>
      <c r="Y886">
        <v>0</v>
      </c>
      <c r="AH886">
        <v>88.21</v>
      </c>
      <c r="AR886">
        <v>88.21</v>
      </c>
      <c r="BA886">
        <v>88.21</v>
      </c>
      <c r="BB886">
        <v>0</v>
      </c>
      <c r="BC886">
        <v>0</v>
      </c>
      <c r="BL886">
        <v>88.21</v>
      </c>
      <c r="BV886">
        <v>88.21</v>
      </c>
      <c r="CF886">
        <v>88.21</v>
      </c>
      <c r="CK886" s="17"/>
      <c r="CP886">
        <v>88.21</v>
      </c>
      <c r="CZ886">
        <v>88.21</v>
      </c>
      <c r="DJ886">
        <v>47.709999999999994</v>
      </c>
      <c r="DK886">
        <v>0</v>
      </c>
      <c r="DT886">
        <v>90.55</v>
      </c>
      <c r="DU886">
        <v>0</v>
      </c>
      <c r="ED886">
        <v>92.8</v>
      </c>
      <c r="EN886">
        <v>92.8</v>
      </c>
      <c r="EX886">
        <v>92.8</v>
      </c>
      <c r="FH886">
        <v>92.8</v>
      </c>
      <c r="FR886">
        <v>92.8</v>
      </c>
      <c r="GB886">
        <v>92.8</v>
      </c>
      <c r="GL886">
        <v>95.29</v>
      </c>
      <c r="HL886">
        <v>95.29</v>
      </c>
      <c r="HP886">
        <v>95.29</v>
      </c>
      <c r="HZ886">
        <v>95.29</v>
      </c>
      <c r="IJ886">
        <v>95.29</v>
      </c>
      <c r="IT886">
        <v>94.52</v>
      </c>
      <c r="JD886">
        <v>94.52</v>
      </c>
      <c r="JN886">
        <v>94.52</v>
      </c>
    </row>
    <row r="887" spans="1:278" x14ac:dyDescent="0.3">
      <c r="A887" s="2">
        <f>IFERROR(AVERAGEIF(Customer_Revenue[[#This Row],[1/3/2022]:[3/31/2022]], "&gt;0"), 0)</f>
        <v>208.35769230769236</v>
      </c>
      <c r="B887" s="1">
        <f>IFERROR(AVEDEV(Customer_Revenue[[#This Row],[1/3/2022]:[3/31/2022]]),0)</f>
        <v>3.1065088757396802</v>
      </c>
      <c r="C887" s="1">
        <f>IFERROR(MAX(0,#REF!-#REF!),0)</f>
        <v>0</v>
      </c>
      <c r="D887" s="1">
        <f>IFERROR(#REF!+#REF!,0)</f>
        <v>0</v>
      </c>
      <c r="E887" s="2">
        <f>IFERROR(AVERAGEIF(Customer_Revenue[[#This Row],[4/1/2022]:[6/30/2022]], "&gt;0"), 0)</f>
        <v>208.13846153846148</v>
      </c>
      <c r="F887" s="1">
        <f>IFERROR(AVEDEV(Customer_Revenue[[#This Row],[4/1/2022]:[6/30/2022]]),0)</f>
        <v>0.41656804733726133</v>
      </c>
      <c r="G887" s="1">
        <f>IFERROR(MAX(0,#REF!-#REF!),0)</f>
        <v>0</v>
      </c>
      <c r="H887" s="1">
        <f>IFERROR(#REF!+#REF!,0)</f>
        <v>0</v>
      </c>
      <c r="I887" s="2">
        <f>IFERROR(AVERAGEIF(Customer_Revenue[[#This Row],[4/1/2022]:[9/30/2022]], "&gt;0"),0)</f>
        <v>208.33653846153837</v>
      </c>
      <c r="J887" s="1">
        <f>IFERROR(AVEDEV(Customer_Revenue[[#This Row],[4/1/2022]:[9/30/2022]]),0)</f>
        <v>0.33017751479293406</v>
      </c>
      <c r="K887" s="1">
        <f>IFERROR(MAX(0,Customer_Revenue[[#This Row],[Q3 Mean]]-Customer_Revenue[[#This Row],[Q3 Mean Absolute Deviation]]),0)</f>
        <v>208.00636094674545</v>
      </c>
      <c r="L887" s="1">
        <f>IFERROR(MAX(0,Customer_Revenue[[#This Row],[Q3 Mean]]+Customer_Revenue[[#This Row],[Q3 Mean Absolute Deviation]]),0)</f>
        <v>208.66671597633129</v>
      </c>
      <c r="M887" s="2">
        <f>IFERROR(AVERAGEIF(Customer_Revenue[[#This Row],[10/1/2021]:[3/31/2022]], "&gt;0"),0)</f>
        <v>205.41038461538471</v>
      </c>
      <c r="N887" s="1">
        <f>IFERROR(AVEDEV(Customer_Revenue[[#This Row],[10/1/2021]:[3/31/2022]]),0)</f>
        <v>3.5631952662721287</v>
      </c>
      <c r="O887" s="1">
        <f>IFERROR(MAX(0,#REF!-#REF!),0)</f>
        <v>0</v>
      </c>
      <c r="P887" s="1">
        <f>IFERROR(#REF!+#REF!,0)</f>
        <v>0</v>
      </c>
      <c r="Q887">
        <v>14141</v>
      </c>
      <c r="V887">
        <v>193.83</v>
      </c>
      <c r="AA887">
        <v>193.83</v>
      </c>
      <c r="AF887">
        <v>193.83</v>
      </c>
      <c r="AK887">
        <v>193.83</v>
      </c>
      <c r="AP887">
        <v>206.3</v>
      </c>
      <c r="AU887">
        <v>206.3</v>
      </c>
      <c r="AZ887">
        <v>206.3</v>
      </c>
      <c r="BE887">
        <v>206.3</v>
      </c>
      <c r="BJ887">
        <v>206.3</v>
      </c>
      <c r="BO887">
        <v>206.3</v>
      </c>
      <c r="BT887">
        <v>206.3</v>
      </c>
      <c r="BY887">
        <v>206.3</v>
      </c>
      <c r="CD887">
        <v>206.3</v>
      </c>
      <c r="CI887">
        <v>206.3</v>
      </c>
      <c r="CK887" s="17"/>
      <c r="CN887">
        <v>206.3</v>
      </c>
      <c r="CS887">
        <v>206.3</v>
      </c>
      <c r="CX887">
        <v>206.3</v>
      </c>
      <c r="DC887">
        <v>206.3</v>
      </c>
      <c r="DH887">
        <v>206.3</v>
      </c>
      <c r="DM887">
        <v>206.3</v>
      </c>
      <c r="DR887">
        <v>206.3</v>
      </c>
      <c r="DW887">
        <v>206.3</v>
      </c>
      <c r="EB887">
        <v>228.55</v>
      </c>
      <c r="EG887">
        <v>207.8</v>
      </c>
      <c r="EL887">
        <v>207.8</v>
      </c>
      <c r="EQ887">
        <v>207.8</v>
      </c>
      <c r="EV887">
        <v>207.8</v>
      </c>
      <c r="FA887">
        <v>207.8</v>
      </c>
      <c r="FF887">
        <v>207.8</v>
      </c>
      <c r="FK887">
        <v>207.8</v>
      </c>
      <c r="FP887">
        <v>207.8</v>
      </c>
      <c r="FU887">
        <v>207.8</v>
      </c>
      <c r="FZ887">
        <v>207.8</v>
      </c>
      <c r="GE887">
        <v>207.8</v>
      </c>
      <c r="GJ887">
        <v>208.68</v>
      </c>
      <c r="GO887">
        <v>208.68</v>
      </c>
      <c r="GT887">
        <v>208.68</v>
      </c>
      <c r="GY887">
        <v>208.68</v>
      </c>
      <c r="HD887">
        <v>208.68</v>
      </c>
      <c r="HI887">
        <v>208.68</v>
      </c>
      <c r="HN887">
        <v>208.68</v>
      </c>
      <c r="HS887">
        <v>208.68</v>
      </c>
      <c r="HX887">
        <v>208.68</v>
      </c>
      <c r="IC887">
        <v>208.68</v>
      </c>
      <c r="IH887">
        <v>208.68</v>
      </c>
      <c r="IM887">
        <v>208.41</v>
      </c>
      <c r="IR887">
        <v>208.41</v>
      </c>
      <c r="IW887">
        <v>208.41</v>
      </c>
      <c r="JB887">
        <v>208.41</v>
      </c>
      <c r="JG887">
        <v>208.41</v>
      </c>
      <c r="JL887">
        <v>208.41</v>
      </c>
      <c r="JQ887">
        <v>208.41</v>
      </c>
    </row>
    <row r="888" spans="1:278" x14ac:dyDescent="0.3">
      <c r="A888" s="2">
        <f>IFERROR(AVERAGEIF(Customer_Revenue[[#This Row],[1/3/2022]:[3/31/2022]], "&gt;0"), 0)</f>
        <v>246.42384615384617</v>
      </c>
      <c r="B888" s="1">
        <f>IFERROR(AVEDEV(Customer_Revenue[[#This Row],[1/3/2022]:[3/31/2022]]),0)</f>
        <v>35.310532544378709</v>
      </c>
      <c r="C888" s="1">
        <f>IFERROR(MAX(0,#REF!-#REF!),0)</f>
        <v>0</v>
      </c>
      <c r="D888" s="1">
        <f>IFERROR(#REF!+#REF!,0)</f>
        <v>0</v>
      </c>
      <c r="E888" s="2">
        <f>IFERROR(AVERAGEIF(Customer_Revenue[[#This Row],[4/1/2022]:[6/30/2022]], "&gt;0"), 0)</f>
        <v>258.33384615384625</v>
      </c>
      <c r="F888" s="1">
        <f>IFERROR(AVEDEV(Customer_Revenue[[#This Row],[4/1/2022]:[6/30/2022]]),0)</f>
        <v>17.834792899408374</v>
      </c>
      <c r="G888" s="1">
        <f>IFERROR(MAX(0,#REF!-#REF!),0)</f>
        <v>0</v>
      </c>
      <c r="H888" s="1">
        <f>IFERROR(#REF!+#REF!,0)</f>
        <v>0</v>
      </c>
      <c r="I888" s="2">
        <f>IFERROR(AVERAGEIF(Customer_Revenue[[#This Row],[4/1/2022]:[9/30/2022]], "&gt;0"),0)</f>
        <v>259.11115384615385</v>
      </c>
      <c r="J888" s="1">
        <f>IFERROR(AVEDEV(Customer_Revenue[[#This Row],[4/1/2022]:[9/30/2022]]),0)</f>
        <v>19.230205761316871</v>
      </c>
      <c r="K888" s="1">
        <f>IFERROR(MAX(0,Customer_Revenue[[#This Row],[Q3 Mean]]-Customer_Revenue[[#This Row],[Q3 Mean Absolute Deviation]]),0)</f>
        <v>239.88094808483697</v>
      </c>
      <c r="L888" s="1">
        <f>IFERROR(MAX(0,Customer_Revenue[[#This Row],[Q3 Mean]]+Customer_Revenue[[#This Row],[Q3 Mean Absolute Deviation]]),0)</f>
        <v>278.34135960747074</v>
      </c>
      <c r="M888" s="2">
        <f>IFERROR(AVERAGEIF(Customer_Revenue[[#This Row],[10/1/2021]:[3/31/2022]], "&gt;0"),0)</f>
        <v>231.67230769230767</v>
      </c>
      <c r="N888" s="1">
        <f>IFERROR(AVEDEV(Customer_Revenue[[#This Row],[10/1/2021]:[3/31/2022]]),0)</f>
        <v>21.059467455621288</v>
      </c>
      <c r="O888" s="1">
        <f>IFERROR(MAX(0,#REF!-#REF!),0)</f>
        <v>0</v>
      </c>
      <c r="P888" s="1">
        <f>IFERROR(#REF!+#REF!,0)</f>
        <v>0</v>
      </c>
      <c r="Q888">
        <v>14142</v>
      </c>
      <c r="V888">
        <v>207.81</v>
      </c>
      <c r="AA888">
        <v>207.81</v>
      </c>
      <c r="AF888">
        <v>207.81</v>
      </c>
      <c r="AK888">
        <v>207.81</v>
      </c>
      <c r="AP888">
        <v>220.97</v>
      </c>
      <c r="AU888">
        <v>220.97</v>
      </c>
      <c r="AZ888">
        <v>220.97</v>
      </c>
      <c r="BE888">
        <v>220.97</v>
      </c>
      <c r="BJ888">
        <v>220.97</v>
      </c>
      <c r="BO888">
        <v>220.97</v>
      </c>
      <c r="BT888">
        <v>220.97</v>
      </c>
      <c r="BY888">
        <v>220.97</v>
      </c>
      <c r="CD888">
        <v>220.97</v>
      </c>
      <c r="CI888">
        <v>220.97</v>
      </c>
      <c r="CK888" s="17"/>
      <c r="CN888">
        <v>220.97</v>
      </c>
      <c r="CS888">
        <v>220.97</v>
      </c>
      <c r="CX888">
        <v>220.97</v>
      </c>
      <c r="DC888">
        <v>220.97</v>
      </c>
      <c r="DH888">
        <v>220.97</v>
      </c>
      <c r="DM888">
        <v>220.97</v>
      </c>
      <c r="DR888">
        <v>334.53</v>
      </c>
      <c r="DW888">
        <v>228.81</v>
      </c>
      <c r="EB888">
        <v>228.81</v>
      </c>
      <c r="EG888">
        <v>230.31</v>
      </c>
      <c r="EL888">
        <v>385.88</v>
      </c>
      <c r="EQ888">
        <v>248.38</v>
      </c>
      <c r="EV888">
        <v>248.38</v>
      </c>
      <c r="FA888">
        <v>248.38</v>
      </c>
      <c r="FF888">
        <v>248.38</v>
      </c>
      <c r="FK888">
        <v>248.38</v>
      </c>
      <c r="FP888">
        <v>248.38</v>
      </c>
      <c r="FU888">
        <v>248.38</v>
      </c>
      <c r="FZ888">
        <v>248.38</v>
      </c>
      <c r="GE888">
        <v>248.38</v>
      </c>
      <c r="GJ888">
        <v>249.26</v>
      </c>
      <c r="GO888">
        <v>249.26</v>
      </c>
      <c r="GT888">
        <v>249.26</v>
      </c>
      <c r="GY888">
        <v>249.26</v>
      </c>
      <c r="HD888">
        <v>374.26</v>
      </c>
      <c r="HI888">
        <v>254.6</v>
      </c>
      <c r="HK888">
        <v>0</v>
      </c>
      <c r="HN888">
        <v>258.17</v>
      </c>
      <c r="HS888">
        <v>258.17</v>
      </c>
      <c r="HX888">
        <v>258.17</v>
      </c>
      <c r="IC888">
        <v>258.17</v>
      </c>
      <c r="IH888">
        <v>258.17</v>
      </c>
      <c r="IM888">
        <v>257.89999999999998</v>
      </c>
      <c r="IR888">
        <v>257.89999999999998</v>
      </c>
      <c r="IW888">
        <v>263.45999999999998</v>
      </c>
      <c r="JB888">
        <v>263.45999999999998</v>
      </c>
      <c r="JG888">
        <v>263.45999999999998</v>
      </c>
      <c r="JL888">
        <v>263.45999999999998</v>
      </c>
      <c r="JQ888">
        <v>263.45999999999998</v>
      </c>
    </row>
    <row r="889" spans="1:278" x14ac:dyDescent="0.3">
      <c r="A889" s="2">
        <f>IFERROR(AVERAGEIF(Customer_Revenue[[#This Row],[1/3/2022]:[3/31/2022]], "&gt;0"), 0)</f>
        <v>43.390000000000008</v>
      </c>
      <c r="B889" s="1">
        <f>IFERROR(AVEDEV(Customer_Revenue[[#This Row],[1/3/2022]:[3/31/2022]]),0)</f>
        <v>11.186666666666669</v>
      </c>
      <c r="C889" s="1">
        <f>IFERROR(MAX(0,#REF!-#REF!),0)</f>
        <v>0</v>
      </c>
      <c r="D889" s="1">
        <f>IFERROR(#REF!+#REF!,0)</f>
        <v>0</v>
      </c>
      <c r="E889" s="2">
        <f>IFERROR(AVERAGEIF(Customer_Revenue[[#This Row],[4/1/2022]:[6/30/2022]], "&gt;0"), 0)</f>
        <v>51.15</v>
      </c>
      <c r="F889" s="1">
        <f>IFERROR(AVEDEV(Customer_Revenue[[#This Row],[4/1/2022]:[6/30/2022]]),0)</f>
        <v>13.842857142857143</v>
      </c>
      <c r="G889" s="1">
        <f>IFERROR(MAX(0,#REF!-#REF!),0)</f>
        <v>0</v>
      </c>
      <c r="H889" s="1">
        <f>IFERROR(#REF!+#REF!,0)</f>
        <v>0</v>
      </c>
      <c r="I889" s="2">
        <f>IFERROR(AVERAGEIF(Customer_Revenue[[#This Row],[4/1/2022]:[9/30/2022]], "&gt;0"),0)</f>
        <v>64.203846153846158</v>
      </c>
      <c r="J889" s="1">
        <f>IFERROR(AVEDEV(Customer_Revenue[[#This Row],[4/1/2022]:[9/30/2022]]),0)</f>
        <v>21.055306122448986</v>
      </c>
      <c r="K889" s="1">
        <f>IFERROR(MAX(0,Customer_Revenue[[#This Row],[Q3 Mean]]-Customer_Revenue[[#This Row],[Q3 Mean Absolute Deviation]]),0)</f>
        <v>43.148540031397175</v>
      </c>
      <c r="L889" s="1">
        <f>IFERROR(MAX(0,Customer_Revenue[[#This Row],[Q3 Mean]]+Customer_Revenue[[#This Row],[Q3 Mean Absolute Deviation]]),0)</f>
        <v>85.25915227629514</v>
      </c>
      <c r="M889" s="2">
        <f>IFERROR(AVERAGEIF(Customer_Revenue[[#This Row],[10/1/2021]:[3/31/2022]], "&gt;0"),0)</f>
        <v>51.199230769230773</v>
      </c>
      <c r="N889" s="1">
        <f>IFERROR(AVEDEV(Customer_Revenue[[#This Row],[10/1/2021]:[3/31/2022]]),0)</f>
        <v>22.331428571428564</v>
      </c>
      <c r="O889" s="1">
        <f>IFERROR(MAX(0,#REF!-#REF!),0)</f>
        <v>0</v>
      </c>
      <c r="P889" s="1">
        <f>IFERROR(#REF!+#REF!,0)</f>
        <v>0</v>
      </c>
      <c r="Q889">
        <v>14156</v>
      </c>
      <c r="Z889">
        <v>67.05</v>
      </c>
      <c r="AJ889">
        <v>67.05</v>
      </c>
      <c r="AT889">
        <v>67.05</v>
      </c>
      <c r="BD889">
        <v>67.05</v>
      </c>
      <c r="BG889">
        <v>-67.05</v>
      </c>
      <c r="BI889">
        <v>67.05</v>
      </c>
      <c r="BS889">
        <v>35</v>
      </c>
      <c r="CC889">
        <v>35</v>
      </c>
      <c r="CK889" s="17"/>
      <c r="CM889">
        <v>35</v>
      </c>
      <c r="CW889">
        <v>60.17</v>
      </c>
      <c r="DG889">
        <v>35</v>
      </c>
      <c r="DQ889">
        <v>60.17</v>
      </c>
      <c r="EA889">
        <v>35</v>
      </c>
      <c r="EK889">
        <v>35</v>
      </c>
      <c r="EU889">
        <v>62.42</v>
      </c>
      <c r="FE889">
        <v>35</v>
      </c>
      <c r="FO889">
        <v>35</v>
      </c>
      <c r="FY889">
        <v>35</v>
      </c>
      <c r="GI889">
        <v>64.849999999999994</v>
      </c>
      <c r="GS889">
        <v>58.239999999999995</v>
      </c>
      <c r="HC889">
        <v>67.540000000000006</v>
      </c>
      <c r="HM889">
        <v>47.08</v>
      </c>
      <c r="HO889">
        <v>0</v>
      </c>
      <c r="HW889">
        <v>64.75</v>
      </c>
      <c r="IG889">
        <v>72.47</v>
      </c>
      <c r="IQ889">
        <v>110.29</v>
      </c>
      <c r="JA889">
        <v>71.72</v>
      </c>
      <c r="JK889">
        <v>110.29</v>
      </c>
    </row>
    <row r="890" spans="1:278" x14ac:dyDescent="0.3">
      <c r="A890" s="2">
        <f>IFERROR(AVERAGEIF(Customer_Revenue[[#This Row],[1/3/2022]:[3/31/2022]], "&gt;0"), 0)</f>
        <v>62.796153846153857</v>
      </c>
      <c r="B890" s="1">
        <f>IFERROR(AVEDEV(Customer_Revenue[[#This Row],[1/3/2022]:[3/31/2022]]),0)</f>
        <v>0.53254437869822902</v>
      </c>
      <c r="C890" s="1">
        <f>IFERROR(MAX(0,#REF!-#REF!),0)</f>
        <v>0</v>
      </c>
      <c r="D890" s="1">
        <f>IFERROR(#REF!+#REF!,0)</f>
        <v>0</v>
      </c>
      <c r="E890" s="2">
        <f>IFERROR(AVERAGEIF(Customer_Revenue[[#This Row],[4/1/2022]:[6/30/2022]], "&gt;0"), 0)</f>
        <v>61.943846153846138</v>
      </c>
      <c r="F890" s="1">
        <f>IFERROR(AVEDEV(Customer_Revenue[[#This Row],[4/1/2022]:[6/30/2022]]),0)</f>
        <v>1.2345562130177474</v>
      </c>
      <c r="G890" s="1">
        <f>IFERROR(MAX(0,#REF!-#REF!),0)</f>
        <v>0</v>
      </c>
      <c r="H890" s="1">
        <f>IFERROR(#REF!+#REF!,0)</f>
        <v>0</v>
      </c>
      <c r="I890" s="2">
        <f>IFERROR(AVERAGEIF(Customer_Revenue[[#This Row],[4/1/2022]:[9/30/2022]], "&gt;0"),0)</f>
        <v>61.67961538461536</v>
      </c>
      <c r="J890" s="1">
        <f>IFERROR(AVEDEV(Customer_Revenue[[#This Row],[4/1/2022]:[9/30/2022]]),0)</f>
        <v>0.6985798816567883</v>
      </c>
      <c r="K890" s="1">
        <f>IFERROR(MAX(0,Customer_Revenue[[#This Row],[Q3 Mean]]-Customer_Revenue[[#This Row],[Q3 Mean Absolute Deviation]]),0)</f>
        <v>60.981035502958569</v>
      </c>
      <c r="L890" s="1">
        <f>IFERROR(MAX(0,Customer_Revenue[[#This Row],[Q3 Mean]]+Customer_Revenue[[#This Row],[Q3 Mean Absolute Deviation]]),0)</f>
        <v>62.378195266272151</v>
      </c>
      <c r="M890" s="2">
        <f>IFERROR(AVERAGEIF(Customer_Revenue[[#This Row],[10/1/2021]:[3/31/2022]], "&gt;0"),0)</f>
        <v>60.839615384615406</v>
      </c>
      <c r="N890" s="1">
        <f>IFERROR(AVEDEV(Customer_Revenue[[#This Row],[10/1/2021]:[3/31/2022]]),0)</f>
        <v>2.9475443786982121</v>
      </c>
      <c r="O890" s="1">
        <f>IFERROR(MAX(0,#REF!-#REF!),0)</f>
        <v>0</v>
      </c>
      <c r="P890" s="1">
        <f>IFERROR(#REF!+#REF!,0)</f>
        <v>0</v>
      </c>
      <c r="Q890">
        <v>14158</v>
      </c>
      <c r="T890">
        <v>52.5</v>
      </c>
      <c r="Y890">
        <v>52.5</v>
      </c>
      <c r="AD890">
        <v>52.5</v>
      </c>
      <c r="AI890">
        <v>52.5</v>
      </c>
      <c r="AN890">
        <v>55.88</v>
      </c>
      <c r="AS890">
        <v>62.45</v>
      </c>
      <c r="AX890">
        <v>62.45</v>
      </c>
      <c r="BC890">
        <v>62.45</v>
      </c>
      <c r="BH890">
        <v>62.45</v>
      </c>
      <c r="BM890">
        <v>62.45</v>
      </c>
      <c r="BR890">
        <v>62.45</v>
      </c>
      <c r="BW890">
        <v>62.45</v>
      </c>
      <c r="CB890">
        <v>62.45</v>
      </c>
      <c r="CG890">
        <v>62.45</v>
      </c>
      <c r="CK890" s="17"/>
      <c r="CL890">
        <v>62.45</v>
      </c>
      <c r="CQ890">
        <v>62.45</v>
      </c>
      <c r="CV890">
        <v>62.45</v>
      </c>
      <c r="DA890">
        <v>62.45</v>
      </c>
      <c r="DF890">
        <v>62.45</v>
      </c>
      <c r="DK890">
        <v>62.45</v>
      </c>
      <c r="DP890">
        <v>62.45</v>
      </c>
      <c r="DU890">
        <v>62.45</v>
      </c>
      <c r="DZ890">
        <v>62.45</v>
      </c>
      <c r="EE890">
        <v>63.95</v>
      </c>
      <c r="EJ890">
        <v>63.95</v>
      </c>
      <c r="EO890">
        <v>63.95</v>
      </c>
      <c r="ET890">
        <v>63.95</v>
      </c>
      <c r="EY890">
        <v>63.95</v>
      </c>
      <c r="FD890">
        <v>63.95</v>
      </c>
      <c r="FI890">
        <v>63.95</v>
      </c>
      <c r="FN890">
        <v>60.67</v>
      </c>
      <c r="FS890">
        <v>60.66</v>
      </c>
      <c r="FX890">
        <v>60.66</v>
      </c>
      <c r="GC890">
        <v>60.66</v>
      </c>
      <c r="GH890">
        <v>60.66</v>
      </c>
      <c r="GM890">
        <v>61.54</v>
      </c>
      <c r="GR890">
        <v>61.54</v>
      </c>
      <c r="GW890">
        <v>61.54</v>
      </c>
      <c r="HB890">
        <v>61.54</v>
      </c>
      <c r="HG890">
        <v>61.54</v>
      </c>
      <c r="HL890">
        <v>61.54</v>
      </c>
      <c r="HQ890">
        <v>61.54</v>
      </c>
      <c r="HV890">
        <v>61.54</v>
      </c>
      <c r="IA890">
        <v>61.54</v>
      </c>
      <c r="IF890">
        <v>61.54</v>
      </c>
      <c r="IK890">
        <v>61.54</v>
      </c>
      <c r="IP890">
        <v>61.27</v>
      </c>
      <c r="IU890">
        <v>61.27</v>
      </c>
      <c r="IZ890">
        <v>61.27</v>
      </c>
      <c r="JE890">
        <v>61.27</v>
      </c>
      <c r="JJ890">
        <v>61.27</v>
      </c>
      <c r="JO890">
        <v>61.27</v>
      </c>
    </row>
    <row r="891" spans="1:278" x14ac:dyDescent="0.3">
      <c r="A891" s="2">
        <f>IFERROR(AVERAGEIF(Customer_Revenue[[#This Row],[1/3/2022]:[3/31/2022]], "&gt;0"), 0)</f>
        <v>114.65499999999997</v>
      </c>
      <c r="B891" s="1">
        <f>IFERROR(AVEDEV(Customer_Revenue[[#This Row],[1/3/2022]:[3/31/2022]]),0)</f>
        <v>46.174166666666657</v>
      </c>
      <c r="C891" s="1">
        <f>IFERROR(MAX(0,#REF!-#REF!),0)</f>
        <v>0</v>
      </c>
      <c r="D891" s="1">
        <f>IFERROR(#REF!+#REF!,0)</f>
        <v>0</v>
      </c>
      <c r="E891" s="2">
        <f>IFERROR(AVERAGEIF(Customer_Revenue[[#This Row],[4/1/2022]:[6/30/2022]], "&gt;0"), 0)</f>
        <v>111.75461538461539</v>
      </c>
      <c r="F891" s="1">
        <f>IFERROR(AVEDEV(Customer_Revenue[[#This Row],[4/1/2022]:[6/30/2022]]),0)</f>
        <v>52.723431952662729</v>
      </c>
      <c r="G891" s="1">
        <f>IFERROR(MAX(0,#REF!-#REF!),0)</f>
        <v>0</v>
      </c>
      <c r="H891" s="1">
        <f>IFERROR(#REF!+#REF!,0)</f>
        <v>0</v>
      </c>
      <c r="I891" s="2">
        <f>IFERROR(AVERAGEIF(Customer_Revenue[[#This Row],[4/1/2022]:[9/30/2022]], "&gt;0"),0)</f>
        <v>121.71185185185183</v>
      </c>
      <c r="J891" s="1">
        <f>IFERROR(AVEDEV(Customer_Revenue[[#This Row],[4/1/2022]:[9/30/2022]]),0)</f>
        <v>64.990342935528119</v>
      </c>
      <c r="K891" s="1">
        <f>IFERROR(MAX(0,Customer_Revenue[[#This Row],[Q3 Mean]]-Customer_Revenue[[#This Row],[Q3 Mean Absolute Deviation]]),0)</f>
        <v>56.721508916323714</v>
      </c>
      <c r="L891" s="1">
        <f>IFERROR(MAX(0,Customer_Revenue[[#This Row],[Q3 Mean]]+Customer_Revenue[[#This Row],[Q3 Mean Absolute Deviation]]),0)</f>
        <v>186.70219478737994</v>
      </c>
      <c r="M891" s="2">
        <f>IFERROR(AVERAGEIF(Customer_Revenue[[#This Row],[10/1/2021]:[3/31/2022]], "&gt;0"),0)</f>
        <v>104.8404</v>
      </c>
      <c r="N891" s="1">
        <f>IFERROR(AVEDEV(Customer_Revenue[[#This Row],[10/1/2021]:[3/31/2022]]),0)</f>
        <v>47.387680000000003</v>
      </c>
      <c r="O891" s="1">
        <f>IFERROR(MAX(0,#REF!-#REF!),0)</f>
        <v>0</v>
      </c>
      <c r="P891" s="1">
        <f>IFERROR(#REF!+#REF!,0)</f>
        <v>0</v>
      </c>
      <c r="Q891">
        <v>14159</v>
      </c>
      <c r="U891">
        <v>50.24</v>
      </c>
      <c r="Z891">
        <v>128.68</v>
      </c>
      <c r="AE891">
        <v>160.6</v>
      </c>
      <c r="AJ891">
        <v>50.24</v>
      </c>
      <c r="AQ891">
        <v>50.24</v>
      </c>
      <c r="AV891">
        <v>199.19</v>
      </c>
      <c r="BA891">
        <v>103.04</v>
      </c>
      <c r="BF891">
        <v>50.24</v>
      </c>
      <c r="BK891">
        <v>50.24</v>
      </c>
      <c r="BP891">
        <v>117.4</v>
      </c>
      <c r="BU891">
        <v>184.56</v>
      </c>
      <c r="BZ891">
        <v>50.24</v>
      </c>
      <c r="CE891">
        <v>50.24</v>
      </c>
      <c r="CJ891">
        <v>161.16999999999999</v>
      </c>
      <c r="CK891" s="17"/>
      <c r="CO891">
        <v>55.42</v>
      </c>
      <c r="CT891">
        <v>94.01</v>
      </c>
      <c r="CY891">
        <v>162.43</v>
      </c>
      <c r="DD891">
        <v>77.36</v>
      </c>
      <c r="DI891">
        <v>55.42</v>
      </c>
      <c r="DN891">
        <v>134.55000000000001</v>
      </c>
      <c r="DS891">
        <v>77.19</v>
      </c>
      <c r="DX891">
        <v>95.27</v>
      </c>
      <c r="EC891">
        <v>185.11</v>
      </c>
      <c r="EH891">
        <v>70.87</v>
      </c>
      <c r="EM891">
        <v>207.06</v>
      </c>
      <c r="ER891">
        <v>56.92</v>
      </c>
      <c r="EW891">
        <v>95.51</v>
      </c>
      <c r="FB891">
        <v>56.92</v>
      </c>
      <c r="FG891">
        <v>191.24</v>
      </c>
      <c r="FL891">
        <v>56.92</v>
      </c>
      <c r="FQ891">
        <v>135.36000000000001</v>
      </c>
      <c r="FV891">
        <v>56.92</v>
      </c>
      <c r="GA891">
        <v>191.24</v>
      </c>
      <c r="GF891">
        <v>56.92</v>
      </c>
      <c r="GK891">
        <v>203.52</v>
      </c>
      <c r="GP891">
        <v>136.75</v>
      </c>
      <c r="GU891">
        <v>155.12</v>
      </c>
      <c r="GZ891">
        <v>59.47</v>
      </c>
      <c r="HE891">
        <v>111.29</v>
      </c>
      <c r="HJ891">
        <v>241.67</v>
      </c>
      <c r="HO891">
        <v>59.47</v>
      </c>
      <c r="HT891">
        <v>214.48</v>
      </c>
      <c r="HY891">
        <v>59.47</v>
      </c>
      <c r="ID891">
        <v>59.47</v>
      </c>
      <c r="II891">
        <v>104.1</v>
      </c>
      <c r="IN891">
        <v>59.16</v>
      </c>
      <c r="IS891">
        <v>59.16</v>
      </c>
      <c r="IX891">
        <v>148.03</v>
      </c>
      <c r="JC891">
        <v>235.17</v>
      </c>
      <c r="JH891">
        <v>59.16</v>
      </c>
      <c r="JM891">
        <v>363.62</v>
      </c>
      <c r="JR891">
        <v>59.16</v>
      </c>
    </row>
    <row r="892" spans="1:278" x14ac:dyDescent="0.3">
      <c r="A892" s="2">
        <f>IFERROR(AVERAGEIF(Customer_Revenue[[#This Row],[1/3/2022]:[3/31/2022]], "&gt;0"), 0)</f>
        <v>64.286153846153866</v>
      </c>
      <c r="B892" s="1">
        <f>IFERROR(AVEDEV(Customer_Revenue[[#This Row],[1/3/2022]:[3/31/2022]]),0)</f>
        <v>0.53254437869823668</v>
      </c>
      <c r="C892" s="1">
        <f>IFERROR(MAX(0,#REF!-#REF!),0)</f>
        <v>0</v>
      </c>
      <c r="D892" s="1">
        <f>IFERROR(#REF!+#REF!,0)</f>
        <v>0</v>
      </c>
      <c r="E892" s="2">
        <f>IFERROR(AVERAGEIF(Customer_Revenue[[#This Row],[4/1/2022]:[6/30/2022]], "&gt;0"), 0)</f>
        <v>61.162307692307692</v>
      </c>
      <c r="F892" s="1">
        <f>IFERROR(AVEDEV(Customer_Revenue[[#This Row],[4/1/2022]:[6/30/2022]]),0)</f>
        <v>2.6324260355029589</v>
      </c>
      <c r="G892" s="1">
        <f>IFERROR(MAX(0,#REF!-#REF!),0)</f>
        <v>0</v>
      </c>
      <c r="H892" s="1">
        <f>IFERROR(#REF!+#REF!,0)</f>
        <v>0</v>
      </c>
      <c r="I892" s="2">
        <f>IFERROR(AVERAGEIF(Customer_Revenue[[#This Row],[4/1/2022]:[9/30/2022]], "&gt;0"),0)</f>
        <v>60.393846153846162</v>
      </c>
      <c r="J892" s="1">
        <f>IFERROR(AVEDEV(Customer_Revenue[[#This Row],[4/1/2022]:[9/30/2022]]),0)</f>
        <v>1.5526627218934979</v>
      </c>
      <c r="K892" s="1">
        <f>IFERROR(MAX(0,Customer_Revenue[[#This Row],[Q3 Mean]]-Customer_Revenue[[#This Row],[Q3 Mean Absolute Deviation]]),0)</f>
        <v>58.841183431952665</v>
      </c>
      <c r="L892" s="1">
        <f>IFERROR(MAX(0,Customer_Revenue[[#This Row],[Q3 Mean]]+Customer_Revenue[[#This Row],[Q3 Mean Absolute Deviation]]),0)</f>
        <v>61.94650887573966</v>
      </c>
      <c r="M892" s="2">
        <f>IFERROR(AVERAGEIF(Customer_Revenue[[#This Row],[10/1/2021]:[3/31/2022]], "&gt;0"),0)</f>
        <v>62.258461538461574</v>
      </c>
      <c r="N892" s="1">
        <f>IFERROR(AVEDEV(Customer_Revenue[[#This Row],[10/1/2021]:[3/31/2022]]),0)</f>
        <v>2.6817159763313376</v>
      </c>
      <c r="O892" s="1">
        <f>IFERROR(MAX(0,#REF!-#REF!),0)</f>
        <v>0</v>
      </c>
      <c r="P892" s="1">
        <f>IFERROR(#REF!+#REF!,0)</f>
        <v>0</v>
      </c>
      <c r="Q892">
        <v>14163</v>
      </c>
      <c r="S892">
        <v>57.33</v>
      </c>
      <c r="X892">
        <v>53.91</v>
      </c>
      <c r="AC892">
        <v>53.91</v>
      </c>
      <c r="AH892">
        <v>53.91</v>
      </c>
      <c r="AM892">
        <v>57.37</v>
      </c>
      <c r="AR892">
        <v>62.29</v>
      </c>
      <c r="AW892">
        <v>62.29</v>
      </c>
      <c r="BB892">
        <v>62.29</v>
      </c>
      <c r="BG892">
        <v>63.94</v>
      </c>
      <c r="BL892">
        <v>63.94</v>
      </c>
      <c r="BQ892">
        <v>63.94</v>
      </c>
      <c r="BV892">
        <v>63.94</v>
      </c>
      <c r="CA892">
        <v>63.94</v>
      </c>
      <c r="CF892">
        <v>63.94</v>
      </c>
      <c r="CK892" s="17">
        <v>63.94</v>
      </c>
      <c r="CP892">
        <v>63.94</v>
      </c>
      <c r="CU892">
        <v>63.94</v>
      </c>
      <c r="CZ892">
        <v>63.94</v>
      </c>
      <c r="DE892">
        <v>63.94</v>
      </c>
      <c r="DJ892">
        <v>63.94</v>
      </c>
      <c r="DO892">
        <v>63.94</v>
      </c>
      <c r="DT892">
        <v>63.94</v>
      </c>
      <c r="DY892">
        <v>63.94</v>
      </c>
      <c r="ED892">
        <v>65.44</v>
      </c>
      <c r="EI892">
        <v>65.44</v>
      </c>
      <c r="EN892">
        <v>65.44</v>
      </c>
      <c r="ES892">
        <v>65.44</v>
      </c>
      <c r="EX892">
        <v>65.44</v>
      </c>
      <c r="FC892">
        <v>65.44</v>
      </c>
      <c r="FH892">
        <v>65.44</v>
      </c>
      <c r="FM892">
        <v>58.87</v>
      </c>
      <c r="FR892">
        <v>58.87</v>
      </c>
      <c r="FW892">
        <v>58.87</v>
      </c>
      <c r="GB892">
        <v>58.87</v>
      </c>
      <c r="GG892">
        <v>58.87</v>
      </c>
      <c r="GL892">
        <v>59.75</v>
      </c>
      <c r="GQ892">
        <v>59.75</v>
      </c>
      <c r="GV892">
        <v>59.75</v>
      </c>
      <c r="HA892">
        <v>59.75</v>
      </c>
      <c r="HF892">
        <v>59.75</v>
      </c>
      <c r="HK892">
        <v>59.75</v>
      </c>
      <c r="HP892">
        <v>59.75</v>
      </c>
      <c r="HU892">
        <v>59.75</v>
      </c>
      <c r="HZ892">
        <v>59.75</v>
      </c>
      <c r="IE892">
        <v>59.75</v>
      </c>
      <c r="IJ892">
        <v>59.75</v>
      </c>
      <c r="IO892">
        <v>59.48</v>
      </c>
      <c r="IT892">
        <v>59.48</v>
      </c>
      <c r="IY892">
        <v>59.48</v>
      </c>
      <c r="JD892">
        <v>59.48</v>
      </c>
      <c r="JI892">
        <v>59.48</v>
      </c>
      <c r="JN892">
        <v>59.48</v>
      </c>
    </row>
    <row r="893" spans="1:278" x14ac:dyDescent="0.3">
      <c r="A893" s="2">
        <f>IFERROR(AVERAGEIF(Customer_Revenue[[#This Row],[1/3/2022]:[3/31/2022]], "&gt;0"), 0)</f>
        <v>81.531249999999986</v>
      </c>
      <c r="B893" s="1">
        <f>IFERROR(AVEDEV(Customer_Revenue[[#This Row],[1/3/2022]:[3/31/2022]]),0)</f>
        <v>38.594674556213022</v>
      </c>
      <c r="C893" s="1">
        <f>IFERROR(MAX(0,#REF!-#REF!),0)</f>
        <v>0</v>
      </c>
      <c r="D893" s="1">
        <f>IFERROR(#REF!+#REF!,0)</f>
        <v>0</v>
      </c>
      <c r="E893" s="2">
        <f>IFERROR(AVERAGEIF(Customer_Revenue[[#This Row],[4/1/2022]:[6/30/2022]], "&gt;0"), 0)</f>
        <v>75.825000000000003</v>
      </c>
      <c r="F893" s="1">
        <f>IFERROR(AVEDEV(Customer_Revenue[[#This Row],[4/1/2022]:[6/30/2022]]),0)</f>
        <v>35.092561983471072</v>
      </c>
      <c r="G893" s="1">
        <f>IFERROR(MAX(0,#REF!-#REF!),0)</f>
        <v>0</v>
      </c>
      <c r="H893" s="1">
        <f>IFERROR(#REF!+#REF!,0)</f>
        <v>0</v>
      </c>
      <c r="I893" s="2">
        <f>IFERROR(AVERAGEIF(Customer_Revenue[[#This Row],[4/1/2022]:[9/30/2022]], "&gt;0"),0)</f>
        <v>69.654117647058797</v>
      </c>
      <c r="J893" s="1">
        <f>IFERROR(AVEDEV(Customer_Revenue[[#This Row],[4/1/2022]:[9/30/2022]]),0)</f>
        <v>28.780694444444435</v>
      </c>
      <c r="K893" s="1">
        <f>IFERROR(MAX(0,Customer_Revenue[[#This Row],[Q3 Mean]]-Customer_Revenue[[#This Row],[Q3 Mean Absolute Deviation]]),0)</f>
        <v>40.873423202614362</v>
      </c>
      <c r="L893" s="1">
        <f>IFERROR(MAX(0,Customer_Revenue[[#This Row],[Q3 Mean]]+Customer_Revenue[[#This Row],[Q3 Mean Absolute Deviation]]),0)</f>
        <v>98.434812091503233</v>
      </c>
      <c r="M893" s="2">
        <f>IFERROR(AVERAGEIF(Customer_Revenue[[#This Row],[10/1/2021]:[3/31/2022]], "&gt;0"),0)</f>
        <v>70.664761904761917</v>
      </c>
      <c r="N893" s="1">
        <f>IFERROR(AVEDEV(Customer_Revenue[[#This Row],[10/1/2021]:[3/31/2022]]),0)</f>
        <v>21.952071005917158</v>
      </c>
      <c r="O893" s="1">
        <f>IFERROR(MAX(0,#REF!-#REF!),0)</f>
        <v>0</v>
      </c>
      <c r="P893" s="1">
        <f>IFERROR(#REF!+#REF!,0)</f>
        <v>0</v>
      </c>
      <c r="Q893">
        <v>14166</v>
      </c>
      <c r="S893">
        <v>58.33</v>
      </c>
      <c r="X893">
        <v>58.33</v>
      </c>
      <c r="AC893">
        <v>58.33</v>
      </c>
      <c r="AH893">
        <v>58.33</v>
      </c>
      <c r="AM893">
        <v>62.07</v>
      </c>
      <c r="AR893">
        <v>67.040000000000006</v>
      </c>
      <c r="AW893">
        <v>67.040000000000006</v>
      </c>
      <c r="BB893">
        <v>67.040000000000006</v>
      </c>
      <c r="BG893">
        <v>67.040000000000006</v>
      </c>
      <c r="BL893">
        <v>67.040000000000006</v>
      </c>
      <c r="BQ893">
        <v>67.040000000000006</v>
      </c>
      <c r="BV893">
        <v>67.040000000000006</v>
      </c>
      <c r="CA893">
        <v>67.040000000000006</v>
      </c>
      <c r="CF893">
        <v>67.040000000000006</v>
      </c>
      <c r="CK893" s="17">
        <v>63.75</v>
      </c>
      <c r="CP893">
        <v>86.91</v>
      </c>
      <c r="CU893">
        <v>86.91</v>
      </c>
      <c r="CZ893">
        <v>86.91</v>
      </c>
      <c r="DE893">
        <v>86.91</v>
      </c>
      <c r="DJ893">
        <v>86.91</v>
      </c>
      <c r="DO893">
        <v>86.91</v>
      </c>
      <c r="DT893">
        <v>0</v>
      </c>
      <c r="DY893">
        <v>0</v>
      </c>
      <c r="ED893">
        <v>0</v>
      </c>
      <c r="EI893">
        <v>0</v>
      </c>
      <c r="EN893">
        <v>0</v>
      </c>
      <c r="ES893">
        <v>0</v>
      </c>
      <c r="EX893">
        <v>0</v>
      </c>
      <c r="FC893">
        <v>0</v>
      </c>
      <c r="FH893">
        <v>0</v>
      </c>
      <c r="FM893">
        <v>0</v>
      </c>
      <c r="GB893">
        <v>0</v>
      </c>
      <c r="GG893">
        <v>0</v>
      </c>
      <c r="GL893">
        <v>52.17</v>
      </c>
      <c r="GQ893">
        <v>89.29</v>
      </c>
      <c r="GV893">
        <v>93.960000000000008</v>
      </c>
      <c r="HA893">
        <v>67.88</v>
      </c>
      <c r="HF893">
        <v>67.88</v>
      </c>
      <c r="HK893">
        <v>67.88</v>
      </c>
      <c r="HP893">
        <v>67.88</v>
      </c>
      <c r="HU893">
        <v>67.88</v>
      </c>
      <c r="HZ893">
        <v>67.88</v>
      </c>
      <c r="IE893">
        <v>67.88</v>
      </c>
      <c r="IJ893">
        <v>67.88</v>
      </c>
      <c r="IO893">
        <v>67.61</v>
      </c>
      <c r="IT893">
        <v>67.61</v>
      </c>
      <c r="IY893">
        <v>67.61</v>
      </c>
      <c r="JD893">
        <v>67.61</v>
      </c>
      <c r="JI893">
        <v>67.61</v>
      </c>
      <c r="JN893">
        <v>67.61</v>
      </c>
    </row>
    <row r="894" spans="1:278" x14ac:dyDescent="0.3">
      <c r="A894" s="2">
        <f>IFERROR(AVERAGEIF(Customer_Revenue[[#This Row],[1/3/2022]:[3/31/2022]], "&gt;0"), 0)</f>
        <v>98.048461538461552</v>
      </c>
      <c r="B894" s="1">
        <f>IFERROR(AVEDEV(Customer_Revenue[[#This Row],[1/3/2022]:[3/31/2022]]),0)</f>
        <v>3.2416568047337244</v>
      </c>
      <c r="C894" s="1">
        <f>IFERROR(MAX(0,#REF!-#REF!),0)</f>
        <v>0</v>
      </c>
      <c r="D894" s="1">
        <f>IFERROR(#REF!+#REF!,0)</f>
        <v>0</v>
      </c>
      <c r="E894" s="2">
        <f>IFERROR(AVERAGEIF(Customer_Revenue[[#This Row],[4/1/2022]:[6/30/2022]], "&gt;0"), 0)</f>
        <v>98.96615384615383</v>
      </c>
      <c r="F894" s="1">
        <f>IFERROR(AVEDEV(Customer_Revenue[[#This Row],[4/1/2022]:[6/30/2022]]),0)</f>
        <v>1.9469822485207031</v>
      </c>
      <c r="G894" s="1">
        <f>IFERROR(MAX(0,#REF!-#REF!),0)</f>
        <v>0</v>
      </c>
      <c r="H894" s="1">
        <f>IFERROR(#REF!+#REF!,0)</f>
        <v>0</v>
      </c>
      <c r="I894" s="2">
        <f>IFERROR(AVERAGEIF(Customer_Revenue[[#This Row],[4/1/2022]:[9/30/2022]], "&gt;0"),0)</f>
        <v>98.445769230769258</v>
      </c>
      <c r="J894" s="1">
        <f>IFERROR(AVEDEV(Customer_Revenue[[#This Row],[4/1/2022]:[9/30/2022]]),0)</f>
        <v>1.1336094674556405</v>
      </c>
      <c r="K894" s="1">
        <f>IFERROR(MAX(0,Customer_Revenue[[#This Row],[Q3 Mean]]-Customer_Revenue[[#This Row],[Q3 Mean Absolute Deviation]]),0)</f>
        <v>97.312159763313616</v>
      </c>
      <c r="L894" s="1">
        <f>IFERROR(MAX(0,Customer_Revenue[[#This Row],[Q3 Mean]]+Customer_Revenue[[#This Row],[Q3 Mean Absolute Deviation]]),0)</f>
        <v>99.5793786982249</v>
      </c>
      <c r="M894" s="2">
        <f>IFERROR(AVERAGEIF(Customer_Revenue[[#This Row],[10/1/2021]:[3/31/2022]], "&gt;0"),0)</f>
        <v>95.97307692307696</v>
      </c>
      <c r="N894" s="1">
        <f>IFERROR(AVEDEV(Customer_Revenue[[#This Row],[10/1/2021]:[3/31/2022]]),0)</f>
        <v>2.738343195266288</v>
      </c>
      <c r="O894" s="1">
        <f>IFERROR(MAX(0,#REF!-#REF!),0)</f>
        <v>0</v>
      </c>
      <c r="P894" s="1">
        <f>IFERROR(#REF!+#REF!,0)</f>
        <v>0</v>
      </c>
      <c r="Q894">
        <v>14167</v>
      </c>
      <c r="S894">
        <v>89.91</v>
      </c>
      <c r="X894">
        <v>89.91</v>
      </c>
      <c r="AC894">
        <v>89.91</v>
      </c>
      <c r="AH894">
        <v>89.91</v>
      </c>
      <c r="AM894">
        <v>95.67</v>
      </c>
      <c r="AR894">
        <v>95.67</v>
      </c>
      <c r="AW894">
        <v>95.67</v>
      </c>
      <c r="BB894">
        <v>95.67</v>
      </c>
      <c r="BG894">
        <v>95.67</v>
      </c>
      <c r="BL894">
        <v>95.67</v>
      </c>
      <c r="BQ894">
        <v>95.67</v>
      </c>
      <c r="BV894">
        <v>95.67</v>
      </c>
      <c r="CA894">
        <v>95.67</v>
      </c>
      <c r="CF894">
        <v>95.67</v>
      </c>
      <c r="CK894" s="17">
        <v>92.38</v>
      </c>
      <c r="CP894">
        <v>95.67</v>
      </c>
      <c r="CU894">
        <v>95.67</v>
      </c>
      <c r="CZ894">
        <v>95.67</v>
      </c>
      <c r="DE894">
        <v>100.63</v>
      </c>
      <c r="DJ894">
        <v>100.63</v>
      </c>
      <c r="DO894">
        <v>100.63</v>
      </c>
      <c r="DT894">
        <v>100.63</v>
      </c>
      <c r="DY894">
        <v>100.63</v>
      </c>
      <c r="ED894">
        <v>92.16</v>
      </c>
      <c r="EI894">
        <v>102.13</v>
      </c>
      <c r="EN894">
        <v>102.13</v>
      </c>
      <c r="ES894">
        <v>102.13</v>
      </c>
      <c r="EX894">
        <v>102.13</v>
      </c>
      <c r="FC894">
        <v>102.13</v>
      </c>
      <c r="FH894">
        <v>102.13</v>
      </c>
      <c r="FM894">
        <v>97.16</v>
      </c>
      <c r="FR894">
        <v>97.17</v>
      </c>
      <c r="FW894">
        <v>97.17</v>
      </c>
      <c r="GB894">
        <v>97.17</v>
      </c>
      <c r="GG894">
        <v>97.17</v>
      </c>
      <c r="GL894">
        <v>98.05</v>
      </c>
      <c r="GQ894">
        <v>98.05</v>
      </c>
      <c r="GV894">
        <v>98.05</v>
      </c>
      <c r="HA894">
        <v>98.05</v>
      </c>
      <c r="HF894">
        <v>98.05</v>
      </c>
      <c r="HK894">
        <v>98.05</v>
      </c>
      <c r="HP894">
        <v>98.05</v>
      </c>
      <c r="HU894">
        <v>98.05</v>
      </c>
      <c r="HZ894">
        <v>98.05</v>
      </c>
      <c r="IE894">
        <v>98.05</v>
      </c>
      <c r="IJ894">
        <v>98.05</v>
      </c>
      <c r="IO894">
        <v>97.78</v>
      </c>
      <c r="IT894">
        <v>97.78</v>
      </c>
      <c r="IY894">
        <v>97.78</v>
      </c>
      <c r="JD894">
        <v>97.78</v>
      </c>
      <c r="JI894">
        <v>97.78</v>
      </c>
      <c r="JN894">
        <v>97.78</v>
      </c>
    </row>
    <row r="895" spans="1:278" x14ac:dyDescent="0.3">
      <c r="A895" s="2">
        <f>IFERROR(AVERAGEIF(Customer_Revenue[[#This Row],[1/3/2022]:[3/31/2022]], "&gt;0"), 0)</f>
        <v>74.806153846153862</v>
      </c>
      <c r="B895" s="1">
        <f>IFERROR(AVEDEV(Customer_Revenue[[#This Row],[1/3/2022]:[3/31/2022]]),0)</f>
        <v>0.53254437869823668</v>
      </c>
      <c r="C895" s="1">
        <f>IFERROR(MAX(0,#REF!-#REF!),0)</f>
        <v>0</v>
      </c>
      <c r="D895" s="1">
        <f>IFERROR(#REF!+#REF!,0)</f>
        <v>0</v>
      </c>
      <c r="E895" s="2">
        <f>IFERROR(AVERAGEIF(Customer_Revenue[[#This Row],[4/1/2022]:[6/30/2022]], "&gt;0"), 0)</f>
        <v>62.468461538461547</v>
      </c>
      <c r="F895" s="1">
        <f>IFERROR(AVEDEV(Customer_Revenue[[#This Row],[4/1/2022]:[6/30/2022]]),0)</f>
        <v>8.3024852071005917</v>
      </c>
      <c r="G895" s="1">
        <f>IFERROR(MAX(0,#REF!-#REF!),0)</f>
        <v>0</v>
      </c>
      <c r="H895" s="1">
        <f>IFERROR(#REF!+#REF!,0)</f>
        <v>0</v>
      </c>
      <c r="I895" s="2">
        <f>IFERROR(AVERAGEIF(Customer_Revenue[[#This Row],[4/1/2022]:[9/30/2022]], "&gt;0"),0)</f>
        <v>59.651923076923104</v>
      </c>
      <c r="J895" s="1">
        <f>IFERROR(AVEDEV(Customer_Revenue[[#This Row],[4/1/2022]:[9/30/2022]]),0)</f>
        <v>5.0178698224852258</v>
      </c>
      <c r="K895" s="1">
        <f>IFERROR(MAX(0,Customer_Revenue[[#This Row],[Q3 Mean]]-Customer_Revenue[[#This Row],[Q3 Mean Absolute Deviation]]),0)</f>
        <v>54.63405325443788</v>
      </c>
      <c r="L895" s="1">
        <f>IFERROR(MAX(0,Customer_Revenue[[#This Row],[Q3 Mean]]+Customer_Revenue[[#This Row],[Q3 Mean Absolute Deviation]]),0)</f>
        <v>64.669792899408336</v>
      </c>
      <c r="M895" s="2">
        <f>IFERROR(AVERAGEIF(Customer_Revenue[[#This Row],[10/1/2021]:[3/31/2022]], "&gt;0"),0)</f>
        <v>69.302307692307721</v>
      </c>
      <c r="N895" s="1">
        <f>IFERROR(AVEDEV(Customer_Revenue[[#This Row],[10/1/2021]:[3/31/2022]]),0)</f>
        <v>7.0908284023668564</v>
      </c>
      <c r="O895" s="1">
        <f>IFERROR(MAX(0,#REF!-#REF!),0)</f>
        <v>0</v>
      </c>
      <c r="P895" s="1">
        <f>IFERROR(#REF!+#REF!,0)</f>
        <v>0</v>
      </c>
      <c r="Q895">
        <v>14168</v>
      </c>
      <c r="S895">
        <v>51.35</v>
      </c>
      <c r="X895">
        <v>51.35</v>
      </c>
      <c r="AC895">
        <v>51.35</v>
      </c>
      <c r="AH895">
        <v>51.35</v>
      </c>
      <c r="AM895">
        <v>54.58</v>
      </c>
      <c r="AR895">
        <v>67.89</v>
      </c>
      <c r="AW895">
        <v>67.89</v>
      </c>
      <c r="BB895">
        <v>67.89</v>
      </c>
      <c r="BG895">
        <v>67.89</v>
      </c>
      <c r="BL895">
        <v>74.460000000000008</v>
      </c>
      <c r="BQ895">
        <v>74.459999999999994</v>
      </c>
      <c r="BV895">
        <v>74.459999999999994</v>
      </c>
      <c r="CA895">
        <v>74.459999999999994</v>
      </c>
      <c r="CF895">
        <v>74.459999999999994</v>
      </c>
      <c r="CK895" s="17">
        <v>74.459999999999994</v>
      </c>
      <c r="CP895">
        <v>74.459999999999994</v>
      </c>
      <c r="CU895">
        <v>74.459999999999994</v>
      </c>
      <c r="CZ895">
        <v>74.459999999999994</v>
      </c>
      <c r="DE895">
        <v>74.459999999999994</v>
      </c>
      <c r="DJ895">
        <v>74.459999999999994</v>
      </c>
      <c r="DO895">
        <v>74.459999999999994</v>
      </c>
      <c r="DT895">
        <v>74.459999999999994</v>
      </c>
      <c r="DY895">
        <v>74.459999999999994</v>
      </c>
      <c r="ED895">
        <v>75.959999999999994</v>
      </c>
      <c r="EI895">
        <v>75.959999999999994</v>
      </c>
      <c r="EN895">
        <v>75.959999999999994</v>
      </c>
      <c r="ES895">
        <v>75.959999999999994</v>
      </c>
      <c r="EX895">
        <v>75.959999999999994</v>
      </c>
      <c r="FC895">
        <v>75.959999999999994</v>
      </c>
      <c r="FH895">
        <v>75.959999999999994</v>
      </c>
      <c r="FM895">
        <v>56.09</v>
      </c>
      <c r="FR895">
        <v>56.08</v>
      </c>
      <c r="FW895">
        <v>56.08</v>
      </c>
      <c r="GB895">
        <v>56.08</v>
      </c>
      <c r="GG895">
        <v>56.08</v>
      </c>
      <c r="GL895">
        <v>56.96</v>
      </c>
      <c r="GQ895">
        <v>56.96</v>
      </c>
      <c r="GV895">
        <v>56.96</v>
      </c>
      <c r="HA895">
        <v>56.96</v>
      </c>
      <c r="HF895">
        <v>56.96</v>
      </c>
      <c r="HK895">
        <v>56.96</v>
      </c>
      <c r="HP895">
        <v>56.96</v>
      </c>
      <c r="HU895">
        <v>56.96</v>
      </c>
      <c r="HZ895">
        <v>56.96</v>
      </c>
      <c r="IE895">
        <v>56.96</v>
      </c>
      <c r="IJ895">
        <v>56.96</v>
      </c>
      <c r="IO895">
        <v>56.69</v>
      </c>
      <c r="IT895">
        <v>56.69</v>
      </c>
      <c r="IY895">
        <v>56.69</v>
      </c>
      <c r="JD895">
        <v>56.69</v>
      </c>
      <c r="JI895">
        <v>56.69</v>
      </c>
      <c r="JN895">
        <v>56.69</v>
      </c>
    </row>
    <row r="896" spans="1:278" x14ac:dyDescent="0.3">
      <c r="A896" s="2">
        <f>IFERROR(AVERAGEIF(Customer_Revenue[[#This Row],[1/3/2022]:[3/31/2022]], "&gt;0"), 0)</f>
        <v>94.716153846153844</v>
      </c>
      <c r="B896" s="1">
        <f>IFERROR(AVEDEV(Customer_Revenue[[#This Row],[1/3/2022]:[3/31/2022]]),0)</f>
        <v>0.53254437869822135</v>
      </c>
      <c r="C896" s="1">
        <f>IFERROR(MAX(0,#REF!-#REF!),0)</f>
        <v>0</v>
      </c>
      <c r="D896" s="1">
        <f>IFERROR(#REF!+#REF!,0)</f>
        <v>0</v>
      </c>
      <c r="E896" s="2">
        <f>IFERROR(AVERAGEIF(Customer_Revenue[[#This Row],[4/1/2022]:[6/30/2022]], "&gt;0"), 0)</f>
        <v>84.683076923076925</v>
      </c>
      <c r="F896" s="1">
        <f>IFERROR(AVEDEV(Customer_Revenue[[#This Row],[4/1/2022]:[6/30/2022]]),0)</f>
        <v>6.88426035502959</v>
      </c>
      <c r="G896" s="1">
        <f>IFERROR(MAX(0,#REF!-#REF!),0)</f>
        <v>0</v>
      </c>
      <c r="H896" s="1">
        <f>IFERROR(#REF!+#REF!,0)</f>
        <v>0</v>
      </c>
      <c r="I896" s="2">
        <f>IFERROR(AVERAGEIF(Customer_Revenue[[#This Row],[4/1/2022]:[9/30/2022]], "&gt;0"),0)</f>
        <v>81.228846153846177</v>
      </c>
      <c r="J896" s="1">
        <f>IFERROR(AVEDEV(Customer_Revenue[[#This Row],[4/1/2022]:[9/30/2022]]),0)</f>
        <v>4.5049704142012006</v>
      </c>
      <c r="K896" s="1">
        <f>IFERROR(MAX(0,Customer_Revenue[[#This Row],[Q3 Mean]]-Customer_Revenue[[#This Row],[Q3 Mean Absolute Deviation]]),0)</f>
        <v>76.723875739644981</v>
      </c>
      <c r="L896" s="1">
        <f>IFERROR(MAX(0,Customer_Revenue[[#This Row],[Q3 Mean]]+Customer_Revenue[[#This Row],[Q3 Mean Absolute Deviation]]),0)</f>
        <v>85.733816568047374</v>
      </c>
      <c r="M896" s="2">
        <f>IFERROR(AVERAGEIF(Customer_Revenue[[#This Row],[10/1/2021]:[3/31/2022]], "&gt;0"),0)</f>
        <v>91.287692307692254</v>
      </c>
      <c r="N896" s="1">
        <f>IFERROR(AVEDEV(Customer_Revenue[[#This Row],[10/1/2021]:[3/31/2022]]),0)</f>
        <v>5.4068047337278466</v>
      </c>
      <c r="O896" s="1">
        <f>IFERROR(MAX(0,#REF!-#REF!),0)</f>
        <v>0</v>
      </c>
      <c r="P896" s="1">
        <f>IFERROR(#REF!+#REF!,0)</f>
        <v>0</v>
      </c>
      <c r="Q896">
        <v>14169</v>
      </c>
      <c r="S896">
        <v>76.260000000000005</v>
      </c>
      <c r="X896">
        <v>76.260000000000005</v>
      </c>
      <c r="AC896">
        <v>76.260000000000005</v>
      </c>
      <c r="AH896">
        <v>76.260000000000005</v>
      </c>
      <c r="AM896">
        <v>81.11</v>
      </c>
      <c r="AR896">
        <v>94.37</v>
      </c>
      <c r="AW896">
        <v>95.43</v>
      </c>
      <c r="BB896">
        <v>94.37</v>
      </c>
      <c r="BG896">
        <v>94.37</v>
      </c>
      <c r="BL896">
        <v>94.37</v>
      </c>
      <c r="BQ896">
        <v>94.37</v>
      </c>
      <c r="BV896">
        <v>94.37</v>
      </c>
      <c r="CA896">
        <v>94.37</v>
      </c>
      <c r="CF896">
        <v>94.37</v>
      </c>
      <c r="CK896" s="17">
        <v>94.37</v>
      </c>
      <c r="CP896">
        <v>94.37</v>
      </c>
      <c r="CU896">
        <v>94.37</v>
      </c>
      <c r="CZ896">
        <v>94.37</v>
      </c>
      <c r="DE896">
        <v>94.37</v>
      </c>
      <c r="DJ896">
        <v>94.37</v>
      </c>
      <c r="DO896">
        <v>94.37</v>
      </c>
      <c r="DT896">
        <v>94.37</v>
      </c>
      <c r="DY896">
        <v>94.37</v>
      </c>
      <c r="ED896">
        <v>95.87</v>
      </c>
      <c r="EI896">
        <v>95.87</v>
      </c>
      <c r="EN896">
        <v>95.87</v>
      </c>
      <c r="ES896">
        <v>95.87</v>
      </c>
      <c r="EX896">
        <v>95.87</v>
      </c>
      <c r="FC896">
        <v>95.87</v>
      </c>
      <c r="FH896">
        <v>95.87</v>
      </c>
      <c r="FM896">
        <v>79.319999999999993</v>
      </c>
      <c r="FR896">
        <v>79.319999999999993</v>
      </c>
      <c r="FW896">
        <v>79.319999999999993</v>
      </c>
      <c r="GB896">
        <v>79.319999999999993</v>
      </c>
      <c r="GG896">
        <v>79.319999999999993</v>
      </c>
      <c r="GL896">
        <v>80.2</v>
      </c>
      <c r="GQ896">
        <v>80.2</v>
      </c>
      <c r="GV896">
        <v>80.2</v>
      </c>
      <c r="HA896">
        <v>80.2</v>
      </c>
      <c r="HF896">
        <v>80.2</v>
      </c>
      <c r="HK896">
        <v>80.2</v>
      </c>
      <c r="HP896">
        <v>80.2</v>
      </c>
      <c r="HU896">
        <v>80.2</v>
      </c>
      <c r="HZ896">
        <v>80.2</v>
      </c>
      <c r="IE896">
        <v>80.2</v>
      </c>
      <c r="IJ896">
        <v>80.2</v>
      </c>
      <c r="IO896">
        <v>79.930000000000007</v>
      </c>
      <c r="IT896">
        <v>69.959999999999994</v>
      </c>
      <c r="IY896">
        <v>69.959999999999994</v>
      </c>
      <c r="JD896">
        <v>69.959999999999994</v>
      </c>
      <c r="JI896">
        <v>79.930000000000007</v>
      </c>
      <c r="JN896">
        <v>79.930000000000007</v>
      </c>
    </row>
    <row r="897" spans="1:278" x14ac:dyDescent="0.3">
      <c r="A897" s="2">
        <f>IFERROR(AVERAGEIF(Customer_Revenue[[#This Row],[1/3/2022]:[3/31/2022]], "&gt;0"), 0)</f>
        <v>83.655384615384634</v>
      </c>
      <c r="B897" s="1">
        <f>IFERROR(AVEDEV(Customer_Revenue[[#This Row],[1/3/2022]:[3/31/2022]]),0)</f>
        <v>1.6977514792899275</v>
      </c>
      <c r="C897" s="1">
        <f>IFERROR(MAX(0,#REF!-#REF!),0)</f>
        <v>0</v>
      </c>
      <c r="D897" s="1">
        <f>IFERROR(#REF!+#REF!,0)</f>
        <v>0</v>
      </c>
      <c r="E897" s="2">
        <f>IFERROR(AVERAGEIF(Customer_Revenue[[#This Row],[4/1/2022]:[6/30/2022]], "&gt;0"), 0)</f>
        <v>75.347692307692313</v>
      </c>
      <c r="F897" s="1">
        <f>IFERROR(AVEDEV(Customer_Revenue[[#This Row],[4/1/2022]:[6/30/2022]]),0)</f>
        <v>1.592662721893493</v>
      </c>
      <c r="G897" s="1">
        <f>IFERROR(MAX(0,#REF!-#REF!),0)</f>
        <v>0</v>
      </c>
      <c r="H897" s="1">
        <f>IFERROR(#REF!+#REF!,0)</f>
        <v>0</v>
      </c>
      <c r="I897" s="2">
        <f>IFERROR(AVERAGEIF(Customer_Revenue[[#This Row],[4/1/2022]:[9/30/2022]], "&gt;0"),0)</f>
        <v>75.111538461538458</v>
      </c>
      <c r="J897" s="1">
        <f>IFERROR(AVEDEV(Customer_Revenue[[#This Row],[4/1/2022]:[9/30/2022]]),0)</f>
        <v>0.81449704142011337</v>
      </c>
      <c r="K897" s="1">
        <f>IFERROR(MAX(0,Customer_Revenue[[#This Row],[Q3 Mean]]-Customer_Revenue[[#This Row],[Q3 Mean Absolute Deviation]]),0)</f>
        <v>74.297041420118347</v>
      </c>
      <c r="L897" s="1">
        <f>IFERROR(MAX(0,Customer_Revenue[[#This Row],[Q3 Mean]]+Customer_Revenue[[#This Row],[Q3 Mean Absolute Deviation]]),0)</f>
        <v>75.92603550295857</v>
      </c>
      <c r="M897" s="2">
        <f>IFERROR(AVERAGEIF(Customer_Revenue[[#This Row],[10/1/2021]:[3/31/2022]], "&gt;0"),0)</f>
        <v>77.471538461538486</v>
      </c>
      <c r="N897" s="1">
        <f>IFERROR(AVEDEV(Customer_Revenue[[#This Row],[10/1/2021]:[3/31/2022]]),0)</f>
        <v>6.5570414201183436</v>
      </c>
      <c r="O897" s="1">
        <f>IFERROR(MAX(0,#REF!-#REF!),0)</f>
        <v>0</v>
      </c>
      <c r="P897" s="1">
        <f>IFERROR(#REF!+#REF!,0)</f>
        <v>0</v>
      </c>
      <c r="Q897">
        <v>14170</v>
      </c>
      <c r="S897">
        <v>68.290000000000006</v>
      </c>
      <c r="X897">
        <v>68.290000000000006</v>
      </c>
      <c r="AC897">
        <v>68.290000000000006</v>
      </c>
      <c r="AH897">
        <v>68.290000000000006</v>
      </c>
      <c r="AM897">
        <v>72.62</v>
      </c>
      <c r="AR897">
        <v>72.62</v>
      </c>
      <c r="AW897">
        <v>72.62</v>
      </c>
      <c r="BB897">
        <v>72.62</v>
      </c>
      <c r="BG897">
        <v>72.62</v>
      </c>
      <c r="BL897">
        <v>72.62</v>
      </c>
      <c r="BQ897">
        <v>72.62</v>
      </c>
      <c r="BV897">
        <v>72.62</v>
      </c>
      <c r="CA897">
        <v>72.62</v>
      </c>
      <c r="CF897">
        <v>72.62</v>
      </c>
      <c r="CK897" s="17">
        <v>84.2</v>
      </c>
      <c r="CP897">
        <v>84.2</v>
      </c>
      <c r="CU897">
        <v>84.2</v>
      </c>
      <c r="CZ897">
        <v>84.2</v>
      </c>
      <c r="DE897">
        <v>84.2</v>
      </c>
      <c r="DJ897">
        <v>84.2</v>
      </c>
      <c r="DO897">
        <v>84.2</v>
      </c>
      <c r="DT897">
        <v>84.2</v>
      </c>
      <c r="DY897">
        <v>84.2</v>
      </c>
      <c r="ED897">
        <v>85.7</v>
      </c>
      <c r="EI897">
        <v>85.7</v>
      </c>
      <c r="EN897">
        <v>85.7</v>
      </c>
      <c r="ES897">
        <v>85.7</v>
      </c>
      <c r="EX897">
        <v>74.98</v>
      </c>
      <c r="FC897">
        <v>74.12</v>
      </c>
      <c r="FH897">
        <v>74.12</v>
      </c>
      <c r="FM897">
        <v>74.12</v>
      </c>
      <c r="FR897">
        <v>74.12</v>
      </c>
      <c r="FW897">
        <v>74.12</v>
      </c>
      <c r="GB897">
        <v>74.12</v>
      </c>
      <c r="GG897">
        <v>74.12</v>
      </c>
      <c r="GL897">
        <v>75</v>
      </c>
      <c r="GQ897">
        <v>75</v>
      </c>
      <c r="GV897">
        <v>75</v>
      </c>
      <c r="HA897">
        <v>75</v>
      </c>
      <c r="HF897">
        <v>75</v>
      </c>
      <c r="HK897">
        <v>75</v>
      </c>
      <c r="HP897">
        <v>75</v>
      </c>
      <c r="HU897">
        <v>75</v>
      </c>
      <c r="HZ897">
        <v>75</v>
      </c>
      <c r="IE897">
        <v>75</v>
      </c>
      <c r="IJ897">
        <v>75</v>
      </c>
      <c r="IO897">
        <v>74.73</v>
      </c>
      <c r="IT897">
        <v>74.73</v>
      </c>
      <c r="IY897">
        <v>74.73</v>
      </c>
      <c r="JD897">
        <v>74.73</v>
      </c>
      <c r="JI897">
        <v>74.73</v>
      </c>
      <c r="JN897">
        <v>74.73</v>
      </c>
    </row>
    <row r="898" spans="1:278" x14ac:dyDescent="0.3">
      <c r="A898" s="2">
        <f>IFERROR(AVERAGEIF(Customer_Revenue[[#This Row],[1/3/2022]:[3/31/2022]], "&gt;0"), 0)</f>
        <v>69.646153846153823</v>
      </c>
      <c r="B898" s="1">
        <f>IFERROR(AVEDEV(Customer_Revenue[[#This Row],[1/3/2022]:[3/31/2022]]),0)</f>
        <v>0.53254437869821369</v>
      </c>
      <c r="C898" s="1">
        <f>IFERROR(MAX(0,#REF!-#REF!),0)</f>
        <v>0</v>
      </c>
      <c r="D898" s="1">
        <f>IFERROR(#REF!+#REF!,0)</f>
        <v>0</v>
      </c>
      <c r="E898" s="2">
        <f>IFERROR(AVERAGEIF(Customer_Revenue[[#This Row],[4/1/2022]:[6/30/2022]], "&gt;0"), 0)</f>
        <v>71.327692307692303</v>
      </c>
      <c r="F898" s="1">
        <f>IFERROR(AVEDEV(Customer_Revenue[[#This Row],[4/1/2022]:[6/30/2022]]),0)</f>
        <v>0.73065088757396579</v>
      </c>
      <c r="G898" s="1">
        <f>IFERROR(MAX(0,#REF!-#REF!),0)</f>
        <v>0</v>
      </c>
      <c r="H898" s="1">
        <f>IFERROR(#REF!+#REF!,0)</f>
        <v>0</v>
      </c>
      <c r="I898" s="2">
        <f>IFERROR(AVERAGEIF(Customer_Revenue[[#This Row],[4/1/2022]:[9/30/2022]], "&gt;0"),0)</f>
        <v>71.441538461538499</v>
      </c>
      <c r="J898" s="1">
        <f>IFERROR(AVEDEV(Customer_Revenue[[#This Row],[4/1/2022]:[9/30/2022]]),0)</f>
        <v>0.45869822485208106</v>
      </c>
      <c r="K898" s="1">
        <f>IFERROR(MAX(0,Customer_Revenue[[#This Row],[Q3 Mean]]-Customer_Revenue[[#This Row],[Q3 Mean Absolute Deviation]]),0)</f>
        <v>70.982840236686414</v>
      </c>
      <c r="L898" s="1">
        <f>IFERROR(MAX(0,Customer_Revenue[[#This Row],[Q3 Mean]]+Customer_Revenue[[#This Row],[Q3 Mean Absolute Deviation]]),0)</f>
        <v>71.900236686390585</v>
      </c>
      <c r="M898" s="2">
        <f>IFERROR(AVERAGEIF(Customer_Revenue[[#This Row],[10/1/2021]:[3/31/2022]], "&gt;0"),0)</f>
        <v>68.837692307692279</v>
      </c>
      <c r="N898" s="1">
        <f>IFERROR(AVEDEV(Customer_Revenue[[#This Row],[10/1/2021]:[3/31/2022]]),0)</f>
        <v>1.1285207100591885</v>
      </c>
      <c r="O898" s="1">
        <f>IFERROR(MAX(0,#REF!-#REF!),0)</f>
        <v>0</v>
      </c>
      <c r="P898" s="1">
        <f>IFERROR(#REF!+#REF!,0)</f>
        <v>0</v>
      </c>
      <c r="Q898">
        <v>14171</v>
      </c>
      <c r="S898">
        <v>65.17</v>
      </c>
      <c r="X898">
        <v>65.17</v>
      </c>
      <c r="AC898">
        <v>65.17</v>
      </c>
      <c r="AH898">
        <v>65.17</v>
      </c>
      <c r="AM898">
        <v>69.3</v>
      </c>
      <c r="AR898">
        <v>69.3</v>
      </c>
      <c r="AW898">
        <v>69.3</v>
      </c>
      <c r="BB898">
        <v>69.3</v>
      </c>
      <c r="BG898">
        <v>69.3</v>
      </c>
      <c r="BL898">
        <v>69.3</v>
      </c>
      <c r="BQ898">
        <v>69.3</v>
      </c>
      <c r="BV898">
        <v>69.3</v>
      </c>
      <c r="CA898">
        <v>69.3</v>
      </c>
      <c r="CF898">
        <v>69.3</v>
      </c>
      <c r="CK898" s="17">
        <v>69.3</v>
      </c>
      <c r="CP898">
        <v>69.3</v>
      </c>
      <c r="CU898">
        <v>69.3</v>
      </c>
      <c r="CZ898">
        <v>69.3</v>
      </c>
      <c r="DE898">
        <v>69.3</v>
      </c>
      <c r="DJ898">
        <v>69.3</v>
      </c>
      <c r="DO898">
        <v>69.3</v>
      </c>
      <c r="DT898">
        <v>69.3</v>
      </c>
      <c r="DY898">
        <v>69.3</v>
      </c>
      <c r="ED898">
        <v>70.8</v>
      </c>
      <c r="EI898">
        <v>70.8</v>
      </c>
      <c r="EN898">
        <v>70.8</v>
      </c>
      <c r="ES898">
        <v>70.8</v>
      </c>
      <c r="EX898">
        <v>70.8</v>
      </c>
      <c r="FC898">
        <v>70.8</v>
      </c>
      <c r="FH898">
        <v>70.8</v>
      </c>
      <c r="FM898">
        <v>70.8</v>
      </c>
      <c r="FR898">
        <v>70.8</v>
      </c>
      <c r="FW898">
        <v>70.8</v>
      </c>
      <c r="GB898">
        <v>70.8</v>
      </c>
      <c r="GG898">
        <v>70.8</v>
      </c>
      <c r="GL898">
        <v>75.02</v>
      </c>
      <c r="GQ898">
        <v>71.680000000000007</v>
      </c>
      <c r="GV898">
        <v>71.680000000000007</v>
      </c>
      <c r="HA898">
        <v>71.680000000000007</v>
      </c>
      <c r="HF898">
        <v>71.680000000000007</v>
      </c>
      <c r="HK898">
        <v>71.680000000000007</v>
      </c>
      <c r="HP898">
        <v>71.680000000000007</v>
      </c>
      <c r="HU898">
        <v>71.680000000000007</v>
      </c>
      <c r="HZ898">
        <v>71.680000000000007</v>
      </c>
      <c r="IE898">
        <v>71.680000000000007</v>
      </c>
      <c r="IJ898">
        <v>71.680000000000007</v>
      </c>
      <c r="IO898">
        <v>71.41</v>
      </c>
      <c r="IT898">
        <v>71.41</v>
      </c>
      <c r="IY898">
        <v>71.41</v>
      </c>
      <c r="JD898">
        <v>71.41</v>
      </c>
      <c r="JI898">
        <v>71.41</v>
      </c>
      <c r="JN898">
        <v>71.41</v>
      </c>
    </row>
    <row r="899" spans="1:278" x14ac:dyDescent="0.3">
      <c r="A899" s="2">
        <f>IFERROR(AVERAGEIF(Customer_Revenue[[#This Row],[1/3/2022]:[3/31/2022]], "&gt;0"), 0)</f>
        <v>100.02153846153846</v>
      </c>
      <c r="B899" s="1">
        <f>IFERROR(AVEDEV(Customer_Revenue[[#This Row],[1/3/2022]:[3/31/2022]]),0)</f>
        <v>0.80816568047337967</v>
      </c>
      <c r="C899" s="1">
        <f>IFERROR(MAX(0,#REF!-#REF!),0)</f>
        <v>0</v>
      </c>
      <c r="D899" s="1">
        <f>IFERROR(#REF!+#REF!,0)</f>
        <v>0</v>
      </c>
      <c r="E899" s="2">
        <f>IFERROR(AVERAGEIF(Customer_Revenue[[#This Row],[4/1/2022]:[6/30/2022]], "&gt;0"), 0)</f>
        <v>95.394615384615392</v>
      </c>
      <c r="F899" s="1">
        <f>IFERROR(AVEDEV(Customer_Revenue[[#This Row],[4/1/2022]:[6/30/2022]]),0)</f>
        <v>4.141065088757399</v>
      </c>
      <c r="G899" s="1">
        <f>IFERROR(MAX(0,#REF!-#REF!),0)</f>
        <v>0</v>
      </c>
      <c r="H899" s="1">
        <f>IFERROR(#REF!+#REF!,0)</f>
        <v>0</v>
      </c>
      <c r="I899" s="2">
        <f>IFERROR(AVERAGEIF(Customer_Revenue[[#This Row],[4/1/2022]:[9/30/2022]], "&gt;0"),0)</f>
        <v>96.400000000000034</v>
      </c>
      <c r="J899" s="1">
        <f>IFERROR(AVEDEV(Customer_Revenue[[#This Row],[4/1/2022]:[9/30/2022]]),0)</f>
        <v>2.689230769230758</v>
      </c>
      <c r="K899" s="1">
        <f>IFERROR(MAX(0,Customer_Revenue[[#This Row],[Q3 Mean]]-Customer_Revenue[[#This Row],[Q3 Mean Absolute Deviation]]),0)</f>
        <v>93.710769230769273</v>
      </c>
      <c r="L899" s="1">
        <f>IFERROR(MAX(0,Customer_Revenue[[#This Row],[Q3 Mean]]+Customer_Revenue[[#This Row],[Q3 Mean Absolute Deviation]]),0)</f>
        <v>99.089230769230795</v>
      </c>
      <c r="M899" s="2">
        <f>IFERROR(AVERAGEIF(Customer_Revenue[[#This Row],[10/1/2021]:[3/31/2022]], "&gt;0"),0)</f>
        <v>96.811538461538461</v>
      </c>
      <c r="N899" s="1">
        <f>IFERROR(AVEDEV(Customer_Revenue[[#This Row],[10/1/2021]:[3/31/2022]]),0)</f>
        <v>4.663017751479293</v>
      </c>
      <c r="O899" s="1">
        <f>IFERROR(MAX(0,#REF!-#REF!),0)</f>
        <v>0</v>
      </c>
      <c r="P899" s="1">
        <f>IFERROR(#REF!+#REF!,0)</f>
        <v>0</v>
      </c>
      <c r="Q899">
        <v>14174</v>
      </c>
      <c r="T899">
        <v>83.84</v>
      </c>
      <c r="Y899">
        <v>83.84</v>
      </c>
      <c r="AD899">
        <v>83.84</v>
      </c>
      <c r="AI899">
        <v>83.84</v>
      </c>
      <c r="AN899">
        <v>89.14</v>
      </c>
      <c r="AS899">
        <v>99.04</v>
      </c>
      <c r="AX899">
        <v>99.04</v>
      </c>
      <c r="BC899">
        <v>99.04</v>
      </c>
      <c r="BH899">
        <v>99.04</v>
      </c>
      <c r="BM899">
        <v>99.04</v>
      </c>
      <c r="BR899">
        <v>99.04</v>
      </c>
      <c r="BW899">
        <v>99.04</v>
      </c>
      <c r="CB899">
        <v>99.04</v>
      </c>
      <c r="CG899">
        <v>99.04</v>
      </c>
      <c r="CK899" s="17"/>
      <c r="CL899">
        <v>95.75</v>
      </c>
      <c r="CQ899">
        <v>100.09</v>
      </c>
      <c r="CV899">
        <v>100.09</v>
      </c>
      <c r="DA899">
        <v>100.09</v>
      </c>
      <c r="DF899">
        <v>100.09</v>
      </c>
      <c r="DK899">
        <v>100.09</v>
      </c>
      <c r="DP899">
        <v>100.09</v>
      </c>
      <c r="DU899">
        <v>100.09</v>
      </c>
      <c r="DZ899">
        <v>100.09</v>
      </c>
      <c r="EE899">
        <v>101.59</v>
      </c>
      <c r="EJ899">
        <v>101.59</v>
      </c>
      <c r="EO899">
        <v>101.59</v>
      </c>
      <c r="ET899">
        <v>101.59</v>
      </c>
      <c r="EY899">
        <v>101.59</v>
      </c>
      <c r="FD899">
        <v>101.59</v>
      </c>
      <c r="FI899">
        <v>101.59</v>
      </c>
      <c r="FN899">
        <v>91.7</v>
      </c>
      <c r="FS899">
        <v>91.7</v>
      </c>
      <c r="FX899">
        <v>91.7</v>
      </c>
      <c r="GC899">
        <v>91.7</v>
      </c>
      <c r="GH899">
        <v>91.7</v>
      </c>
      <c r="GM899">
        <v>92.58</v>
      </c>
      <c r="GR899">
        <v>92.58</v>
      </c>
      <c r="GW899">
        <v>92.58</v>
      </c>
      <c r="HB899">
        <v>97.53</v>
      </c>
      <c r="HG899">
        <v>97.53</v>
      </c>
      <c r="HL899">
        <v>97.53</v>
      </c>
      <c r="HQ899">
        <v>97.53</v>
      </c>
      <c r="HV899">
        <v>97.53</v>
      </c>
      <c r="IA899">
        <v>97.53</v>
      </c>
      <c r="IF899">
        <v>97.53</v>
      </c>
      <c r="IK899">
        <v>97.53</v>
      </c>
      <c r="IP899">
        <v>97.26</v>
      </c>
      <c r="IU899">
        <v>97.26</v>
      </c>
      <c r="IZ899">
        <v>97.26</v>
      </c>
      <c r="JE899">
        <v>97.26</v>
      </c>
      <c r="JJ899">
        <v>97.26</v>
      </c>
      <c r="JO899">
        <v>97.26</v>
      </c>
    </row>
    <row r="900" spans="1:278" x14ac:dyDescent="0.3">
      <c r="A900" s="2">
        <f>IFERROR(AVERAGEIF(Customer_Revenue[[#This Row],[1/3/2022]:[3/31/2022]], "&gt;0"), 0)</f>
        <v>57.926923076923075</v>
      </c>
      <c r="B900" s="1">
        <f>IFERROR(AVEDEV(Customer_Revenue[[#This Row],[1/3/2022]:[3/31/2022]]),0)</f>
        <v>3.0504142011834352</v>
      </c>
      <c r="C900" s="1">
        <f>IFERROR(MAX(0,#REF!-#REF!),0)</f>
        <v>0</v>
      </c>
      <c r="D900" s="1">
        <f>IFERROR(#REF!+#REF!,0)</f>
        <v>0</v>
      </c>
      <c r="E900" s="2">
        <f>IFERROR(AVERAGEIF(Customer_Revenue[[#This Row],[4/1/2022]:[6/30/2022]], "&gt;0"), 0)</f>
        <v>53.383846153846143</v>
      </c>
      <c r="F900" s="1">
        <f>IFERROR(AVEDEV(Customer_Revenue[[#This Row],[4/1/2022]:[6/30/2022]]),0)</f>
        <v>4.766863905325442</v>
      </c>
      <c r="G900" s="1">
        <f>IFERROR(MAX(0,#REF!-#REF!),0)</f>
        <v>0</v>
      </c>
      <c r="H900" s="1">
        <f>IFERROR(#REF!+#REF!,0)</f>
        <v>0</v>
      </c>
      <c r="I900" s="2">
        <f>IFERROR(AVERAGEIF(Customer_Revenue[[#This Row],[4/1/2022]:[9/30/2022]], "&gt;0"),0)</f>
        <v>51.844615384615388</v>
      </c>
      <c r="J900" s="1">
        <f>IFERROR(AVEDEV(Customer_Revenue[[#This Row],[4/1/2022]:[9/30/2022]]),0)</f>
        <v>2.8570414201183487</v>
      </c>
      <c r="K900" s="1">
        <f>IFERROR(MAX(0,Customer_Revenue[[#This Row],[Q3 Mean]]-Customer_Revenue[[#This Row],[Q3 Mean Absolute Deviation]]),0)</f>
        <v>48.987573964497038</v>
      </c>
      <c r="L900" s="1">
        <f>IFERROR(MAX(0,Customer_Revenue[[#This Row],[Q3 Mean]]+Customer_Revenue[[#This Row],[Q3 Mean Absolute Deviation]]),0)</f>
        <v>54.701656804733737</v>
      </c>
      <c r="M900" s="2">
        <f>IFERROR(AVERAGEIF(Customer_Revenue[[#This Row],[10/1/2021]:[3/31/2022]], "&gt;0"),0)</f>
        <v>54.054615384615424</v>
      </c>
      <c r="N900" s="1">
        <f>IFERROR(AVEDEV(Customer_Revenue[[#This Row],[10/1/2021]:[3/31/2022]]),0)</f>
        <v>4.206035502958593</v>
      </c>
      <c r="O900" s="1">
        <f>IFERROR(MAX(0,#REF!-#REF!),0)</f>
        <v>0</v>
      </c>
      <c r="P900" s="1">
        <f>IFERROR(#REF!+#REF!,0)</f>
        <v>0</v>
      </c>
      <c r="Q900">
        <v>14178</v>
      </c>
      <c r="T900">
        <v>45.14</v>
      </c>
      <c r="Y900">
        <v>45.14</v>
      </c>
      <c r="AD900">
        <v>45.14</v>
      </c>
      <c r="AI900">
        <v>45.14</v>
      </c>
      <c r="AN900">
        <v>48.05</v>
      </c>
      <c r="AS900">
        <v>52.97</v>
      </c>
      <c r="AX900">
        <v>52.97</v>
      </c>
      <c r="BC900">
        <v>52.97</v>
      </c>
      <c r="BH900">
        <v>52.97</v>
      </c>
      <c r="BM900">
        <v>52.97</v>
      </c>
      <c r="BR900">
        <v>52.97</v>
      </c>
      <c r="BW900">
        <v>52.97</v>
      </c>
      <c r="CB900">
        <v>52.97</v>
      </c>
      <c r="CG900">
        <v>52.97</v>
      </c>
      <c r="CK900" s="17"/>
      <c r="CL900">
        <v>52.97</v>
      </c>
      <c r="CQ900">
        <v>52.97</v>
      </c>
      <c r="CV900">
        <v>52.97</v>
      </c>
      <c r="DA900">
        <v>59.63</v>
      </c>
      <c r="DF900">
        <v>59.63</v>
      </c>
      <c r="DK900">
        <v>59.63</v>
      </c>
      <c r="DP900">
        <v>59.63</v>
      </c>
      <c r="DU900">
        <v>59.63</v>
      </c>
      <c r="DZ900">
        <v>59.63</v>
      </c>
      <c r="EE900">
        <v>61.13</v>
      </c>
      <c r="EJ900">
        <v>61.13</v>
      </c>
      <c r="EO900">
        <v>61.13</v>
      </c>
      <c r="ET900">
        <v>61.13</v>
      </c>
      <c r="EY900">
        <v>61.13</v>
      </c>
      <c r="FD900">
        <v>61.13</v>
      </c>
      <c r="FI900">
        <v>61.13</v>
      </c>
      <c r="FN900">
        <v>49.55</v>
      </c>
      <c r="FS900">
        <v>49.55</v>
      </c>
      <c r="FX900">
        <v>49.55</v>
      </c>
      <c r="GC900">
        <v>49.55</v>
      </c>
      <c r="GH900">
        <v>49.55</v>
      </c>
      <c r="GM900">
        <v>50.43</v>
      </c>
      <c r="GR900">
        <v>50.43</v>
      </c>
      <c r="GW900">
        <v>50.43</v>
      </c>
      <c r="HB900">
        <v>50.43</v>
      </c>
      <c r="HG900">
        <v>50.43</v>
      </c>
      <c r="HL900">
        <v>50.43</v>
      </c>
      <c r="HQ900">
        <v>50.43</v>
      </c>
      <c r="HV900">
        <v>50.43</v>
      </c>
      <c r="IA900">
        <v>50.43</v>
      </c>
      <c r="IF900">
        <v>50.43</v>
      </c>
      <c r="IK900">
        <v>50.43</v>
      </c>
      <c r="IP900">
        <v>50.16</v>
      </c>
      <c r="IU900">
        <v>50.16</v>
      </c>
      <c r="IZ900">
        <v>50.16</v>
      </c>
      <c r="JE900">
        <v>50.16</v>
      </c>
      <c r="JJ900">
        <v>50.16</v>
      </c>
      <c r="JO900">
        <v>50.16</v>
      </c>
    </row>
    <row r="901" spans="1:278" x14ac:dyDescent="0.3">
      <c r="A901" s="2">
        <f>IFERROR(AVERAGEIF(Customer_Revenue[[#This Row],[1/3/2022]:[3/31/2022]], "&gt;0"), 0)</f>
        <v>76.200000000000017</v>
      </c>
      <c r="B901" s="1">
        <f>IFERROR(AVEDEV(Customer_Revenue[[#This Row],[1/3/2022]:[3/31/2022]]),0)</f>
        <v>0.41666666666667612</v>
      </c>
      <c r="C901" s="1">
        <f>IFERROR(MAX(0,#REF!-#REF!),0)</f>
        <v>0</v>
      </c>
      <c r="D901" s="1">
        <f>IFERROR(#REF!+#REF!,0)</f>
        <v>0</v>
      </c>
      <c r="E901" s="2">
        <f>IFERROR(AVERAGEIF(Customer_Revenue[[#This Row],[4/1/2022]:[6/30/2022]], "&gt;0"), 0)</f>
        <v>64.044615384615383</v>
      </c>
      <c r="F901" s="1">
        <f>IFERROR(AVEDEV(Customer_Revenue[[#This Row],[4/1/2022]:[6/30/2022]]),0)</f>
        <v>8.2494674556212981</v>
      </c>
      <c r="G901" s="1">
        <f>IFERROR(MAX(0,#REF!-#REF!),0)</f>
        <v>0</v>
      </c>
      <c r="H901" s="1">
        <f>IFERROR(#REF!+#REF!,0)</f>
        <v>0</v>
      </c>
      <c r="I901" s="2">
        <f>IFERROR(AVERAGEIF(Customer_Revenue[[#This Row],[4/1/2022]:[9/30/2022]], "&gt;0"),0)</f>
        <v>61.680370370370333</v>
      </c>
      <c r="J901" s="1">
        <f>IFERROR(AVEDEV(Customer_Revenue[[#This Row],[4/1/2022]:[9/30/2022]]),0)</f>
        <v>4.6724828532235687</v>
      </c>
      <c r="K901" s="1">
        <f>IFERROR(MAX(0,Customer_Revenue[[#This Row],[Q3 Mean]]-Customer_Revenue[[#This Row],[Q3 Mean Absolute Deviation]]),0)</f>
        <v>57.007887517146763</v>
      </c>
      <c r="L901" s="1">
        <f>IFERROR(MAX(0,Customer_Revenue[[#This Row],[Q3 Mean]]+Customer_Revenue[[#This Row],[Q3 Mean Absolute Deviation]]),0)</f>
        <v>66.352853223593897</v>
      </c>
      <c r="M901" s="2">
        <f>IFERROR(AVERAGEIF(Customer_Revenue[[#This Row],[10/1/2021]:[3/31/2022]], "&gt;0"),0)</f>
        <v>72.988000000000028</v>
      </c>
      <c r="N901" s="1">
        <f>IFERROR(AVEDEV(Customer_Revenue[[#This Row],[10/1/2021]:[3/31/2022]]),0)</f>
        <v>4.9791999999999863</v>
      </c>
      <c r="O901" s="1">
        <f>IFERROR(MAX(0,#REF!-#REF!),0)</f>
        <v>0</v>
      </c>
      <c r="P901" s="1">
        <f>IFERROR(#REF!+#REF!,0)</f>
        <v>0</v>
      </c>
      <c r="Q901">
        <v>14181</v>
      </c>
      <c r="T901">
        <v>57.98</v>
      </c>
      <c r="Y901">
        <v>57.98</v>
      </c>
      <c r="AD901">
        <v>57.98</v>
      </c>
      <c r="AI901">
        <v>57.98</v>
      </c>
      <c r="AQ901">
        <v>70.78</v>
      </c>
      <c r="AV901">
        <v>75.95</v>
      </c>
      <c r="BA901">
        <v>75.95</v>
      </c>
      <c r="BF901">
        <v>75.95</v>
      </c>
      <c r="BK901">
        <v>75.95</v>
      </c>
      <c r="BP901">
        <v>75.95</v>
      </c>
      <c r="BU901">
        <v>75.95</v>
      </c>
      <c r="BZ901">
        <v>75.95</v>
      </c>
      <c r="CE901">
        <v>75.95</v>
      </c>
      <c r="CJ901">
        <v>75.95</v>
      </c>
      <c r="CK901" s="17"/>
      <c r="CO901">
        <v>75.95</v>
      </c>
      <c r="CT901">
        <v>75.95</v>
      </c>
      <c r="CY901">
        <v>75.95</v>
      </c>
      <c r="DD901">
        <v>75.95</v>
      </c>
      <c r="DI901">
        <v>75.95</v>
      </c>
      <c r="DN901">
        <v>75.95</v>
      </c>
      <c r="DS901">
        <v>75.95</v>
      </c>
      <c r="DX901">
        <v>75.95</v>
      </c>
      <c r="EC901">
        <v>75.95</v>
      </c>
      <c r="EH901">
        <v>77.45</v>
      </c>
      <c r="EM901">
        <v>77.45</v>
      </c>
      <c r="ER901">
        <v>77.45</v>
      </c>
      <c r="EW901">
        <v>77.45</v>
      </c>
      <c r="FB901">
        <v>77.45</v>
      </c>
      <c r="FG901">
        <v>77.45</v>
      </c>
      <c r="FL901">
        <v>58.74</v>
      </c>
      <c r="FQ901">
        <v>49.34</v>
      </c>
      <c r="FV901">
        <v>58.74</v>
      </c>
      <c r="GA901">
        <v>58.74</v>
      </c>
      <c r="GF901">
        <v>58.74</v>
      </c>
      <c r="GK901">
        <v>59.62</v>
      </c>
      <c r="GP901">
        <v>59.62</v>
      </c>
      <c r="GU901">
        <v>59.62</v>
      </c>
      <c r="GZ901">
        <v>59.62</v>
      </c>
      <c r="HE901">
        <v>59.62</v>
      </c>
      <c r="HJ901">
        <v>59.62</v>
      </c>
      <c r="HO901">
        <v>59.62</v>
      </c>
      <c r="HT901">
        <v>59.62</v>
      </c>
      <c r="HY901">
        <v>59.62</v>
      </c>
      <c r="ID901">
        <v>59.62</v>
      </c>
      <c r="II901">
        <v>59.62</v>
      </c>
      <c r="IN901">
        <v>59.35</v>
      </c>
      <c r="IS901">
        <v>59.35</v>
      </c>
      <c r="IX901">
        <v>59.35</v>
      </c>
      <c r="JC901">
        <v>59.35</v>
      </c>
      <c r="JH901">
        <v>59.35</v>
      </c>
      <c r="JM901">
        <v>59.35</v>
      </c>
      <c r="JR901">
        <v>59.35</v>
      </c>
    </row>
    <row r="902" spans="1:278" x14ac:dyDescent="0.3">
      <c r="A902" s="2">
        <f>IFERROR(AVERAGEIF(Customer_Revenue[[#This Row],[1/3/2022]:[3/31/2022]], "&gt;0"), 0)</f>
        <v>59.326153846153844</v>
      </c>
      <c r="B902" s="1">
        <f>IFERROR(AVEDEV(Customer_Revenue[[#This Row],[1/3/2022]:[3/31/2022]]),0)</f>
        <v>4.6487573964497058</v>
      </c>
      <c r="C902" s="1">
        <f>IFERROR(MAX(0,#REF!-#REF!),0)</f>
        <v>0</v>
      </c>
      <c r="D902" s="1">
        <f>IFERROR(#REF!+#REF!,0)</f>
        <v>0</v>
      </c>
      <c r="E902" s="2">
        <f>IFERROR(AVERAGEIF(Customer_Revenue[[#This Row],[4/1/2022]:[6/30/2022]], "&gt;0"), 0)</f>
        <v>59.025384615384624</v>
      </c>
      <c r="F902" s="1">
        <f>IFERROR(AVEDEV(Customer_Revenue[[#This Row],[4/1/2022]:[6/30/2022]]),0)</f>
        <v>3.3689940828402394</v>
      </c>
      <c r="G902" s="1">
        <f>IFERROR(MAX(0,#REF!-#REF!),0)</f>
        <v>0</v>
      </c>
      <c r="H902" s="1">
        <f>IFERROR(#REF!+#REF!,0)</f>
        <v>0</v>
      </c>
      <c r="I902" s="2">
        <f>IFERROR(AVERAGEIF(Customer_Revenue[[#This Row],[4/1/2022]:[9/30/2022]], "&gt;0"),0)</f>
        <v>57.990384615384606</v>
      </c>
      <c r="J902" s="1">
        <f>IFERROR(AVEDEV(Customer_Revenue[[#This Row],[4/1/2022]:[9/30/2022]]),0)</f>
        <v>2.0029585798816503</v>
      </c>
      <c r="K902" s="1">
        <f>IFERROR(MAX(0,Customer_Revenue[[#This Row],[Q3 Mean]]-Customer_Revenue[[#This Row],[Q3 Mean Absolute Deviation]]),0)</f>
        <v>55.987426035502956</v>
      </c>
      <c r="L902" s="1">
        <f>IFERROR(MAX(0,Customer_Revenue[[#This Row],[Q3 Mean]]+Customer_Revenue[[#This Row],[Q3 Mean Absolute Deviation]]),0)</f>
        <v>59.993343195266256</v>
      </c>
      <c r="M902" s="2">
        <f>IFERROR(AVERAGEIF(Customer_Revenue[[#This Row],[10/1/2021]:[3/31/2022]], "&gt;0"),0)</f>
        <v>56.49769230769229</v>
      </c>
      <c r="N902" s="1">
        <f>IFERROR(AVEDEV(Customer_Revenue[[#This Row],[10/1/2021]:[3/31/2022]]),0)</f>
        <v>3.8473964497041355</v>
      </c>
      <c r="O902" s="1">
        <f>IFERROR(MAX(0,#REF!-#REF!),0)</f>
        <v>0</v>
      </c>
      <c r="P902" s="1">
        <f>IFERROR(#REF!+#REF!,0)</f>
        <v>0</v>
      </c>
      <c r="Q902">
        <v>14186</v>
      </c>
      <c r="T902">
        <v>51.43</v>
      </c>
      <c r="Y902">
        <v>51.43</v>
      </c>
      <c r="AD902">
        <v>51.43</v>
      </c>
      <c r="AI902">
        <v>51.43</v>
      </c>
      <c r="AN902">
        <v>54.7</v>
      </c>
      <c r="AS902">
        <v>54.66</v>
      </c>
      <c r="AX902">
        <v>54.66</v>
      </c>
      <c r="BC902">
        <v>54.66</v>
      </c>
      <c r="BH902">
        <v>54.66</v>
      </c>
      <c r="BM902">
        <v>54.66</v>
      </c>
      <c r="BR902">
        <v>54.66</v>
      </c>
      <c r="BW902">
        <v>54.66</v>
      </c>
      <c r="CB902">
        <v>54.66</v>
      </c>
      <c r="CG902">
        <v>54.66</v>
      </c>
      <c r="CK902" s="17"/>
      <c r="CL902">
        <v>53.55</v>
      </c>
      <c r="CQ902">
        <v>53.55</v>
      </c>
      <c r="CV902">
        <v>54.66</v>
      </c>
      <c r="DA902">
        <v>54.66</v>
      </c>
      <c r="DF902">
        <v>54.66</v>
      </c>
      <c r="DK902">
        <v>63</v>
      </c>
      <c r="DP902">
        <v>63</v>
      </c>
      <c r="DU902">
        <v>63</v>
      </c>
      <c r="DZ902">
        <v>63</v>
      </c>
      <c r="EE902">
        <v>64.5</v>
      </c>
      <c r="EJ902">
        <v>64.5</v>
      </c>
      <c r="EO902">
        <v>64.5</v>
      </c>
      <c r="ET902">
        <v>64.5</v>
      </c>
      <c r="EY902">
        <v>64.5</v>
      </c>
      <c r="FD902">
        <v>64.5</v>
      </c>
      <c r="FI902">
        <v>64.5</v>
      </c>
      <c r="FN902">
        <v>56.21</v>
      </c>
      <c r="FS902">
        <v>56.2</v>
      </c>
      <c r="FX902">
        <v>56.2</v>
      </c>
      <c r="GC902">
        <v>56.2</v>
      </c>
      <c r="GH902">
        <v>56.2</v>
      </c>
      <c r="GM902">
        <v>57.08</v>
      </c>
      <c r="GR902">
        <v>57.08</v>
      </c>
      <c r="GW902">
        <v>57.08</v>
      </c>
      <c r="HB902">
        <v>57.08</v>
      </c>
      <c r="HG902">
        <v>57.08</v>
      </c>
      <c r="HL902">
        <v>57.08</v>
      </c>
      <c r="HQ902">
        <v>57.08</v>
      </c>
      <c r="HV902">
        <v>57.08</v>
      </c>
      <c r="IA902">
        <v>57.08</v>
      </c>
      <c r="IF902">
        <v>57.08</v>
      </c>
      <c r="IK902">
        <v>57.08</v>
      </c>
      <c r="IP902">
        <v>56.81</v>
      </c>
      <c r="IU902">
        <v>56.81</v>
      </c>
      <c r="IZ902">
        <v>56.81</v>
      </c>
      <c r="JE902">
        <v>56.81</v>
      </c>
      <c r="JJ902">
        <v>56.81</v>
      </c>
      <c r="JO902">
        <v>56.81</v>
      </c>
    </row>
    <row r="903" spans="1:278" x14ac:dyDescent="0.3">
      <c r="A903" s="2">
        <f>IFERROR(AVERAGEIF(Customer_Revenue[[#This Row],[1/3/2022]:[3/31/2022]], "&gt;0"), 0)</f>
        <v>40.25</v>
      </c>
      <c r="B903" s="1">
        <f>IFERROR(AVEDEV(Customer_Revenue[[#This Row],[1/3/2022]:[3/31/2022]]),0)</f>
        <v>1</v>
      </c>
      <c r="C903" s="1">
        <f>IFERROR(MAX(0,#REF!-#REF!),0)</f>
        <v>0</v>
      </c>
      <c r="D903" s="1">
        <f>IFERROR(#REF!+#REF!,0)</f>
        <v>0</v>
      </c>
      <c r="E903" s="2">
        <f>IFERROR(AVERAGEIF(Customer_Revenue[[#This Row],[4/1/2022]:[6/30/2022]], "&gt;0"), 0)</f>
        <v>42.553333333333335</v>
      </c>
      <c r="F903" s="1">
        <f>IFERROR(AVEDEV(Customer_Revenue[[#This Row],[4/1/2022]:[6/30/2022]]),0)</f>
        <v>1.0711111111111105</v>
      </c>
      <c r="G903" s="1">
        <f>IFERROR(MAX(0,#REF!-#REF!),0)</f>
        <v>0</v>
      </c>
      <c r="H903" s="1">
        <f>IFERROR(#REF!+#REF!,0)</f>
        <v>0</v>
      </c>
      <c r="I903" s="2">
        <f>IFERROR(AVERAGEIF(Customer_Revenue[[#This Row],[4/1/2022]:[9/30/2022]], "&gt;0"),0)</f>
        <v>43.233333333333327</v>
      </c>
      <c r="J903" s="1">
        <f>IFERROR(AVEDEV(Customer_Revenue[[#This Row],[4/1/2022]:[9/30/2022]]),0)</f>
        <v>0.98888888888888948</v>
      </c>
      <c r="K903" s="1">
        <f>IFERROR(MAX(0,Customer_Revenue[[#This Row],[Q3 Mean]]-Customer_Revenue[[#This Row],[Q3 Mean Absolute Deviation]]),0)</f>
        <v>42.24444444444444</v>
      </c>
      <c r="L903" s="1">
        <f>IFERROR(MAX(0,Customer_Revenue[[#This Row],[Q3 Mean]]+Customer_Revenue[[#This Row],[Q3 Mean Absolute Deviation]]),0)</f>
        <v>44.222222222222214</v>
      </c>
      <c r="M903" s="2">
        <f>IFERROR(AVERAGEIF(Customer_Revenue[[#This Row],[10/1/2021]:[3/31/2022]], "&gt;0"),0)</f>
        <v>39.821428571428569</v>
      </c>
      <c r="N903" s="1">
        <f>IFERROR(AVEDEV(Customer_Revenue[[#This Row],[10/1/2021]:[3/31/2022]]),0)</f>
        <v>0.55102040816326381</v>
      </c>
      <c r="O903" s="1">
        <f>IFERROR(MAX(0,#REF!-#REF!),0)</f>
        <v>0</v>
      </c>
      <c r="P903" s="1">
        <f>IFERROR(#REF!+#REF!,0)</f>
        <v>0</v>
      </c>
      <c r="Q903">
        <v>14191</v>
      </c>
      <c r="T903">
        <v>39.5</v>
      </c>
      <c r="AN903">
        <v>39.5</v>
      </c>
      <c r="BH903">
        <v>39.5</v>
      </c>
      <c r="CB903">
        <v>39.5</v>
      </c>
      <c r="CK903" s="17"/>
      <c r="CV903">
        <v>39.5</v>
      </c>
      <c r="DP903">
        <v>39.5</v>
      </c>
      <c r="EJ903">
        <v>41.75</v>
      </c>
      <c r="FD903">
        <v>41.75</v>
      </c>
      <c r="FX903">
        <v>41.75</v>
      </c>
      <c r="GR903">
        <v>44.16</v>
      </c>
      <c r="HL903">
        <v>44.16</v>
      </c>
      <c r="IF903">
        <v>44.16</v>
      </c>
      <c r="IZ903">
        <v>43.42</v>
      </c>
    </row>
    <row r="904" spans="1:278" x14ac:dyDescent="0.3">
      <c r="A904" s="2">
        <f>IFERROR(AVERAGEIF(Customer_Revenue[[#This Row],[1/3/2022]:[3/31/2022]], "&gt;0"), 0)</f>
        <v>55.172307692307704</v>
      </c>
      <c r="B904" s="1">
        <f>IFERROR(AVEDEV(Customer_Revenue[[#This Row],[1/3/2022]:[3/31/2022]]),0)</f>
        <v>4.1252071005917159</v>
      </c>
      <c r="C904" s="1">
        <f>IFERROR(MAX(0,#REF!-#REF!),0)</f>
        <v>0</v>
      </c>
      <c r="D904" s="1">
        <f>IFERROR(#REF!+#REF!,0)</f>
        <v>0</v>
      </c>
      <c r="E904" s="2">
        <f>IFERROR(AVERAGEIF(Customer_Revenue[[#This Row],[4/1/2022]:[6/30/2022]], "&gt;0"), 0)</f>
        <v>53.379230769230766</v>
      </c>
      <c r="F904" s="1">
        <f>IFERROR(AVEDEV(Customer_Revenue[[#This Row],[4/1/2022]:[6/30/2022]]),0)</f>
        <v>3.9881656804733718</v>
      </c>
      <c r="G904" s="1">
        <f>IFERROR(MAX(0,#REF!-#REF!),0)</f>
        <v>0</v>
      </c>
      <c r="H904" s="1">
        <f>IFERROR(#REF!+#REF!,0)</f>
        <v>0</v>
      </c>
      <c r="I904" s="2">
        <f>IFERROR(AVERAGEIF(Customer_Revenue[[#This Row],[4/1/2022]:[9/30/2022]], "&gt;0"),0)</f>
        <v>52.061923076923044</v>
      </c>
      <c r="J904" s="1">
        <f>IFERROR(AVEDEV(Customer_Revenue[[#This Row],[4/1/2022]:[9/30/2022]]),0)</f>
        <v>2.3994082840236466</v>
      </c>
      <c r="K904" s="1">
        <f>IFERROR(MAX(0,Customer_Revenue[[#This Row],[Q3 Mean]]-Customer_Revenue[[#This Row],[Q3 Mean Absolute Deviation]]),0)</f>
        <v>49.662514792899401</v>
      </c>
      <c r="L904" s="1">
        <f>IFERROR(MAX(0,Customer_Revenue[[#This Row],[Q3 Mean]]+Customer_Revenue[[#This Row],[Q3 Mean Absolute Deviation]]),0)</f>
        <v>54.461331360946687</v>
      </c>
      <c r="M904" s="2">
        <f>IFERROR(AVERAGEIF(Customer_Revenue[[#This Row],[10/1/2021]:[3/31/2022]], "&gt;0"),0)</f>
        <v>51.398076923076893</v>
      </c>
      <c r="N904" s="1">
        <f>IFERROR(AVEDEV(Customer_Revenue[[#This Row],[10/1/2021]:[3/31/2022]]),0)</f>
        <v>4.2185502958579848</v>
      </c>
      <c r="O904" s="1">
        <f>IFERROR(MAX(0,#REF!-#REF!),0)</f>
        <v>0</v>
      </c>
      <c r="P904" s="1">
        <f>IFERROR(#REF!+#REF!,0)</f>
        <v>0</v>
      </c>
      <c r="Q904">
        <v>14194</v>
      </c>
      <c r="U904">
        <v>45.63</v>
      </c>
      <c r="Z904">
        <v>45.63</v>
      </c>
      <c r="AE904">
        <v>45.63</v>
      </c>
      <c r="AJ904">
        <v>45.63</v>
      </c>
      <c r="AO904">
        <v>48.51</v>
      </c>
      <c r="AT904">
        <v>48.51</v>
      </c>
      <c r="AY904">
        <v>48.51</v>
      </c>
      <c r="BD904">
        <v>48.51</v>
      </c>
      <c r="BI904">
        <v>48.51</v>
      </c>
      <c r="BN904">
        <v>48.51</v>
      </c>
      <c r="BS904">
        <v>48.51</v>
      </c>
      <c r="BX904">
        <v>48.51</v>
      </c>
      <c r="CC904">
        <v>48.51</v>
      </c>
      <c r="CH904">
        <v>48.51</v>
      </c>
      <c r="CK904" s="17"/>
      <c r="CM904">
        <v>48.51</v>
      </c>
      <c r="CR904">
        <v>51.8</v>
      </c>
      <c r="CW904">
        <v>51.8</v>
      </c>
      <c r="DB904">
        <v>51.8</v>
      </c>
      <c r="DG904">
        <v>51.8</v>
      </c>
      <c r="DL904">
        <v>58.36</v>
      </c>
      <c r="DQ904">
        <v>58.36</v>
      </c>
      <c r="DV904">
        <v>58.36</v>
      </c>
      <c r="EA904">
        <v>58.36</v>
      </c>
      <c r="EF904">
        <v>59.86</v>
      </c>
      <c r="EK904">
        <v>59.86</v>
      </c>
      <c r="EP904">
        <v>59.86</v>
      </c>
      <c r="EU904">
        <v>59.86</v>
      </c>
      <c r="EZ904">
        <v>59.86</v>
      </c>
      <c r="FE904">
        <v>59.86</v>
      </c>
      <c r="FJ904">
        <v>59.86</v>
      </c>
      <c r="FO904">
        <v>50.01</v>
      </c>
      <c r="FT904">
        <v>50.01</v>
      </c>
      <c r="FY904">
        <v>50.01</v>
      </c>
      <c r="GD904">
        <v>50.01</v>
      </c>
      <c r="GI904">
        <v>50.89</v>
      </c>
      <c r="GN904">
        <v>50.89</v>
      </c>
      <c r="GS904">
        <v>50.89</v>
      </c>
      <c r="GX904">
        <v>50.89</v>
      </c>
      <c r="HC904">
        <v>50.89</v>
      </c>
      <c r="HH904">
        <v>50.89</v>
      </c>
      <c r="HM904">
        <v>50.89</v>
      </c>
      <c r="HR904">
        <v>50.89</v>
      </c>
      <c r="HW904">
        <v>50.89</v>
      </c>
      <c r="IB904">
        <v>50.89</v>
      </c>
      <c r="IG904">
        <v>50.89</v>
      </c>
      <c r="IL904">
        <v>50.62</v>
      </c>
      <c r="IQ904">
        <v>50.62</v>
      </c>
      <c r="IV904">
        <v>50.62</v>
      </c>
      <c r="JA904">
        <v>50.62</v>
      </c>
      <c r="JF904">
        <v>50.62</v>
      </c>
      <c r="JK904">
        <v>50.62</v>
      </c>
      <c r="JP904">
        <v>50.62</v>
      </c>
    </row>
    <row r="905" spans="1:278" x14ac:dyDescent="0.3">
      <c r="A905" s="2">
        <f>IFERROR(AVERAGEIF(Customer_Revenue[[#This Row],[1/3/2022]:[3/31/2022]], "&gt;0"), 0)</f>
        <v>109.82615384615384</v>
      </c>
      <c r="B905" s="1">
        <f>IFERROR(AVEDEV(Customer_Revenue[[#This Row],[1/3/2022]:[3/31/2022]]),0)</f>
        <v>0.53254437869822135</v>
      </c>
      <c r="C905" s="1">
        <f>IFERROR(MAX(0,#REF!-#REF!),0)</f>
        <v>0</v>
      </c>
      <c r="D905" s="1">
        <f>IFERROR(#REF!+#REF!,0)</f>
        <v>0</v>
      </c>
      <c r="E905" s="2">
        <f>IFERROR(AVERAGEIF(Customer_Revenue[[#This Row],[4/1/2022]:[6/30/2022]], "&gt;0"), 0)</f>
        <v>109.26923076923075</v>
      </c>
      <c r="F905" s="1">
        <f>IFERROR(AVEDEV(Customer_Revenue[[#This Row],[4/1/2022]:[6/30/2022]]),0)</f>
        <v>1.3159763313609409</v>
      </c>
      <c r="G905" s="1">
        <f>IFERROR(MAX(0,#REF!-#REF!),0)</f>
        <v>0</v>
      </c>
      <c r="H905" s="1">
        <f>IFERROR(#REF!+#REF!,0)</f>
        <v>0</v>
      </c>
      <c r="I905" s="2">
        <f>IFERROR(AVERAGEIF(Customer_Revenue[[#This Row],[4/1/2022]:[9/30/2022]], "&gt;0"),0)</f>
        <v>108.82692307692312</v>
      </c>
      <c r="J905" s="1">
        <f>IFERROR(AVEDEV(Customer_Revenue[[#This Row],[4/1/2022]:[9/30/2022]]),0)</f>
        <v>0.8281065088757662</v>
      </c>
      <c r="K905" s="1">
        <f>IFERROR(MAX(0,Customer_Revenue[[#This Row],[Q3 Mean]]-Customer_Revenue[[#This Row],[Q3 Mean Absolute Deviation]]),0)</f>
        <v>107.99881656804736</v>
      </c>
      <c r="L905" s="1">
        <f>IFERROR(MAX(0,Customer_Revenue[[#This Row],[Q3 Mean]]+Customer_Revenue[[#This Row],[Q3 Mean Absolute Deviation]]),0)</f>
        <v>109.65502958579889</v>
      </c>
      <c r="M905" s="2">
        <f>IFERROR(AVERAGEIF(Customer_Revenue[[#This Row],[10/1/2021]:[3/31/2022]], "&gt;0"),0)</f>
        <v>108.04038461538462</v>
      </c>
      <c r="N905" s="1">
        <f>IFERROR(AVEDEV(Customer_Revenue[[#This Row],[10/1/2021]:[3/31/2022]]),0)</f>
        <v>2.6716863905325421</v>
      </c>
      <c r="O905" s="1">
        <f>IFERROR(MAX(0,#REF!-#REF!),0)</f>
        <v>0</v>
      </c>
      <c r="P905" s="1">
        <f>IFERROR(#REF!+#REF!,0)</f>
        <v>0</v>
      </c>
      <c r="Q905">
        <v>14195</v>
      </c>
      <c r="U905">
        <v>99.83</v>
      </c>
      <c r="Z905">
        <v>99.83</v>
      </c>
      <c r="AE905">
        <v>99.83</v>
      </c>
      <c r="AJ905">
        <v>99.83</v>
      </c>
      <c r="AO905">
        <v>106.15</v>
      </c>
      <c r="AT905">
        <v>109.48</v>
      </c>
      <c r="AY905">
        <v>109.48</v>
      </c>
      <c r="BD905">
        <v>109.48</v>
      </c>
      <c r="BI905">
        <v>109.48</v>
      </c>
      <c r="BN905">
        <v>109.48</v>
      </c>
      <c r="BS905">
        <v>109.48</v>
      </c>
      <c r="BX905">
        <v>109.48</v>
      </c>
      <c r="CC905">
        <v>109.48</v>
      </c>
      <c r="CH905">
        <v>109.48</v>
      </c>
      <c r="CK905" s="17"/>
      <c r="CM905">
        <v>109.48</v>
      </c>
      <c r="CR905">
        <v>109.48</v>
      </c>
      <c r="CW905">
        <v>109.48</v>
      </c>
      <c r="DB905">
        <v>109.48</v>
      </c>
      <c r="DG905">
        <v>109.48</v>
      </c>
      <c r="DL905">
        <v>109.48</v>
      </c>
      <c r="DQ905">
        <v>109.48</v>
      </c>
      <c r="DV905">
        <v>109.48</v>
      </c>
      <c r="EA905">
        <v>109.48</v>
      </c>
      <c r="EF905">
        <v>110.98</v>
      </c>
      <c r="EK905">
        <v>110.98</v>
      </c>
      <c r="EP905">
        <v>110.98</v>
      </c>
      <c r="EU905">
        <v>110.98</v>
      </c>
      <c r="EZ905">
        <v>110.98</v>
      </c>
      <c r="FE905">
        <v>110.98</v>
      </c>
      <c r="FJ905">
        <v>110.98</v>
      </c>
      <c r="FO905">
        <v>110.98</v>
      </c>
      <c r="FT905">
        <v>107.65</v>
      </c>
      <c r="FY905">
        <v>107.65</v>
      </c>
      <c r="GD905">
        <v>107.65</v>
      </c>
      <c r="GI905">
        <v>108.53</v>
      </c>
      <c r="GN905">
        <v>108.53</v>
      </c>
      <c r="GS905">
        <v>108.53</v>
      </c>
      <c r="GX905">
        <v>108.53</v>
      </c>
      <c r="HC905">
        <v>108.53</v>
      </c>
      <c r="HH905">
        <v>108.53</v>
      </c>
      <c r="HM905">
        <v>108.53</v>
      </c>
      <c r="HR905">
        <v>108.53</v>
      </c>
      <c r="HW905">
        <v>108.53</v>
      </c>
      <c r="IB905">
        <v>108.53</v>
      </c>
      <c r="IG905">
        <v>108.53</v>
      </c>
      <c r="IL905">
        <v>108.26</v>
      </c>
      <c r="IQ905">
        <v>108.26</v>
      </c>
      <c r="IV905">
        <v>108.26</v>
      </c>
      <c r="JA905">
        <v>108.26</v>
      </c>
      <c r="JF905">
        <v>108.26</v>
      </c>
      <c r="JK905">
        <v>108.26</v>
      </c>
      <c r="JP905">
        <v>108.26</v>
      </c>
    </row>
    <row r="906" spans="1:278" x14ac:dyDescent="0.3">
      <c r="A906" s="2">
        <f>IFERROR(AVERAGEIF(Customer_Revenue[[#This Row],[1/3/2022]:[3/31/2022]], "&gt;0"), 0)</f>
        <v>52.599230769230765</v>
      </c>
      <c r="B906" s="1">
        <f>IFERROR(AVEDEV(Customer_Revenue[[#This Row],[1/3/2022]:[3/31/2022]]),0)</f>
        <v>7.9192857142857225</v>
      </c>
      <c r="C906" s="1">
        <f>IFERROR(MAX(0,#REF!-#REF!),0)</f>
        <v>0</v>
      </c>
      <c r="D906" s="1">
        <f>IFERROR(#REF!+#REF!,0)</f>
        <v>0</v>
      </c>
      <c r="E906" s="2">
        <f>IFERROR(AVERAGEIF(Customer_Revenue[[#This Row],[4/1/2022]:[6/30/2022]], "&gt;0"), 0)</f>
        <v>54.348461538461535</v>
      </c>
      <c r="F906" s="1">
        <f>IFERROR(AVEDEV(Customer_Revenue[[#This Row],[4/1/2022]:[6/30/2022]]),0)</f>
        <v>0.41656804733727881</v>
      </c>
      <c r="G906" s="1">
        <f>IFERROR(MAX(0,#REF!-#REF!),0)</f>
        <v>0</v>
      </c>
      <c r="H906" s="1">
        <f>IFERROR(#REF!+#REF!,0)</f>
        <v>0</v>
      </c>
      <c r="I906" s="2">
        <f>IFERROR(AVERAGEIF(Customer_Revenue[[#This Row],[4/1/2022]:[9/30/2022]], "&gt;0"),0)</f>
        <v>54.546538461538425</v>
      </c>
      <c r="J906" s="1">
        <f>IFERROR(AVEDEV(Customer_Revenue[[#This Row],[4/1/2022]:[9/30/2022]]),0)</f>
        <v>0.33017751479291352</v>
      </c>
      <c r="K906" s="1">
        <f>IFERROR(MAX(0,Customer_Revenue[[#This Row],[Q3 Mean]]-Customer_Revenue[[#This Row],[Q3 Mean Absolute Deviation]]),0)</f>
        <v>54.21636094674551</v>
      </c>
      <c r="L906" s="1">
        <f>IFERROR(MAX(0,Customer_Revenue[[#This Row],[Q3 Mean]]+Customer_Revenue[[#This Row],[Q3 Mean Absolute Deviation]]),0)</f>
        <v>54.87671597633134</v>
      </c>
      <c r="M906" s="2">
        <f>IFERROR(AVERAGEIF(Customer_Revenue[[#This Row],[10/1/2021]:[3/31/2022]], "&gt;0"),0)</f>
        <v>52.082307692307687</v>
      </c>
      <c r="N906" s="1">
        <f>IFERROR(AVEDEV(Customer_Revenue[[#This Row],[10/1/2021]:[3/31/2022]]),0)</f>
        <v>4.4083127572016449</v>
      </c>
      <c r="O906" s="1">
        <f>IFERROR(MAX(0,#REF!-#REF!),0)</f>
        <v>0</v>
      </c>
      <c r="P906" s="1">
        <f>IFERROR(#REF!+#REF!,0)</f>
        <v>0</v>
      </c>
      <c r="Q906">
        <v>14196</v>
      </c>
      <c r="U906">
        <v>49.44</v>
      </c>
      <c r="Z906">
        <v>49.44</v>
      </c>
      <c r="AE906">
        <v>49.44</v>
      </c>
      <c r="AJ906">
        <v>49.44</v>
      </c>
      <c r="AO906">
        <v>52.51</v>
      </c>
      <c r="AT906">
        <v>52.51</v>
      </c>
      <c r="AY906">
        <v>52.51</v>
      </c>
      <c r="BD906">
        <v>52.51</v>
      </c>
      <c r="BI906">
        <v>52.51</v>
      </c>
      <c r="BN906">
        <v>52.51</v>
      </c>
      <c r="BS906">
        <v>52.51</v>
      </c>
      <c r="BX906">
        <v>52.51</v>
      </c>
      <c r="CC906">
        <v>52.51</v>
      </c>
      <c r="CG906">
        <v>-7.1</v>
      </c>
      <c r="CH906">
        <v>52.51</v>
      </c>
      <c r="CK906" s="17"/>
      <c r="CM906">
        <v>52.51</v>
      </c>
      <c r="CR906">
        <v>52.51</v>
      </c>
      <c r="CW906">
        <v>52.51</v>
      </c>
      <c r="DB906">
        <v>52.51</v>
      </c>
      <c r="DG906">
        <v>52.51</v>
      </c>
      <c r="DL906">
        <v>52.51</v>
      </c>
      <c r="DQ906">
        <v>52.51</v>
      </c>
      <c r="DV906">
        <v>52.51</v>
      </c>
      <c r="EA906">
        <v>49.17</v>
      </c>
      <c r="EF906">
        <v>54.01</v>
      </c>
      <c r="EK906">
        <v>54.01</v>
      </c>
      <c r="EP906">
        <v>54.01</v>
      </c>
      <c r="EU906">
        <v>54.01</v>
      </c>
      <c r="EZ906">
        <v>54.01</v>
      </c>
      <c r="FE906">
        <v>54.01</v>
      </c>
      <c r="FJ906">
        <v>54.01</v>
      </c>
      <c r="FO906">
        <v>54.01</v>
      </c>
      <c r="FT906">
        <v>54.01</v>
      </c>
      <c r="FY906">
        <v>54.01</v>
      </c>
      <c r="GD906">
        <v>54.01</v>
      </c>
      <c r="GI906">
        <v>54.89</v>
      </c>
      <c r="GN906">
        <v>54.89</v>
      </c>
      <c r="GS906">
        <v>54.89</v>
      </c>
      <c r="GX906">
        <v>54.89</v>
      </c>
      <c r="HC906">
        <v>54.89</v>
      </c>
      <c r="HH906">
        <v>54.89</v>
      </c>
      <c r="HM906">
        <v>54.89</v>
      </c>
      <c r="HR906">
        <v>54.89</v>
      </c>
      <c r="HW906">
        <v>54.89</v>
      </c>
      <c r="IB906">
        <v>54.89</v>
      </c>
      <c r="IG906">
        <v>54.89</v>
      </c>
      <c r="IL906">
        <v>54.62</v>
      </c>
      <c r="IQ906">
        <v>54.62</v>
      </c>
      <c r="IV906">
        <v>54.62</v>
      </c>
      <c r="JA906">
        <v>54.62</v>
      </c>
      <c r="JF906">
        <v>54.62</v>
      </c>
      <c r="JK906">
        <v>54.62</v>
      </c>
      <c r="JP906">
        <v>54.62</v>
      </c>
    </row>
    <row r="907" spans="1:278" x14ac:dyDescent="0.3">
      <c r="A907" s="2">
        <f>IFERROR(AVERAGEIF(Customer_Revenue[[#This Row],[1/3/2022]:[3/31/2022]], "&gt;0"), 0)</f>
        <v>53.972307692307695</v>
      </c>
      <c r="B907" s="1">
        <f>IFERROR(AVEDEV(Customer_Revenue[[#This Row],[1/3/2022]:[3/31/2022]]),0)</f>
        <v>1.9498224852071009</v>
      </c>
      <c r="C907" s="1">
        <f>IFERROR(MAX(0,#REF!-#REF!),0)</f>
        <v>0</v>
      </c>
      <c r="D907" s="1">
        <f>IFERROR(#REF!+#REF!,0)</f>
        <v>0</v>
      </c>
      <c r="E907" s="2">
        <f>IFERROR(AVERAGEIF(Customer_Revenue[[#This Row],[4/1/2022]:[6/30/2022]], "&gt;0"), 0)</f>
        <v>52.310769230769239</v>
      </c>
      <c r="F907" s="1">
        <f>IFERROR(AVEDEV(Customer_Revenue[[#This Row],[4/1/2022]:[6/30/2022]]),0)</f>
        <v>3.3301775147929016</v>
      </c>
      <c r="G907" s="1">
        <f>IFERROR(MAX(0,#REF!-#REF!),0)</f>
        <v>0</v>
      </c>
      <c r="H907" s="1">
        <f>IFERROR(#REF!+#REF!,0)</f>
        <v>0</v>
      </c>
      <c r="I907" s="2">
        <f>IFERROR(AVERAGEIF(Customer_Revenue[[#This Row],[4/1/2022]:[9/30/2022]], "&gt;0"),0)</f>
        <v>51.56269230769233</v>
      </c>
      <c r="J907" s="1">
        <f>IFERROR(AVEDEV(Customer_Revenue[[#This Row],[4/1/2022]:[9/30/2022]]),0)</f>
        <v>1.9528106508875887</v>
      </c>
      <c r="K907" s="1">
        <f>IFERROR(MAX(0,Customer_Revenue[[#This Row],[Q3 Mean]]-Customer_Revenue[[#This Row],[Q3 Mean Absolute Deviation]]),0)</f>
        <v>49.609881656804745</v>
      </c>
      <c r="L907" s="1">
        <f>IFERROR(MAX(0,Customer_Revenue[[#This Row],[Q3 Mean]]+Customer_Revenue[[#This Row],[Q3 Mean Absolute Deviation]]),0)</f>
        <v>53.515502958579916</v>
      </c>
      <c r="M907" s="2">
        <f>IFERROR(AVERAGEIF(Customer_Revenue[[#This Row],[10/1/2021]:[3/31/2022]], "&gt;0"),0)</f>
        <v>51.534615384615414</v>
      </c>
      <c r="N907" s="1">
        <f>IFERROR(AVEDEV(Customer_Revenue[[#This Row],[10/1/2021]:[3/31/2022]]),0)</f>
        <v>2.6379289940828223</v>
      </c>
      <c r="O907" s="1">
        <f>IFERROR(MAX(0,#REF!-#REF!),0)</f>
        <v>0</v>
      </c>
      <c r="P907" s="1">
        <f>IFERROR(#REF!+#REF!,0)</f>
        <v>0</v>
      </c>
      <c r="Q907">
        <v>14197</v>
      </c>
      <c r="U907">
        <v>44.11</v>
      </c>
      <c r="Z907">
        <v>44.11</v>
      </c>
      <c r="AE907">
        <v>44.11</v>
      </c>
      <c r="AJ907">
        <v>44.11</v>
      </c>
      <c r="AO907">
        <v>46.94</v>
      </c>
      <c r="AT907">
        <v>51.86</v>
      </c>
      <c r="AY907">
        <v>51.86</v>
      </c>
      <c r="BD907">
        <v>51.86</v>
      </c>
      <c r="BI907">
        <v>51.86</v>
      </c>
      <c r="BN907">
        <v>51.86</v>
      </c>
      <c r="BS907">
        <v>51.86</v>
      </c>
      <c r="BX907">
        <v>51.86</v>
      </c>
      <c r="CC907">
        <v>51.86</v>
      </c>
      <c r="CH907">
        <v>51.86</v>
      </c>
      <c r="CK907" s="17"/>
      <c r="CM907">
        <v>51.86</v>
      </c>
      <c r="CR907">
        <v>51.86</v>
      </c>
      <c r="CW907">
        <v>51.86</v>
      </c>
      <c r="DB907">
        <v>51.86</v>
      </c>
      <c r="DG907">
        <v>51.86</v>
      </c>
      <c r="DL907">
        <v>55.14</v>
      </c>
      <c r="DQ907">
        <v>55.14</v>
      </c>
      <c r="DV907">
        <v>55.14</v>
      </c>
      <c r="EA907">
        <v>55.14</v>
      </c>
      <c r="EF907">
        <v>56.64</v>
      </c>
      <c r="EK907">
        <v>56.64</v>
      </c>
      <c r="EP907">
        <v>56.64</v>
      </c>
      <c r="EU907">
        <v>56.64</v>
      </c>
      <c r="EZ907">
        <v>56.64</v>
      </c>
      <c r="FE907">
        <v>56.64</v>
      </c>
      <c r="FJ907">
        <v>56.64</v>
      </c>
      <c r="FO907">
        <v>56.64</v>
      </c>
      <c r="FT907">
        <v>48.44</v>
      </c>
      <c r="FY907">
        <v>48.44</v>
      </c>
      <c r="GD907">
        <v>48.44</v>
      </c>
      <c r="GI907">
        <v>49.32</v>
      </c>
      <c r="GN907">
        <v>49.32</v>
      </c>
      <c r="GS907">
        <v>50.96</v>
      </c>
      <c r="GX907">
        <v>50.96</v>
      </c>
      <c r="HC907">
        <v>50.96</v>
      </c>
      <c r="HH907">
        <v>50.96</v>
      </c>
      <c r="HM907">
        <v>50.96</v>
      </c>
      <c r="HR907">
        <v>50.96</v>
      </c>
      <c r="HW907">
        <v>50.96</v>
      </c>
      <c r="IB907">
        <v>50.96</v>
      </c>
      <c r="IG907">
        <v>50.96</v>
      </c>
      <c r="IL907">
        <v>50.69</v>
      </c>
      <c r="IQ907">
        <v>50.69</v>
      </c>
      <c r="IV907">
        <v>50.69</v>
      </c>
      <c r="JA907">
        <v>50.69</v>
      </c>
      <c r="JF907">
        <v>50.69</v>
      </c>
      <c r="JK907">
        <v>50.69</v>
      </c>
      <c r="JP907">
        <v>50.69</v>
      </c>
    </row>
    <row r="908" spans="1:278" x14ac:dyDescent="0.3">
      <c r="A908" s="2">
        <f>IFERROR(AVERAGEIF(Customer_Revenue[[#This Row],[1/3/2022]:[3/31/2022]], "&gt;0"), 0)</f>
        <v>62.445384615384604</v>
      </c>
      <c r="B908" s="1">
        <f>IFERROR(AVEDEV(Customer_Revenue[[#This Row],[1/3/2022]:[3/31/2022]]),0)</f>
        <v>0.61136094674555497</v>
      </c>
      <c r="C908" s="1">
        <f>IFERROR(MAX(0,#REF!-#REF!),0)</f>
        <v>0</v>
      </c>
      <c r="D908" s="1">
        <f>IFERROR(#REF!+#REF!,0)</f>
        <v>0</v>
      </c>
      <c r="E908" s="2">
        <f>IFERROR(AVERAGEIF(Customer_Revenue[[#This Row],[4/1/2022]:[6/30/2022]], "&gt;0"), 0)</f>
        <v>55.70615384615386</v>
      </c>
      <c r="F908" s="1">
        <f>IFERROR(AVEDEV(Customer_Revenue[[#This Row],[4/1/2022]:[6/30/2022]]),0)</f>
        <v>2.481183431952672</v>
      </c>
      <c r="G908" s="1">
        <f>IFERROR(MAX(0,#REF!-#REF!),0)</f>
        <v>0</v>
      </c>
      <c r="H908" s="1">
        <f>IFERROR(#REF!+#REF!,0)</f>
        <v>0</v>
      </c>
      <c r="I908" s="2">
        <f>IFERROR(AVERAGEIF(Customer_Revenue[[#This Row],[4/1/2022]:[9/30/2022]], "&gt;0"),0)</f>
        <v>55.140384615384633</v>
      </c>
      <c r="J908" s="1">
        <f>IFERROR(AVEDEV(Customer_Revenue[[#This Row],[4/1/2022]:[9/30/2022]]),0)</f>
        <v>1.3276331360946887</v>
      </c>
      <c r="K908" s="1">
        <f>IFERROR(MAX(0,Customer_Revenue[[#This Row],[Q3 Mean]]-Customer_Revenue[[#This Row],[Q3 Mean Absolute Deviation]]),0)</f>
        <v>53.812751479289943</v>
      </c>
      <c r="L908" s="1">
        <f>IFERROR(MAX(0,Customer_Revenue[[#This Row],[Q3 Mean]]+Customer_Revenue[[#This Row],[Q3 Mean Absolute Deviation]]),0)</f>
        <v>56.468017751479323</v>
      </c>
      <c r="M908" s="2">
        <f>IFERROR(AVERAGEIF(Customer_Revenue[[#This Row],[10/1/2021]:[3/31/2022]], "&gt;0"),0)</f>
        <v>58.937307692307677</v>
      </c>
      <c r="N908" s="1">
        <f>IFERROR(AVEDEV(Customer_Revenue[[#This Row],[10/1/2021]:[3/31/2022]]),0)</f>
        <v>4.5335207100591788</v>
      </c>
      <c r="O908" s="1">
        <f>IFERROR(MAX(0,#REF!-#REF!),0)</f>
        <v>0</v>
      </c>
      <c r="P908" s="1">
        <f>IFERROR(#REF!+#REF!,0)</f>
        <v>0</v>
      </c>
      <c r="Q908">
        <v>14198</v>
      </c>
      <c r="U908">
        <v>49.17</v>
      </c>
      <c r="Z908">
        <v>49.17</v>
      </c>
      <c r="AE908">
        <v>49.17</v>
      </c>
      <c r="AJ908">
        <v>49.17</v>
      </c>
      <c r="AO908">
        <v>52.34</v>
      </c>
      <c r="AT908">
        <v>55.62</v>
      </c>
      <c r="AY908">
        <v>55.62</v>
      </c>
      <c r="BD908">
        <v>55.62</v>
      </c>
      <c r="BI908">
        <v>55.62</v>
      </c>
      <c r="BN908">
        <v>62.27</v>
      </c>
      <c r="BS908">
        <v>62.27</v>
      </c>
      <c r="BX908">
        <v>62.27</v>
      </c>
      <c r="CC908">
        <v>62.27</v>
      </c>
      <c r="CH908">
        <v>62.27</v>
      </c>
      <c r="CK908" s="17"/>
      <c r="CM908">
        <v>62.27</v>
      </c>
      <c r="CR908">
        <v>62.27</v>
      </c>
      <c r="CW908">
        <v>62.27</v>
      </c>
      <c r="DB908">
        <v>62.27</v>
      </c>
      <c r="DG908">
        <v>62.27</v>
      </c>
      <c r="DL908">
        <v>62.27</v>
      </c>
      <c r="DQ908">
        <v>62.27</v>
      </c>
      <c r="DV908">
        <v>62.27</v>
      </c>
      <c r="EA908">
        <v>60.05</v>
      </c>
      <c r="EF908">
        <v>63.77</v>
      </c>
      <c r="EK908">
        <v>63.77</v>
      </c>
      <c r="EP908">
        <v>63.77</v>
      </c>
      <c r="EU908">
        <v>63.77</v>
      </c>
      <c r="EZ908">
        <v>63.77</v>
      </c>
      <c r="FE908">
        <v>53.84</v>
      </c>
      <c r="FJ908">
        <v>53.84</v>
      </c>
      <c r="FO908">
        <v>53.84</v>
      </c>
      <c r="FT908">
        <v>53.84</v>
      </c>
      <c r="FY908">
        <v>53.84</v>
      </c>
      <c r="GD908">
        <v>53.84</v>
      </c>
      <c r="GI908">
        <v>54.72</v>
      </c>
      <c r="GN908">
        <v>54.72</v>
      </c>
      <c r="GS908">
        <v>54.72</v>
      </c>
      <c r="GX908">
        <v>54.72</v>
      </c>
      <c r="HC908">
        <v>54.72</v>
      </c>
      <c r="HH908">
        <v>54.72</v>
      </c>
      <c r="HM908">
        <v>54.72</v>
      </c>
      <c r="HR908">
        <v>54.72</v>
      </c>
      <c r="HW908">
        <v>54.72</v>
      </c>
      <c r="IB908">
        <v>54.72</v>
      </c>
      <c r="IG908">
        <v>54.72</v>
      </c>
      <c r="IL908">
        <v>54.45</v>
      </c>
      <c r="IQ908">
        <v>54.45</v>
      </c>
      <c r="IV908">
        <v>54.45</v>
      </c>
      <c r="JA908">
        <v>54.45</v>
      </c>
      <c r="JF908">
        <v>54.45</v>
      </c>
      <c r="JK908">
        <v>54.45</v>
      </c>
      <c r="JP908">
        <v>54.45</v>
      </c>
    </row>
    <row r="909" spans="1:278" x14ac:dyDescent="0.3">
      <c r="A909" s="2">
        <f>IFERROR(AVERAGEIF(Customer_Revenue[[#This Row],[1/3/2022]:[3/31/2022]], "&gt;0"), 0)</f>
        <v>101.8169230769231</v>
      </c>
      <c r="B909" s="1">
        <f>IFERROR(AVEDEV(Customer_Revenue[[#This Row],[1/3/2022]:[3/31/2022]]),0)</f>
        <v>8.202130177514773</v>
      </c>
      <c r="C909" s="1">
        <f>IFERROR(MAX(0,#REF!-#REF!),0)</f>
        <v>0</v>
      </c>
      <c r="D909" s="1">
        <f>IFERROR(#REF!+#REF!,0)</f>
        <v>0</v>
      </c>
      <c r="E909" s="2">
        <f>IFERROR(AVERAGEIF(Customer_Revenue[[#This Row],[4/1/2022]:[6/30/2022]], "&gt;0"), 0)</f>
        <v>75.498461538461513</v>
      </c>
      <c r="F909" s="1">
        <f>IFERROR(AVEDEV(Customer_Revenue[[#This Row],[4/1/2022]:[6/30/2022]]),0)</f>
        <v>0.41656804733727665</v>
      </c>
      <c r="G909" s="1">
        <f>IFERROR(MAX(0,#REF!-#REF!),0)</f>
        <v>0</v>
      </c>
      <c r="H909" s="1">
        <f>IFERROR(#REF!+#REF!,0)</f>
        <v>0</v>
      </c>
      <c r="I909" s="2">
        <f>IFERROR(AVERAGEIF(Customer_Revenue[[#This Row],[4/1/2022]:[9/30/2022]], "&gt;0"),0)</f>
        <v>75.696538461538438</v>
      </c>
      <c r="J909" s="1">
        <f>IFERROR(AVEDEV(Customer_Revenue[[#This Row],[4/1/2022]:[9/30/2022]]),0)</f>
        <v>0.33017751479291108</v>
      </c>
      <c r="K909" s="1">
        <f>IFERROR(MAX(0,Customer_Revenue[[#This Row],[Q3 Mean]]-Customer_Revenue[[#This Row],[Q3 Mean Absolute Deviation]]),0)</f>
        <v>75.36636094674553</v>
      </c>
      <c r="L909" s="1">
        <f>IFERROR(MAX(0,Customer_Revenue[[#This Row],[Q3 Mean]]+Customer_Revenue[[#This Row],[Q3 Mean Absolute Deviation]]),0)</f>
        <v>76.026715976331346</v>
      </c>
      <c r="M909" s="2">
        <f>IFERROR(AVERAGEIF(Customer_Revenue[[#This Row],[10/1/2021]:[3/31/2022]], "&gt;0"),0)</f>
        <v>95.990769230769203</v>
      </c>
      <c r="N909" s="1">
        <f>IFERROR(AVEDEV(Customer_Revenue[[#This Row],[10/1/2021]:[3/31/2022]]),0)</f>
        <v>14.868165680473375</v>
      </c>
      <c r="O909" s="1">
        <f>IFERROR(MAX(0,#REF!-#REF!),0)</f>
        <v>0</v>
      </c>
      <c r="P909" s="1">
        <f>IFERROR(#REF!+#REF!,0)</f>
        <v>0</v>
      </c>
      <c r="Q909">
        <v>14200</v>
      </c>
      <c r="U909">
        <v>69.25</v>
      </c>
      <c r="Z909">
        <v>69.25</v>
      </c>
      <c r="AE909">
        <v>69.25</v>
      </c>
      <c r="AJ909">
        <v>69.25</v>
      </c>
      <c r="AO909">
        <v>73.66</v>
      </c>
      <c r="AT909">
        <v>73.66</v>
      </c>
      <c r="AY909">
        <v>106.84</v>
      </c>
      <c r="BD909">
        <v>106.83</v>
      </c>
      <c r="BI909">
        <v>106.83</v>
      </c>
      <c r="BN909">
        <v>106.83</v>
      </c>
      <c r="BS909">
        <v>106.83</v>
      </c>
      <c r="BX909">
        <v>106.83</v>
      </c>
      <c r="CC909">
        <v>106.83</v>
      </c>
      <c r="CH909">
        <v>106.83</v>
      </c>
      <c r="CK909" s="17"/>
      <c r="CM909">
        <v>106.83</v>
      </c>
      <c r="CR909">
        <v>106.83</v>
      </c>
      <c r="CW909">
        <v>106.83</v>
      </c>
      <c r="DB909">
        <v>106.83</v>
      </c>
      <c r="DG909">
        <v>106.83</v>
      </c>
      <c r="DL909">
        <v>106.83</v>
      </c>
      <c r="DQ909">
        <v>106.83</v>
      </c>
      <c r="DV909">
        <v>106.83</v>
      </c>
      <c r="EA909">
        <v>103.5</v>
      </c>
      <c r="EF909">
        <v>108.33</v>
      </c>
      <c r="EK909">
        <v>75.16</v>
      </c>
      <c r="EP909">
        <v>75.16</v>
      </c>
      <c r="EU909">
        <v>75.16</v>
      </c>
      <c r="EZ909">
        <v>75.16</v>
      </c>
      <c r="FE909">
        <v>75.16</v>
      </c>
      <c r="FJ909">
        <v>75.16</v>
      </c>
      <c r="FO909">
        <v>75.16</v>
      </c>
      <c r="FT909">
        <v>75.16</v>
      </c>
      <c r="FY909">
        <v>75.16</v>
      </c>
      <c r="GD909">
        <v>75.16</v>
      </c>
      <c r="GI909">
        <v>76.040000000000006</v>
      </c>
      <c r="GN909">
        <v>76.040000000000006</v>
      </c>
      <c r="GS909">
        <v>76.040000000000006</v>
      </c>
      <c r="GX909">
        <v>76.040000000000006</v>
      </c>
      <c r="HC909">
        <v>76.040000000000006</v>
      </c>
      <c r="HH909">
        <v>76.040000000000006</v>
      </c>
      <c r="HM909">
        <v>76.040000000000006</v>
      </c>
      <c r="HR909">
        <v>76.040000000000006</v>
      </c>
      <c r="HW909">
        <v>76.040000000000006</v>
      </c>
      <c r="IB909">
        <v>76.040000000000006</v>
      </c>
      <c r="IG909">
        <v>76.040000000000006</v>
      </c>
      <c r="IL909">
        <v>75.77</v>
      </c>
      <c r="IQ909">
        <v>75.77</v>
      </c>
      <c r="IV909">
        <v>75.77</v>
      </c>
      <c r="JA909">
        <v>75.77</v>
      </c>
      <c r="JF909">
        <v>75.77</v>
      </c>
      <c r="JK909">
        <v>75.77</v>
      </c>
      <c r="JP909">
        <v>75.77</v>
      </c>
    </row>
    <row r="910" spans="1:278" x14ac:dyDescent="0.3">
      <c r="A910" s="2">
        <f>IFERROR(AVERAGEIF(Customer_Revenue[[#This Row],[1/3/2022]:[3/31/2022]], "&gt;0"), 0)</f>
        <v>56.338571428571413</v>
      </c>
      <c r="B910" s="1">
        <f>IFERROR(AVEDEV(Customer_Revenue[[#This Row],[1/3/2022]:[3/31/2022]]),0)</f>
        <v>0.61224489795917847</v>
      </c>
      <c r="C910" s="1">
        <f>IFERROR(MAX(0,#REF!-#REF!),0)</f>
        <v>0</v>
      </c>
      <c r="D910" s="1">
        <f>IFERROR(#REF!+#REF!,0)</f>
        <v>0</v>
      </c>
      <c r="E910" s="2">
        <f>IFERROR(AVERAGEIF(Customer_Revenue[[#This Row],[4/1/2022]:[6/30/2022]], "&gt;0"), 0)</f>
        <v>53.276666666666664</v>
      </c>
      <c r="F910" s="1">
        <f>IFERROR(AVEDEV(Customer_Revenue[[#This Row],[4/1/2022]:[6/30/2022]]),0)</f>
        <v>2.7555555555555529</v>
      </c>
      <c r="G910" s="1">
        <f>IFERROR(MAX(0,#REF!-#REF!),0)</f>
        <v>0</v>
      </c>
      <c r="H910" s="1">
        <f>IFERROR(#REF!+#REF!,0)</f>
        <v>0</v>
      </c>
      <c r="I910" s="2">
        <f>IFERROR(AVERAGEIF(Customer_Revenue[[#This Row],[4/1/2022]:[9/30/2022]], "&gt;0"),0)</f>
        <v>52.317692307692298</v>
      </c>
      <c r="J910" s="1">
        <f>IFERROR(AVEDEV(Customer_Revenue[[#This Row],[4/1/2022]:[9/30/2022]]),0)</f>
        <v>1.5668639053254354</v>
      </c>
      <c r="K910" s="1">
        <f>IFERROR(MAX(0,Customer_Revenue[[#This Row],[Q3 Mean]]-Customer_Revenue[[#This Row],[Q3 Mean Absolute Deviation]]),0)</f>
        <v>50.750828402366864</v>
      </c>
      <c r="L910" s="1">
        <f>IFERROR(MAX(0,Customer_Revenue[[#This Row],[Q3 Mean]]+Customer_Revenue[[#This Row],[Q3 Mean Absolute Deviation]]),0)</f>
        <v>53.884556213017731</v>
      </c>
      <c r="M910" s="2">
        <f>IFERROR(AVERAGEIF(Customer_Revenue[[#This Row],[10/1/2021]:[3/31/2022]], "&gt;0"),0)</f>
        <v>54.669999999999987</v>
      </c>
      <c r="N910" s="1">
        <f>IFERROR(AVEDEV(Customer_Revenue[[#This Row],[10/1/2021]:[3/31/2022]]),0)</f>
        <v>2.5600000000000054</v>
      </c>
      <c r="O910" s="1">
        <f>IFERROR(MAX(0,#REF!-#REF!),0)</f>
        <v>0</v>
      </c>
      <c r="P910" s="1">
        <f>IFERROR(#REF!+#REF!,0)</f>
        <v>0</v>
      </c>
      <c r="Q910">
        <v>14201</v>
      </c>
      <c r="Z910">
        <v>46.35</v>
      </c>
      <c r="AJ910">
        <v>46.35</v>
      </c>
      <c r="AT910">
        <v>55.91</v>
      </c>
      <c r="BD910">
        <v>55.91</v>
      </c>
      <c r="BN910">
        <v>55.91</v>
      </c>
      <c r="BX910">
        <v>55.91</v>
      </c>
      <c r="CH910">
        <v>55.91</v>
      </c>
      <c r="CK910" s="17"/>
      <c r="CR910">
        <v>55.91</v>
      </c>
      <c r="DB910">
        <v>55.91</v>
      </c>
      <c r="DL910">
        <v>55.91</v>
      </c>
      <c r="DV910">
        <v>55.91</v>
      </c>
      <c r="EF910">
        <v>57.41</v>
      </c>
      <c r="EP910">
        <v>57.41</v>
      </c>
      <c r="EZ910">
        <v>57.41</v>
      </c>
      <c r="FJ910">
        <v>57.41</v>
      </c>
      <c r="FT910">
        <v>50.77</v>
      </c>
      <c r="GD910">
        <v>50.77</v>
      </c>
      <c r="GN910">
        <v>51.65</v>
      </c>
      <c r="GX910">
        <v>51.65</v>
      </c>
      <c r="HH910">
        <v>51.65</v>
      </c>
      <c r="HR910">
        <v>51.65</v>
      </c>
      <c r="IB910">
        <v>51.65</v>
      </c>
      <c r="IL910">
        <v>51.38</v>
      </c>
      <c r="IV910">
        <v>51.38</v>
      </c>
      <c r="JF910">
        <v>51.38</v>
      </c>
      <c r="JP910">
        <v>51.38</v>
      </c>
    </row>
    <row r="911" spans="1:278" x14ac:dyDescent="0.3">
      <c r="A911" s="2">
        <f>IFERROR(AVERAGEIF(Customer_Revenue[[#This Row],[1/3/2022]:[3/31/2022]], "&gt;0"), 0)</f>
        <v>126.38</v>
      </c>
      <c r="B911" s="1">
        <f>IFERROR(AVEDEV(Customer_Revenue[[#This Row],[1/3/2022]:[3/31/2022]]),0)</f>
        <v>0.66666666666666663</v>
      </c>
      <c r="C911" s="1">
        <f>IFERROR(MAX(0,#REF!-#REF!),0)</f>
        <v>0</v>
      </c>
      <c r="D911" s="1">
        <f>IFERROR(#REF!+#REF!,0)</f>
        <v>0</v>
      </c>
      <c r="E911" s="2">
        <f>IFERROR(AVERAGEIF(Customer_Revenue[[#This Row],[4/1/2022]:[6/30/2022]], "&gt;0"), 0)</f>
        <v>127.67333333333333</v>
      </c>
      <c r="F911" s="1">
        <f>IFERROR(AVEDEV(Customer_Revenue[[#This Row],[4/1/2022]:[6/30/2022]]),0)</f>
        <v>0.39111111111111069</v>
      </c>
      <c r="G911" s="1">
        <f>IFERROR(MAX(0,#REF!-#REF!),0)</f>
        <v>0</v>
      </c>
      <c r="H911" s="1">
        <f>IFERROR(#REF!+#REF!,0)</f>
        <v>0</v>
      </c>
      <c r="I911" s="2">
        <f>IFERROR(AVERAGEIF(Customer_Revenue[[#This Row],[4/1/2022]:[9/30/2022]], "&gt;0"),0)</f>
        <v>127.93142857142857</v>
      </c>
      <c r="J911" s="1">
        <f>IFERROR(AVEDEV(Customer_Revenue[[#This Row],[4/1/2022]:[9/30/2022]]),0)</f>
        <v>0.31510204081632359</v>
      </c>
      <c r="K911" s="1">
        <f>IFERROR(MAX(0,Customer_Revenue[[#This Row],[Q3 Mean]]-Customer_Revenue[[#This Row],[Q3 Mean Absolute Deviation]]),0)</f>
        <v>127.61632653061224</v>
      </c>
      <c r="L911" s="1">
        <f>IFERROR(MAX(0,Customer_Revenue[[#This Row],[Q3 Mean]]+Customer_Revenue[[#This Row],[Q3 Mean Absolute Deviation]]),0)</f>
        <v>128.2465306122449</v>
      </c>
      <c r="M911" s="2">
        <f>IFERROR(AVERAGEIF(Customer_Revenue[[#This Row],[10/1/2021]:[3/31/2022]], "&gt;0"),0)</f>
        <v>109.17142857142856</v>
      </c>
      <c r="N911" s="1">
        <f>IFERROR(AVEDEV(Customer_Revenue[[#This Row],[10/1/2021]:[3/31/2022]]),0)</f>
        <v>25.817551020408157</v>
      </c>
      <c r="O911" s="1">
        <f>IFERROR(MAX(0,#REF!-#REF!),0)</f>
        <v>0</v>
      </c>
      <c r="P911" s="1">
        <f>IFERROR(#REF!+#REF!,0)</f>
        <v>0</v>
      </c>
      <c r="Q911">
        <v>14203</v>
      </c>
      <c r="Z911">
        <v>18.809999999999999</v>
      </c>
      <c r="AJ911">
        <v>112.91</v>
      </c>
      <c r="BD911">
        <v>127.46</v>
      </c>
      <c r="BX911">
        <v>125.88</v>
      </c>
      <c r="CK911" s="17"/>
      <c r="CR911">
        <v>125.88</v>
      </c>
      <c r="DL911">
        <v>125.88</v>
      </c>
      <c r="EF911">
        <v>127.38</v>
      </c>
      <c r="EZ911">
        <v>127.38</v>
      </c>
      <c r="FT911">
        <v>127.38</v>
      </c>
      <c r="GN911">
        <v>128.26</v>
      </c>
      <c r="HH911">
        <v>128.26</v>
      </c>
      <c r="IB911">
        <v>128.26</v>
      </c>
      <c r="IV911">
        <v>127.99</v>
      </c>
      <c r="JP911">
        <v>127.99</v>
      </c>
    </row>
    <row r="912" spans="1:278" x14ac:dyDescent="0.3">
      <c r="A912" s="2">
        <f>IFERROR(AVERAGEIF(Customer_Revenue[[#This Row],[1/3/2022]:[3/31/2022]], "&gt;0"), 0)</f>
        <v>25</v>
      </c>
      <c r="B912" s="1">
        <f>IFERROR(AVEDEV(Customer_Revenue[[#This Row],[1/3/2022]:[3/31/2022]]),0)</f>
        <v>0</v>
      </c>
      <c r="C912" s="1">
        <f>IFERROR(MAX(0,#REF!-#REF!),0)</f>
        <v>0</v>
      </c>
      <c r="D912" s="1">
        <f>IFERROR(#REF!+#REF!,0)</f>
        <v>0</v>
      </c>
      <c r="E912" s="2">
        <f>IFERROR(AVERAGEIF(Customer_Revenue[[#This Row],[4/1/2022]:[6/30/2022]], "&gt;0"), 0)</f>
        <v>25</v>
      </c>
      <c r="F912" s="1">
        <f>IFERROR(AVEDEV(Customer_Revenue[[#This Row],[4/1/2022]:[6/30/2022]]),0)</f>
        <v>0</v>
      </c>
      <c r="G912" s="1">
        <f>IFERROR(MAX(0,#REF!-#REF!),0)</f>
        <v>0</v>
      </c>
      <c r="H912" s="1">
        <f>IFERROR(#REF!+#REF!,0)</f>
        <v>0</v>
      </c>
      <c r="I912" s="2">
        <f>IFERROR(AVERAGEIF(Customer_Revenue[[#This Row],[4/1/2022]:[9/30/2022]], "&gt;0"),0)</f>
        <v>25</v>
      </c>
      <c r="J912" s="1">
        <f>IFERROR(AVEDEV(Customer_Revenue[[#This Row],[4/1/2022]:[9/30/2022]]),0)</f>
        <v>0</v>
      </c>
      <c r="K912" s="1">
        <f>IFERROR(MAX(0,Customer_Revenue[[#This Row],[Q3 Mean]]-Customer_Revenue[[#This Row],[Q3 Mean Absolute Deviation]]),0)</f>
        <v>25</v>
      </c>
      <c r="L912" s="1">
        <f>IFERROR(MAX(0,Customer_Revenue[[#This Row],[Q3 Mean]]+Customer_Revenue[[#This Row],[Q3 Mean Absolute Deviation]]),0)</f>
        <v>25</v>
      </c>
      <c r="M912" s="2">
        <f>IFERROR(AVERAGEIF(Customer_Revenue[[#This Row],[10/1/2021]:[3/31/2022]], "&gt;0"),0)</f>
        <v>25</v>
      </c>
      <c r="N912" s="1">
        <f>IFERROR(AVEDEV(Customer_Revenue[[#This Row],[10/1/2021]:[3/31/2022]]),0)</f>
        <v>0</v>
      </c>
      <c r="O912" s="1">
        <f>IFERROR(MAX(0,#REF!-#REF!),0)</f>
        <v>0</v>
      </c>
      <c r="P912" s="1">
        <f>IFERROR(#REF!+#REF!,0)</f>
        <v>0</v>
      </c>
      <c r="Q912">
        <v>14204</v>
      </c>
      <c r="U912">
        <v>25</v>
      </c>
      <c r="Z912">
        <v>25</v>
      </c>
      <c r="AE912">
        <v>25</v>
      </c>
      <c r="AJ912">
        <v>25</v>
      </c>
      <c r="AP912">
        <v>25</v>
      </c>
      <c r="AU912">
        <v>25</v>
      </c>
      <c r="AZ912">
        <v>25</v>
      </c>
      <c r="BE912">
        <v>25</v>
      </c>
      <c r="BJ912">
        <v>25</v>
      </c>
      <c r="BO912">
        <v>25</v>
      </c>
      <c r="BT912">
        <v>25</v>
      </c>
      <c r="BY912">
        <v>25</v>
      </c>
      <c r="CD912">
        <v>25</v>
      </c>
      <c r="CI912">
        <v>25</v>
      </c>
      <c r="CK912" s="17"/>
      <c r="CN912">
        <v>25</v>
      </c>
      <c r="CS912">
        <v>25</v>
      </c>
      <c r="CX912">
        <v>25</v>
      </c>
      <c r="DC912">
        <v>25</v>
      </c>
      <c r="DH912">
        <v>25</v>
      </c>
      <c r="DM912">
        <v>25</v>
      </c>
      <c r="DR912">
        <v>25</v>
      </c>
      <c r="DW912">
        <v>25</v>
      </c>
      <c r="EB912">
        <v>25</v>
      </c>
      <c r="EG912">
        <v>25</v>
      </c>
      <c r="EL912">
        <v>25</v>
      </c>
      <c r="EQ912">
        <v>25</v>
      </c>
      <c r="EV912">
        <v>25</v>
      </c>
      <c r="FA912">
        <v>25</v>
      </c>
      <c r="FF912">
        <v>25</v>
      </c>
      <c r="FK912">
        <v>25</v>
      </c>
      <c r="FP912">
        <v>25</v>
      </c>
      <c r="FU912">
        <v>25</v>
      </c>
      <c r="FZ912">
        <v>25</v>
      </c>
      <c r="GE912">
        <v>25</v>
      </c>
      <c r="GJ912">
        <v>25</v>
      </c>
      <c r="GO912">
        <v>25</v>
      </c>
      <c r="GT912">
        <v>25</v>
      </c>
      <c r="GY912">
        <v>25</v>
      </c>
      <c r="HD912">
        <v>25</v>
      </c>
      <c r="HI912">
        <v>25</v>
      </c>
      <c r="HN912">
        <v>25</v>
      </c>
      <c r="HS912">
        <v>25</v>
      </c>
      <c r="HX912">
        <v>25</v>
      </c>
      <c r="IC912">
        <v>25</v>
      </c>
      <c r="IH912">
        <v>25</v>
      </c>
      <c r="IM912">
        <v>25</v>
      </c>
      <c r="IR912">
        <v>25</v>
      </c>
      <c r="IW912">
        <v>25</v>
      </c>
      <c r="JB912">
        <v>25</v>
      </c>
      <c r="JG912">
        <v>25</v>
      </c>
      <c r="JL912">
        <v>25</v>
      </c>
      <c r="JQ912">
        <v>25</v>
      </c>
    </row>
    <row r="913" spans="1:278" x14ac:dyDescent="0.3">
      <c r="A913" s="2">
        <f>IFERROR(AVERAGEIF(Customer_Revenue[[#This Row],[1/3/2022]:[3/31/2022]], "&gt;0"), 0)</f>
        <v>81.537692307692325</v>
      </c>
      <c r="B913" s="1">
        <f>IFERROR(AVEDEV(Customer_Revenue[[#This Row],[1/3/2022]:[3/31/2022]]),0)</f>
        <v>2.8750295857988011</v>
      </c>
      <c r="C913" s="1">
        <f>IFERROR(MAX(0,#REF!-#REF!),0)</f>
        <v>0</v>
      </c>
      <c r="D913" s="1">
        <f>IFERROR(#REF!+#REF!,0)</f>
        <v>0</v>
      </c>
      <c r="E913" s="2">
        <f>IFERROR(AVERAGEIF(Customer_Revenue[[#This Row],[4/1/2022]:[6/30/2022]], "&gt;0"), 0)</f>
        <v>65.924615384615379</v>
      </c>
      <c r="F913" s="1">
        <f>IFERROR(AVEDEV(Customer_Revenue[[#This Row],[4/1/2022]:[6/30/2022]]),0)</f>
        <v>8.3848520710059162</v>
      </c>
      <c r="G913" s="1">
        <f>IFERROR(MAX(0,#REF!-#REF!),0)</f>
        <v>0</v>
      </c>
      <c r="H913" s="1">
        <f>IFERROR(#REF!+#REF!,0)</f>
        <v>0</v>
      </c>
      <c r="I913" s="2">
        <f>IFERROR(AVERAGEIF(Customer_Revenue[[#This Row],[4/1/2022]:[9/30/2022]], "&gt;0"),0)</f>
        <v>63.019615384615385</v>
      </c>
      <c r="J913" s="1">
        <f>IFERROR(AVEDEV(Customer_Revenue[[#This Row],[4/1/2022]:[9/30/2022]]),0)</f>
        <v>5.0862721893491116</v>
      </c>
      <c r="K913" s="1">
        <f>IFERROR(MAX(0,Customer_Revenue[[#This Row],[Q3 Mean]]-Customer_Revenue[[#This Row],[Q3 Mean Absolute Deviation]]),0)</f>
        <v>57.933343195266275</v>
      </c>
      <c r="L913" s="1">
        <f>IFERROR(MAX(0,Customer_Revenue[[#This Row],[Q3 Mean]]+Customer_Revenue[[#This Row],[Q3 Mean Absolute Deviation]]),0)</f>
        <v>68.105887573964495</v>
      </c>
      <c r="M913" s="2">
        <f>IFERROR(AVERAGEIF(Customer_Revenue[[#This Row],[10/1/2021]:[3/31/2022]], "&gt;0"),0)</f>
        <v>71.499615384615396</v>
      </c>
      <c r="N913" s="1">
        <f>IFERROR(AVEDEV(Customer_Revenue[[#This Row],[10/1/2021]:[3/31/2022]]),0)</f>
        <v>10.703431952662724</v>
      </c>
      <c r="O913" s="1">
        <f>IFERROR(MAX(0,#REF!-#REF!),0)</f>
        <v>0</v>
      </c>
      <c r="P913" s="1">
        <f>IFERROR(#REF!+#REF!,0)</f>
        <v>0</v>
      </c>
      <c r="Q913">
        <v>14205</v>
      </c>
      <c r="U913">
        <v>56.94</v>
      </c>
      <c r="Z913">
        <v>56.94</v>
      </c>
      <c r="AE913">
        <v>56.94</v>
      </c>
      <c r="AJ913">
        <v>56.94</v>
      </c>
      <c r="AO913">
        <v>60.52</v>
      </c>
      <c r="AT913">
        <v>65.489999999999995</v>
      </c>
      <c r="AY913">
        <v>65.489999999999995</v>
      </c>
      <c r="BD913">
        <v>65.489999999999995</v>
      </c>
      <c r="BI913">
        <v>62.85</v>
      </c>
      <c r="BN913">
        <v>62.85</v>
      </c>
      <c r="BS913">
        <v>62.85</v>
      </c>
      <c r="BX913">
        <v>62.85</v>
      </c>
      <c r="CC913">
        <v>62.85</v>
      </c>
      <c r="CH913">
        <v>62.85</v>
      </c>
      <c r="CK913" s="17"/>
      <c r="CM913">
        <v>82.72</v>
      </c>
      <c r="CR913">
        <v>82.72</v>
      </c>
      <c r="CW913">
        <v>82.72</v>
      </c>
      <c r="DB913">
        <v>82.72</v>
      </c>
      <c r="DG913">
        <v>82.72</v>
      </c>
      <c r="DL913">
        <v>82.72</v>
      </c>
      <c r="DQ913">
        <v>82.72</v>
      </c>
      <c r="DV913">
        <v>82.72</v>
      </c>
      <c r="EA913">
        <v>82.72</v>
      </c>
      <c r="EF913">
        <v>84.22</v>
      </c>
      <c r="EK913">
        <v>84.22</v>
      </c>
      <c r="EP913">
        <v>84.22</v>
      </c>
      <c r="EU913">
        <v>79.55</v>
      </c>
      <c r="EZ913">
        <v>79.55</v>
      </c>
      <c r="FE913">
        <v>79.55</v>
      </c>
      <c r="FJ913">
        <v>79.55</v>
      </c>
      <c r="FO913">
        <v>59.38</v>
      </c>
      <c r="FT913">
        <v>59.38</v>
      </c>
      <c r="FY913">
        <v>59.38</v>
      </c>
      <c r="GD913">
        <v>59.38</v>
      </c>
      <c r="GI913">
        <v>60.26</v>
      </c>
      <c r="GN913">
        <v>60.26</v>
      </c>
      <c r="GS913">
        <v>60.26</v>
      </c>
      <c r="GX913">
        <v>60.26</v>
      </c>
      <c r="HC913">
        <v>60.26</v>
      </c>
      <c r="HH913">
        <v>60.26</v>
      </c>
      <c r="HM913">
        <v>60.26</v>
      </c>
      <c r="HR913">
        <v>60.26</v>
      </c>
      <c r="HW913">
        <v>60.26</v>
      </c>
      <c r="IB913">
        <v>60.26</v>
      </c>
      <c r="IG913">
        <v>60.26</v>
      </c>
      <c r="IL913">
        <v>59.99</v>
      </c>
      <c r="IQ913">
        <v>59.99</v>
      </c>
      <c r="IV913">
        <v>59.99</v>
      </c>
      <c r="JA913">
        <v>59.99</v>
      </c>
      <c r="JF913">
        <v>59.99</v>
      </c>
      <c r="JK913">
        <v>59.99</v>
      </c>
      <c r="JP913">
        <v>59.99</v>
      </c>
    </row>
    <row r="914" spans="1:278" x14ac:dyDescent="0.3">
      <c r="A914" s="2">
        <f>IFERROR(AVERAGEIF(Customer_Revenue[[#This Row],[1/3/2022]:[3/31/2022]], "&gt;0"), 0)</f>
        <v>139.63615384615383</v>
      </c>
      <c r="B914" s="1">
        <f>IFERROR(AVEDEV(Customer_Revenue[[#This Row],[1/3/2022]:[3/31/2022]]),0)</f>
        <v>0.53254437869822135</v>
      </c>
      <c r="C914" s="1">
        <f>IFERROR(MAX(0,#REF!-#REF!),0)</f>
        <v>0</v>
      </c>
      <c r="D914" s="1">
        <f>IFERROR(#REF!+#REF!,0)</f>
        <v>0</v>
      </c>
      <c r="E914" s="2">
        <f>IFERROR(AVERAGEIF(Customer_Revenue[[#This Row],[4/1/2022]:[6/30/2022]], "&gt;0"), 0)</f>
        <v>141.12846153846155</v>
      </c>
      <c r="F914" s="1">
        <f>IFERROR(AVEDEV(Customer_Revenue[[#This Row],[4/1/2022]:[6/30/2022]]),0)</f>
        <v>0.41656804733728098</v>
      </c>
      <c r="G914" s="1">
        <f>IFERROR(MAX(0,#REF!-#REF!),0)</f>
        <v>0</v>
      </c>
      <c r="H914" s="1">
        <f>IFERROR(#REF!+#REF!,0)</f>
        <v>0</v>
      </c>
      <c r="I914" s="2">
        <f>IFERROR(AVERAGEIF(Customer_Revenue[[#This Row],[4/1/2022]:[9/30/2022]], "&gt;0"),0)</f>
        <v>141.32653846153852</v>
      </c>
      <c r="J914" s="1">
        <f>IFERROR(AVEDEV(Customer_Revenue[[#This Row],[4/1/2022]:[9/30/2022]]),0)</f>
        <v>0.3301775147928761</v>
      </c>
      <c r="K914" s="1">
        <f>IFERROR(MAX(0,Customer_Revenue[[#This Row],[Q3 Mean]]-Customer_Revenue[[#This Row],[Q3 Mean Absolute Deviation]]),0)</f>
        <v>140.99636094674565</v>
      </c>
      <c r="L914" s="1">
        <f>IFERROR(MAX(0,Customer_Revenue[[#This Row],[Q3 Mean]]+Customer_Revenue[[#This Row],[Q3 Mean Absolute Deviation]]),0)</f>
        <v>141.65671597633138</v>
      </c>
      <c r="M914" s="2">
        <f>IFERROR(AVERAGEIF(Customer_Revenue[[#This Row],[10/1/2021]:[3/31/2022]], "&gt;0"),0)</f>
        <v>133.16884615384612</v>
      </c>
      <c r="N914" s="1">
        <f>IFERROR(AVEDEV(Customer_Revenue[[#This Row],[10/1/2021]:[3/31/2022]]),0)</f>
        <v>9.6371597633136226</v>
      </c>
      <c r="O914" s="1">
        <f>IFERROR(MAX(0,#REF!-#REF!),0)</f>
        <v>0</v>
      </c>
      <c r="P914" s="1">
        <f>IFERROR(#REF!+#REF!,0)</f>
        <v>0</v>
      </c>
      <c r="Q914">
        <v>14206</v>
      </c>
      <c r="V914">
        <v>129.44</v>
      </c>
      <c r="AA914">
        <v>129.44</v>
      </c>
      <c r="AF914">
        <v>129.44</v>
      </c>
      <c r="AK914">
        <v>129.44</v>
      </c>
      <c r="AP914">
        <v>137.65</v>
      </c>
      <c r="AU914">
        <v>139.29</v>
      </c>
      <c r="AZ914">
        <v>139.29</v>
      </c>
      <c r="BE914">
        <v>139.29</v>
      </c>
      <c r="BJ914">
        <v>139.29</v>
      </c>
      <c r="BO914">
        <v>114.58</v>
      </c>
      <c r="BT914">
        <v>41.39</v>
      </c>
      <c r="BY914">
        <v>139.29</v>
      </c>
      <c r="CD914">
        <v>139.29</v>
      </c>
      <c r="CI914">
        <v>139.29</v>
      </c>
      <c r="CK914" s="17"/>
      <c r="CN914">
        <v>139.29</v>
      </c>
      <c r="CS914">
        <v>139.29</v>
      </c>
      <c r="CX914">
        <v>139.29</v>
      </c>
      <c r="DC914">
        <v>139.29</v>
      </c>
      <c r="DH914">
        <v>139.29</v>
      </c>
      <c r="DM914">
        <v>139.29</v>
      </c>
      <c r="DR914">
        <v>139.29</v>
      </c>
      <c r="DW914">
        <v>139.29</v>
      </c>
      <c r="EB914">
        <v>139.29</v>
      </c>
      <c r="EG914">
        <v>140.79</v>
      </c>
      <c r="EL914">
        <v>140.79</v>
      </c>
      <c r="EQ914">
        <v>140.79</v>
      </c>
      <c r="EV914">
        <v>140.79</v>
      </c>
      <c r="FA914">
        <v>140.79</v>
      </c>
      <c r="FF914">
        <v>140.79</v>
      </c>
      <c r="FK914">
        <v>140.79</v>
      </c>
      <c r="FP914">
        <v>140.79</v>
      </c>
      <c r="FU914">
        <v>140.79</v>
      </c>
      <c r="FZ914">
        <v>140.79</v>
      </c>
      <c r="GE914">
        <v>140.79</v>
      </c>
      <c r="GJ914">
        <v>141.66999999999999</v>
      </c>
      <c r="GO914">
        <v>141.66999999999999</v>
      </c>
      <c r="GT914">
        <v>141.66999999999999</v>
      </c>
      <c r="GY914">
        <v>141.66999999999999</v>
      </c>
      <c r="HD914">
        <v>141.66999999999999</v>
      </c>
      <c r="HI914">
        <v>141.66999999999999</v>
      </c>
      <c r="HN914">
        <v>141.66999999999999</v>
      </c>
      <c r="HS914">
        <v>141.66999999999999</v>
      </c>
      <c r="HX914">
        <v>141.66999999999999</v>
      </c>
      <c r="IC914">
        <v>141.66999999999999</v>
      </c>
      <c r="IH914">
        <v>141.66999999999999</v>
      </c>
      <c r="IM914">
        <v>141.4</v>
      </c>
      <c r="IR914">
        <v>141.4</v>
      </c>
      <c r="IW914">
        <v>141.4</v>
      </c>
      <c r="JB914">
        <v>141.4</v>
      </c>
      <c r="JG914">
        <v>141.4</v>
      </c>
      <c r="JL914">
        <v>141.4</v>
      </c>
      <c r="JQ914">
        <v>141.4</v>
      </c>
    </row>
    <row r="915" spans="1:278" x14ac:dyDescent="0.3">
      <c r="A915" s="2">
        <f>IFERROR(AVERAGEIF(Customer_Revenue[[#This Row],[1/3/2022]:[3/31/2022]], "&gt;0"), 0)</f>
        <v>83.416153846153847</v>
      </c>
      <c r="B915" s="1">
        <f>IFERROR(AVEDEV(Customer_Revenue[[#This Row],[1/3/2022]:[3/31/2022]]),0)</f>
        <v>6.1828402366863875</v>
      </c>
      <c r="C915" s="1">
        <f>IFERROR(MAX(0,#REF!-#REF!),0)</f>
        <v>0</v>
      </c>
      <c r="D915" s="1">
        <f>IFERROR(#REF!+#REF!,0)</f>
        <v>0</v>
      </c>
      <c r="E915" s="2">
        <f>IFERROR(AVERAGEIF(Customer_Revenue[[#This Row],[4/1/2022]:[6/30/2022]], "&gt;0"), 0)</f>
        <v>76.521538461538455</v>
      </c>
      <c r="F915" s="1">
        <f>IFERROR(AVEDEV(Customer_Revenue[[#This Row],[4/1/2022]:[6/30/2022]]),0)</f>
        <v>4.0300591715976282</v>
      </c>
      <c r="G915" s="1">
        <f>IFERROR(MAX(0,#REF!-#REF!),0)</f>
        <v>0</v>
      </c>
      <c r="H915" s="1">
        <f>IFERROR(#REF!+#REF!,0)</f>
        <v>0</v>
      </c>
      <c r="I915" s="2">
        <f>IFERROR(AVERAGEIF(Customer_Revenue[[#This Row],[4/1/2022]:[9/30/2022]], "&gt;0"),0)</f>
        <v>75.193076923076916</v>
      </c>
      <c r="J915" s="1">
        <f>IFERROR(AVEDEV(Customer_Revenue[[#This Row],[4/1/2022]:[9/30/2022]]),0)</f>
        <v>2.4182840236686336</v>
      </c>
      <c r="K915" s="1">
        <f>IFERROR(MAX(0,Customer_Revenue[[#This Row],[Q3 Mean]]-Customer_Revenue[[#This Row],[Q3 Mean Absolute Deviation]]),0)</f>
        <v>72.774792899408283</v>
      </c>
      <c r="L915" s="1">
        <f>IFERROR(MAX(0,Customer_Revenue[[#This Row],[Q3 Mean]]+Customer_Revenue[[#This Row],[Q3 Mean Absolute Deviation]]),0)</f>
        <v>77.611360946745549</v>
      </c>
      <c r="M915" s="2">
        <f>IFERROR(AVERAGEIF(Customer_Revenue[[#This Row],[10/1/2021]:[3/31/2022]], "&gt;0"),0)</f>
        <v>75.46846153846154</v>
      </c>
      <c r="N915" s="1">
        <f>IFERROR(AVEDEV(Customer_Revenue[[#This Row],[10/1/2021]:[3/31/2022]]),0)</f>
        <v>9.2050295857988171</v>
      </c>
      <c r="O915" s="1">
        <f>IFERROR(MAX(0,#REF!-#REF!),0)</f>
        <v>0</v>
      </c>
      <c r="P915" s="1">
        <f>IFERROR(#REF!+#REF!,0)</f>
        <v>0</v>
      </c>
      <c r="Q915">
        <v>14207</v>
      </c>
      <c r="V915">
        <v>62.73</v>
      </c>
      <c r="AA915">
        <v>62.73</v>
      </c>
      <c r="AF915">
        <v>62.73</v>
      </c>
      <c r="AK915">
        <v>62.73</v>
      </c>
      <c r="AP915">
        <v>66.69</v>
      </c>
      <c r="AU915">
        <v>70.02</v>
      </c>
      <c r="AZ915">
        <v>70.02</v>
      </c>
      <c r="BE915">
        <v>70.02</v>
      </c>
      <c r="BJ915">
        <v>70.02</v>
      </c>
      <c r="BO915">
        <v>70.02</v>
      </c>
      <c r="BT915">
        <v>70.02</v>
      </c>
      <c r="BY915">
        <v>70.02</v>
      </c>
      <c r="CD915">
        <v>70.02</v>
      </c>
      <c r="CI915">
        <v>70.02</v>
      </c>
      <c r="CK915" s="17"/>
      <c r="CN915">
        <v>70.02</v>
      </c>
      <c r="CS915">
        <v>70.02</v>
      </c>
      <c r="CX915">
        <v>91.44</v>
      </c>
      <c r="DC915">
        <v>86.49</v>
      </c>
      <c r="DH915">
        <v>86.49</v>
      </c>
      <c r="DM915">
        <v>86.49</v>
      </c>
      <c r="DR915">
        <v>86.49</v>
      </c>
      <c r="DW915">
        <v>86.49</v>
      </c>
      <c r="EB915">
        <v>86.49</v>
      </c>
      <c r="EG915">
        <v>87.99</v>
      </c>
      <c r="EL915">
        <v>87.99</v>
      </c>
      <c r="EQ915">
        <v>87.99</v>
      </c>
      <c r="EV915">
        <v>87.99</v>
      </c>
      <c r="FA915">
        <v>87.99</v>
      </c>
      <c r="FF915">
        <v>79.78</v>
      </c>
      <c r="FK915">
        <v>76.45</v>
      </c>
      <c r="FP915">
        <v>73.13</v>
      </c>
      <c r="FU915">
        <v>73.13</v>
      </c>
      <c r="FZ915">
        <v>73.13</v>
      </c>
      <c r="GE915">
        <v>73.13</v>
      </c>
      <c r="GJ915">
        <v>74.010000000000005</v>
      </c>
      <c r="GO915">
        <v>74.010000000000005</v>
      </c>
      <c r="GT915">
        <v>74.010000000000005</v>
      </c>
      <c r="GY915">
        <v>74.010000000000005</v>
      </c>
      <c r="HD915">
        <v>74.010000000000005</v>
      </c>
      <c r="HI915">
        <v>74.010000000000005</v>
      </c>
      <c r="HN915">
        <v>74.010000000000005</v>
      </c>
      <c r="HS915">
        <v>74.010000000000005</v>
      </c>
      <c r="HX915">
        <v>74.010000000000005</v>
      </c>
      <c r="IC915">
        <v>74.010000000000005</v>
      </c>
      <c r="IH915">
        <v>74.010000000000005</v>
      </c>
      <c r="IM915">
        <v>73.739999999999995</v>
      </c>
      <c r="IR915">
        <v>73.739999999999995</v>
      </c>
      <c r="IW915">
        <v>73.739999999999995</v>
      </c>
      <c r="JB915">
        <v>73.739999999999995</v>
      </c>
      <c r="JG915">
        <v>73.739999999999995</v>
      </c>
      <c r="JL915">
        <v>73.739999999999995</v>
      </c>
      <c r="JQ915">
        <v>73.739999999999995</v>
      </c>
    </row>
    <row r="916" spans="1:278" x14ac:dyDescent="0.3">
      <c r="A916" s="2">
        <f>IFERROR(AVERAGEIF(Customer_Revenue[[#This Row],[1/3/2022]:[3/31/2022]], "&gt;0"), 0)</f>
        <v>62.766153846153841</v>
      </c>
      <c r="B916" s="1">
        <f>IFERROR(AVEDEV(Customer_Revenue[[#This Row],[1/3/2022]:[3/31/2022]]),0)</f>
        <v>0.53254437869822135</v>
      </c>
      <c r="C916" s="1">
        <f>IFERROR(MAX(0,#REF!-#REF!),0)</f>
        <v>0</v>
      </c>
      <c r="D916" s="1">
        <f>IFERROR(#REF!+#REF!,0)</f>
        <v>0</v>
      </c>
      <c r="E916" s="2">
        <f>IFERROR(AVERAGEIF(Customer_Revenue[[#This Row],[4/1/2022]:[6/30/2022]], "&gt;0"), 0)</f>
        <v>64.258461538461532</v>
      </c>
      <c r="F916" s="1">
        <f>IFERROR(AVEDEV(Customer_Revenue[[#This Row],[4/1/2022]:[6/30/2022]]),0)</f>
        <v>0.41656804733727443</v>
      </c>
      <c r="G916" s="1">
        <f>IFERROR(MAX(0,#REF!-#REF!),0)</f>
        <v>0</v>
      </c>
      <c r="H916" s="1">
        <f>IFERROR(#REF!+#REF!,0)</f>
        <v>0</v>
      </c>
      <c r="I916" s="2">
        <f>IFERROR(AVERAGEIF(Customer_Revenue[[#This Row],[4/1/2022]:[9/30/2022]], "&gt;0"),0)</f>
        <v>64.456538461538443</v>
      </c>
      <c r="J916" s="1">
        <f>IFERROR(AVEDEV(Customer_Revenue[[#This Row],[4/1/2022]:[9/30/2022]]),0)</f>
        <v>0.33017751479290508</v>
      </c>
      <c r="K916" s="1">
        <f>IFERROR(MAX(0,Customer_Revenue[[#This Row],[Q3 Mean]]-Customer_Revenue[[#This Row],[Q3 Mean Absolute Deviation]]),0)</f>
        <v>64.126360946745535</v>
      </c>
      <c r="L916" s="1">
        <f>IFERROR(MAX(0,Customer_Revenue[[#This Row],[Q3 Mean]]+Customer_Revenue[[#This Row],[Q3 Mean Absolute Deviation]]),0)</f>
        <v>64.786715976331351</v>
      </c>
      <c r="M916" s="2">
        <f>IFERROR(AVERAGEIF(Customer_Revenue[[#This Row],[10/1/2021]:[3/31/2022]], "&gt;0"),0)</f>
        <v>61.410000000000018</v>
      </c>
      <c r="N916" s="1">
        <f>IFERROR(AVEDEV(Customer_Revenue[[#This Row],[10/1/2021]:[3/31/2022]]),0)</f>
        <v>1.9776923076922976</v>
      </c>
      <c r="O916" s="1">
        <f>IFERROR(MAX(0,#REF!-#REF!),0)</f>
        <v>0</v>
      </c>
      <c r="P916" s="1">
        <f>IFERROR(#REF!+#REF!,0)</f>
        <v>0</v>
      </c>
      <c r="Q916">
        <v>14208</v>
      </c>
      <c r="V916">
        <v>55.56</v>
      </c>
      <c r="AA916">
        <v>55.56</v>
      </c>
      <c r="AF916">
        <v>55.56</v>
      </c>
      <c r="AK916">
        <v>55.56</v>
      </c>
      <c r="AP916">
        <v>59.1</v>
      </c>
      <c r="AU916">
        <v>62.42</v>
      </c>
      <c r="AZ916">
        <v>62.42</v>
      </c>
      <c r="BE916">
        <v>62.42</v>
      </c>
      <c r="BJ916">
        <v>62.42</v>
      </c>
      <c r="BO916">
        <v>62.42</v>
      </c>
      <c r="BT916">
        <v>62.42</v>
      </c>
      <c r="BY916">
        <v>62.42</v>
      </c>
      <c r="CD916">
        <v>62.42</v>
      </c>
      <c r="CI916">
        <v>62.42</v>
      </c>
      <c r="CK916" s="17"/>
      <c r="CN916">
        <v>62.42</v>
      </c>
      <c r="CS916">
        <v>62.42</v>
      </c>
      <c r="CX916">
        <v>62.42</v>
      </c>
      <c r="DC916">
        <v>62.42</v>
      </c>
      <c r="DH916">
        <v>62.42</v>
      </c>
      <c r="DM916">
        <v>62.42</v>
      </c>
      <c r="DR916">
        <v>62.42</v>
      </c>
      <c r="DW916">
        <v>62.42</v>
      </c>
      <c r="EB916">
        <v>62.42</v>
      </c>
      <c r="EG916">
        <v>63.92</v>
      </c>
      <c r="EL916">
        <v>63.92</v>
      </c>
      <c r="EQ916">
        <v>63.92</v>
      </c>
      <c r="EV916">
        <v>63.92</v>
      </c>
      <c r="FA916">
        <v>63.92</v>
      </c>
      <c r="FF916">
        <v>63.92</v>
      </c>
      <c r="FK916">
        <v>63.92</v>
      </c>
      <c r="FP916">
        <v>63.92</v>
      </c>
      <c r="FU916">
        <v>63.92</v>
      </c>
      <c r="FZ916">
        <v>63.92</v>
      </c>
      <c r="GE916">
        <v>63.92</v>
      </c>
      <c r="GJ916">
        <v>64.8</v>
      </c>
      <c r="GO916">
        <v>64.8</v>
      </c>
      <c r="GT916">
        <v>64.8</v>
      </c>
      <c r="GY916">
        <v>64.8</v>
      </c>
      <c r="HD916">
        <v>64.8</v>
      </c>
      <c r="HI916">
        <v>64.8</v>
      </c>
      <c r="HN916">
        <v>64.8</v>
      </c>
      <c r="HS916">
        <v>64.8</v>
      </c>
      <c r="HX916">
        <v>64.8</v>
      </c>
      <c r="IC916">
        <v>64.8</v>
      </c>
      <c r="IH916">
        <v>64.8</v>
      </c>
      <c r="IM916">
        <v>64.53</v>
      </c>
      <c r="IR916">
        <v>64.53</v>
      </c>
      <c r="IW916">
        <v>64.53</v>
      </c>
      <c r="JB916">
        <v>64.53</v>
      </c>
      <c r="JG916">
        <v>64.53</v>
      </c>
      <c r="JL916">
        <v>64.53</v>
      </c>
      <c r="JQ916">
        <v>64.53</v>
      </c>
    </row>
    <row r="917" spans="1:278" x14ac:dyDescent="0.3">
      <c r="A917" s="2">
        <f>IFERROR(AVERAGEIF(Customer_Revenue[[#This Row],[1/3/2022]:[3/31/2022]], "&gt;0"), 0)</f>
        <v>47.476153846153849</v>
      </c>
      <c r="B917" s="1">
        <f>IFERROR(AVEDEV(Customer_Revenue[[#This Row],[1/3/2022]:[3/31/2022]]),0)</f>
        <v>0.53254437869822513</v>
      </c>
      <c r="C917" s="1">
        <f>IFERROR(MAX(0,#REF!-#REF!),0)</f>
        <v>0</v>
      </c>
      <c r="D917" s="1">
        <f>IFERROR(#REF!+#REF!,0)</f>
        <v>0</v>
      </c>
      <c r="E917" s="2">
        <f>IFERROR(AVERAGEIF(Customer_Revenue[[#This Row],[4/1/2022]:[6/30/2022]], "&gt;0"), 0)</f>
        <v>48.96846153846154</v>
      </c>
      <c r="F917" s="1">
        <f>IFERROR(AVEDEV(Customer_Revenue[[#This Row],[4/1/2022]:[6/30/2022]]),0)</f>
        <v>0.41656804733727609</v>
      </c>
      <c r="G917" s="1">
        <f>IFERROR(MAX(0,#REF!-#REF!),0)</f>
        <v>0</v>
      </c>
      <c r="H917" s="1">
        <f>IFERROR(#REF!+#REF!,0)</f>
        <v>0</v>
      </c>
      <c r="I917" s="2">
        <f>IFERROR(AVERAGEIF(Customer_Revenue[[#This Row],[4/1/2022]:[9/30/2022]], "&gt;0"),0)</f>
        <v>49.166538461538458</v>
      </c>
      <c r="J917" s="1">
        <f>IFERROR(AVEDEV(Customer_Revenue[[#This Row],[4/1/2022]:[9/30/2022]]),0)</f>
        <v>0.33017751479289958</v>
      </c>
      <c r="K917" s="1">
        <f>IFERROR(MAX(0,Customer_Revenue[[#This Row],[Q3 Mean]]-Customer_Revenue[[#This Row],[Q3 Mean Absolute Deviation]]),0)</f>
        <v>48.836360946745557</v>
      </c>
      <c r="L917" s="1">
        <f>IFERROR(MAX(0,Customer_Revenue[[#This Row],[Q3 Mean]]+Customer_Revenue[[#This Row],[Q3 Mean Absolute Deviation]]),0)</f>
        <v>49.496715976331359</v>
      </c>
      <c r="M917" s="2">
        <f>IFERROR(AVERAGEIF(Customer_Revenue[[#This Row],[10/1/2021]:[3/31/2022]], "&gt;0"),0)</f>
        <v>46.870769230769255</v>
      </c>
      <c r="N917" s="1">
        <f>IFERROR(AVEDEV(Customer_Revenue[[#This Row],[10/1/2021]:[3/31/2022]]),0)</f>
        <v>0.78485207100590226</v>
      </c>
      <c r="O917" s="1">
        <f>IFERROR(MAX(0,#REF!-#REF!),0)</f>
        <v>0</v>
      </c>
      <c r="P917" s="1">
        <f>IFERROR(#REF!+#REF!,0)</f>
        <v>0</v>
      </c>
      <c r="Q917">
        <v>14209</v>
      </c>
      <c r="V917">
        <v>44.32</v>
      </c>
      <c r="AA917">
        <v>44.32</v>
      </c>
      <c r="AF917">
        <v>44.32</v>
      </c>
      <c r="AK917">
        <v>44.32</v>
      </c>
      <c r="AP917">
        <v>47.13</v>
      </c>
      <c r="AU917">
        <v>47.13</v>
      </c>
      <c r="AZ917">
        <v>47.13</v>
      </c>
      <c r="BE917">
        <v>47.13</v>
      </c>
      <c r="BJ917">
        <v>47.13</v>
      </c>
      <c r="BO917">
        <v>47.13</v>
      </c>
      <c r="BT917">
        <v>47.13</v>
      </c>
      <c r="BY917">
        <v>47.13</v>
      </c>
      <c r="CD917">
        <v>47.13</v>
      </c>
      <c r="CI917">
        <v>47.13</v>
      </c>
      <c r="CK917" s="17"/>
      <c r="CN917">
        <v>47.13</v>
      </c>
      <c r="CS917">
        <v>47.13</v>
      </c>
      <c r="CX917">
        <v>47.13</v>
      </c>
      <c r="DC917">
        <v>47.13</v>
      </c>
      <c r="DH917">
        <v>47.13</v>
      </c>
      <c r="DM917">
        <v>47.13</v>
      </c>
      <c r="DR917">
        <v>47.13</v>
      </c>
      <c r="DW917">
        <v>47.13</v>
      </c>
      <c r="EB917">
        <v>47.13</v>
      </c>
      <c r="EG917">
        <v>48.63</v>
      </c>
      <c r="EL917">
        <v>48.63</v>
      </c>
      <c r="EQ917">
        <v>48.63</v>
      </c>
      <c r="EV917">
        <v>48.63</v>
      </c>
      <c r="FA917">
        <v>48.63</v>
      </c>
      <c r="FF917">
        <v>48.63</v>
      </c>
      <c r="FK917">
        <v>48.63</v>
      </c>
      <c r="FP917">
        <v>48.63</v>
      </c>
      <c r="FU917">
        <v>48.63</v>
      </c>
      <c r="FZ917">
        <v>48.63</v>
      </c>
      <c r="GE917">
        <v>48.63</v>
      </c>
      <c r="GJ917">
        <v>49.51</v>
      </c>
      <c r="GO917">
        <v>49.51</v>
      </c>
      <c r="GT917">
        <v>49.51</v>
      </c>
      <c r="GY917">
        <v>49.51</v>
      </c>
      <c r="HD917">
        <v>49.51</v>
      </c>
      <c r="HI917">
        <v>49.51</v>
      </c>
      <c r="HN917">
        <v>49.51</v>
      </c>
      <c r="HS917">
        <v>49.51</v>
      </c>
      <c r="HX917">
        <v>49.51</v>
      </c>
      <c r="IC917">
        <v>49.51</v>
      </c>
      <c r="IH917">
        <v>49.51</v>
      </c>
      <c r="IM917">
        <v>49.24</v>
      </c>
      <c r="IR917">
        <v>49.24</v>
      </c>
      <c r="IW917">
        <v>49.24</v>
      </c>
      <c r="JB917">
        <v>49.24</v>
      </c>
      <c r="JG917">
        <v>49.24</v>
      </c>
      <c r="JL917">
        <v>49.24</v>
      </c>
      <c r="JQ917">
        <v>49.24</v>
      </c>
    </row>
    <row r="918" spans="1:278" x14ac:dyDescent="0.3">
      <c r="A918" s="2">
        <f>IFERROR(AVERAGEIF(Customer_Revenue[[#This Row],[1/3/2022]:[3/31/2022]], "&gt;0"), 0)</f>
        <v>33.886153846153853</v>
      </c>
      <c r="B918" s="1">
        <f>IFERROR(AVEDEV(Customer_Revenue[[#This Row],[1/3/2022]:[3/31/2022]]),0)</f>
        <v>0.53254437869822902</v>
      </c>
      <c r="C918" s="1">
        <f>IFERROR(MAX(0,#REF!-#REF!),0)</f>
        <v>0</v>
      </c>
      <c r="D918" s="1">
        <f>IFERROR(#REF!+#REF!,0)</f>
        <v>0</v>
      </c>
      <c r="E918" s="2">
        <f>IFERROR(AVERAGEIF(Customer_Revenue[[#This Row],[4/1/2022]:[6/30/2022]], "&gt;0"), 0)</f>
        <v>28.089230769230767</v>
      </c>
      <c r="F918" s="1">
        <f>IFERROR(AVEDEV(Customer_Revenue[[#This Row],[4/1/2022]:[6/30/2022]]),0)</f>
        <v>4.277396449704141</v>
      </c>
      <c r="G918" s="1">
        <f>IFERROR(MAX(0,#REF!-#REF!),0)</f>
        <v>0</v>
      </c>
      <c r="H918" s="1">
        <f>IFERROR(#REF!+#REF!,0)</f>
        <v>0</v>
      </c>
      <c r="I918" s="2">
        <f>IFERROR(AVERAGEIF(Customer_Revenue[[#This Row],[4/1/2022]:[9/30/2022]], "&gt;0"),0)</f>
        <v>26.544615384615383</v>
      </c>
      <c r="J918" s="1">
        <f>IFERROR(AVEDEV(Customer_Revenue[[#This Row],[4/1/2022]:[9/30/2022]]),0)</f>
        <v>2.6139644970414193</v>
      </c>
      <c r="K918" s="1">
        <f>IFERROR(MAX(0,Customer_Revenue[[#This Row],[Q3 Mean]]-Customer_Revenue[[#This Row],[Q3 Mean Absolute Deviation]]),0)</f>
        <v>23.930650887573965</v>
      </c>
      <c r="L918" s="1">
        <f>IFERROR(MAX(0,Customer_Revenue[[#This Row],[Q3 Mean]]+Customer_Revenue[[#This Row],[Q3 Mean Absolute Deviation]]),0)</f>
        <v>29.158579881656802</v>
      </c>
      <c r="M918" s="2">
        <f>IFERROR(AVERAGEIF(Customer_Revenue[[#This Row],[10/1/2021]:[3/31/2022]], "&gt;0"),0)</f>
        <v>30.428461538461534</v>
      </c>
      <c r="N918" s="1">
        <f>IFERROR(AVEDEV(Customer_Revenue[[#This Row],[10/1/2021]:[3/31/2022]]),0)</f>
        <v>4.1757396449704114</v>
      </c>
      <c r="O918" s="1">
        <f>IFERROR(MAX(0,#REF!-#REF!),0)</f>
        <v>0</v>
      </c>
      <c r="P918" s="1">
        <f>IFERROR(#REF!+#REF!,0)</f>
        <v>0</v>
      </c>
      <c r="Q918">
        <v>14210</v>
      </c>
      <c r="V918">
        <v>25</v>
      </c>
      <c r="AA918">
        <v>25</v>
      </c>
      <c r="AF918">
        <v>25</v>
      </c>
      <c r="AK918">
        <v>25</v>
      </c>
      <c r="AP918">
        <v>25</v>
      </c>
      <c r="AU918">
        <v>25</v>
      </c>
      <c r="AZ918">
        <v>25</v>
      </c>
      <c r="BE918">
        <v>25</v>
      </c>
      <c r="BJ918">
        <v>25</v>
      </c>
      <c r="BO918">
        <v>25</v>
      </c>
      <c r="BT918">
        <v>33.54</v>
      </c>
      <c r="BY918">
        <v>33.54</v>
      </c>
      <c r="CD918">
        <v>33.54</v>
      </c>
      <c r="CI918">
        <v>33.54</v>
      </c>
      <c r="CK918" s="17"/>
      <c r="CN918">
        <v>33.54</v>
      </c>
      <c r="CS918">
        <v>33.54</v>
      </c>
      <c r="CX918">
        <v>33.54</v>
      </c>
      <c r="DC918">
        <v>33.54</v>
      </c>
      <c r="DH918">
        <v>33.54</v>
      </c>
      <c r="DM918">
        <v>33.54</v>
      </c>
      <c r="DR918">
        <v>33.54</v>
      </c>
      <c r="DW918">
        <v>33.54</v>
      </c>
      <c r="EB918">
        <v>33.54</v>
      </c>
      <c r="EG918">
        <v>35.04</v>
      </c>
      <c r="EL918">
        <v>35.04</v>
      </c>
      <c r="EQ918">
        <v>35.04</v>
      </c>
      <c r="EV918">
        <v>35.04</v>
      </c>
      <c r="FA918">
        <v>35.04</v>
      </c>
      <c r="FF918">
        <v>35.04</v>
      </c>
      <c r="FK918">
        <v>35.04</v>
      </c>
      <c r="FP918">
        <v>25</v>
      </c>
      <c r="FU918">
        <v>25</v>
      </c>
      <c r="FZ918">
        <v>25</v>
      </c>
      <c r="GE918">
        <v>25</v>
      </c>
      <c r="GJ918">
        <v>25</v>
      </c>
      <c r="GO918">
        <v>25</v>
      </c>
      <c r="GT918">
        <v>25</v>
      </c>
      <c r="GY918">
        <v>25</v>
      </c>
      <c r="HD918">
        <v>25</v>
      </c>
      <c r="HI918">
        <v>25</v>
      </c>
      <c r="HN918">
        <v>25</v>
      </c>
      <c r="HS918">
        <v>25</v>
      </c>
      <c r="HX918">
        <v>25</v>
      </c>
      <c r="IC918">
        <v>25</v>
      </c>
      <c r="IH918">
        <v>25</v>
      </c>
      <c r="IM918">
        <v>25</v>
      </c>
      <c r="IR918">
        <v>25</v>
      </c>
      <c r="IW918">
        <v>25</v>
      </c>
      <c r="JB918">
        <v>25</v>
      </c>
      <c r="JG918">
        <v>25</v>
      </c>
      <c r="JL918">
        <v>25</v>
      </c>
      <c r="JQ918">
        <v>25</v>
      </c>
    </row>
    <row r="919" spans="1:278" x14ac:dyDescent="0.3">
      <c r="A919" s="2">
        <f>IFERROR(AVERAGEIF(Customer_Revenue[[#This Row],[1/3/2022]:[3/31/2022]], "&gt;0"), 0)</f>
        <v>8.2899999999999956</v>
      </c>
      <c r="B919" s="1">
        <f>IFERROR(AVEDEV(Customer_Revenue[[#This Row],[1/3/2022]:[3/31/2022]]),0)</f>
        <v>3.5527136788005009E-15</v>
      </c>
      <c r="C919" s="1">
        <f>IFERROR(MAX(0,#REF!-#REF!),0)</f>
        <v>0</v>
      </c>
      <c r="D919" s="1">
        <f>IFERROR(#REF!+#REF!,0)</f>
        <v>0</v>
      </c>
      <c r="E919" s="2">
        <f>IFERROR(AVERAGEIF(Customer_Revenue[[#This Row],[4/1/2022]:[6/30/2022]], "&gt;0"), 0)</f>
        <v>8.2899999999999956</v>
      </c>
      <c r="F919" s="1">
        <f>IFERROR(AVEDEV(Customer_Revenue[[#This Row],[4/1/2022]:[6/30/2022]]),0)</f>
        <v>3.5527136788005009E-15</v>
      </c>
      <c r="G919" s="1">
        <f>IFERROR(MAX(0,#REF!-#REF!),0)</f>
        <v>0</v>
      </c>
      <c r="H919" s="1">
        <f>IFERROR(#REF!+#REF!,0)</f>
        <v>0</v>
      </c>
      <c r="I919" s="2">
        <f>IFERROR(AVERAGEIF(Customer_Revenue[[#This Row],[4/1/2022]:[9/30/2022]], "&gt;0"),0)</f>
        <v>8.2899999999999938</v>
      </c>
      <c r="J919" s="1">
        <f>IFERROR(AVEDEV(Customer_Revenue[[#This Row],[4/1/2022]:[9/30/2022]]),0)</f>
        <v>5.3290705182007514E-15</v>
      </c>
      <c r="K919" s="1">
        <f>IFERROR(MAX(0,Customer_Revenue[[#This Row],[Q3 Mean]]-Customer_Revenue[[#This Row],[Q3 Mean Absolute Deviation]]),0)</f>
        <v>8.2899999999999885</v>
      </c>
      <c r="L919" s="1">
        <f>IFERROR(MAX(0,Customer_Revenue[[#This Row],[Q3 Mean]]+Customer_Revenue[[#This Row],[Q3 Mean Absolute Deviation]]),0)</f>
        <v>8.2899999999999991</v>
      </c>
      <c r="M919" s="2">
        <f>IFERROR(AVERAGEIF(Customer_Revenue[[#This Row],[10/1/2021]:[3/31/2022]], "&gt;0"),0)</f>
        <v>8.219230769230764</v>
      </c>
      <c r="N919" s="1">
        <f>IFERROR(AVEDEV(Customer_Revenue[[#This Row],[10/1/2021]:[3/31/2022]]),0)</f>
        <v>0.11976331360947033</v>
      </c>
      <c r="O919" s="1">
        <f>IFERROR(MAX(0,#REF!-#REF!),0)</f>
        <v>0</v>
      </c>
      <c r="P919" s="1">
        <f>IFERROR(#REF!+#REF!,0)</f>
        <v>0</v>
      </c>
      <c r="Q919">
        <v>14211</v>
      </c>
      <c r="V919">
        <v>7.83</v>
      </c>
      <c r="AA919">
        <v>7.83</v>
      </c>
      <c r="AF919">
        <v>7.83</v>
      </c>
      <c r="AK919">
        <v>7.83</v>
      </c>
      <c r="AP919">
        <v>8.2899999999999991</v>
      </c>
      <c r="AU919">
        <v>8.2899999999999991</v>
      </c>
      <c r="AZ919">
        <v>8.2899999999999991</v>
      </c>
      <c r="BE919">
        <v>8.2899999999999991</v>
      </c>
      <c r="BJ919">
        <v>8.2899999999999991</v>
      </c>
      <c r="BO919">
        <v>8.2899999999999991</v>
      </c>
      <c r="BT919">
        <v>8.2899999999999991</v>
      </c>
      <c r="BY919">
        <v>8.2899999999999991</v>
      </c>
      <c r="CD919">
        <v>8.2899999999999991</v>
      </c>
      <c r="CI919">
        <v>8.2899999999999991</v>
      </c>
      <c r="CK919" s="17"/>
      <c r="CN919">
        <v>8.2899999999999991</v>
      </c>
      <c r="CS919">
        <v>8.2899999999999991</v>
      </c>
      <c r="CX919">
        <v>8.2899999999999991</v>
      </c>
      <c r="DC919">
        <v>8.2899999999999991</v>
      </c>
      <c r="DH919">
        <v>8.2899999999999991</v>
      </c>
      <c r="DM919">
        <v>8.2899999999999991</v>
      </c>
      <c r="DR919">
        <v>8.2899999999999991</v>
      </c>
      <c r="DW919">
        <v>8.2899999999999991</v>
      </c>
      <c r="EB919">
        <v>8.2899999999999991</v>
      </c>
      <c r="EG919">
        <v>8.2899999999999991</v>
      </c>
      <c r="EL919">
        <v>8.2899999999999991</v>
      </c>
      <c r="EQ919">
        <v>8.2899999999999991</v>
      </c>
      <c r="EV919">
        <v>8.2899999999999991</v>
      </c>
      <c r="FA919">
        <v>8.2899999999999991</v>
      </c>
      <c r="FF919">
        <v>8.2899999999999991</v>
      </c>
      <c r="FK919">
        <v>8.2899999999999991</v>
      </c>
      <c r="FP919">
        <v>8.2899999999999991</v>
      </c>
      <c r="FU919">
        <v>8.2899999999999991</v>
      </c>
      <c r="FZ919">
        <v>8.2899999999999991</v>
      </c>
      <c r="GE919">
        <v>8.2899999999999991</v>
      </c>
      <c r="GJ919">
        <v>8.2899999999999991</v>
      </c>
      <c r="GO919">
        <v>8.2899999999999991</v>
      </c>
      <c r="GT919">
        <v>8.2899999999999991</v>
      </c>
      <c r="GY919">
        <v>8.2899999999999991</v>
      </c>
      <c r="HD919">
        <v>8.2899999999999991</v>
      </c>
      <c r="HI919">
        <v>8.2899999999999991</v>
      </c>
      <c r="HN919">
        <v>8.2899999999999991</v>
      </c>
      <c r="HS919">
        <v>8.2899999999999991</v>
      </c>
      <c r="HX919">
        <v>8.2899999999999991</v>
      </c>
      <c r="IC919">
        <v>8.2899999999999991</v>
      </c>
      <c r="IH919">
        <v>8.2899999999999991</v>
      </c>
      <c r="IM919">
        <v>8.2899999999999991</v>
      </c>
      <c r="IR919">
        <v>8.2899999999999991</v>
      </c>
      <c r="IW919">
        <v>8.2899999999999991</v>
      </c>
      <c r="JB919">
        <v>8.2899999999999991</v>
      </c>
      <c r="JG919">
        <v>8.2899999999999991</v>
      </c>
      <c r="JL919">
        <v>8.2899999999999991</v>
      </c>
      <c r="JQ919">
        <v>8.2899999999999991</v>
      </c>
    </row>
    <row r="920" spans="1:278" x14ac:dyDescent="0.3">
      <c r="A920" s="2">
        <f>IFERROR(AVERAGEIF(Customer_Revenue[[#This Row],[1/3/2022]:[3/31/2022]], "&gt;0"), 0)</f>
        <v>131.04000000000002</v>
      </c>
      <c r="B920" s="1">
        <f>IFERROR(AVEDEV(Customer_Revenue[[#This Row],[1/3/2022]:[3/31/2022]]),0)</f>
        <v>16.550769230769223</v>
      </c>
      <c r="C920" s="1">
        <f>IFERROR(MAX(0,#REF!-#REF!),0)</f>
        <v>0</v>
      </c>
      <c r="D920" s="1">
        <f>IFERROR(#REF!+#REF!,0)</f>
        <v>0</v>
      </c>
      <c r="E920" s="2">
        <f>IFERROR(AVERAGEIF(Customer_Revenue[[#This Row],[4/1/2022]:[6/30/2022]], "&gt;0"), 0)</f>
        <v>75.603846153846135</v>
      </c>
      <c r="F920" s="1">
        <f>IFERROR(AVEDEV(Customer_Revenue[[#This Row],[4/1/2022]:[6/30/2022]]),0)</f>
        <v>1.6269822485207219</v>
      </c>
      <c r="G920" s="1">
        <f>IFERROR(MAX(0,#REF!-#REF!),0)</f>
        <v>0</v>
      </c>
      <c r="H920" s="1">
        <f>IFERROR(#REF!+#REF!,0)</f>
        <v>0</v>
      </c>
      <c r="I920" s="2">
        <f>IFERROR(AVERAGEIF(Customer_Revenue[[#This Row],[4/1/2022]:[9/30/2022]], "&gt;0"),0)</f>
        <v>76.314230769230804</v>
      </c>
      <c r="J920" s="1">
        <f>IFERROR(AVEDEV(Customer_Revenue[[#This Row],[4/1/2022]:[9/30/2022]]),0)</f>
        <v>1.0395266272189239</v>
      </c>
      <c r="K920" s="1">
        <f>IFERROR(MAX(0,Customer_Revenue[[#This Row],[Q3 Mean]]-Customer_Revenue[[#This Row],[Q3 Mean Absolute Deviation]]),0)</f>
        <v>75.274704142011885</v>
      </c>
      <c r="L920" s="1">
        <f>IFERROR(MAX(0,Customer_Revenue[[#This Row],[Q3 Mean]]+Customer_Revenue[[#This Row],[Q3 Mean Absolute Deviation]]),0)</f>
        <v>77.353757396449723</v>
      </c>
      <c r="M920" s="2">
        <f>IFERROR(AVERAGEIF(Customer_Revenue[[#This Row],[10/1/2021]:[3/31/2022]], "&gt;0"),0)</f>
        <v>107.21615384615386</v>
      </c>
      <c r="N920" s="1">
        <f>IFERROR(AVEDEV(Customer_Revenue[[#This Row],[10/1/2021]:[3/31/2022]]),0)</f>
        <v>30.743195266272185</v>
      </c>
      <c r="O920" s="1">
        <f>IFERROR(MAX(0,#REF!-#REF!),0)</f>
        <v>0</v>
      </c>
      <c r="P920" s="1">
        <f>IFERROR(#REF!+#REF!,0)</f>
        <v>0</v>
      </c>
      <c r="Q920">
        <v>14213</v>
      </c>
      <c r="V920">
        <v>67.209999999999994</v>
      </c>
      <c r="AA920">
        <v>67.209999999999994</v>
      </c>
      <c r="AF920">
        <v>67.209999999999994</v>
      </c>
      <c r="AK920">
        <v>67.209999999999994</v>
      </c>
      <c r="AP920">
        <v>71.459999999999994</v>
      </c>
      <c r="AU920">
        <v>64.81</v>
      </c>
      <c r="AZ920">
        <v>64.81</v>
      </c>
      <c r="BE920">
        <v>64.81</v>
      </c>
      <c r="BJ920">
        <v>64.81</v>
      </c>
      <c r="BO920">
        <v>121.14</v>
      </c>
      <c r="BT920">
        <v>121.14</v>
      </c>
      <c r="BY920">
        <v>121.14</v>
      </c>
      <c r="CD920">
        <v>121.14</v>
      </c>
      <c r="CI920">
        <v>121.14</v>
      </c>
      <c r="CK920" s="17"/>
      <c r="CN920">
        <v>121.14</v>
      </c>
      <c r="CS920">
        <v>121.14</v>
      </c>
      <c r="CX920">
        <v>121.14</v>
      </c>
      <c r="DC920">
        <v>121.14</v>
      </c>
      <c r="DH920">
        <v>145.97999999999999</v>
      </c>
      <c r="DM920">
        <v>145.97999999999999</v>
      </c>
      <c r="DR920">
        <v>145.97999999999999</v>
      </c>
      <c r="DW920">
        <v>145.97999999999999</v>
      </c>
      <c r="EB920">
        <v>145.97999999999999</v>
      </c>
      <c r="EG920">
        <v>147.47999999999999</v>
      </c>
      <c r="EL920">
        <v>147.47999999999999</v>
      </c>
      <c r="EQ920">
        <v>72.959999999999994</v>
      </c>
      <c r="EV920">
        <v>72.959999999999994</v>
      </c>
      <c r="FA920">
        <v>72.959999999999994</v>
      </c>
      <c r="FF920">
        <v>72.959999999999994</v>
      </c>
      <c r="FK920">
        <v>72.959999999999994</v>
      </c>
      <c r="FP920">
        <v>76.290000000000006</v>
      </c>
      <c r="FU920">
        <v>76.290000000000006</v>
      </c>
      <c r="FZ920">
        <v>76.290000000000006</v>
      </c>
      <c r="GE920">
        <v>76.290000000000006</v>
      </c>
      <c r="GJ920">
        <v>77.17</v>
      </c>
      <c r="GO920">
        <v>77.17</v>
      </c>
      <c r="GT920">
        <v>77.17</v>
      </c>
      <c r="GY920">
        <v>77.17</v>
      </c>
      <c r="HD920">
        <v>77.17</v>
      </c>
      <c r="HI920">
        <v>77.17</v>
      </c>
      <c r="HN920">
        <v>77.17</v>
      </c>
      <c r="HS920">
        <v>77.17</v>
      </c>
      <c r="HX920">
        <v>77.17</v>
      </c>
      <c r="IC920">
        <v>77.17</v>
      </c>
      <c r="IH920">
        <v>77.17</v>
      </c>
      <c r="IM920">
        <v>76.900000000000006</v>
      </c>
      <c r="IR920">
        <v>76.900000000000006</v>
      </c>
      <c r="IW920">
        <v>76.900000000000006</v>
      </c>
      <c r="JB920">
        <v>76.900000000000006</v>
      </c>
      <c r="JG920">
        <v>76.900000000000006</v>
      </c>
      <c r="JL920">
        <v>76.900000000000006</v>
      </c>
      <c r="JQ920">
        <v>76.900000000000006</v>
      </c>
    </row>
    <row r="921" spans="1:278" x14ac:dyDescent="0.3">
      <c r="A921" s="2">
        <f>IFERROR(AVERAGEIF(Customer_Revenue[[#This Row],[1/3/2022]:[3/31/2022]], "&gt;0"), 0)</f>
        <v>27.256666666666664</v>
      </c>
      <c r="B921" s="1">
        <f>IFERROR(AVEDEV(Customer_Revenue[[#This Row],[1/3/2022]:[3/31/2022]]),0)</f>
        <v>2.1361111111111097</v>
      </c>
      <c r="C921" s="1">
        <f>IFERROR(MAX(0,#REF!-#REF!),0)</f>
        <v>0</v>
      </c>
      <c r="D921" s="1">
        <f>IFERROR(#REF!+#REF!,0)</f>
        <v>0</v>
      </c>
      <c r="E921" s="2">
        <f>IFERROR(AVERAGEIF(Customer_Revenue[[#This Row],[4/1/2022]:[6/30/2022]], "&gt;0"), 0)</f>
        <v>28.686153846153847</v>
      </c>
      <c r="F921" s="1">
        <f>IFERROR(AVEDEV(Customer_Revenue[[#This Row],[4/1/2022]:[6/30/2022]]),0)</f>
        <v>3.4026035502958574</v>
      </c>
      <c r="G921" s="1">
        <f>IFERROR(MAX(0,#REF!-#REF!),0)</f>
        <v>0</v>
      </c>
      <c r="H921" s="1">
        <f>IFERROR(#REF!+#REF!,0)</f>
        <v>0</v>
      </c>
      <c r="I921" s="2">
        <f>IFERROR(AVERAGEIF(Customer_Revenue[[#This Row],[4/1/2022]:[9/30/2022]], "&gt;0"),0)</f>
        <v>28.297777777777782</v>
      </c>
      <c r="J921" s="1">
        <f>IFERROR(AVEDEV(Customer_Revenue[[#This Row],[4/1/2022]:[9/30/2022]]),0)</f>
        <v>3.1756378600823032</v>
      </c>
      <c r="K921" s="1">
        <f>IFERROR(MAX(0,Customer_Revenue[[#This Row],[Q3 Mean]]-Customer_Revenue[[#This Row],[Q3 Mean Absolute Deviation]]),0)</f>
        <v>25.122139917695478</v>
      </c>
      <c r="L921" s="1">
        <f>IFERROR(MAX(0,Customer_Revenue[[#This Row],[Q3 Mean]]+Customer_Revenue[[#This Row],[Q3 Mean Absolute Deviation]]),0)</f>
        <v>31.473415637860086</v>
      </c>
      <c r="M921" s="2">
        <f>IFERROR(AVERAGEIF(Customer_Revenue[[#This Row],[10/1/2021]:[3/31/2022]], "&gt;0"),0)</f>
        <v>26.473200000000002</v>
      </c>
      <c r="N921" s="1">
        <f>IFERROR(AVEDEV(Customer_Revenue[[#This Row],[10/1/2021]:[3/31/2022]]),0)</f>
        <v>1.5321279999999995</v>
      </c>
      <c r="O921" s="1">
        <f>IFERROR(MAX(0,#REF!-#REF!),0)</f>
        <v>0</v>
      </c>
      <c r="P921" s="1">
        <f>IFERROR(#REF!+#REF!,0)</f>
        <v>0</v>
      </c>
      <c r="Q921">
        <v>14214</v>
      </c>
      <c r="V921">
        <v>25</v>
      </c>
      <c r="AA921">
        <v>25</v>
      </c>
      <c r="AF921">
        <v>25</v>
      </c>
      <c r="AK921">
        <v>25</v>
      </c>
      <c r="AQ921">
        <v>26.95</v>
      </c>
      <c r="AV921">
        <v>25</v>
      </c>
      <c r="BA921">
        <v>26.95</v>
      </c>
      <c r="BF921">
        <v>25</v>
      </c>
      <c r="BK921">
        <v>26.95</v>
      </c>
      <c r="BP921">
        <v>25</v>
      </c>
      <c r="BU921">
        <v>26.95</v>
      </c>
      <c r="BZ921">
        <v>25</v>
      </c>
      <c r="CE921">
        <v>26.95</v>
      </c>
      <c r="CJ921">
        <v>25</v>
      </c>
      <c r="CK921" s="17"/>
      <c r="CO921">
        <v>26.95</v>
      </c>
      <c r="CT921">
        <v>25</v>
      </c>
      <c r="CY921">
        <v>26.95</v>
      </c>
      <c r="DD921">
        <v>25</v>
      </c>
      <c r="DI921">
        <v>26.95</v>
      </c>
      <c r="DN921">
        <v>25</v>
      </c>
      <c r="DS921">
        <v>26.95</v>
      </c>
      <c r="DX921">
        <v>25</v>
      </c>
      <c r="EC921">
        <v>26.95</v>
      </c>
      <c r="EH921">
        <v>29</v>
      </c>
      <c r="EM921">
        <v>38.33</v>
      </c>
      <c r="ER921">
        <v>29</v>
      </c>
      <c r="EW921">
        <v>38.33</v>
      </c>
      <c r="FB921">
        <v>25</v>
      </c>
      <c r="FG921">
        <v>33.39</v>
      </c>
      <c r="FL921">
        <v>25</v>
      </c>
      <c r="FQ921">
        <v>30.11</v>
      </c>
      <c r="FV921">
        <v>25</v>
      </c>
      <c r="GA921">
        <v>30.11</v>
      </c>
      <c r="GF921">
        <v>25</v>
      </c>
      <c r="GK921">
        <v>30.99</v>
      </c>
      <c r="GP921">
        <v>25</v>
      </c>
      <c r="GU921">
        <v>30.99</v>
      </c>
      <c r="GZ921">
        <v>25</v>
      </c>
      <c r="HE921">
        <v>30.99</v>
      </c>
      <c r="HJ921">
        <v>25</v>
      </c>
      <c r="HO921">
        <v>30.99</v>
      </c>
      <c r="HT921">
        <v>25</v>
      </c>
      <c r="HY921">
        <v>30.99</v>
      </c>
      <c r="ID921">
        <v>25</v>
      </c>
      <c r="II921">
        <v>30.99</v>
      </c>
      <c r="IN921">
        <v>25</v>
      </c>
      <c r="IS921">
        <v>30.72</v>
      </c>
      <c r="IX921">
        <v>25</v>
      </c>
      <c r="JC921">
        <v>30.72</v>
      </c>
      <c r="JH921">
        <v>25</v>
      </c>
      <c r="JM921">
        <v>30.72</v>
      </c>
      <c r="JR921">
        <v>25</v>
      </c>
    </row>
    <row r="922" spans="1:278" x14ac:dyDescent="0.3">
      <c r="A922" s="2">
        <f>IFERROR(AVERAGEIF(Customer_Revenue[[#This Row],[1/3/2022]:[3/31/2022]], "&gt;0"), 0)</f>
        <v>77.837499999999991</v>
      </c>
      <c r="B922" s="1">
        <f>IFERROR(AVEDEV(Customer_Revenue[[#This Row],[1/3/2022]:[3/31/2022]]),0)</f>
        <v>1.7929166666666643</v>
      </c>
      <c r="C922" s="1">
        <f>IFERROR(MAX(0,#REF!-#REF!),0)</f>
        <v>0</v>
      </c>
      <c r="D922" s="1">
        <f>IFERROR(#REF!+#REF!,0)</f>
        <v>0</v>
      </c>
      <c r="E922" s="2">
        <f>IFERROR(AVERAGEIF(Customer_Revenue[[#This Row],[4/1/2022]:[6/30/2022]], "&gt;0"), 0)</f>
        <v>72.026153846153861</v>
      </c>
      <c r="F922" s="1">
        <f>IFERROR(AVEDEV(Customer_Revenue[[#This Row],[4/1/2022]:[6/30/2022]]),0)</f>
        <v>4.0639053254437902</v>
      </c>
      <c r="G922" s="1">
        <f>IFERROR(MAX(0,#REF!-#REF!),0)</f>
        <v>0</v>
      </c>
      <c r="H922" s="1">
        <f>IFERROR(#REF!+#REF!,0)</f>
        <v>0</v>
      </c>
      <c r="I922" s="2">
        <f>IFERROR(AVERAGEIF(Customer_Revenue[[#This Row],[4/1/2022]:[9/30/2022]], "&gt;0"),0)</f>
        <v>70.687777777777754</v>
      </c>
      <c r="J922" s="1">
        <f>IFERROR(AVEDEV(Customer_Revenue[[#This Row],[4/1/2022]:[9/30/2022]]),0)</f>
        <v>2.3532510288065662</v>
      </c>
      <c r="K922" s="1">
        <f>IFERROR(MAX(0,Customer_Revenue[[#This Row],[Q3 Mean]]-Customer_Revenue[[#This Row],[Q3 Mean Absolute Deviation]]),0)</f>
        <v>68.334526748971186</v>
      </c>
      <c r="L922" s="1">
        <f>IFERROR(MAX(0,Customer_Revenue[[#This Row],[Q3 Mean]]+Customer_Revenue[[#This Row],[Q3 Mean Absolute Deviation]]),0)</f>
        <v>73.041028806584322</v>
      </c>
      <c r="M922" s="2">
        <f>IFERROR(AVERAGEIF(Customer_Revenue[[#This Row],[10/1/2021]:[3/31/2022]], "&gt;0"),0)</f>
        <v>70.013600000000025</v>
      </c>
      <c r="N922" s="1">
        <f>IFERROR(AVEDEV(Customer_Revenue[[#This Row],[10/1/2021]:[3/31/2022]]),0)</f>
        <v>7.5109439999999994</v>
      </c>
      <c r="O922" s="1">
        <f>IFERROR(MAX(0,#REF!-#REF!),0)</f>
        <v>0</v>
      </c>
      <c r="P922" s="1">
        <f>IFERROR(#REF!+#REF!,0)</f>
        <v>0</v>
      </c>
      <c r="Q922">
        <v>14215</v>
      </c>
      <c r="V922">
        <v>58.05</v>
      </c>
      <c r="AA922">
        <v>58.05</v>
      </c>
      <c r="AF922">
        <v>58.05</v>
      </c>
      <c r="AK922">
        <v>58.05</v>
      </c>
      <c r="AQ922">
        <v>61.74</v>
      </c>
      <c r="AV922">
        <v>62.8</v>
      </c>
      <c r="BA922">
        <v>62.8</v>
      </c>
      <c r="BF922">
        <v>62.8</v>
      </c>
      <c r="BK922">
        <v>62.8</v>
      </c>
      <c r="BP922">
        <v>62.8</v>
      </c>
      <c r="BU922">
        <v>69.45</v>
      </c>
      <c r="BZ922">
        <v>69.45</v>
      </c>
      <c r="CE922">
        <v>69.45</v>
      </c>
      <c r="CJ922">
        <v>74.38</v>
      </c>
      <c r="CK922" s="17"/>
      <c r="CO922">
        <v>75.489999999999995</v>
      </c>
      <c r="CT922">
        <v>77.13</v>
      </c>
      <c r="CY922">
        <v>77.13</v>
      </c>
      <c r="DD922">
        <v>77.13</v>
      </c>
      <c r="DI922">
        <v>77.13</v>
      </c>
      <c r="DN922">
        <v>77.13</v>
      </c>
      <c r="DS922">
        <v>77.13</v>
      </c>
      <c r="DX922">
        <v>77.13</v>
      </c>
      <c r="EC922">
        <v>87.009999999999991</v>
      </c>
      <c r="EH922">
        <v>78.63</v>
      </c>
      <c r="EM922">
        <v>78.63</v>
      </c>
      <c r="ER922">
        <v>78.63</v>
      </c>
      <c r="EW922">
        <v>78.63</v>
      </c>
      <c r="FB922">
        <v>78.63</v>
      </c>
      <c r="FG922">
        <v>78.63</v>
      </c>
      <c r="FL922">
        <v>68.7</v>
      </c>
      <c r="FQ922">
        <v>68.7</v>
      </c>
      <c r="FV922">
        <v>68.7</v>
      </c>
      <c r="GA922">
        <v>68.7</v>
      </c>
      <c r="GF922">
        <v>68.7</v>
      </c>
      <c r="GK922">
        <v>69.58</v>
      </c>
      <c r="GP922">
        <v>69.58</v>
      </c>
      <c r="GU922">
        <v>69.58</v>
      </c>
      <c r="GZ922">
        <v>69.58</v>
      </c>
      <c r="HE922">
        <v>69.58</v>
      </c>
      <c r="HJ922">
        <v>69.58</v>
      </c>
      <c r="HO922">
        <v>69.58</v>
      </c>
      <c r="HT922">
        <v>69.58</v>
      </c>
      <c r="HY922">
        <v>69.58</v>
      </c>
      <c r="ID922">
        <v>69.58</v>
      </c>
      <c r="II922">
        <v>69.58</v>
      </c>
      <c r="IN922">
        <v>69.31</v>
      </c>
      <c r="IS922">
        <v>69.31</v>
      </c>
      <c r="IX922">
        <v>69.31</v>
      </c>
      <c r="JC922">
        <v>69.31</v>
      </c>
      <c r="JH922">
        <v>69.31</v>
      </c>
      <c r="JM922">
        <v>69.31</v>
      </c>
      <c r="JR922">
        <v>69.31</v>
      </c>
    </row>
    <row r="923" spans="1:278" x14ac:dyDescent="0.3">
      <c r="A923" s="2">
        <f>IFERROR(AVERAGEIF(Customer_Revenue[[#This Row],[1/3/2022]:[3/31/2022]], "&gt;0"), 0)</f>
        <v>57.543846153846147</v>
      </c>
      <c r="B923" s="1">
        <f>IFERROR(AVEDEV(Customer_Revenue[[#This Row],[1/3/2022]:[3/31/2022]]),0)</f>
        <v>2.5931360946745574</v>
      </c>
      <c r="C923" s="1">
        <f>IFERROR(MAX(0,#REF!-#REF!),0)</f>
        <v>0</v>
      </c>
      <c r="D923" s="1">
        <f>IFERROR(#REF!+#REF!,0)</f>
        <v>0</v>
      </c>
      <c r="E923" s="2">
        <f>IFERROR(AVERAGEIF(Customer_Revenue[[#This Row],[4/1/2022]:[6/30/2022]], "&gt;0"), 0)</f>
        <v>50.585384615384619</v>
      </c>
      <c r="F923" s="1">
        <f>IFERROR(AVEDEV(Customer_Revenue[[#This Row],[4/1/2022]:[6/30/2022]]),0)</f>
        <v>6.3536094674556223</v>
      </c>
      <c r="G923" s="1">
        <f>IFERROR(MAX(0,#REF!-#REF!),0)</f>
        <v>0</v>
      </c>
      <c r="H923" s="1">
        <f>IFERROR(#REF!+#REF!,0)</f>
        <v>0</v>
      </c>
      <c r="I923" s="2">
        <f>IFERROR(AVERAGEIF(Customer_Revenue[[#This Row],[4/1/2022]:[9/30/2022]], "&gt;0"),0)</f>
        <v>50.325000000000017</v>
      </c>
      <c r="J923" s="1">
        <f>IFERROR(AVEDEV(Customer_Revenue[[#This Row],[4/1/2022]:[9/30/2022]]),0)</f>
        <v>3.2569230769230861</v>
      </c>
      <c r="K923" s="1">
        <f>IFERROR(MAX(0,Customer_Revenue[[#This Row],[Q3 Mean]]-Customer_Revenue[[#This Row],[Q3 Mean Absolute Deviation]]),0)</f>
        <v>47.06807692307693</v>
      </c>
      <c r="L923" s="1">
        <f>IFERROR(MAX(0,Customer_Revenue[[#This Row],[Q3 Mean]]+Customer_Revenue[[#This Row],[Q3 Mean Absolute Deviation]]),0)</f>
        <v>53.581923076923104</v>
      </c>
      <c r="M923" s="2">
        <f>IFERROR(AVERAGEIF(Customer_Revenue[[#This Row],[10/1/2021]:[3/31/2022]], "&gt;0"),0)</f>
        <v>53.104230769230789</v>
      </c>
      <c r="N923" s="1">
        <f>IFERROR(AVEDEV(Customer_Revenue[[#This Row],[10/1/2021]:[3/31/2022]]),0)</f>
        <v>4.4917159763313554</v>
      </c>
      <c r="O923" s="1">
        <f>IFERROR(MAX(0,#REF!-#REF!),0)</f>
        <v>0</v>
      </c>
      <c r="P923" s="1">
        <f>IFERROR(#REF!+#REF!,0)</f>
        <v>0</v>
      </c>
      <c r="Q923">
        <v>14216</v>
      </c>
      <c r="U923">
        <v>43.92</v>
      </c>
      <c r="Z923">
        <v>43.92</v>
      </c>
      <c r="AE923">
        <v>43.92</v>
      </c>
      <c r="AJ923">
        <v>43.92</v>
      </c>
      <c r="AO923">
        <v>46.72</v>
      </c>
      <c r="AT923">
        <v>50.05</v>
      </c>
      <c r="AY923">
        <v>50.05</v>
      </c>
      <c r="BD923">
        <v>50.05</v>
      </c>
      <c r="BI923">
        <v>50.05</v>
      </c>
      <c r="BN923">
        <v>50.05</v>
      </c>
      <c r="BS923">
        <v>53.33</v>
      </c>
      <c r="BX923">
        <v>53.33</v>
      </c>
      <c r="CC923">
        <v>53.33</v>
      </c>
      <c r="CH923">
        <v>53.33</v>
      </c>
      <c r="CK923" s="17"/>
      <c r="CM923">
        <v>53.33</v>
      </c>
      <c r="CR923">
        <v>53.33</v>
      </c>
      <c r="CW923">
        <v>53.33</v>
      </c>
      <c r="DB923">
        <v>58.3</v>
      </c>
      <c r="DG923">
        <v>58.3</v>
      </c>
      <c r="DL923">
        <v>58.3</v>
      </c>
      <c r="DQ923">
        <v>58.3</v>
      </c>
      <c r="DV923">
        <v>59.41</v>
      </c>
      <c r="EA923">
        <v>59.41</v>
      </c>
      <c r="EF923">
        <v>60.91</v>
      </c>
      <c r="EK923">
        <v>60.91</v>
      </c>
      <c r="EP923">
        <v>60.91</v>
      </c>
      <c r="EU923">
        <v>60.91</v>
      </c>
      <c r="EZ923">
        <v>60.91</v>
      </c>
      <c r="FE923">
        <v>60.91</v>
      </c>
      <c r="FJ923">
        <v>60.91</v>
      </c>
      <c r="FO923">
        <v>49.33</v>
      </c>
      <c r="FT923">
        <v>49.33</v>
      </c>
      <c r="FY923">
        <v>49.33</v>
      </c>
      <c r="GD923">
        <v>49.33</v>
      </c>
      <c r="GI923">
        <v>50.21</v>
      </c>
      <c r="GN923">
        <v>15.810000000000002</v>
      </c>
      <c r="GS923">
        <v>50.21</v>
      </c>
      <c r="GX923">
        <v>50.21</v>
      </c>
      <c r="HC923">
        <v>50.21</v>
      </c>
      <c r="HH923">
        <v>50.21</v>
      </c>
      <c r="HM923">
        <v>50.21</v>
      </c>
      <c r="HR923">
        <v>50.21</v>
      </c>
      <c r="HW923">
        <v>50.21</v>
      </c>
      <c r="IB923">
        <v>50.21</v>
      </c>
      <c r="IG923">
        <v>50.21</v>
      </c>
      <c r="IL923">
        <v>49.94</v>
      </c>
      <c r="IQ923">
        <v>49.94</v>
      </c>
      <c r="IV923">
        <v>49.94</v>
      </c>
      <c r="JA923">
        <v>49.94</v>
      </c>
      <c r="JF923">
        <v>49.94</v>
      </c>
      <c r="JK923">
        <v>49.94</v>
      </c>
      <c r="JP923">
        <v>49.94</v>
      </c>
    </row>
    <row r="924" spans="1:278" x14ac:dyDescent="0.3">
      <c r="A924" s="2">
        <f>IFERROR(AVERAGEIF(Customer_Revenue[[#This Row],[1/3/2022]:[3/31/2022]], "&gt;0"), 0)</f>
        <v>69.173846153846185</v>
      </c>
      <c r="B924" s="1">
        <f>IFERROR(AVEDEV(Customer_Revenue[[#This Row],[1/3/2022]:[3/31/2022]]),0)</f>
        <v>0.99905325443784676</v>
      </c>
      <c r="C924" s="1">
        <f>IFERROR(MAX(0,#REF!-#REF!),0)</f>
        <v>0</v>
      </c>
      <c r="D924" s="1">
        <f>IFERROR(#REF!+#REF!,0)</f>
        <v>0</v>
      </c>
      <c r="E924" s="2">
        <f>IFERROR(AVERAGEIF(Customer_Revenue[[#This Row],[4/1/2022]:[6/30/2022]], "&gt;0"), 0)</f>
        <v>59.678461538461534</v>
      </c>
      <c r="F924" s="1">
        <f>IFERROR(AVEDEV(Customer_Revenue[[#This Row],[4/1/2022]:[6/30/2022]]),0)</f>
        <v>5.1514792899408253</v>
      </c>
      <c r="G924" s="1">
        <f>IFERROR(MAX(0,#REF!-#REF!),0)</f>
        <v>0</v>
      </c>
      <c r="H924" s="1">
        <f>IFERROR(#REF!+#REF!,0)</f>
        <v>0</v>
      </c>
      <c r="I924" s="2">
        <f>IFERROR(AVERAGEIF(Customer_Revenue[[#This Row],[4/1/2022]:[9/30/2022]], "&gt;0"),0)</f>
        <v>58.151538461538458</v>
      </c>
      <c r="J924" s="1">
        <f>IFERROR(AVEDEV(Customer_Revenue[[#This Row],[4/1/2022]:[9/30/2022]]),0)</f>
        <v>2.9281065088757341</v>
      </c>
      <c r="K924" s="1">
        <f>IFERROR(MAX(0,Customer_Revenue[[#This Row],[Q3 Mean]]-Customer_Revenue[[#This Row],[Q3 Mean Absolute Deviation]]),0)</f>
        <v>55.223431952662722</v>
      </c>
      <c r="L924" s="1">
        <f>IFERROR(MAX(0,Customer_Revenue[[#This Row],[Q3 Mean]]+Customer_Revenue[[#This Row],[Q3 Mean Absolute Deviation]]),0)</f>
        <v>61.079644970414193</v>
      </c>
      <c r="M924" s="2">
        <f>IFERROR(AVERAGEIF(Customer_Revenue[[#This Row],[10/1/2021]:[3/31/2022]], "&gt;0"),0)</f>
        <v>63.523076923076893</v>
      </c>
      <c r="N924" s="1">
        <f>IFERROR(AVEDEV(Customer_Revenue[[#This Row],[10/1/2021]:[3/31/2022]]),0)</f>
        <v>5.715621301775144</v>
      </c>
      <c r="O924" s="1">
        <f>IFERROR(MAX(0,#REF!-#REF!),0)</f>
        <v>0</v>
      </c>
      <c r="P924" s="1">
        <f>IFERROR(#REF!+#REF!,0)</f>
        <v>0</v>
      </c>
      <c r="Q924">
        <v>14217</v>
      </c>
      <c r="U924">
        <v>49.55</v>
      </c>
      <c r="Z924">
        <v>49.55</v>
      </c>
      <c r="AE924">
        <v>49.55</v>
      </c>
      <c r="AJ924">
        <v>49.55</v>
      </c>
      <c r="AO924">
        <v>52.7</v>
      </c>
      <c r="AT924">
        <v>62.68</v>
      </c>
      <c r="AY924">
        <v>62.68</v>
      </c>
      <c r="BD924">
        <v>62.68</v>
      </c>
      <c r="BI924">
        <v>62.68</v>
      </c>
      <c r="BN924">
        <v>62.68</v>
      </c>
      <c r="BS924">
        <v>62.68</v>
      </c>
      <c r="BX924">
        <v>62.68</v>
      </c>
      <c r="CC924">
        <v>62.68</v>
      </c>
      <c r="CH924">
        <v>62.68</v>
      </c>
      <c r="CK924" s="17"/>
      <c r="CM924">
        <v>69.34</v>
      </c>
      <c r="CR924">
        <v>69.34</v>
      </c>
      <c r="CW924">
        <v>69.34</v>
      </c>
      <c r="DB924">
        <v>69.34</v>
      </c>
      <c r="DG924">
        <v>69.34</v>
      </c>
      <c r="DL924">
        <v>69.34</v>
      </c>
      <c r="DQ924">
        <v>69.34</v>
      </c>
      <c r="DV924">
        <v>69.34</v>
      </c>
      <c r="EA924">
        <v>69.34</v>
      </c>
      <c r="EF924">
        <v>70.84</v>
      </c>
      <c r="EK924">
        <v>70.84</v>
      </c>
      <c r="EP924">
        <v>70.84</v>
      </c>
      <c r="EU924">
        <v>70.84</v>
      </c>
      <c r="EZ924">
        <v>70.84</v>
      </c>
      <c r="FE924">
        <v>70.84</v>
      </c>
      <c r="FJ924">
        <v>55.89</v>
      </c>
      <c r="FO924">
        <v>55.89</v>
      </c>
      <c r="FT924">
        <v>55.89</v>
      </c>
      <c r="FY924">
        <v>55.89</v>
      </c>
      <c r="GD924">
        <v>55.89</v>
      </c>
      <c r="GI924">
        <v>56.77</v>
      </c>
      <c r="GN924">
        <v>56.77</v>
      </c>
      <c r="GS924">
        <v>56.77</v>
      </c>
      <c r="GX924">
        <v>56.77</v>
      </c>
      <c r="HC924">
        <v>56.77</v>
      </c>
      <c r="HH924">
        <v>56.77</v>
      </c>
      <c r="HM924">
        <v>56.77</v>
      </c>
      <c r="HR924">
        <v>56.77</v>
      </c>
      <c r="HW924">
        <v>56.77</v>
      </c>
      <c r="IB924">
        <v>56.77</v>
      </c>
      <c r="IG924">
        <v>56.77</v>
      </c>
      <c r="IL924">
        <v>56.5</v>
      </c>
      <c r="IQ924">
        <v>56.5</v>
      </c>
      <c r="IV924">
        <v>56.5</v>
      </c>
      <c r="JA924">
        <v>56.5</v>
      </c>
      <c r="JF924">
        <v>56.5</v>
      </c>
      <c r="JK924">
        <v>56.5</v>
      </c>
      <c r="JP924">
        <v>56.5</v>
      </c>
    </row>
    <row r="925" spans="1:278" x14ac:dyDescent="0.3">
      <c r="A925" s="2">
        <f>IFERROR(AVERAGEIF(Customer_Revenue[[#This Row],[1/3/2022]:[3/31/2022]], "&gt;0"), 0)</f>
        <v>84.367692307692309</v>
      </c>
      <c r="B925" s="1">
        <f>IFERROR(AVEDEV(Customer_Revenue[[#This Row],[1/3/2022]:[3/31/2022]]),0)</f>
        <v>0.71680473372781361</v>
      </c>
      <c r="C925" s="1">
        <f>IFERROR(MAX(0,#REF!-#REF!),0)</f>
        <v>0</v>
      </c>
      <c r="D925" s="1">
        <f>IFERROR(#REF!+#REF!,0)</f>
        <v>0</v>
      </c>
      <c r="E925" s="2">
        <f>IFERROR(AVERAGEIF(Customer_Revenue[[#This Row],[4/1/2022]:[6/30/2022]], "&gt;0"), 0)</f>
        <v>77.671538461538447</v>
      </c>
      <c r="F925" s="1">
        <f>IFERROR(AVEDEV(Customer_Revenue[[#This Row],[4/1/2022]:[6/30/2022]]),0)</f>
        <v>4.7252071005917076</v>
      </c>
      <c r="G925" s="1">
        <f>IFERROR(MAX(0,#REF!-#REF!),0)</f>
        <v>0</v>
      </c>
      <c r="H925" s="1">
        <f>IFERROR(#REF!+#REF!,0)</f>
        <v>0</v>
      </c>
      <c r="I925" s="2">
        <f>IFERROR(AVERAGEIF(Customer_Revenue[[#This Row],[4/1/2022]:[9/30/2022]], "&gt;0"),0)</f>
        <v>76.088076923076954</v>
      </c>
      <c r="J925" s="1">
        <f>IFERROR(AVEDEV(Customer_Revenue[[#This Row],[4/1/2022]:[9/30/2022]]),0)</f>
        <v>2.8498224852071208</v>
      </c>
      <c r="K925" s="1">
        <f>IFERROR(MAX(0,Customer_Revenue[[#This Row],[Q3 Mean]]-Customer_Revenue[[#This Row],[Q3 Mean Absolute Deviation]]),0)</f>
        <v>73.238254437869827</v>
      </c>
      <c r="L925" s="1">
        <f>IFERROR(MAX(0,Customer_Revenue[[#This Row],[Q3 Mean]]+Customer_Revenue[[#This Row],[Q3 Mean Absolute Deviation]]),0)</f>
        <v>78.937899408284082</v>
      </c>
      <c r="M925" s="2">
        <f>IFERROR(AVERAGEIF(Customer_Revenue[[#This Row],[10/1/2021]:[3/31/2022]], "&gt;0"),0)</f>
        <v>81.218846153846115</v>
      </c>
      <c r="N925" s="1">
        <f>IFERROR(AVEDEV(Customer_Revenue[[#This Row],[10/1/2021]:[3/31/2022]]),0)</f>
        <v>4.7680177514793103</v>
      </c>
      <c r="O925" s="1">
        <f>IFERROR(MAX(0,#REF!-#REF!),0)</f>
        <v>0</v>
      </c>
      <c r="P925" s="1">
        <f>IFERROR(#REF!+#REF!,0)</f>
        <v>0</v>
      </c>
      <c r="Q925">
        <v>14218</v>
      </c>
      <c r="U925">
        <v>67.959999999999994</v>
      </c>
      <c r="Z925">
        <v>67.959999999999994</v>
      </c>
      <c r="AE925">
        <v>67.959999999999994</v>
      </c>
      <c r="AJ925">
        <v>67.959999999999994</v>
      </c>
      <c r="AO925">
        <v>72.27</v>
      </c>
      <c r="AT925">
        <v>83.85</v>
      </c>
      <c r="AY925">
        <v>83.85</v>
      </c>
      <c r="BD925">
        <v>83.85</v>
      </c>
      <c r="BI925">
        <v>83.85</v>
      </c>
      <c r="BN925">
        <v>83.85</v>
      </c>
      <c r="BS925">
        <v>83.85</v>
      </c>
      <c r="BX925">
        <v>83.85</v>
      </c>
      <c r="CC925">
        <v>83.85</v>
      </c>
      <c r="CH925">
        <v>83.85</v>
      </c>
      <c r="CK925" s="17"/>
      <c r="CM925">
        <v>83.85</v>
      </c>
      <c r="CR925">
        <v>83.85</v>
      </c>
      <c r="CW925">
        <v>83.85</v>
      </c>
      <c r="DB925">
        <v>83.85</v>
      </c>
      <c r="DG925">
        <v>86.08</v>
      </c>
      <c r="DL925">
        <v>83.85</v>
      </c>
      <c r="DQ925">
        <v>83.85</v>
      </c>
      <c r="DV925">
        <v>83.85</v>
      </c>
      <c r="EA925">
        <v>83.85</v>
      </c>
      <c r="EF925">
        <v>85.35</v>
      </c>
      <c r="EK925">
        <v>85.35</v>
      </c>
      <c r="EP925">
        <v>85.35</v>
      </c>
      <c r="EU925">
        <v>85.35</v>
      </c>
      <c r="EZ925">
        <v>85.35</v>
      </c>
      <c r="FE925">
        <v>85.35</v>
      </c>
      <c r="FJ925">
        <v>85.35</v>
      </c>
      <c r="FO925">
        <v>73.77</v>
      </c>
      <c r="FT925">
        <v>73.77</v>
      </c>
      <c r="FY925">
        <v>73.77</v>
      </c>
      <c r="GD925">
        <v>73.77</v>
      </c>
      <c r="GI925">
        <v>74.650000000000006</v>
      </c>
      <c r="GN925">
        <v>74.650000000000006</v>
      </c>
      <c r="GS925">
        <v>74.650000000000006</v>
      </c>
      <c r="GX925">
        <v>74.650000000000006</v>
      </c>
      <c r="HC925">
        <v>74.650000000000006</v>
      </c>
      <c r="HH925">
        <v>74.650000000000006</v>
      </c>
      <c r="HM925">
        <v>74.650000000000006</v>
      </c>
      <c r="HR925">
        <v>74.650000000000006</v>
      </c>
      <c r="HW925">
        <v>74.650000000000006</v>
      </c>
      <c r="IB925">
        <v>74.650000000000006</v>
      </c>
      <c r="IG925">
        <v>74.650000000000006</v>
      </c>
      <c r="IL925">
        <v>74.38</v>
      </c>
      <c r="IQ925">
        <v>74.38</v>
      </c>
      <c r="IV925">
        <v>74.38</v>
      </c>
      <c r="JA925">
        <v>74.38</v>
      </c>
      <c r="JF925">
        <v>74.38</v>
      </c>
      <c r="JK925">
        <v>74.38</v>
      </c>
      <c r="JP925">
        <v>74.38</v>
      </c>
    </row>
    <row r="926" spans="1:278" x14ac:dyDescent="0.3">
      <c r="A926" s="2">
        <f>IFERROR(AVERAGEIF(Customer_Revenue[[#This Row],[1/3/2022]:[3/31/2022]], "&gt;0"), 0)</f>
        <v>109.21666666666664</v>
      </c>
      <c r="B926" s="1">
        <f>IFERROR(AVEDEV(Customer_Revenue[[#This Row],[1/3/2022]:[3/31/2022]]),0)</f>
        <v>5.3044444444444467</v>
      </c>
      <c r="C926" s="1">
        <f>IFERROR(MAX(0,#REF!-#REF!),0)</f>
        <v>0</v>
      </c>
      <c r="D926" s="1">
        <f>IFERROR(#REF!+#REF!,0)</f>
        <v>0</v>
      </c>
      <c r="E926" s="2">
        <f>IFERROR(AVERAGEIF(Customer_Revenue[[#This Row],[4/1/2022]:[6/30/2022]], "&gt;0"), 0)</f>
        <v>102.90538461538462</v>
      </c>
      <c r="F926" s="1">
        <f>IFERROR(AVEDEV(Customer_Revenue[[#This Row],[4/1/2022]:[6/30/2022]]),0)</f>
        <v>5.7297041420118324</v>
      </c>
      <c r="G926" s="1">
        <f>IFERROR(MAX(0,#REF!-#REF!),0)</f>
        <v>0</v>
      </c>
      <c r="H926" s="1">
        <f>IFERROR(#REF!+#REF!,0)</f>
        <v>0</v>
      </c>
      <c r="I926" s="2">
        <f>IFERROR(AVERAGEIF(Customer_Revenue[[#This Row],[4/1/2022]:[9/30/2022]], "&gt;0"),0)</f>
        <v>102.49296296296296</v>
      </c>
      <c r="J926" s="1">
        <f>IFERROR(AVEDEV(Customer_Revenue[[#This Row],[4/1/2022]:[9/30/2022]]),0)</f>
        <v>4.7879561042524008</v>
      </c>
      <c r="K926" s="1">
        <f>IFERROR(MAX(0,Customer_Revenue[[#This Row],[Q3 Mean]]-Customer_Revenue[[#This Row],[Q3 Mean Absolute Deviation]]),0)</f>
        <v>97.705006858710561</v>
      </c>
      <c r="L926" s="1">
        <f>IFERROR(MAX(0,Customer_Revenue[[#This Row],[Q3 Mean]]+Customer_Revenue[[#This Row],[Q3 Mean Absolute Deviation]]),0)</f>
        <v>107.28091906721536</v>
      </c>
      <c r="M926" s="2">
        <f>IFERROR(AVERAGEIF(Customer_Revenue[[#This Row],[10/1/2021]:[3/31/2022]], "&gt;0"),0)</f>
        <v>101.60384615384618</v>
      </c>
      <c r="N926" s="1">
        <f>IFERROR(AVEDEV(Customer_Revenue[[#This Row],[10/1/2021]:[3/31/2022]]),0)</f>
        <v>7.1330177514792927</v>
      </c>
      <c r="O926" s="1">
        <f>IFERROR(MAX(0,#REF!-#REF!),0)</f>
        <v>0</v>
      </c>
      <c r="P926" s="1">
        <f>IFERROR(#REF!+#REF!,0)</f>
        <v>0</v>
      </c>
      <c r="Q926">
        <v>14225</v>
      </c>
      <c r="R926">
        <v>85.93</v>
      </c>
      <c r="W926">
        <v>85.93</v>
      </c>
      <c r="AB926">
        <v>85.93</v>
      </c>
      <c r="AG926">
        <v>85.93</v>
      </c>
      <c r="AL926">
        <v>85.93</v>
      </c>
      <c r="AQ926">
        <v>91.37</v>
      </c>
      <c r="AV926">
        <v>101.26</v>
      </c>
      <c r="BA926">
        <v>101.26</v>
      </c>
      <c r="BF926">
        <v>101.26</v>
      </c>
      <c r="BK926">
        <v>101.26</v>
      </c>
      <c r="BP926">
        <v>101.26</v>
      </c>
      <c r="BU926">
        <v>101.26</v>
      </c>
      <c r="BZ926">
        <v>101.26</v>
      </c>
      <c r="CE926">
        <v>101.26</v>
      </c>
      <c r="CJ926">
        <v>101.26</v>
      </c>
      <c r="CK926" s="17"/>
      <c r="CO926">
        <v>101.26</v>
      </c>
      <c r="CT926">
        <v>101.26</v>
      </c>
      <c r="CY926">
        <v>101.26</v>
      </c>
      <c r="DD926">
        <v>112.82</v>
      </c>
      <c r="DI926">
        <v>112.82</v>
      </c>
      <c r="DN926">
        <v>112.82</v>
      </c>
      <c r="DS926">
        <v>112.82</v>
      </c>
      <c r="DX926">
        <v>112.82</v>
      </c>
      <c r="EC926">
        <v>112.82</v>
      </c>
      <c r="EH926">
        <v>114.32</v>
      </c>
      <c r="EM926">
        <v>114.32</v>
      </c>
      <c r="ER926">
        <v>114.32</v>
      </c>
      <c r="EW926">
        <v>114.32</v>
      </c>
      <c r="FB926">
        <v>107.71</v>
      </c>
      <c r="FG926">
        <v>107.71</v>
      </c>
      <c r="FL926">
        <v>107.71</v>
      </c>
      <c r="FQ926">
        <v>97.81</v>
      </c>
      <c r="FV926">
        <v>97.81</v>
      </c>
      <c r="GA926">
        <v>97.81</v>
      </c>
      <c r="GF926">
        <v>97.81</v>
      </c>
      <c r="GK926">
        <v>98.69</v>
      </c>
      <c r="GP926">
        <v>98.69</v>
      </c>
      <c r="GU926">
        <v>98.69</v>
      </c>
      <c r="GZ926">
        <v>98.69</v>
      </c>
      <c r="HE926">
        <v>98.69</v>
      </c>
      <c r="HJ926">
        <v>98.69</v>
      </c>
      <c r="HO926">
        <v>98.69</v>
      </c>
      <c r="HT926">
        <v>98.69</v>
      </c>
      <c r="HY926">
        <v>98.69</v>
      </c>
      <c r="ID926">
        <v>98.69</v>
      </c>
      <c r="II926">
        <v>98.69</v>
      </c>
      <c r="IN926">
        <v>98.42</v>
      </c>
      <c r="IS926">
        <v>103.72</v>
      </c>
      <c r="IX926">
        <v>103.72</v>
      </c>
      <c r="JC926">
        <v>103.72</v>
      </c>
      <c r="JH926">
        <v>108.65</v>
      </c>
      <c r="JM926">
        <v>108.65</v>
      </c>
      <c r="JR926">
        <v>111.83</v>
      </c>
    </row>
    <row r="927" spans="1:278" x14ac:dyDescent="0.3">
      <c r="A927" s="2">
        <f>IFERROR(AVERAGEIF(Customer_Revenue[[#This Row],[1/3/2022]:[3/31/2022]], "&gt;0"), 0)</f>
        <v>45.421666666666681</v>
      </c>
      <c r="B927" s="1">
        <f>IFERROR(AVEDEV(Customer_Revenue[[#This Row],[1/3/2022]:[3/31/2022]]),0)</f>
        <v>0.49750000000000522</v>
      </c>
      <c r="C927" s="1">
        <f>IFERROR(MAX(0,#REF!-#REF!),0)</f>
        <v>0</v>
      </c>
      <c r="D927" s="1">
        <f>IFERROR(#REF!+#REF!,0)</f>
        <v>0</v>
      </c>
      <c r="E927" s="2">
        <f>IFERROR(AVERAGEIF(Customer_Revenue[[#This Row],[4/1/2022]:[6/30/2022]], "&gt;0"), 0)</f>
        <v>41.619230769230768</v>
      </c>
      <c r="F927" s="1">
        <f>IFERROR(AVEDEV(Customer_Revenue[[#This Row],[4/1/2022]:[6/30/2022]]),0)</f>
        <v>3.9867455621301766</v>
      </c>
      <c r="G927" s="1">
        <f>IFERROR(MAX(0,#REF!-#REF!),0)</f>
        <v>0</v>
      </c>
      <c r="H927" s="1">
        <f>IFERROR(#REF!+#REF!,0)</f>
        <v>0</v>
      </c>
      <c r="I927" s="2">
        <f>IFERROR(AVERAGEIF(Customer_Revenue[[#This Row],[4/1/2022]:[9/30/2022]], "&gt;0"),0)</f>
        <v>40.092592592592567</v>
      </c>
      <c r="J927" s="1">
        <f>IFERROR(AVEDEV(Customer_Revenue[[#This Row],[4/1/2022]:[9/30/2022]]),0)</f>
        <v>2.4849657064471704</v>
      </c>
      <c r="K927" s="1">
        <f>IFERROR(MAX(0,Customer_Revenue[[#This Row],[Q3 Mean]]-Customer_Revenue[[#This Row],[Q3 Mean Absolute Deviation]]),0)</f>
        <v>37.607626886145397</v>
      </c>
      <c r="L927" s="1">
        <f>IFERROR(MAX(0,Customer_Revenue[[#This Row],[Q3 Mean]]+Customer_Revenue[[#This Row],[Q3 Mean Absolute Deviation]]),0)</f>
        <v>42.577558299039737</v>
      </c>
      <c r="M927" s="2">
        <f>IFERROR(AVERAGEIF(Customer_Revenue[[#This Row],[10/1/2021]:[3/31/2022]], "&gt;0"),0)</f>
        <v>43.40461538461539</v>
      </c>
      <c r="N927" s="1">
        <f>IFERROR(AVEDEV(Customer_Revenue[[#This Row],[10/1/2021]:[3/31/2022]]),0)</f>
        <v>3.5021301775147893</v>
      </c>
      <c r="O927" s="1">
        <f>IFERROR(MAX(0,#REF!-#REF!),0)</f>
        <v>0</v>
      </c>
      <c r="P927" s="1">
        <f>IFERROR(#REF!+#REF!,0)</f>
        <v>0</v>
      </c>
      <c r="Q927">
        <v>14226</v>
      </c>
      <c r="R927">
        <v>35.69</v>
      </c>
      <c r="W927">
        <v>35.69</v>
      </c>
      <c r="AB927">
        <v>35.69</v>
      </c>
      <c r="AG927">
        <v>35.69</v>
      </c>
      <c r="AL927">
        <v>35.69</v>
      </c>
      <c r="AQ927">
        <v>36.450000000000003</v>
      </c>
      <c r="AV927">
        <v>46.07</v>
      </c>
      <c r="BA927">
        <v>46.07</v>
      </c>
      <c r="BF927">
        <v>46.07</v>
      </c>
      <c r="BK927">
        <v>46.07</v>
      </c>
      <c r="BP927">
        <v>46.07</v>
      </c>
      <c r="BU927">
        <v>46.07</v>
      </c>
      <c r="BZ927">
        <v>46.07</v>
      </c>
      <c r="CE927">
        <v>46.07</v>
      </c>
      <c r="CJ927">
        <v>46.07</v>
      </c>
      <c r="CK927" s="17"/>
      <c r="CO927">
        <v>45.09</v>
      </c>
      <c r="CT927">
        <v>45.09</v>
      </c>
      <c r="CY927">
        <v>45.09</v>
      </c>
      <c r="DD927">
        <v>45.09</v>
      </c>
      <c r="DI927">
        <v>45.09</v>
      </c>
      <c r="DN927">
        <v>45.09</v>
      </c>
      <c r="DS927">
        <v>45.09</v>
      </c>
      <c r="DX927">
        <v>45.09</v>
      </c>
      <c r="EC927">
        <v>45.09</v>
      </c>
      <c r="EH927">
        <v>46.59</v>
      </c>
      <c r="EM927">
        <v>46.59</v>
      </c>
      <c r="ER927">
        <v>46.59</v>
      </c>
      <c r="EW927">
        <v>47.65</v>
      </c>
      <c r="FB927">
        <v>46.59</v>
      </c>
      <c r="FG927">
        <v>46.59</v>
      </c>
      <c r="FL927">
        <v>46.59</v>
      </c>
      <c r="FQ927">
        <v>37.950000000000003</v>
      </c>
      <c r="FV927">
        <v>37.950000000000003</v>
      </c>
      <c r="GA927">
        <v>37.950000000000003</v>
      </c>
      <c r="GF927">
        <v>37.950000000000003</v>
      </c>
      <c r="GK927">
        <v>38.81</v>
      </c>
      <c r="GP927">
        <v>38.81</v>
      </c>
      <c r="GU927">
        <v>38.81</v>
      </c>
      <c r="GZ927">
        <v>38.81</v>
      </c>
      <c r="HE927">
        <v>38.81</v>
      </c>
      <c r="HJ927">
        <v>38.81</v>
      </c>
      <c r="HO927">
        <v>38.81</v>
      </c>
      <c r="HT927">
        <v>38.81</v>
      </c>
      <c r="HY927">
        <v>38.81</v>
      </c>
      <c r="ID927">
        <v>38.81</v>
      </c>
      <c r="II927">
        <v>38.81</v>
      </c>
      <c r="IN927">
        <v>38.54</v>
      </c>
      <c r="IS927">
        <v>38.54</v>
      </c>
      <c r="IX927">
        <v>38.54</v>
      </c>
      <c r="JC927">
        <v>38.54</v>
      </c>
      <c r="JH927">
        <v>38.54</v>
      </c>
      <c r="JM927">
        <v>38.54</v>
      </c>
      <c r="JR927">
        <v>38.54</v>
      </c>
    </row>
    <row r="928" spans="1:278" x14ac:dyDescent="0.3">
      <c r="A928" s="2">
        <f>IFERROR(AVERAGEIF(Customer_Revenue[[#This Row],[1/3/2022]:[3/31/2022]], "&gt;0"), 0)</f>
        <v>92.325000000000003</v>
      </c>
      <c r="B928" s="1">
        <f>IFERROR(AVEDEV(Customer_Revenue[[#This Row],[1/3/2022]:[3/31/2022]]),0)</f>
        <v>3.3575000000000004</v>
      </c>
      <c r="C928" s="1">
        <f>IFERROR(MAX(0,#REF!-#REF!),0)</f>
        <v>0</v>
      </c>
      <c r="D928" s="1">
        <f>IFERROR(#REF!+#REF!,0)</f>
        <v>0</v>
      </c>
      <c r="E928" s="2">
        <f>IFERROR(AVERAGEIF(Customer_Revenue[[#This Row],[4/1/2022]:[6/30/2022]], "&gt;0"), 0)</f>
        <v>83.797692307692301</v>
      </c>
      <c r="F928" s="1">
        <f>IFERROR(AVEDEV(Customer_Revenue[[#This Row],[4/1/2022]:[6/30/2022]]),0)</f>
        <v>9.1786982248520683</v>
      </c>
      <c r="G928" s="1">
        <f>IFERROR(MAX(0,#REF!-#REF!),0)</f>
        <v>0</v>
      </c>
      <c r="H928" s="1">
        <f>IFERROR(#REF!+#REF!,0)</f>
        <v>0</v>
      </c>
      <c r="I928" s="2">
        <f>IFERROR(AVERAGEIF(Customer_Revenue[[#This Row],[4/1/2022]:[9/30/2022]], "&gt;0"),0)</f>
        <v>80.212592592592586</v>
      </c>
      <c r="J928" s="1">
        <f>IFERROR(AVEDEV(Customer_Revenue[[#This Row],[4/1/2022]:[9/30/2022]]),0)</f>
        <v>5.7471879286694003</v>
      </c>
      <c r="K928" s="1">
        <f>IFERROR(MAX(0,Customer_Revenue[[#This Row],[Q3 Mean]]-Customer_Revenue[[#This Row],[Q3 Mean Absolute Deviation]]),0)</f>
        <v>74.465404663923181</v>
      </c>
      <c r="L928" s="1">
        <f>IFERROR(MAX(0,Customer_Revenue[[#This Row],[Q3 Mean]]+Customer_Revenue[[#This Row],[Q3 Mean Absolute Deviation]]),0)</f>
        <v>85.95978052126199</v>
      </c>
      <c r="M928" s="2">
        <f>IFERROR(AVERAGEIF(Customer_Revenue[[#This Row],[10/1/2021]:[3/31/2022]], "&gt;0"),0)</f>
        <v>85.5203846153846</v>
      </c>
      <c r="N928" s="1">
        <f>IFERROR(AVEDEV(Customer_Revenue[[#This Row],[10/1/2021]:[3/31/2022]]),0)</f>
        <v>6.3812426035502909</v>
      </c>
      <c r="O928" s="1">
        <f>IFERROR(MAX(0,#REF!-#REF!),0)</f>
        <v>0</v>
      </c>
      <c r="P928" s="1">
        <f>IFERROR(#REF!+#REF!,0)</f>
        <v>0</v>
      </c>
      <c r="Q928">
        <v>14229</v>
      </c>
      <c r="R928">
        <v>72.010000000000005</v>
      </c>
      <c r="W928">
        <v>72.010000000000005</v>
      </c>
      <c r="AB928">
        <v>72.010000000000005</v>
      </c>
      <c r="AG928">
        <v>72.010000000000005</v>
      </c>
      <c r="AL928">
        <v>72.010000000000005</v>
      </c>
      <c r="AQ928">
        <v>76.62</v>
      </c>
      <c r="AV928">
        <v>84.87</v>
      </c>
      <c r="BA928">
        <v>84.87</v>
      </c>
      <c r="BF928">
        <v>84.87</v>
      </c>
      <c r="BK928">
        <v>84.87</v>
      </c>
      <c r="BP928">
        <v>84.87</v>
      </c>
      <c r="BU928">
        <v>84.87</v>
      </c>
      <c r="BZ928">
        <v>84.87</v>
      </c>
      <c r="CE928">
        <v>84.87</v>
      </c>
      <c r="CJ928">
        <v>84.87</v>
      </c>
      <c r="CK928" s="17"/>
      <c r="CO928">
        <v>84.87</v>
      </c>
      <c r="CT928">
        <v>87.09</v>
      </c>
      <c r="CY928">
        <v>94.23</v>
      </c>
      <c r="DD928">
        <v>94.23</v>
      </c>
      <c r="DI928">
        <v>94.23</v>
      </c>
      <c r="DN928">
        <v>94.23</v>
      </c>
      <c r="DS928">
        <v>94.23</v>
      </c>
      <c r="DX928">
        <v>94.23</v>
      </c>
      <c r="EC928">
        <v>94.23</v>
      </c>
      <c r="EH928">
        <v>95.73</v>
      </c>
      <c r="EM928">
        <v>95.73</v>
      </c>
      <c r="ER928">
        <v>95.73</v>
      </c>
      <c r="EW928">
        <v>95.73</v>
      </c>
      <c r="FB928">
        <v>95.73</v>
      </c>
      <c r="FG928">
        <v>95.73</v>
      </c>
      <c r="FL928">
        <v>95.73</v>
      </c>
      <c r="FQ928">
        <v>75.900000000000006</v>
      </c>
      <c r="FV928">
        <v>75.900000000000006</v>
      </c>
      <c r="GA928">
        <v>75.900000000000006</v>
      </c>
      <c r="GF928">
        <v>75.900000000000006</v>
      </c>
      <c r="GK928">
        <v>76.78</v>
      </c>
      <c r="GP928">
        <v>76.78</v>
      </c>
      <c r="GU928">
        <v>76.78</v>
      </c>
      <c r="GZ928">
        <v>76.78</v>
      </c>
      <c r="HE928">
        <v>76.78</v>
      </c>
      <c r="HJ928">
        <v>76.78</v>
      </c>
      <c r="HO928">
        <v>76.78</v>
      </c>
      <c r="HT928">
        <v>76.78</v>
      </c>
      <c r="HY928">
        <v>76.78</v>
      </c>
      <c r="ID928">
        <v>76.78</v>
      </c>
      <c r="II928">
        <v>76.78</v>
      </c>
      <c r="IN928">
        <v>76.510000000000005</v>
      </c>
      <c r="IS928">
        <v>76.510000000000005</v>
      </c>
      <c r="IX928">
        <v>76.510000000000005</v>
      </c>
      <c r="JC928">
        <v>79.849999999999994</v>
      </c>
      <c r="JH928">
        <v>76.510000000000005</v>
      </c>
      <c r="JM928">
        <v>76.510000000000005</v>
      </c>
      <c r="JR928">
        <v>76.510000000000005</v>
      </c>
    </row>
    <row r="929" spans="1:278" x14ac:dyDescent="0.3">
      <c r="A929" s="2">
        <f>IFERROR(AVERAGEIF(Customer_Revenue[[#This Row],[1/3/2022]:[3/31/2022]], "&gt;0"), 0)</f>
        <v>88.71307692307694</v>
      </c>
      <c r="B929" s="1">
        <f>IFERROR(AVEDEV(Customer_Revenue[[#This Row],[1/3/2022]:[3/31/2022]]),0)</f>
        <v>1.7112426035502817</v>
      </c>
      <c r="C929" s="1">
        <f>IFERROR(MAX(0,#REF!-#REF!),0)</f>
        <v>0</v>
      </c>
      <c r="D929" s="1">
        <f>IFERROR(#REF!+#REF!,0)</f>
        <v>0</v>
      </c>
      <c r="E929" s="2">
        <f>IFERROR(AVERAGEIF(Customer_Revenue[[#This Row],[4/1/2022]:[6/30/2022]], "&gt;0"), 0)</f>
        <v>90.649230769230769</v>
      </c>
      <c r="F929" s="1">
        <f>IFERROR(AVEDEV(Customer_Revenue[[#This Row],[4/1/2022]:[6/30/2022]]),0)</f>
        <v>0.98603550295857956</v>
      </c>
      <c r="G929" s="1">
        <f>IFERROR(MAX(0,#REF!-#REF!),0)</f>
        <v>0</v>
      </c>
      <c r="H929" s="1">
        <f>IFERROR(#REF!+#REF!,0)</f>
        <v>0</v>
      </c>
      <c r="I929" s="2">
        <f>IFERROR(AVERAGEIF(Customer_Revenue[[#This Row],[4/1/2022]:[9/30/2022]], "&gt;0"),0)</f>
        <v>91.147307692307692</v>
      </c>
      <c r="J929" s="1">
        <f>IFERROR(AVEDEV(Customer_Revenue[[#This Row],[4/1/2022]:[9/30/2022]]),0)</f>
        <v>0.68967455621301632</v>
      </c>
      <c r="K929" s="1">
        <f>IFERROR(MAX(0,Customer_Revenue[[#This Row],[Q3 Mean]]-Customer_Revenue[[#This Row],[Q3 Mean Absolute Deviation]]),0)</f>
        <v>90.457633136094671</v>
      </c>
      <c r="L929" s="1">
        <f>IFERROR(MAX(0,Customer_Revenue[[#This Row],[Q3 Mean]]+Customer_Revenue[[#This Row],[Q3 Mean Absolute Deviation]]),0)</f>
        <v>91.836982248520712</v>
      </c>
      <c r="M929" s="2">
        <f>IFERROR(AVERAGEIF(Customer_Revenue[[#This Row],[10/1/2021]:[3/31/2022]], "&gt;0"),0)</f>
        <v>87.012692307692333</v>
      </c>
      <c r="N929" s="1">
        <f>IFERROR(AVEDEV(Customer_Revenue[[#This Row],[10/1/2021]:[3/31/2022]]),0)</f>
        <v>3.8881656804733598</v>
      </c>
      <c r="O929" s="1">
        <f>IFERROR(MAX(0,#REF!-#REF!),0)</f>
        <v>0</v>
      </c>
      <c r="P929" s="1">
        <f>IFERROR(#REF!+#REF!,0)</f>
        <v>0</v>
      </c>
      <c r="Q929">
        <v>14234</v>
      </c>
      <c r="S929">
        <v>77.8</v>
      </c>
      <c r="X929">
        <v>77.8</v>
      </c>
      <c r="AC929">
        <v>77.8</v>
      </c>
      <c r="AH929">
        <v>77.8</v>
      </c>
      <c r="AM929">
        <v>82.74</v>
      </c>
      <c r="AR929">
        <v>89.39</v>
      </c>
      <c r="AW929">
        <v>89.39</v>
      </c>
      <c r="BB929">
        <v>89.39</v>
      </c>
      <c r="BG929">
        <v>89.39</v>
      </c>
      <c r="BL929">
        <v>89.39</v>
      </c>
      <c r="BQ929">
        <v>89.39</v>
      </c>
      <c r="BV929">
        <v>89.39</v>
      </c>
      <c r="CA929">
        <v>89.39</v>
      </c>
      <c r="CF929">
        <v>89.39</v>
      </c>
      <c r="CK929" s="17">
        <v>89.39</v>
      </c>
      <c r="CP929">
        <v>89.39</v>
      </c>
      <c r="CU929">
        <v>89.39</v>
      </c>
      <c r="CZ929">
        <v>89.39</v>
      </c>
      <c r="DE929">
        <v>89.39</v>
      </c>
      <c r="DJ929">
        <v>89.39</v>
      </c>
      <c r="DO929">
        <v>89.39</v>
      </c>
      <c r="DT929">
        <v>89.39</v>
      </c>
      <c r="DY929">
        <v>89.39</v>
      </c>
      <c r="ED929">
        <v>77.59</v>
      </c>
      <c r="EI929">
        <v>90.89</v>
      </c>
      <c r="EN929">
        <v>90.89</v>
      </c>
      <c r="ES929">
        <v>90.89</v>
      </c>
      <c r="EX929">
        <v>90.89</v>
      </c>
      <c r="FC929">
        <v>90.89</v>
      </c>
      <c r="FH929">
        <v>90.89</v>
      </c>
      <c r="FM929">
        <v>84.24</v>
      </c>
      <c r="FR929">
        <v>90.89</v>
      </c>
      <c r="FW929">
        <v>90.89</v>
      </c>
      <c r="GB929">
        <v>90.89</v>
      </c>
      <c r="GG929">
        <v>90.89</v>
      </c>
      <c r="GL929">
        <v>91.77</v>
      </c>
      <c r="GQ929">
        <v>91.77</v>
      </c>
      <c r="GV929">
        <v>91.77</v>
      </c>
      <c r="HA929">
        <v>91.77</v>
      </c>
      <c r="HF929">
        <v>91.77</v>
      </c>
      <c r="HK929">
        <v>91.77</v>
      </c>
      <c r="HP929">
        <v>91.77</v>
      </c>
      <c r="HU929">
        <v>91.77</v>
      </c>
      <c r="HZ929">
        <v>91.77</v>
      </c>
      <c r="IE929">
        <v>91.77</v>
      </c>
      <c r="IJ929">
        <v>91.77</v>
      </c>
      <c r="IO929">
        <v>91.5</v>
      </c>
      <c r="IT929">
        <v>91.5</v>
      </c>
      <c r="IY929">
        <v>91.5</v>
      </c>
      <c r="JD929">
        <v>91.5</v>
      </c>
      <c r="JI929">
        <v>91.5</v>
      </c>
      <c r="JN929">
        <v>91.5</v>
      </c>
    </row>
    <row r="930" spans="1:278" x14ac:dyDescent="0.3">
      <c r="A930" s="2">
        <f>IFERROR(AVERAGEIF(Customer_Revenue[[#This Row],[1/3/2022]:[3/31/2022]], "&gt;0"), 0)</f>
        <v>44.764999999999993</v>
      </c>
      <c r="B930" s="1">
        <f>IFERROR(AVEDEV(Customer_Revenue[[#This Row],[1/3/2022]:[3/31/2022]]),0)</f>
        <v>3.8900000000000006</v>
      </c>
      <c r="C930" s="1">
        <f>IFERROR(MAX(0,#REF!-#REF!),0)</f>
        <v>0</v>
      </c>
      <c r="D930" s="1">
        <f>IFERROR(#REF!+#REF!,0)</f>
        <v>0</v>
      </c>
      <c r="E930" s="2">
        <f>IFERROR(AVERAGEIF(Customer_Revenue[[#This Row],[4/1/2022]:[6/30/2022]], "&gt;0"), 0)</f>
        <v>50.089999999999996</v>
      </c>
      <c r="F930" s="1">
        <f>IFERROR(AVEDEV(Customer_Revenue[[#This Row],[4/1/2022]:[6/30/2022]]),0)</f>
        <v>1.0285714285714289</v>
      </c>
      <c r="G930" s="1">
        <f>IFERROR(MAX(0,#REF!-#REF!),0)</f>
        <v>0</v>
      </c>
      <c r="H930" s="1">
        <f>IFERROR(#REF!+#REF!,0)</f>
        <v>0</v>
      </c>
      <c r="I930" s="2">
        <f>IFERROR(AVERAGEIF(Customer_Revenue[[#This Row],[4/1/2022]:[9/30/2022]], "&gt;0"),0)</f>
        <v>50.680769230769229</v>
      </c>
      <c r="J930" s="1">
        <f>IFERROR(AVEDEV(Customer_Revenue[[#This Row],[4/1/2022]:[9/30/2022]]),0)</f>
        <v>6.7229591836734608</v>
      </c>
      <c r="K930" s="1">
        <f>IFERROR(MAX(0,Customer_Revenue[[#This Row],[Q3 Mean]]-Customer_Revenue[[#This Row],[Q3 Mean Absolute Deviation]]),0)</f>
        <v>43.957810047095769</v>
      </c>
      <c r="L930" s="1">
        <f>IFERROR(MAX(0,Customer_Revenue[[#This Row],[Q3 Mean]]+Customer_Revenue[[#This Row],[Q3 Mean Absolute Deviation]]),0)</f>
        <v>57.403728414442689</v>
      </c>
      <c r="M930" s="2">
        <f>IFERROR(AVERAGEIF(Customer_Revenue[[#This Row],[10/1/2021]:[3/31/2022]], "&gt;0"),0)</f>
        <v>44.37</v>
      </c>
      <c r="N930" s="1">
        <f>IFERROR(AVEDEV(Customer_Revenue[[#This Row],[10/1/2021]:[3/31/2022]]),0)</f>
        <v>3.3749999999999996</v>
      </c>
      <c r="O930" s="1">
        <f>IFERROR(MAX(0,#REF!-#REF!),0)</f>
        <v>0</v>
      </c>
      <c r="P930" s="1">
        <f>IFERROR(#REF!+#REF!,0)</f>
        <v>0</v>
      </c>
      <c r="Q930">
        <v>14237</v>
      </c>
      <c r="R930">
        <v>44.87</v>
      </c>
      <c r="AB930">
        <v>44.87</v>
      </c>
      <c r="AL930">
        <v>44.87</v>
      </c>
      <c r="AV930">
        <v>35</v>
      </c>
      <c r="BF930">
        <v>47.12</v>
      </c>
      <c r="BP930">
        <v>47.12</v>
      </c>
      <c r="CJ930">
        <v>47.12</v>
      </c>
      <c r="CK930" s="17"/>
      <c r="CT930">
        <v>42.86</v>
      </c>
      <c r="DD930">
        <v>35</v>
      </c>
      <c r="DN930">
        <v>47.12</v>
      </c>
      <c r="DX930">
        <v>47.12</v>
      </c>
      <c r="EH930">
        <v>49.37</v>
      </c>
      <c r="ER930">
        <v>49.37</v>
      </c>
      <c r="FB930">
        <v>49.37</v>
      </c>
      <c r="FL930">
        <v>49.37</v>
      </c>
      <c r="FV930">
        <v>49.37</v>
      </c>
      <c r="GF930">
        <v>49.37</v>
      </c>
      <c r="GP930">
        <v>51.89</v>
      </c>
      <c r="GZ930">
        <v>51.89</v>
      </c>
      <c r="HJ930">
        <v>0</v>
      </c>
      <c r="HT930">
        <v>51.89</v>
      </c>
      <c r="ID930">
        <v>51.89</v>
      </c>
      <c r="IN930">
        <v>51.11</v>
      </c>
      <c r="IX930">
        <v>51.11</v>
      </c>
      <c r="JH930">
        <v>51.11</v>
      </c>
      <c r="JR930">
        <v>51.11</v>
      </c>
    </row>
    <row r="931" spans="1:278" x14ac:dyDescent="0.3">
      <c r="A931" s="2">
        <f>IFERROR(AVERAGEIF(Customer_Revenue[[#This Row],[1/3/2022]:[3/31/2022]], "&gt;0"), 0)</f>
        <v>75.55</v>
      </c>
      <c r="B931" s="1">
        <f>IFERROR(AVEDEV(Customer_Revenue[[#This Row],[1/3/2022]:[3/31/2022]]),0)</f>
        <v>0</v>
      </c>
      <c r="C931" s="1">
        <f>IFERROR(MAX(0,#REF!-#REF!),0)</f>
        <v>0</v>
      </c>
      <c r="D931" s="1">
        <f>IFERROR(#REF!+#REF!,0)</f>
        <v>0</v>
      </c>
      <c r="E931" s="2">
        <f>IFERROR(AVERAGEIF(Customer_Revenue[[#This Row],[4/1/2022]:[6/30/2022]], "&gt;0"), 0)</f>
        <v>80.343333333333334</v>
      </c>
      <c r="F931" s="1">
        <f>IFERROR(AVEDEV(Customer_Revenue[[#This Row],[4/1/2022]:[6/30/2022]]),0)</f>
        <v>30.128750000000004</v>
      </c>
      <c r="G931" s="1">
        <f>IFERROR(MAX(0,#REF!-#REF!),0)</f>
        <v>0</v>
      </c>
      <c r="H931" s="1">
        <f>IFERROR(#REF!+#REF!,0)</f>
        <v>0</v>
      </c>
      <c r="I931" s="2">
        <f>IFERROR(AVERAGEIF(Customer_Revenue[[#This Row],[4/1/2022]:[9/30/2022]], "&gt;0"),0)</f>
        <v>83.035714285714292</v>
      </c>
      <c r="J931" s="1">
        <f>IFERROR(AVEDEV(Customer_Revenue[[#This Row],[4/1/2022]:[9/30/2022]]),0)</f>
        <v>18.164062500000004</v>
      </c>
      <c r="K931" s="1">
        <f>IFERROR(MAX(0,Customer_Revenue[[#This Row],[Q3 Mean]]-Customer_Revenue[[#This Row],[Q3 Mean Absolute Deviation]]),0)</f>
        <v>64.871651785714292</v>
      </c>
      <c r="L931" s="1">
        <f>IFERROR(MAX(0,Customer_Revenue[[#This Row],[Q3 Mean]]+Customer_Revenue[[#This Row],[Q3 Mean Absolute Deviation]]),0)</f>
        <v>101.19977678571429</v>
      </c>
      <c r="M931" s="2">
        <f>IFERROR(AVERAGEIF(Customer_Revenue[[#This Row],[10/1/2021]:[3/31/2022]], "&gt;0"),0)</f>
        <v>74.711666666666673</v>
      </c>
      <c r="N931" s="1">
        <f>IFERROR(AVEDEV(Customer_Revenue[[#This Row],[10/1/2021]:[3/31/2022]]),0)</f>
        <v>18.296734693877546</v>
      </c>
      <c r="O931" s="1">
        <f>IFERROR(MAX(0,#REF!-#REF!),0)</f>
        <v>0</v>
      </c>
      <c r="P931" s="1">
        <f>IFERROR(#REF!+#REF!,0)</f>
        <v>0</v>
      </c>
      <c r="Q931">
        <v>14243</v>
      </c>
      <c r="AF931">
        <v>70.52</v>
      </c>
      <c r="AZ931">
        <v>0</v>
      </c>
      <c r="BF931">
        <v>75.55</v>
      </c>
      <c r="BU931">
        <v>75.55</v>
      </c>
      <c r="CK931" s="17"/>
      <c r="CO931">
        <v>75.55</v>
      </c>
      <c r="DI931">
        <v>75.55</v>
      </c>
      <c r="EC931">
        <v>75.55</v>
      </c>
      <c r="EW931">
        <v>77.8</v>
      </c>
      <c r="FQ931">
        <v>77.8</v>
      </c>
      <c r="GK931">
        <v>0</v>
      </c>
      <c r="GP931">
        <v>85.43</v>
      </c>
      <c r="HE931">
        <v>85.43</v>
      </c>
      <c r="HY931">
        <v>85.43</v>
      </c>
      <c r="IS931">
        <v>84.68</v>
      </c>
      <c r="JM931">
        <v>84.68</v>
      </c>
    </row>
    <row r="932" spans="1:278" x14ac:dyDescent="0.3">
      <c r="A932" s="2">
        <f>IFERROR(AVERAGEIF(Customer_Revenue[[#This Row],[1/3/2022]:[3/31/2022]], "&gt;0"), 0)</f>
        <v>128.71636363636364</v>
      </c>
      <c r="B932" s="1">
        <f>IFERROR(AVEDEV(Customer_Revenue[[#This Row],[1/3/2022]:[3/31/2022]]),0)</f>
        <v>19.664999999999999</v>
      </c>
      <c r="C932" s="1">
        <f>IFERROR(MAX(0,#REF!-#REF!),0)</f>
        <v>0</v>
      </c>
      <c r="D932" s="1">
        <f>IFERROR(#REF!+#REF!,0)</f>
        <v>0</v>
      </c>
      <c r="E932" s="2">
        <f>IFERROR(AVERAGEIF(Customer_Revenue[[#This Row],[4/1/2022]:[6/30/2022]], "&gt;0"), 0)</f>
        <v>117.827</v>
      </c>
      <c r="F932" s="1">
        <f>IFERROR(AVEDEV(Customer_Revenue[[#This Row],[4/1/2022]:[6/30/2022]]),0)</f>
        <v>26.272066115702479</v>
      </c>
      <c r="G932" s="1">
        <f>IFERROR(MAX(0,#REF!-#REF!),0)</f>
        <v>0</v>
      </c>
      <c r="H932" s="1">
        <f>IFERROR(#REF!+#REF!,0)</f>
        <v>0</v>
      </c>
      <c r="I932" s="2">
        <f>IFERROR(AVERAGEIF(Customer_Revenue[[#This Row],[4/1/2022]:[9/30/2022]], "&gt;0"),0)</f>
        <v>106.65133333333331</v>
      </c>
      <c r="J932" s="1">
        <f>IFERROR(AVEDEV(Customer_Revenue[[#This Row],[4/1/2022]:[9/30/2022]]),0)</f>
        <v>32.926111111111098</v>
      </c>
      <c r="K932" s="1">
        <f>IFERROR(MAX(0,Customer_Revenue[[#This Row],[Q3 Mean]]-Customer_Revenue[[#This Row],[Q3 Mean Absolute Deviation]]),0)</f>
        <v>73.725222222222214</v>
      </c>
      <c r="L932" s="1">
        <f>IFERROR(MAX(0,Customer_Revenue[[#This Row],[Q3 Mean]]+Customer_Revenue[[#This Row],[Q3 Mean Absolute Deviation]]),0)</f>
        <v>139.57744444444441</v>
      </c>
      <c r="M932" s="2">
        <f>IFERROR(AVERAGEIF(Customer_Revenue[[#This Row],[10/1/2021]:[3/31/2022]], "&gt;0"),0)</f>
        <v>123.60857142857137</v>
      </c>
      <c r="N932" s="1">
        <f>IFERROR(AVEDEV(Customer_Revenue[[#This Row],[10/1/2021]:[3/31/2022]]),0)</f>
        <v>33.225984000000032</v>
      </c>
      <c r="O932" s="1">
        <f>IFERROR(MAX(0,#REF!-#REF!),0)</f>
        <v>0</v>
      </c>
      <c r="P932" s="1">
        <f>IFERROR(#REF!+#REF!,0)</f>
        <v>0</v>
      </c>
      <c r="Q932">
        <v>14249</v>
      </c>
      <c r="V932">
        <v>117.99</v>
      </c>
      <c r="AA932">
        <v>117.99</v>
      </c>
      <c r="AF932">
        <v>117.99</v>
      </c>
      <c r="AK932">
        <v>117.99</v>
      </c>
      <c r="AP932">
        <v>117.99</v>
      </c>
      <c r="AU932">
        <v>117.99</v>
      </c>
      <c r="AZ932">
        <v>117.99</v>
      </c>
      <c r="BE932">
        <v>0</v>
      </c>
      <c r="BJ932">
        <v>117.99</v>
      </c>
      <c r="BO932">
        <v>117.99</v>
      </c>
      <c r="BT932">
        <v>117.99</v>
      </c>
      <c r="BY932">
        <v>0</v>
      </c>
      <c r="CD932">
        <v>0</v>
      </c>
      <c r="CK932" s="17">
        <v>0</v>
      </c>
      <c r="CN932">
        <v>117.99</v>
      </c>
      <c r="CS932">
        <v>117.99</v>
      </c>
      <c r="CX932">
        <v>117.99</v>
      </c>
      <c r="DC932">
        <v>117.99</v>
      </c>
      <c r="DH932">
        <v>117.99</v>
      </c>
      <c r="DM932">
        <v>117.99</v>
      </c>
      <c r="DW932">
        <v>235.98</v>
      </c>
      <c r="EB932">
        <v>117.99</v>
      </c>
      <c r="EG932">
        <v>117.99</v>
      </c>
      <c r="EL932">
        <v>117.99</v>
      </c>
      <c r="EQ932">
        <v>117.99</v>
      </c>
      <c r="EV932">
        <v>0</v>
      </c>
      <c r="FA932">
        <v>117.99</v>
      </c>
      <c r="FF932">
        <v>117.99</v>
      </c>
      <c r="FK932">
        <v>117.99</v>
      </c>
      <c r="FP932">
        <v>117.99</v>
      </c>
      <c r="FU932">
        <v>117.99</v>
      </c>
      <c r="FZ932">
        <v>117.99</v>
      </c>
      <c r="GE932">
        <v>117.99</v>
      </c>
      <c r="GJ932">
        <v>175.49</v>
      </c>
      <c r="GO932">
        <v>82.05</v>
      </c>
      <c r="GY932">
        <v>94.8</v>
      </c>
      <c r="HI932">
        <v>0</v>
      </c>
      <c r="HX932">
        <v>0</v>
      </c>
      <c r="IC932">
        <v>83.61</v>
      </c>
      <c r="IM932">
        <v>83.61</v>
      </c>
      <c r="IW932">
        <v>84.76</v>
      </c>
      <c r="JG932">
        <v>84.76</v>
      </c>
      <c r="JQ932">
        <v>84.76</v>
      </c>
    </row>
    <row r="933" spans="1:278" x14ac:dyDescent="0.3">
      <c r="A933" s="2">
        <f>IFERROR(AVERAGEIF(Customer_Revenue[[#This Row],[1/3/2022]:[3/31/2022]], "&gt;0"), 0)</f>
        <v>125.16666666666667</v>
      </c>
      <c r="B933" s="1">
        <f>IFERROR(AVEDEV(Customer_Revenue[[#This Row],[1/3/2022]:[3/31/2022]]),0)</f>
        <v>8.9111111111111061</v>
      </c>
      <c r="C933" s="1">
        <f>IFERROR(MAX(0,#REF!-#REF!),0)</f>
        <v>0</v>
      </c>
      <c r="D933" s="1">
        <f>IFERROR(#REF!+#REF!,0)</f>
        <v>0</v>
      </c>
      <c r="E933" s="2">
        <f>IFERROR(AVERAGEIF(Customer_Revenue[[#This Row],[4/1/2022]:[6/30/2022]], "&gt;0"), 0)</f>
        <v>221.41333333333333</v>
      </c>
      <c r="F933" s="1">
        <f>IFERROR(AVEDEV(Customer_Revenue[[#This Row],[4/1/2022]:[6/30/2022]]),0)</f>
        <v>97.751111111111115</v>
      </c>
      <c r="G933" s="1">
        <f>IFERROR(MAX(0,#REF!-#REF!),0)</f>
        <v>0</v>
      </c>
      <c r="H933" s="1">
        <f>IFERROR(#REF!+#REF!,0)</f>
        <v>0</v>
      </c>
      <c r="I933" s="2">
        <f>IFERROR(AVERAGEIF(Customer_Revenue[[#This Row],[4/1/2022]:[9/30/2022]], "&gt;0"),0)</f>
        <v>238.08500000000001</v>
      </c>
      <c r="J933" s="1">
        <f>IFERROR(AVEDEV(Customer_Revenue[[#This Row],[4/1/2022]:[9/30/2022]]),0)</f>
        <v>132.12333333333333</v>
      </c>
      <c r="K933" s="1">
        <f>IFERROR(MAX(0,Customer_Revenue[[#This Row],[Q3 Mean]]-Customer_Revenue[[#This Row],[Q3 Mean Absolute Deviation]]),0)</f>
        <v>105.96166666666667</v>
      </c>
      <c r="L933" s="1">
        <f>IFERROR(MAX(0,Customer_Revenue[[#This Row],[Q3 Mean]]+Customer_Revenue[[#This Row],[Q3 Mean Absolute Deviation]]),0)</f>
        <v>370.20833333333337</v>
      </c>
      <c r="M933" s="2">
        <f>IFERROR(AVERAGEIF(Customer_Revenue[[#This Row],[10/1/2021]:[3/31/2022]], "&gt;0"),0)</f>
        <v>154.16428571428574</v>
      </c>
      <c r="N933" s="1">
        <f>IFERROR(AVEDEV(Customer_Revenue[[#This Row],[10/1/2021]:[3/31/2022]]),0)</f>
        <v>52.621874999999989</v>
      </c>
      <c r="O933" s="1">
        <f>IFERROR(MAX(0,#REF!-#REF!),0)</f>
        <v>0</v>
      </c>
      <c r="P933" s="1">
        <f>IFERROR(#REF!+#REF!,0)</f>
        <v>0</v>
      </c>
      <c r="Q933">
        <v>14255</v>
      </c>
      <c r="U933">
        <v>249.68</v>
      </c>
      <c r="AO933">
        <v>154.36000000000001</v>
      </c>
      <c r="BI933">
        <v>154.36000000000001</v>
      </c>
      <c r="BU933">
        <v>-70</v>
      </c>
      <c r="CC933">
        <v>145.25</v>
      </c>
      <c r="CK933" s="17"/>
      <c r="CW933">
        <v>131.85</v>
      </c>
      <c r="DQ933">
        <v>131.85</v>
      </c>
      <c r="EK933">
        <v>111.8</v>
      </c>
      <c r="FE933">
        <v>111.8</v>
      </c>
      <c r="FY933">
        <v>368.04</v>
      </c>
      <c r="GS933">
        <v>184.4</v>
      </c>
      <c r="HM933">
        <v>108.74</v>
      </c>
      <c r="IG933">
        <v>151.03</v>
      </c>
      <c r="JA933">
        <v>504.5</v>
      </c>
    </row>
    <row r="934" spans="1:278" x14ac:dyDescent="0.3">
      <c r="A934" s="2">
        <f>IFERROR(AVERAGEIF(Customer_Revenue[[#This Row],[1/3/2022]:[3/31/2022]], "&gt;0"), 0)</f>
        <v>47.504999999999995</v>
      </c>
      <c r="B934" s="1">
        <f>IFERROR(AVEDEV(Customer_Revenue[[#This Row],[1/3/2022]:[3/31/2022]]),0)</f>
        <v>6.4649999999999999</v>
      </c>
      <c r="C934" s="1">
        <f>IFERROR(MAX(0,#REF!-#REF!),0)</f>
        <v>0</v>
      </c>
      <c r="D934" s="1">
        <f>IFERROR(#REF!+#REF!,0)</f>
        <v>0</v>
      </c>
      <c r="E934" s="2">
        <f>IFERROR(AVERAGEIF(Customer_Revenue[[#This Row],[4/1/2022]:[6/30/2022]], "&gt;0"), 0)</f>
        <v>44.153333333333336</v>
      </c>
      <c r="F934" s="1">
        <f>IFERROR(AVEDEV(Customer_Revenue[[#This Row],[4/1/2022]:[6/30/2022]]),0)</f>
        <v>1.1511111111111134</v>
      </c>
      <c r="G934" s="1">
        <f>IFERROR(MAX(0,#REF!-#REF!),0)</f>
        <v>0</v>
      </c>
      <c r="H934" s="1">
        <f>IFERROR(#REF!+#REF!,0)</f>
        <v>0</v>
      </c>
      <c r="I934" s="2">
        <f>IFERROR(AVERAGEIF(Customer_Revenue[[#This Row],[4/1/2022]:[9/30/2022]], "&gt;0"),0)</f>
        <v>44.75</v>
      </c>
      <c r="J934" s="1">
        <f>IFERROR(AVEDEV(Customer_Revenue[[#This Row],[4/1/2022]:[9/30/2022]]),0)</f>
        <v>0.97333333333333394</v>
      </c>
      <c r="K934" s="1">
        <f>IFERROR(MAX(0,Customer_Revenue[[#This Row],[Q3 Mean]]-Customer_Revenue[[#This Row],[Q3 Mean Absolute Deviation]]),0)</f>
        <v>43.776666666666664</v>
      </c>
      <c r="L934" s="1">
        <f>IFERROR(MAX(0,Customer_Revenue[[#This Row],[Q3 Mean]]+Customer_Revenue[[#This Row],[Q3 Mean Absolute Deviation]]),0)</f>
        <v>45.723333333333336</v>
      </c>
      <c r="M934" s="2">
        <f>IFERROR(AVERAGEIF(Customer_Revenue[[#This Row],[10/1/2021]:[3/31/2022]], "&gt;0"),0)</f>
        <v>43.155999999999992</v>
      </c>
      <c r="N934" s="1">
        <f>IFERROR(AVEDEV(Customer_Revenue[[#This Row],[10/1/2021]:[3/31/2022]]),0)</f>
        <v>4.3255999999999961</v>
      </c>
      <c r="O934" s="1">
        <f>IFERROR(MAX(0,#REF!-#REF!),0)</f>
        <v>0</v>
      </c>
      <c r="P934" s="1">
        <f>IFERROR(#REF!+#REF!,0)</f>
        <v>0</v>
      </c>
      <c r="Q934">
        <v>14256</v>
      </c>
      <c r="AJ934">
        <v>38.69</v>
      </c>
      <c r="BD934">
        <v>41.04</v>
      </c>
      <c r="BX934">
        <v>41.04</v>
      </c>
      <c r="CK934" s="17"/>
      <c r="DV934">
        <v>41.04</v>
      </c>
      <c r="EP934">
        <v>53.97</v>
      </c>
      <c r="FJ934">
        <v>43.29</v>
      </c>
      <c r="GD934">
        <v>43.29</v>
      </c>
      <c r="GX934">
        <v>45.88</v>
      </c>
      <c r="HR934">
        <v>45.88</v>
      </c>
      <c r="IL934">
        <v>45.08</v>
      </c>
      <c r="JF934">
        <v>45.08</v>
      </c>
    </row>
    <row r="935" spans="1:278" x14ac:dyDescent="0.3">
      <c r="A935" s="2">
        <f>IFERROR(AVERAGEIF(Customer_Revenue[[#This Row],[1/3/2022]:[3/31/2022]], "&gt;0"), 0)</f>
        <v>56.979230769230767</v>
      </c>
      <c r="B935" s="1">
        <f>IFERROR(AVEDEV(Customer_Revenue[[#This Row],[1/3/2022]:[3/31/2022]]),0)</f>
        <v>0.79881656804733581</v>
      </c>
      <c r="C935" s="1">
        <f>IFERROR(MAX(0,#REF!-#REF!),0)</f>
        <v>0</v>
      </c>
      <c r="D935" s="1">
        <f>IFERROR(#REF!+#REF!,0)</f>
        <v>0</v>
      </c>
      <c r="E935" s="2">
        <f>IFERROR(AVERAGEIF(Customer_Revenue[[#This Row],[4/1/2022]:[6/30/2022]], "&gt;0"), 0)</f>
        <v>60.048461538461538</v>
      </c>
      <c r="F935" s="1">
        <f>IFERROR(AVEDEV(Customer_Revenue[[#This Row],[4/1/2022]:[6/30/2022]]),0)</f>
        <v>1.4414201183431934</v>
      </c>
      <c r="G935" s="1">
        <f>IFERROR(MAX(0,#REF!-#REF!),0)</f>
        <v>0</v>
      </c>
      <c r="H935" s="1">
        <f>IFERROR(#REF!+#REF!,0)</f>
        <v>0</v>
      </c>
      <c r="I935" s="2">
        <f>IFERROR(AVERAGEIF(Customer_Revenue[[#This Row],[4/1/2022]:[9/30/2022]], "&gt;0"),0)</f>
        <v>60.429230769230784</v>
      </c>
      <c r="J935" s="1">
        <f>IFERROR(AVEDEV(Customer_Revenue[[#This Row],[4/1/2022]:[9/30/2022]]),0)</f>
        <v>0.92573964497040628</v>
      </c>
      <c r="K935" s="1">
        <f>IFERROR(MAX(0,Customer_Revenue[[#This Row],[Q3 Mean]]-Customer_Revenue[[#This Row],[Q3 Mean Absolute Deviation]]),0)</f>
        <v>59.503491124260378</v>
      </c>
      <c r="L935" s="1">
        <f>IFERROR(MAX(0,Customer_Revenue[[#This Row],[Q3 Mean]]+Customer_Revenue[[#This Row],[Q3 Mean Absolute Deviation]]),0)</f>
        <v>61.35497041420119</v>
      </c>
      <c r="M935" s="2">
        <f>IFERROR(AVERAGEIF(Customer_Revenue[[#This Row],[10/1/2021]:[3/31/2022]], "&gt;0"),0)</f>
        <v>55.541153846153861</v>
      </c>
      <c r="N935" s="1">
        <f>IFERROR(AVEDEV(Customer_Revenue[[#This Row],[10/1/2021]:[3/31/2022]]),0)</f>
        <v>1.7914792899408236</v>
      </c>
      <c r="O935" s="1">
        <f>IFERROR(MAX(0,#REF!-#REF!),0)</f>
        <v>0</v>
      </c>
      <c r="P935" s="1">
        <f>IFERROR(#REF!+#REF!,0)</f>
        <v>0</v>
      </c>
      <c r="Q935">
        <v>14272</v>
      </c>
      <c r="V935">
        <v>52.44</v>
      </c>
      <c r="AA935">
        <v>52.44</v>
      </c>
      <c r="AF935">
        <v>52.44</v>
      </c>
      <c r="AK935">
        <v>52.44</v>
      </c>
      <c r="AP935">
        <v>52.82</v>
      </c>
      <c r="AU935">
        <v>52.82</v>
      </c>
      <c r="AZ935">
        <v>52.82</v>
      </c>
      <c r="BE935">
        <v>52.82</v>
      </c>
      <c r="BJ935">
        <v>56.46</v>
      </c>
      <c r="BO935">
        <v>56.46</v>
      </c>
      <c r="BT935">
        <v>56.46</v>
      </c>
      <c r="BY935">
        <v>56.46</v>
      </c>
      <c r="CD935">
        <v>56.46</v>
      </c>
      <c r="CI935">
        <v>56.46</v>
      </c>
      <c r="CK935" s="17"/>
      <c r="CN935">
        <v>56.46</v>
      </c>
      <c r="CS935">
        <v>56.46</v>
      </c>
      <c r="CX935">
        <v>56.46</v>
      </c>
      <c r="DC935">
        <v>56.46</v>
      </c>
      <c r="DH935">
        <v>56.46</v>
      </c>
      <c r="DM935">
        <v>56.46</v>
      </c>
      <c r="DR935">
        <v>56.46</v>
      </c>
      <c r="DW935">
        <v>56.46</v>
      </c>
      <c r="EB935">
        <v>56.46</v>
      </c>
      <c r="EG935">
        <v>58.71</v>
      </c>
      <c r="EL935">
        <v>58.71</v>
      </c>
      <c r="EQ935">
        <v>58.71</v>
      </c>
      <c r="EV935">
        <v>58.71</v>
      </c>
      <c r="FA935">
        <v>58.71</v>
      </c>
      <c r="FF935">
        <v>58.71</v>
      </c>
      <c r="FK935">
        <v>58.71</v>
      </c>
      <c r="FP935">
        <v>58.71</v>
      </c>
      <c r="FU935">
        <v>58.71</v>
      </c>
      <c r="FZ935">
        <v>58.71</v>
      </c>
      <c r="GE935">
        <v>63.51</v>
      </c>
      <c r="GJ935">
        <v>61.23</v>
      </c>
      <c r="GO935">
        <v>61.23</v>
      </c>
      <c r="GT935">
        <v>61.23</v>
      </c>
      <c r="GY935">
        <v>61.23</v>
      </c>
      <c r="HD935">
        <v>61.23</v>
      </c>
      <c r="HI935">
        <v>61.23</v>
      </c>
      <c r="HN935">
        <v>61.23</v>
      </c>
      <c r="HS935">
        <v>61.23</v>
      </c>
      <c r="HX935">
        <v>61.23</v>
      </c>
      <c r="IC935">
        <v>61.23</v>
      </c>
      <c r="IH935">
        <v>61.23</v>
      </c>
      <c r="IM935">
        <v>60.45</v>
      </c>
      <c r="IR935">
        <v>60.45</v>
      </c>
      <c r="IW935">
        <v>60.45</v>
      </c>
      <c r="JB935">
        <v>60.45</v>
      </c>
      <c r="JG935">
        <v>60.45</v>
      </c>
      <c r="JL935">
        <v>60.45</v>
      </c>
      <c r="JQ935">
        <v>60.45</v>
      </c>
    </row>
    <row r="936" spans="1:278" x14ac:dyDescent="0.3">
      <c r="A936" s="2">
        <f>IFERROR(AVERAGEIF(Customer_Revenue[[#This Row],[1/3/2022]:[3/31/2022]], "&gt;0"), 0)</f>
        <v>27.66</v>
      </c>
      <c r="B936" s="1">
        <f>IFERROR(AVEDEV(Customer_Revenue[[#This Row],[1/3/2022]:[3/31/2022]]),0)</f>
        <v>0</v>
      </c>
      <c r="C936" s="1">
        <f>IFERROR(MAX(0,#REF!-#REF!),0)</f>
        <v>0</v>
      </c>
      <c r="D936" s="1">
        <f>IFERROR(#REF!+#REF!,0)</f>
        <v>0</v>
      </c>
      <c r="E936" s="2">
        <f>IFERROR(AVERAGEIF(Customer_Revenue[[#This Row],[4/1/2022]:[6/30/2022]], "&gt;0"), 0)</f>
        <v>31.055000000000003</v>
      </c>
      <c r="F936" s="1">
        <f>IFERROR(AVEDEV(Customer_Revenue[[#This Row],[4/1/2022]:[6/30/2022]]),0)</f>
        <v>1.1450000000000014</v>
      </c>
      <c r="G936" s="1">
        <f>IFERROR(MAX(0,#REF!-#REF!),0)</f>
        <v>0</v>
      </c>
      <c r="H936" s="1">
        <f>IFERROR(#REF!+#REF!,0)</f>
        <v>0</v>
      </c>
      <c r="I936" s="2">
        <f>IFERROR(AVERAGEIF(Customer_Revenue[[#This Row],[4/1/2022]:[9/30/2022]], "&gt;0"),0)</f>
        <v>31.387999999999998</v>
      </c>
      <c r="J936" s="1">
        <f>IFERROR(AVEDEV(Customer_Revenue[[#This Row],[4/1/2022]:[9/30/2022]]),0)</f>
        <v>12.811428571428575</v>
      </c>
      <c r="K936" s="1">
        <f>IFERROR(MAX(0,Customer_Revenue[[#This Row],[Q3 Mean]]-Customer_Revenue[[#This Row],[Q3 Mean Absolute Deviation]]),0)</f>
        <v>18.576571428571423</v>
      </c>
      <c r="L936" s="1">
        <f>IFERROR(MAX(0,Customer_Revenue[[#This Row],[Q3 Mean]]+Customer_Revenue[[#This Row],[Q3 Mean Absolute Deviation]]),0)</f>
        <v>44.19942857142857</v>
      </c>
      <c r="M936" s="2">
        <f>IFERROR(AVERAGEIF(Customer_Revenue[[#This Row],[10/1/2021]:[3/31/2022]], "&gt;0"),0)</f>
        <v>27.66</v>
      </c>
      <c r="N936" s="1">
        <f>IFERROR(AVEDEV(Customer_Revenue[[#This Row],[10/1/2021]:[3/31/2022]]),0)</f>
        <v>0</v>
      </c>
      <c r="O936" s="1">
        <f>IFERROR(MAX(0,#REF!-#REF!),0)</f>
        <v>0</v>
      </c>
      <c r="P936" s="1">
        <f>IFERROR(#REF!+#REF!,0)</f>
        <v>0</v>
      </c>
      <c r="Q936">
        <v>14278</v>
      </c>
      <c r="AF936">
        <v>27.66</v>
      </c>
      <c r="AZ936">
        <v>27.66</v>
      </c>
      <c r="BT936">
        <v>27.66</v>
      </c>
      <c r="CK936" s="17"/>
      <c r="CN936">
        <v>27.66</v>
      </c>
      <c r="DH936">
        <v>27.66</v>
      </c>
      <c r="EB936">
        <v>27.66</v>
      </c>
      <c r="EV936">
        <v>29.91</v>
      </c>
      <c r="FP936">
        <v>29.91</v>
      </c>
      <c r="GJ936">
        <v>32.200000000000003</v>
      </c>
      <c r="HD936">
        <v>32.200000000000003</v>
      </c>
      <c r="HX936">
        <v>32.72</v>
      </c>
      <c r="IW936">
        <v>0</v>
      </c>
      <c r="JQ936">
        <v>0</v>
      </c>
    </row>
    <row r="937" spans="1:278" x14ac:dyDescent="0.3">
      <c r="A937" s="2">
        <f>IFERROR(AVERAGEIF(Customer_Revenue[[#This Row],[1/3/2022]:[3/31/2022]], "&gt;0"), 0)</f>
        <v>74.807499999999976</v>
      </c>
      <c r="B937" s="1">
        <f>IFERROR(AVEDEV(Customer_Revenue[[#This Row],[1/3/2022]:[3/31/2022]]),0)</f>
        <v>14.926666666666662</v>
      </c>
      <c r="C937" s="1">
        <f>IFERROR(MAX(0,#REF!-#REF!),0)</f>
        <v>0</v>
      </c>
      <c r="D937" s="1">
        <f>IFERROR(#REF!+#REF!,0)</f>
        <v>0</v>
      </c>
      <c r="E937" s="2">
        <f>IFERROR(AVERAGEIF(Customer_Revenue[[#This Row],[4/1/2022]:[6/30/2022]], "&gt;0"), 0)</f>
        <v>67.983076923076922</v>
      </c>
      <c r="F937" s="1">
        <f>IFERROR(AVEDEV(Customer_Revenue[[#This Row],[4/1/2022]:[6/30/2022]]),0)</f>
        <v>14.213877551020408</v>
      </c>
      <c r="G937" s="1">
        <f>IFERROR(MAX(0,#REF!-#REF!),0)</f>
        <v>0</v>
      </c>
      <c r="H937" s="1">
        <f>IFERROR(#REF!+#REF!,0)</f>
        <v>0</v>
      </c>
      <c r="I937" s="2">
        <f>IFERROR(AVERAGEIF(Customer_Revenue[[#This Row],[4/1/2022]:[9/30/2022]], "&gt;0"),0)</f>
        <v>71.12461538461541</v>
      </c>
      <c r="J937" s="1">
        <f>IFERROR(AVEDEV(Customer_Revenue[[#This Row],[4/1/2022]:[9/30/2022]]),0)</f>
        <v>20.020312174817896</v>
      </c>
      <c r="K937" s="1">
        <f>IFERROR(MAX(0,Customer_Revenue[[#This Row],[Q3 Mean]]-Customer_Revenue[[#This Row],[Q3 Mean Absolute Deviation]]),0)</f>
        <v>51.104303209797514</v>
      </c>
      <c r="L937" s="1">
        <f>IFERROR(MAX(0,Customer_Revenue[[#This Row],[Q3 Mean]]+Customer_Revenue[[#This Row],[Q3 Mean Absolute Deviation]]),0)</f>
        <v>91.144927559433313</v>
      </c>
      <c r="M937" s="2">
        <f>IFERROR(AVERAGEIF(Customer_Revenue[[#This Row],[10/1/2021]:[3/31/2022]], "&gt;0"),0)</f>
        <v>70.727307692307676</v>
      </c>
      <c r="N937" s="1">
        <f>IFERROR(AVEDEV(Customer_Revenue[[#This Row],[10/1/2021]:[3/31/2022]]),0)</f>
        <v>14.013004115226337</v>
      </c>
      <c r="O937" s="1">
        <f>IFERROR(MAX(0,#REF!-#REF!),0)</f>
        <v>0</v>
      </c>
      <c r="P937" s="1">
        <f>IFERROR(#REF!+#REF!,0)</f>
        <v>0</v>
      </c>
      <c r="Q937">
        <v>14284</v>
      </c>
      <c r="R937">
        <v>58.84</v>
      </c>
      <c r="W937">
        <v>58.84</v>
      </c>
      <c r="AB937">
        <v>58.84</v>
      </c>
      <c r="AG937">
        <v>90.24</v>
      </c>
      <c r="AL937">
        <v>58.84</v>
      </c>
      <c r="AQ937">
        <v>58.84</v>
      </c>
      <c r="AV937">
        <v>58.84</v>
      </c>
      <c r="BA937">
        <v>90.24</v>
      </c>
      <c r="BF937">
        <v>58.84</v>
      </c>
      <c r="BK937">
        <v>63.05</v>
      </c>
      <c r="BP937">
        <v>63.05</v>
      </c>
      <c r="BU937">
        <v>96.66</v>
      </c>
      <c r="BY937">
        <v>63.05</v>
      </c>
      <c r="BZ937">
        <v>0</v>
      </c>
      <c r="CE937">
        <v>63.05</v>
      </c>
      <c r="CJ937">
        <v>63.05</v>
      </c>
      <c r="CK937" s="17"/>
      <c r="CO937">
        <v>96.66</v>
      </c>
      <c r="CT937">
        <v>63.05</v>
      </c>
      <c r="CY937">
        <v>63.05</v>
      </c>
      <c r="DD937">
        <v>63.05</v>
      </c>
      <c r="DI937">
        <v>96.66</v>
      </c>
      <c r="DN937">
        <v>98.81</v>
      </c>
      <c r="DS937">
        <v>63.05</v>
      </c>
      <c r="DX937">
        <v>63.05</v>
      </c>
      <c r="EC937">
        <v>96.66</v>
      </c>
      <c r="EH937">
        <v>65.3</v>
      </c>
      <c r="EM937">
        <v>65.3</v>
      </c>
      <c r="ER937">
        <v>65.3</v>
      </c>
      <c r="EW937">
        <v>98.91</v>
      </c>
      <c r="FB937">
        <v>65.3</v>
      </c>
      <c r="FG937">
        <v>65.3</v>
      </c>
      <c r="FL937">
        <v>56.83</v>
      </c>
      <c r="FQ937">
        <v>90.44</v>
      </c>
      <c r="FV937">
        <v>56.83</v>
      </c>
      <c r="GA937">
        <v>56.83</v>
      </c>
      <c r="GF937">
        <v>56.83</v>
      </c>
      <c r="GJ937">
        <v>93.01</v>
      </c>
      <c r="GK937">
        <v>0</v>
      </c>
      <c r="GP937">
        <v>59.4</v>
      </c>
      <c r="GU937">
        <v>59.4</v>
      </c>
      <c r="GZ937">
        <v>59.4</v>
      </c>
      <c r="HE937">
        <v>95.27</v>
      </c>
      <c r="HI937">
        <v>59.9</v>
      </c>
      <c r="HJ937">
        <v>0</v>
      </c>
      <c r="HO937">
        <v>59.9</v>
      </c>
      <c r="HT937">
        <v>59.9</v>
      </c>
      <c r="HY937">
        <v>93.52</v>
      </c>
      <c r="ID937">
        <v>0</v>
      </c>
      <c r="II937">
        <v>66.7</v>
      </c>
      <c r="IN937">
        <v>65.900000000000006</v>
      </c>
      <c r="IS937">
        <v>99.51</v>
      </c>
      <c r="IT937">
        <v>0</v>
      </c>
      <c r="IX937">
        <v>67.650000000000006</v>
      </c>
      <c r="JB937">
        <v>65.900000000000006</v>
      </c>
      <c r="JC937">
        <v>0</v>
      </c>
      <c r="JH937">
        <v>65.900000000000006</v>
      </c>
      <c r="JM937">
        <v>99.51</v>
      </c>
      <c r="JR937">
        <v>65.900000000000006</v>
      </c>
    </row>
    <row r="938" spans="1:278" x14ac:dyDescent="0.3">
      <c r="A938" s="2">
        <f>IFERROR(AVERAGEIF(Customer_Revenue[[#This Row],[1/3/2022]:[3/31/2022]], "&gt;0"), 0)</f>
        <v>43.856153846153845</v>
      </c>
      <c r="B938" s="1">
        <f>IFERROR(AVEDEV(Customer_Revenue[[#This Row],[1/3/2022]:[3/31/2022]]),0)</f>
        <v>0.53254437869822513</v>
      </c>
      <c r="C938" s="1">
        <f>IFERROR(MAX(0,#REF!-#REF!),0)</f>
        <v>0</v>
      </c>
      <c r="D938" s="1">
        <f>IFERROR(#REF!+#REF!,0)</f>
        <v>0</v>
      </c>
      <c r="E938" s="2">
        <f>IFERROR(AVERAGEIF(Customer_Revenue[[#This Row],[4/1/2022]:[6/30/2022]], "&gt;0"), 0)</f>
        <v>45.686153846153843</v>
      </c>
      <c r="F938" s="1">
        <f>IFERROR(AVEDEV(Customer_Revenue[[#This Row],[4/1/2022]:[6/30/2022]]),0)</f>
        <v>1.989112426035502</v>
      </c>
      <c r="G938" s="1">
        <f>IFERROR(MAX(0,#REF!-#REF!),0)</f>
        <v>0</v>
      </c>
      <c r="H938" s="1">
        <f>IFERROR(#REF!+#REF!,0)</f>
        <v>0</v>
      </c>
      <c r="I938" s="2">
        <f>IFERROR(AVERAGEIF(Customer_Revenue[[#This Row],[4/1/2022]:[9/30/2022]], "&gt;0"),0)</f>
        <v>47.32961538461538</v>
      </c>
      <c r="J938" s="1">
        <f>IFERROR(AVEDEV(Customer_Revenue[[#This Row],[4/1/2022]:[9/30/2022]]),0)</f>
        <v>2.1932544378698196</v>
      </c>
      <c r="K938" s="1">
        <f>IFERROR(MAX(0,Customer_Revenue[[#This Row],[Q3 Mean]]-Customer_Revenue[[#This Row],[Q3 Mean Absolute Deviation]]),0)</f>
        <v>45.136360946745562</v>
      </c>
      <c r="L938" s="1">
        <f>IFERROR(MAX(0,Customer_Revenue[[#This Row],[Q3 Mean]]+Customer_Revenue[[#This Row],[Q3 Mean Absolute Deviation]]),0)</f>
        <v>49.522869822485198</v>
      </c>
      <c r="M938" s="2">
        <f>IFERROR(AVERAGEIF(Customer_Revenue[[#This Row],[10/1/2021]:[3/31/2022]], "&gt;0"),0)</f>
        <v>39.286923076923067</v>
      </c>
      <c r="N938" s="1">
        <f>IFERROR(AVEDEV(Customer_Revenue[[#This Row],[10/1/2021]:[3/31/2022]]),0)</f>
        <v>5.5437869822485215</v>
      </c>
      <c r="O938" s="1">
        <f>IFERROR(MAX(0,#REF!-#REF!),0)</f>
        <v>0</v>
      </c>
      <c r="P938" s="1">
        <f>IFERROR(#REF!+#REF!,0)</f>
        <v>0</v>
      </c>
      <c r="Q938">
        <v>14318</v>
      </c>
      <c r="S938">
        <v>32.08</v>
      </c>
      <c r="X938">
        <v>32.08</v>
      </c>
      <c r="AC938">
        <v>32.08</v>
      </c>
      <c r="AH938">
        <v>32.08</v>
      </c>
      <c r="AM938">
        <v>32.08</v>
      </c>
      <c r="AR938">
        <v>32.08</v>
      </c>
      <c r="AW938">
        <v>32.08</v>
      </c>
      <c r="BB938">
        <v>32.08</v>
      </c>
      <c r="BG938">
        <v>32.08</v>
      </c>
      <c r="BL938">
        <v>32.08</v>
      </c>
      <c r="BQ938">
        <v>43.51</v>
      </c>
      <c r="BV938">
        <v>43.51</v>
      </c>
      <c r="CA938">
        <v>43.51</v>
      </c>
      <c r="CF938">
        <v>43.51</v>
      </c>
      <c r="CK938" s="17">
        <v>43.51</v>
      </c>
      <c r="CP938">
        <v>43.51</v>
      </c>
      <c r="CU938">
        <v>43.51</v>
      </c>
      <c r="CZ938">
        <v>43.51</v>
      </c>
      <c r="DE938">
        <v>43.51</v>
      </c>
      <c r="DJ938">
        <v>43.51</v>
      </c>
      <c r="DO938">
        <v>43.51</v>
      </c>
      <c r="DT938">
        <v>43.51</v>
      </c>
      <c r="DY938">
        <v>43.51</v>
      </c>
      <c r="ED938">
        <v>45.01</v>
      </c>
      <c r="EI938">
        <v>45.01</v>
      </c>
      <c r="EN938">
        <v>45.01</v>
      </c>
      <c r="ES938">
        <v>45.01</v>
      </c>
      <c r="EX938">
        <v>45.01</v>
      </c>
      <c r="FC938">
        <v>45.01</v>
      </c>
      <c r="FH938">
        <v>38.61</v>
      </c>
      <c r="FM938">
        <v>42.57</v>
      </c>
      <c r="FR938">
        <v>53.36</v>
      </c>
      <c r="FW938">
        <v>45.45</v>
      </c>
      <c r="GB938">
        <v>45.45</v>
      </c>
      <c r="GG938">
        <v>45.45</v>
      </c>
      <c r="GL938">
        <v>47</v>
      </c>
      <c r="GQ938">
        <v>47</v>
      </c>
      <c r="GV938">
        <v>47</v>
      </c>
      <c r="HA938">
        <v>47</v>
      </c>
      <c r="HF938">
        <v>55.29</v>
      </c>
      <c r="HK938">
        <v>47.31</v>
      </c>
      <c r="HP938">
        <v>47.31</v>
      </c>
      <c r="HU938">
        <v>47.31</v>
      </c>
      <c r="HZ938">
        <v>47.31</v>
      </c>
      <c r="IE938">
        <v>47.31</v>
      </c>
      <c r="IJ938">
        <v>47.31</v>
      </c>
      <c r="IO938">
        <v>46.83</v>
      </c>
      <c r="IT938">
        <v>46.83</v>
      </c>
      <c r="IY938">
        <v>50.96</v>
      </c>
      <c r="JD938">
        <v>50.96</v>
      </c>
      <c r="JI938">
        <v>50.96</v>
      </c>
      <c r="JN938">
        <v>50.96</v>
      </c>
    </row>
    <row r="939" spans="1:278" x14ac:dyDescent="0.3">
      <c r="A939" s="2">
        <f>IFERROR(AVERAGEIF(Customer_Revenue[[#This Row],[1/3/2022]:[3/31/2022]], "&gt;0"), 0)</f>
        <v>114.69181818181819</v>
      </c>
      <c r="B939" s="1">
        <f>IFERROR(AVEDEV(Customer_Revenue[[#This Row],[1/3/2022]:[3/31/2022]]),0)</f>
        <v>31.379644970414201</v>
      </c>
      <c r="C939" s="1">
        <f>IFERROR(MAX(0,#REF!-#REF!),0)</f>
        <v>0</v>
      </c>
      <c r="D939" s="1">
        <f>IFERROR(#REF!+#REF!,0)</f>
        <v>0</v>
      </c>
      <c r="E939" s="2">
        <f>IFERROR(AVERAGEIF(Customer_Revenue[[#This Row],[4/1/2022]:[6/30/2022]], "&gt;0"), 0)</f>
        <v>121.95461538461541</v>
      </c>
      <c r="F939" s="1">
        <f>IFERROR(AVEDEV(Customer_Revenue[[#This Row],[4/1/2022]:[6/30/2022]]),0)</f>
        <v>1.0310059171597754</v>
      </c>
      <c r="G939" s="1">
        <f>IFERROR(MAX(0,#REF!-#REF!),0)</f>
        <v>0</v>
      </c>
      <c r="H939" s="1">
        <f>IFERROR(#REF!+#REF!,0)</f>
        <v>0</v>
      </c>
      <c r="I939" s="2">
        <f>IFERROR(AVERAGEIF(Customer_Revenue[[#This Row],[4/1/2022]:[9/30/2022]], "&gt;0"),0)</f>
        <v>121.47769230769231</v>
      </c>
      <c r="J939" s="1">
        <f>IFERROR(AVEDEV(Customer_Revenue[[#This Row],[4/1/2022]:[9/30/2022]]),0)</f>
        <v>1.6556213017751484</v>
      </c>
      <c r="K939" s="1">
        <f>IFERROR(MAX(0,Customer_Revenue[[#This Row],[Q3 Mean]]-Customer_Revenue[[#This Row],[Q3 Mean Absolute Deviation]]),0)</f>
        <v>119.82207100591717</v>
      </c>
      <c r="L939" s="1">
        <f>IFERROR(MAX(0,Customer_Revenue[[#This Row],[Q3 Mean]]+Customer_Revenue[[#This Row],[Q3 Mean Absolute Deviation]]),0)</f>
        <v>123.13331360946745</v>
      </c>
      <c r="M939" s="2">
        <f>IFERROR(AVERAGEIF(Customer_Revenue[[#This Row],[10/1/2021]:[3/31/2022]], "&gt;0"),0)</f>
        <v>117.13333333333334</v>
      </c>
      <c r="N939" s="1">
        <f>IFERROR(AVEDEV(Customer_Revenue[[#This Row],[10/1/2021]:[3/31/2022]]),0)</f>
        <v>26.452674897119319</v>
      </c>
      <c r="O939" s="1">
        <f>IFERROR(MAX(0,#REF!-#REF!),0)</f>
        <v>0</v>
      </c>
      <c r="P939" s="1">
        <f>IFERROR(#REF!+#REF!,0)</f>
        <v>0</v>
      </c>
      <c r="Q939">
        <v>14328</v>
      </c>
      <c r="T939">
        <v>117.89</v>
      </c>
      <c r="Y939">
        <v>117.89</v>
      </c>
      <c r="AD939">
        <v>117.89</v>
      </c>
      <c r="AI939">
        <v>117.89</v>
      </c>
      <c r="AN939">
        <v>117.89</v>
      </c>
      <c r="AS939">
        <v>117.89</v>
      </c>
      <c r="AX939">
        <v>117.89</v>
      </c>
      <c r="BB939">
        <v>117.89</v>
      </c>
      <c r="BC939">
        <v>0</v>
      </c>
      <c r="BH939">
        <v>104.33</v>
      </c>
      <c r="BM939">
        <v>117.89</v>
      </c>
      <c r="BR939">
        <v>189.81</v>
      </c>
      <c r="BW939">
        <v>111.06</v>
      </c>
      <c r="CB939">
        <v>83.38</v>
      </c>
      <c r="CG939">
        <v>0</v>
      </c>
      <c r="CK939" s="17"/>
      <c r="CL939">
        <v>118.96</v>
      </c>
      <c r="CQ939">
        <v>0</v>
      </c>
      <c r="CV939">
        <v>118.96</v>
      </c>
      <c r="DD939">
        <v>118.96</v>
      </c>
      <c r="DF939">
        <v>92.11</v>
      </c>
      <c r="DK939">
        <v>92.11</v>
      </c>
      <c r="DP939">
        <v>118.96</v>
      </c>
      <c r="DU939">
        <v>118.96</v>
      </c>
      <c r="DZ939">
        <v>118.96</v>
      </c>
      <c r="EE939">
        <v>121.21</v>
      </c>
      <c r="EJ939">
        <v>121.21</v>
      </c>
      <c r="EO939">
        <v>121.21</v>
      </c>
      <c r="ET939">
        <v>121.21</v>
      </c>
      <c r="EY939">
        <v>121.21</v>
      </c>
      <c r="FD939">
        <v>121.21</v>
      </c>
      <c r="FI939">
        <v>121.21</v>
      </c>
      <c r="FN939">
        <v>121.21</v>
      </c>
      <c r="FS939">
        <v>121.21</v>
      </c>
      <c r="FX939">
        <v>121.21</v>
      </c>
      <c r="GC939">
        <v>121.21</v>
      </c>
      <c r="GH939">
        <v>121.21</v>
      </c>
      <c r="GM939">
        <v>123.63</v>
      </c>
      <c r="GR939">
        <v>123.63</v>
      </c>
      <c r="GW939">
        <v>123.63</v>
      </c>
      <c r="HB939">
        <v>123.63</v>
      </c>
      <c r="HG939">
        <v>123.63</v>
      </c>
      <c r="HL939">
        <v>123.63</v>
      </c>
      <c r="HQ939">
        <v>123.63</v>
      </c>
      <c r="HV939">
        <v>123.63</v>
      </c>
      <c r="IA939">
        <v>123.63</v>
      </c>
      <c r="IF939">
        <v>123.63</v>
      </c>
      <c r="IK939">
        <v>119.39</v>
      </c>
      <c r="IP939">
        <v>118.64</v>
      </c>
      <c r="IU939">
        <v>118.64</v>
      </c>
      <c r="IZ939">
        <v>118.64</v>
      </c>
      <c r="JE939">
        <v>118.64</v>
      </c>
      <c r="JJ939">
        <v>118.64</v>
      </c>
      <c r="JO939">
        <v>118.64</v>
      </c>
    </row>
    <row r="940" spans="1:278" x14ac:dyDescent="0.3">
      <c r="A940" s="2">
        <f>IFERROR(AVERAGEIF(Customer_Revenue[[#This Row],[1/3/2022]:[3/31/2022]], "&gt;0"), 0)</f>
        <v>40.972857142857137</v>
      </c>
      <c r="B940" s="1">
        <f>IFERROR(AVEDEV(Customer_Revenue[[#This Row],[1/3/2022]:[3/31/2022]]),0)</f>
        <v>0.91836734693877375</v>
      </c>
      <c r="C940" s="1">
        <f>IFERROR(MAX(0,#REF!-#REF!),0)</f>
        <v>0</v>
      </c>
      <c r="D940" s="1">
        <f>IFERROR(#REF!+#REF!,0)</f>
        <v>0</v>
      </c>
      <c r="E940" s="2">
        <f>IFERROR(AVERAGEIF(Customer_Revenue[[#This Row],[4/1/2022]:[6/30/2022]], "&gt;0"), 0)</f>
        <v>46.063333333333333</v>
      </c>
      <c r="F940" s="1">
        <f>IFERROR(AVEDEV(Customer_Revenue[[#This Row],[4/1/2022]:[6/30/2022]]),0)</f>
        <v>1.948888888888888</v>
      </c>
      <c r="G940" s="1">
        <f>IFERROR(MAX(0,#REF!-#REF!),0)</f>
        <v>0</v>
      </c>
      <c r="H940" s="1">
        <f>IFERROR(#REF!+#REF!,0)</f>
        <v>0</v>
      </c>
      <c r="I940" s="2">
        <f>IFERROR(AVERAGEIF(Customer_Revenue[[#This Row],[4/1/2022]:[9/30/2022]], "&gt;0"),0)</f>
        <v>47.391538461538445</v>
      </c>
      <c r="J940" s="1">
        <f>IFERROR(AVEDEV(Customer_Revenue[[#This Row],[4/1/2022]:[9/30/2022]]),0)</f>
        <v>1.6871005917159825</v>
      </c>
      <c r="K940" s="1">
        <f>IFERROR(MAX(0,Customer_Revenue[[#This Row],[Q3 Mean]]-Customer_Revenue[[#This Row],[Q3 Mean Absolute Deviation]]),0)</f>
        <v>45.704437869822463</v>
      </c>
      <c r="L940" s="1">
        <f>IFERROR(MAX(0,Customer_Revenue[[#This Row],[Q3 Mean]]+Customer_Revenue[[#This Row],[Q3 Mean Absolute Deviation]]),0)</f>
        <v>49.078639053254427</v>
      </c>
      <c r="M940" s="2">
        <f>IFERROR(AVERAGEIF(Customer_Revenue[[#This Row],[10/1/2021]:[3/31/2022]], "&gt;0"),0)</f>
        <v>40.676153846153838</v>
      </c>
      <c r="N940" s="1">
        <f>IFERROR(AVEDEV(Customer_Revenue[[#This Row],[10/1/2021]:[3/31/2022]]),0)</f>
        <v>0.58579881656804278</v>
      </c>
      <c r="O940" s="1">
        <f>IFERROR(MAX(0,#REF!-#REF!),0)</f>
        <v>0</v>
      </c>
      <c r="P940" s="1">
        <f>IFERROR(#REF!+#REF!,0)</f>
        <v>0</v>
      </c>
      <c r="Q940">
        <v>14335</v>
      </c>
      <c r="X940">
        <v>40.33</v>
      </c>
      <c r="AH940">
        <v>40.33</v>
      </c>
      <c r="AR940">
        <v>40.33</v>
      </c>
      <c r="BB940">
        <v>40.33</v>
      </c>
      <c r="BQ940">
        <v>40.33</v>
      </c>
      <c r="BV940">
        <v>40.33</v>
      </c>
      <c r="CF940">
        <v>40.33</v>
      </c>
      <c r="CK940" s="17"/>
      <c r="CP940">
        <v>40.33</v>
      </c>
      <c r="CZ940">
        <v>40.33</v>
      </c>
      <c r="DJ940">
        <v>40.33</v>
      </c>
      <c r="DT940">
        <v>40.33</v>
      </c>
      <c r="ED940">
        <v>42.58</v>
      </c>
      <c r="EN940">
        <v>42.58</v>
      </c>
      <c r="EX940">
        <v>43.14</v>
      </c>
      <c r="FH940">
        <v>43.14</v>
      </c>
      <c r="FR940">
        <v>46.16</v>
      </c>
      <c r="GB940">
        <v>46.16</v>
      </c>
      <c r="GL940">
        <v>48.89</v>
      </c>
      <c r="GV940">
        <v>48.89</v>
      </c>
      <c r="HF940">
        <v>48.89</v>
      </c>
      <c r="HP940">
        <v>48.89</v>
      </c>
      <c r="HZ940">
        <v>48.89</v>
      </c>
      <c r="IJ940">
        <v>48.89</v>
      </c>
      <c r="IT940">
        <v>48.05</v>
      </c>
      <c r="JD940">
        <v>48.05</v>
      </c>
      <c r="JN940">
        <v>48.05</v>
      </c>
    </row>
    <row r="941" spans="1:278" x14ac:dyDescent="0.3">
      <c r="A941" s="2">
        <f>IFERROR(AVERAGEIF(Customer_Revenue[[#This Row],[1/3/2022]:[3/31/2022]], "&gt;0"), 0)</f>
        <v>201.35615384615386</v>
      </c>
      <c r="B941" s="1">
        <f>IFERROR(AVEDEV(Customer_Revenue[[#This Row],[1/3/2022]:[3/31/2022]]),0)</f>
        <v>26.710510204081636</v>
      </c>
      <c r="C941" s="1">
        <f>IFERROR(MAX(0,#REF!-#REF!),0)</f>
        <v>0</v>
      </c>
      <c r="D941" s="1">
        <f>IFERROR(#REF!+#REF!,0)</f>
        <v>0</v>
      </c>
      <c r="E941" s="2">
        <f>IFERROR(AVERAGEIF(Customer_Revenue[[#This Row],[4/1/2022]:[6/30/2022]], "&gt;0"), 0)</f>
        <v>208.84153846153851</v>
      </c>
      <c r="F941" s="1">
        <f>IFERROR(AVEDEV(Customer_Revenue[[#This Row],[4/1/2022]:[6/30/2022]]),0)</f>
        <v>4.2934911242603473</v>
      </c>
      <c r="G941" s="1">
        <f>IFERROR(MAX(0,#REF!-#REF!),0)</f>
        <v>0</v>
      </c>
      <c r="H941" s="1">
        <f>IFERROR(#REF!+#REF!,0)</f>
        <v>0</v>
      </c>
      <c r="I941" s="2">
        <f>IFERROR(AVERAGEIF(Customer_Revenue[[#This Row],[4/1/2022]:[9/30/2022]], "&gt;0"),0)</f>
        <v>226.01296296296309</v>
      </c>
      <c r="J941" s="1">
        <f>IFERROR(AVEDEV(Customer_Revenue[[#This Row],[4/1/2022]:[9/30/2022]]),0)</f>
        <v>20.104691358024745</v>
      </c>
      <c r="K941" s="1">
        <f>IFERROR(MAX(0,Customer_Revenue[[#This Row],[Q3 Mean]]-Customer_Revenue[[#This Row],[Q3 Mean Absolute Deviation]]),0)</f>
        <v>205.90827160493834</v>
      </c>
      <c r="L941" s="1">
        <f>IFERROR(MAX(0,Customer_Revenue[[#This Row],[Q3 Mean]]+Customer_Revenue[[#This Row],[Q3 Mean Absolute Deviation]]),0)</f>
        <v>246.11765432098784</v>
      </c>
      <c r="M941" s="2">
        <f>IFERROR(AVERAGEIF(Customer_Revenue[[#This Row],[10/1/2021]:[3/31/2022]], "&gt;0"),0)</f>
        <v>200.80884615384625</v>
      </c>
      <c r="N941" s="1">
        <f>IFERROR(AVEDEV(Customer_Revenue[[#This Row],[10/1/2021]:[3/31/2022]]),0)</f>
        <v>14.478737997256433</v>
      </c>
      <c r="O941" s="1">
        <f>IFERROR(MAX(0,#REF!-#REF!),0)</f>
        <v>0</v>
      </c>
      <c r="P941" s="1">
        <f>IFERROR(#REF!+#REF!,0)</f>
        <v>0</v>
      </c>
      <c r="Q941">
        <v>14339</v>
      </c>
      <c r="S941">
        <v>201.01</v>
      </c>
      <c r="X941">
        <v>201.01</v>
      </c>
      <c r="AC941">
        <v>201.01</v>
      </c>
      <c r="AH941">
        <v>201.01</v>
      </c>
      <c r="AM941">
        <v>201.01</v>
      </c>
      <c r="AR941">
        <v>201.01</v>
      </c>
      <c r="AW941">
        <v>201.01</v>
      </c>
      <c r="BB941">
        <v>201.01</v>
      </c>
      <c r="BG941">
        <v>201.01</v>
      </c>
      <c r="BL941">
        <v>201.01</v>
      </c>
      <c r="BQ941">
        <v>201.01</v>
      </c>
      <c r="BV941">
        <v>191.28</v>
      </c>
      <c r="CA941">
        <v>201.01</v>
      </c>
      <c r="CF941">
        <v>201.01</v>
      </c>
      <c r="CK941" s="17">
        <v>201.01</v>
      </c>
      <c r="CP941">
        <v>201.01</v>
      </c>
      <c r="CU941">
        <v>201.01</v>
      </c>
      <c r="CZ941">
        <v>201.01</v>
      </c>
      <c r="DD941">
        <v>0</v>
      </c>
      <c r="DE941">
        <v>201.01</v>
      </c>
      <c r="DI941">
        <v>201.01</v>
      </c>
      <c r="DN941">
        <v>201.01</v>
      </c>
      <c r="DS941">
        <v>201.01</v>
      </c>
      <c r="DX941">
        <v>201.01</v>
      </c>
      <c r="EC941">
        <v>201.01</v>
      </c>
      <c r="EH941">
        <v>203.26</v>
      </c>
      <c r="EM941">
        <v>203.26</v>
      </c>
      <c r="ER941">
        <v>203.26</v>
      </c>
      <c r="EW941">
        <v>203.26</v>
      </c>
      <c r="FB941">
        <v>203.26</v>
      </c>
      <c r="FG941">
        <v>203.26</v>
      </c>
      <c r="FL941">
        <v>203.26</v>
      </c>
      <c r="FQ941">
        <v>211.16</v>
      </c>
      <c r="FV941">
        <v>211.16</v>
      </c>
      <c r="GA941">
        <v>211.16</v>
      </c>
      <c r="GF941">
        <v>211.16</v>
      </c>
      <c r="GK941">
        <v>213.5</v>
      </c>
      <c r="GP941">
        <v>213.5</v>
      </c>
      <c r="GU941">
        <v>213.5</v>
      </c>
      <c r="GZ941">
        <v>213.5</v>
      </c>
      <c r="HE941">
        <v>218.62</v>
      </c>
      <c r="HJ941">
        <v>218.62</v>
      </c>
      <c r="HO941">
        <v>207.4</v>
      </c>
      <c r="HT941">
        <v>218.62</v>
      </c>
      <c r="HY941">
        <v>218.62</v>
      </c>
      <c r="ID941">
        <v>238.6</v>
      </c>
      <c r="II941">
        <v>238.6</v>
      </c>
      <c r="IN941">
        <v>237.81</v>
      </c>
      <c r="IS941">
        <v>401.47</v>
      </c>
      <c r="IX941">
        <v>237.81</v>
      </c>
      <c r="JC941">
        <v>237.81</v>
      </c>
      <c r="JH941">
        <v>237.81</v>
      </c>
      <c r="JM941">
        <v>237.81</v>
      </c>
      <c r="JR941">
        <v>237.81</v>
      </c>
    </row>
    <row r="942" spans="1:278" x14ac:dyDescent="0.3">
      <c r="A942" s="2">
        <f>IFERROR(AVERAGEIF(Customer_Revenue[[#This Row],[1/3/2022]:[3/31/2022]], "&gt;0"), 0)</f>
        <v>63.693076923076916</v>
      </c>
      <c r="B942" s="1">
        <f>IFERROR(AVEDEV(Customer_Revenue[[#This Row],[1/3/2022]:[3/31/2022]]),0)</f>
        <v>1.8788165680473379</v>
      </c>
      <c r="C942" s="1">
        <f>IFERROR(MAX(0,#REF!-#REF!),0)</f>
        <v>0</v>
      </c>
      <c r="D942" s="1">
        <f>IFERROR(#REF!+#REF!,0)</f>
        <v>0</v>
      </c>
      <c r="E942" s="2">
        <f>IFERROR(AVERAGEIF(Customer_Revenue[[#This Row],[4/1/2022]:[6/30/2022]], "&gt;0"), 0)</f>
        <v>66.957692307692298</v>
      </c>
      <c r="F942" s="1">
        <f>IFERROR(AVEDEV(Customer_Revenue[[#This Row],[4/1/2022]:[6/30/2022]]),0)</f>
        <v>12.945325443786977</v>
      </c>
      <c r="G942" s="1">
        <f>IFERROR(MAX(0,#REF!-#REF!),0)</f>
        <v>0</v>
      </c>
      <c r="H942" s="1">
        <f>IFERROR(#REF!+#REF!,0)</f>
        <v>0</v>
      </c>
      <c r="I942" s="2">
        <f>IFERROR(AVERAGEIF(Customer_Revenue[[#This Row],[4/1/2022]:[9/30/2022]], "&gt;0"),0)</f>
        <v>63.100454545454561</v>
      </c>
      <c r="J942" s="1">
        <f>IFERROR(AVEDEV(Customer_Revenue[[#This Row],[4/1/2022]:[9/30/2022]]),0)</f>
        <v>18.979142011834316</v>
      </c>
      <c r="K942" s="1">
        <f>IFERROR(MAX(0,Customer_Revenue[[#This Row],[Q3 Mean]]-Customer_Revenue[[#This Row],[Q3 Mean Absolute Deviation]]),0)</f>
        <v>44.121312533620241</v>
      </c>
      <c r="L942" s="1">
        <f>IFERROR(MAX(0,Customer_Revenue[[#This Row],[Q3 Mean]]+Customer_Revenue[[#This Row],[Q3 Mean Absolute Deviation]]),0)</f>
        <v>82.07959655728888</v>
      </c>
      <c r="M942" s="2">
        <f>IFERROR(AVERAGEIF(Customer_Revenue[[#This Row],[10/1/2021]:[3/31/2022]], "&gt;0"),0)</f>
        <v>63.041538461538444</v>
      </c>
      <c r="N942" s="1">
        <f>IFERROR(AVEDEV(Customer_Revenue[[#This Row],[10/1/2021]:[3/31/2022]]),0)</f>
        <v>4.5708641975308595</v>
      </c>
      <c r="O942" s="1">
        <f>IFERROR(MAX(0,#REF!-#REF!),0)</f>
        <v>0</v>
      </c>
      <c r="P942" s="1">
        <f>IFERROR(#REF!+#REF!,0)</f>
        <v>0</v>
      </c>
      <c r="Q942">
        <v>14345</v>
      </c>
      <c r="T942">
        <v>60.64</v>
      </c>
      <c r="Y942">
        <v>60.64</v>
      </c>
      <c r="AD942">
        <v>79.89</v>
      </c>
      <c r="AI942">
        <v>60.64</v>
      </c>
      <c r="AN942">
        <v>60.64</v>
      </c>
      <c r="AS942">
        <v>60.64</v>
      </c>
      <c r="AX942">
        <v>64.14</v>
      </c>
      <c r="BB942">
        <v>60.64</v>
      </c>
      <c r="BC942">
        <v>0</v>
      </c>
      <c r="BH942">
        <v>60.64</v>
      </c>
      <c r="BM942">
        <v>60.64</v>
      </c>
      <c r="BR942">
        <v>60.64</v>
      </c>
      <c r="BW942">
        <v>60.64</v>
      </c>
      <c r="CB942">
        <v>60.64</v>
      </c>
      <c r="CG942">
        <v>60.64</v>
      </c>
      <c r="CK942" s="17"/>
      <c r="CL942">
        <v>60.64</v>
      </c>
      <c r="CQ942">
        <v>60.64</v>
      </c>
      <c r="CV942">
        <v>60.64</v>
      </c>
      <c r="DA942">
        <v>64.3</v>
      </c>
      <c r="DF942">
        <v>64.3</v>
      </c>
      <c r="DK942">
        <v>64.3</v>
      </c>
      <c r="DP942">
        <v>64.3</v>
      </c>
      <c r="DU942">
        <v>64.3</v>
      </c>
      <c r="DZ942">
        <v>64.3</v>
      </c>
      <c r="EE942">
        <v>66.55</v>
      </c>
      <c r="EJ942">
        <v>66.55</v>
      </c>
      <c r="EO942">
        <v>66.55</v>
      </c>
      <c r="ET942">
        <v>66.55</v>
      </c>
      <c r="EY942">
        <v>56.87</v>
      </c>
      <c r="FD942">
        <v>56.87</v>
      </c>
      <c r="FI942">
        <v>56.87</v>
      </c>
      <c r="FN942">
        <v>56.87</v>
      </c>
      <c r="FS942">
        <v>56.87</v>
      </c>
      <c r="FX942">
        <v>56.87</v>
      </c>
      <c r="GC942">
        <v>59.89</v>
      </c>
      <c r="GH942">
        <v>59.89</v>
      </c>
      <c r="GM942">
        <v>62.42</v>
      </c>
      <c r="GR942">
        <v>62.42</v>
      </c>
      <c r="GW942">
        <v>147.53</v>
      </c>
      <c r="HB942">
        <v>70.53</v>
      </c>
      <c r="HG942">
        <v>70.53</v>
      </c>
      <c r="HL942">
        <v>70.53</v>
      </c>
      <c r="HQ942">
        <v>62.42</v>
      </c>
      <c r="HV942">
        <v>62.42</v>
      </c>
      <c r="IA942">
        <v>62.42</v>
      </c>
      <c r="IF942">
        <v>62.42</v>
      </c>
      <c r="IK942">
        <v>0</v>
      </c>
      <c r="IR942">
        <v>0</v>
      </c>
      <c r="IW942">
        <v>0</v>
      </c>
      <c r="JB942">
        <v>0</v>
      </c>
      <c r="JG942">
        <v>39.659999999999997</v>
      </c>
      <c r="JL942">
        <v>45.16</v>
      </c>
      <c r="JQ942">
        <v>42.2</v>
      </c>
    </row>
    <row r="943" spans="1:278" x14ac:dyDescent="0.3">
      <c r="A943" s="2">
        <f>IFERROR(AVERAGEIF(Customer_Revenue[[#This Row],[1/3/2022]:[3/31/2022]], "&gt;0"), 0)</f>
        <v>129.99384615384614</v>
      </c>
      <c r="B943" s="1">
        <f>IFERROR(AVEDEV(Customer_Revenue[[#This Row],[1/3/2022]:[3/31/2022]]),0)</f>
        <v>31.53337278106509</v>
      </c>
      <c r="C943" s="1">
        <f>IFERROR(MAX(0,#REF!-#REF!),0)</f>
        <v>0</v>
      </c>
      <c r="D943" s="1">
        <f>IFERROR(#REF!+#REF!,0)</f>
        <v>0</v>
      </c>
      <c r="E943" s="2">
        <f>IFERROR(AVERAGEIF(Customer_Revenue[[#This Row],[4/1/2022]:[6/30/2022]], "&gt;0"), 0)</f>
        <v>134.87615384615387</v>
      </c>
      <c r="F943" s="1">
        <f>IFERROR(AVEDEV(Customer_Revenue[[#This Row],[4/1/2022]:[6/30/2022]]),0)</f>
        <v>35.543313609467468</v>
      </c>
      <c r="G943" s="1">
        <f>IFERROR(MAX(0,#REF!-#REF!),0)</f>
        <v>0</v>
      </c>
      <c r="H943" s="1">
        <f>IFERROR(#REF!+#REF!,0)</f>
        <v>0</v>
      </c>
      <c r="I943" s="2">
        <f>IFERROR(AVERAGEIF(Customer_Revenue[[#This Row],[4/1/2022]:[9/30/2022]], "&gt;0"),0)</f>
        <v>145.75769230769237</v>
      </c>
      <c r="J943" s="1">
        <f>IFERROR(AVEDEV(Customer_Revenue[[#This Row],[4/1/2022]:[9/30/2022]]),0)</f>
        <v>49.074319526627264</v>
      </c>
      <c r="K943" s="1">
        <f>IFERROR(MAX(0,Customer_Revenue[[#This Row],[Q3 Mean]]-Customer_Revenue[[#This Row],[Q3 Mean Absolute Deviation]]),0)</f>
        <v>96.683372781065103</v>
      </c>
      <c r="L943" s="1">
        <f>IFERROR(MAX(0,Customer_Revenue[[#This Row],[Q3 Mean]]+Customer_Revenue[[#This Row],[Q3 Mean Absolute Deviation]]),0)</f>
        <v>194.83201183431964</v>
      </c>
      <c r="M943" s="2">
        <f>IFERROR(AVERAGEIF(Customer_Revenue[[#This Row],[10/1/2021]:[3/31/2022]], "&gt;0"),0)</f>
        <v>122.73538461538459</v>
      </c>
      <c r="N943" s="1">
        <f>IFERROR(AVEDEV(Customer_Revenue[[#This Row],[10/1/2021]:[3/31/2022]]),0)</f>
        <v>38.137337278106493</v>
      </c>
      <c r="O943" s="1">
        <f>IFERROR(MAX(0,#REF!-#REF!),0)</f>
        <v>0</v>
      </c>
      <c r="P943" s="1">
        <f>IFERROR(#REF!+#REF!,0)</f>
        <v>0</v>
      </c>
      <c r="Q943">
        <v>14362</v>
      </c>
      <c r="U943">
        <v>159.01</v>
      </c>
      <c r="Z943">
        <v>159.01</v>
      </c>
      <c r="AE943">
        <v>221.75</v>
      </c>
      <c r="AJ943">
        <v>159.01</v>
      </c>
      <c r="AO943">
        <v>159.01</v>
      </c>
      <c r="AT943">
        <v>54.5</v>
      </c>
      <c r="AY943">
        <v>70.05</v>
      </c>
      <c r="BF943">
        <v>70.05</v>
      </c>
      <c r="BI943">
        <v>70.05</v>
      </c>
      <c r="BN943">
        <v>96.21</v>
      </c>
      <c r="BS943">
        <v>125.89</v>
      </c>
      <c r="BX943">
        <v>78.33</v>
      </c>
      <c r="CC943">
        <v>78.33</v>
      </c>
      <c r="CH943">
        <v>97.77</v>
      </c>
      <c r="CK943" s="17"/>
      <c r="CM943">
        <v>97.77</v>
      </c>
      <c r="CR943">
        <v>157.27000000000001</v>
      </c>
      <c r="CW943">
        <v>94.53</v>
      </c>
      <c r="DB943">
        <v>101.21</v>
      </c>
      <c r="DG943">
        <v>207.2</v>
      </c>
      <c r="DL943">
        <v>101.21</v>
      </c>
      <c r="DQ943">
        <v>105.38</v>
      </c>
      <c r="DV943">
        <v>140.71</v>
      </c>
      <c r="EA943">
        <v>138.47</v>
      </c>
      <c r="EF943">
        <v>196</v>
      </c>
      <c r="EK943">
        <v>107.12</v>
      </c>
      <c r="EP943">
        <v>145.28</v>
      </c>
      <c r="EU943">
        <v>107.12</v>
      </c>
      <c r="EZ943">
        <v>107.12</v>
      </c>
      <c r="FE943">
        <v>94.74</v>
      </c>
      <c r="FJ943">
        <v>107.24</v>
      </c>
      <c r="FO943">
        <v>107.24</v>
      </c>
      <c r="FT943">
        <v>145.4</v>
      </c>
      <c r="FY943">
        <v>107.24</v>
      </c>
      <c r="GD943">
        <v>119.83</v>
      </c>
      <c r="GI943">
        <v>122.4</v>
      </c>
      <c r="GN943">
        <v>329.70000000000005</v>
      </c>
      <c r="GS943">
        <v>160.56</v>
      </c>
      <c r="GX943">
        <v>122.4</v>
      </c>
      <c r="HC943">
        <v>122.4</v>
      </c>
      <c r="HH943">
        <v>122.4</v>
      </c>
      <c r="HM943">
        <v>160.56</v>
      </c>
      <c r="HR943">
        <v>160.03</v>
      </c>
      <c r="HW943">
        <v>126.9</v>
      </c>
      <c r="IB943">
        <v>164.53</v>
      </c>
      <c r="IG943">
        <v>126.9</v>
      </c>
      <c r="IL943">
        <v>108.5</v>
      </c>
      <c r="IQ943">
        <v>108.5</v>
      </c>
      <c r="IV943">
        <v>108.5</v>
      </c>
      <c r="JA943">
        <v>349.46000000000004</v>
      </c>
      <c r="JF943">
        <v>83.3</v>
      </c>
      <c r="JK943">
        <v>333.43</v>
      </c>
      <c r="JP943">
        <v>83.3</v>
      </c>
    </row>
    <row r="944" spans="1:278" x14ac:dyDescent="0.3">
      <c r="A944" s="2">
        <f>IFERROR(AVERAGEIF(Customer_Revenue[[#This Row],[1/3/2022]:[3/31/2022]], "&gt;0"), 0)</f>
        <v>58.94384615384616</v>
      </c>
      <c r="B944" s="1">
        <f>IFERROR(AVEDEV(Customer_Revenue[[#This Row],[1/3/2022]:[3/31/2022]]),0)</f>
        <v>4.4330177514792881</v>
      </c>
      <c r="C944" s="1">
        <f>IFERROR(MAX(0,#REF!-#REF!),0)</f>
        <v>0</v>
      </c>
      <c r="D944" s="1">
        <f>IFERROR(#REF!+#REF!,0)</f>
        <v>0</v>
      </c>
      <c r="E944" s="2">
        <f>IFERROR(AVERAGEIF(Customer_Revenue[[#This Row],[4/1/2022]:[6/30/2022]], "&gt;0"), 0)</f>
        <v>67.466923076923067</v>
      </c>
      <c r="F944" s="1">
        <f>IFERROR(AVEDEV(Customer_Revenue[[#This Row],[4/1/2022]:[6/30/2022]]),0)</f>
        <v>1.0480473372781074</v>
      </c>
      <c r="G944" s="1">
        <f>IFERROR(MAX(0,#REF!-#REF!),0)</f>
        <v>0</v>
      </c>
      <c r="H944" s="1">
        <f>IFERROR(#REF!+#REF!,0)</f>
        <v>0</v>
      </c>
      <c r="I944" s="2">
        <f>IFERROR(AVERAGEIF(Customer_Revenue[[#This Row],[4/1/2022]:[9/30/2022]], "&gt;0"),0)</f>
        <v>68.143076923076947</v>
      </c>
      <c r="J944" s="1">
        <f>IFERROR(AVEDEV(Customer_Revenue[[#This Row],[4/1/2022]:[9/30/2022]]),0)</f>
        <v>0.9921301775147876</v>
      </c>
      <c r="K944" s="1">
        <f>IFERROR(MAX(0,Customer_Revenue[[#This Row],[Q3 Mean]]-Customer_Revenue[[#This Row],[Q3 Mean Absolute Deviation]]),0)</f>
        <v>67.150946745562166</v>
      </c>
      <c r="L944" s="1">
        <f>IFERROR(MAX(0,Customer_Revenue[[#This Row],[Q3 Mean]]+Customer_Revenue[[#This Row],[Q3 Mean Absolute Deviation]]),0)</f>
        <v>69.135207100591728</v>
      </c>
      <c r="M944" s="2">
        <f>IFERROR(AVERAGEIF(Customer_Revenue[[#This Row],[10/1/2021]:[3/31/2022]], "&gt;0"),0)</f>
        <v>56.731923076923074</v>
      </c>
      <c r="N944" s="1">
        <f>IFERROR(AVEDEV(Customer_Revenue[[#This Row],[10/1/2021]:[3/31/2022]]),0)</f>
        <v>3.0626627218934876</v>
      </c>
      <c r="O944" s="1">
        <f>IFERROR(MAX(0,#REF!-#REF!),0)</f>
        <v>0</v>
      </c>
      <c r="P944" s="1">
        <f>IFERROR(#REF!+#REF!,0)</f>
        <v>0</v>
      </c>
      <c r="Q944">
        <v>14363</v>
      </c>
      <c r="S944">
        <v>54.52</v>
      </c>
      <c r="X944">
        <v>54.52</v>
      </c>
      <c r="AC944">
        <v>54.52</v>
      </c>
      <c r="AH944">
        <v>54.52</v>
      </c>
      <c r="AM944">
        <v>54.52</v>
      </c>
      <c r="AR944">
        <v>54.52</v>
      </c>
      <c r="AW944">
        <v>54.52</v>
      </c>
      <c r="BB944">
        <v>54.52</v>
      </c>
      <c r="BG944">
        <v>54.52</v>
      </c>
      <c r="BL944">
        <v>54.52</v>
      </c>
      <c r="BQ944">
        <v>54.52</v>
      </c>
      <c r="BV944">
        <v>54.52</v>
      </c>
      <c r="CA944">
        <v>54.52</v>
      </c>
      <c r="CF944">
        <v>54.52</v>
      </c>
      <c r="CK944" s="17">
        <v>54.52</v>
      </c>
      <c r="CP944">
        <v>54.52</v>
      </c>
      <c r="CU944">
        <v>54.52</v>
      </c>
      <c r="CZ944">
        <v>54.52</v>
      </c>
      <c r="DE944">
        <v>57.27</v>
      </c>
      <c r="DJ944">
        <v>57.27</v>
      </c>
      <c r="DO944">
        <v>57.27</v>
      </c>
      <c r="DT944">
        <v>57.27</v>
      </c>
      <c r="DY944">
        <v>64.459999999999994</v>
      </c>
      <c r="ED944">
        <v>66.709999999999994</v>
      </c>
      <c r="EI944">
        <v>66.709999999999994</v>
      </c>
      <c r="EN944">
        <v>66.709999999999994</v>
      </c>
      <c r="ES944">
        <v>66.709999999999994</v>
      </c>
      <c r="EX944">
        <v>66.709999999999994</v>
      </c>
      <c r="FC944">
        <v>66.709999999999994</v>
      </c>
      <c r="FH944">
        <v>66.709999999999994</v>
      </c>
      <c r="FM944">
        <v>66.709999999999994</v>
      </c>
      <c r="FR944">
        <v>66.709999999999994</v>
      </c>
      <c r="FW944">
        <v>66.709999999999994</v>
      </c>
      <c r="GB944">
        <v>66.709999999999994</v>
      </c>
      <c r="GG944">
        <v>66.709999999999994</v>
      </c>
      <c r="GL944">
        <v>69.17</v>
      </c>
      <c r="GQ944">
        <v>69.17</v>
      </c>
      <c r="GV944">
        <v>69.17</v>
      </c>
      <c r="HA944">
        <v>69.17</v>
      </c>
      <c r="HF944">
        <v>69.17</v>
      </c>
      <c r="HK944">
        <v>69.17</v>
      </c>
      <c r="HP944">
        <v>69.17</v>
      </c>
      <c r="HU944">
        <v>69.17</v>
      </c>
      <c r="HZ944">
        <v>69.17</v>
      </c>
      <c r="IE944">
        <v>69.17</v>
      </c>
      <c r="IJ944">
        <v>69.17</v>
      </c>
      <c r="IO944">
        <v>68.41</v>
      </c>
      <c r="IT944">
        <v>68.41</v>
      </c>
      <c r="IY944">
        <v>68.41</v>
      </c>
      <c r="JD944">
        <v>68.41</v>
      </c>
      <c r="JI944">
        <v>68.41</v>
      </c>
      <c r="JN944">
        <v>68.41</v>
      </c>
    </row>
    <row r="945" spans="1:278" x14ac:dyDescent="0.3">
      <c r="A945" s="2">
        <f>IFERROR(AVERAGEIF(Customer_Revenue[[#This Row],[1/3/2022]:[3/31/2022]], "&gt;0"), 0)</f>
        <v>160.33000000000001</v>
      </c>
      <c r="B945" s="1">
        <f>IFERROR(AVEDEV(Customer_Revenue[[#This Row],[1/3/2022]:[3/31/2022]]),0)</f>
        <v>0</v>
      </c>
      <c r="C945" s="1">
        <f>IFERROR(MAX(0,#REF!-#REF!),0)</f>
        <v>0</v>
      </c>
      <c r="D945" s="1">
        <f>IFERROR(#REF!+#REF!,0)</f>
        <v>0</v>
      </c>
      <c r="E945" s="2">
        <f>IFERROR(AVERAGEIF(Customer_Revenue[[#This Row],[4/1/2022]:[6/30/2022]], "&gt;0"), 0)</f>
        <v>74.178181818181827</v>
      </c>
      <c r="F945" s="1">
        <f>IFERROR(AVEDEV(Customer_Revenue[[#This Row],[4/1/2022]:[6/30/2022]]),0)</f>
        <v>12.431666666666672</v>
      </c>
      <c r="G945" s="1">
        <f>IFERROR(MAX(0,#REF!-#REF!),0)</f>
        <v>0</v>
      </c>
      <c r="H945" s="1">
        <f>IFERROR(#REF!+#REF!,0)</f>
        <v>0</v>
      </c>
      <c r="I945" s="2">
        <f>IFERROR(AVERAGEIF(Customer_Revenue[[#This Row],[4/1/2022]:[9/30/2022]], "&gt;0"),0)</f>
        <v>75.014166666666654</v>
      </c>
      <c r="J945" s="1">
        <f>IFERROR(AVEDEV(Customer_Revenue[[#This Row],[4/1/2022]:[9/30/2022]]),0)</f>
        <v>7.6595199999999908</v>
      </c>
      <c r="K945" s="1">
        <f>IFERROR(MAX(0,Customer_Revenue[[#This Row],[Q3 Mean]]-Customer_Revenue[[#This Row],[Q3 Mean Absolute Deviation]]),0)</f>
        <v>67.354646666666667</v>
      </c>
      <c r="L945" s="1">
        <f>IFERROR(MAX(0,Customer_Revenue[[#This Row],[Q3 Mean]]+Customer_Revenue[[#This Row],[Q3 Mean Absolute Deviation]]),0)</f>
        <v>82.67368666666664</v>
      </c>
      <c r="M945" s="2">
        <f>IFERROR(AVERAGEIF(Customer_Revenue[[#This Row],[10/1/2021]:[3/31/2022]], "&gt;0"),0)</f>
        <v>120.49642857142855</v>
      </c>
      <c r="N945" s="1">
        <f>IFERROR(AVEDEV(Customer_Revenue[[#This Row],[10/1/2021]:[3/31/2022]]),0)</f>
        <v>39.657346938775504</v>
      </c>
      <c r="O945" s="1">
        <f>IFERROR(MAX(0,#REF!-#REF!),0)</f>
        <v>0</v>
      </c>
      <c r="P945" s="1">
        <f>IFERROR(#REF!+#REF!,0)</f>
        <v>0</v>
      </c>
      <c r="Q945">
        <v>14377</v>
      </c>
      <c r="V945">
        <v>78.91</v>
      </c>
      <c r="AA945">
        <v>312.48</v>
      </c>
      <c r="AF945">
        <v>86.78</v>
      </c>
      <c r="AK945">
        <v>122.48</v>
      </c>
      <c r="AP945">
        <v>86.78</v>
      </c>
      <c r="AU945">
        <v>160.33000000000001</v>
      </c>
      <c r="AZ945">
        <v>86.78</v>
      </c>
      <c r="BE945">
        <v>86.78</v>
      </c>
      <c r="BJ945">
        <v>122.48</v>
      </c>
      <c r="BO945">
        <v>86.78</v>
      </c>
      <c r="BT945">
        <v>86.78</v>
      </c>
      <c r="BY945">
        <v>122.48</v>
      </c>
      <c r="CD945">
        <v>86.78</v>
      </c>
      <c r="CJ945">
        <v>160.33000000000001</v>
      </c>
      <c r="CK945" s="17"/>
      <c r="FF945">
        <v>94.45</v>
      </c>
      <c r="FK945">
        <v>94.45</v>
      </c>
      <c r="FL945">
        <v>0</v>
      </c>
      <c r="FP945">
        <v>64.7</v>
      </c>
      <c r="FU945">
        <v>64.7</v>
      </c>
      <c r="FZ945">
        <v>70.13</v>
      </c>
      <c r="GE945">
        <v>70.13</v>
      </c>
      <c r="GJ945">
        <v>71.48</v>
      </c>
      <c r="GO945">
        <v>71.48</v>
      </c>
      <c r="GT945">
        <v>71.48</v>
      </c>
      <c r="GY945">
        <v>71.48</v>
      </c>
      <c r="HD945">
        <v>71.48</v>
      </c>
      <c r="HI945">
        <v>71.48</v>
      </c>
      <c r="HN945">
        <v>71.48</v>
      </c>
      <c r="HS945">
        <v>71.48</v>
      </c>
      <c r="HX945">
        <v>71.48</v>
      </c>
      <c r="IC945">
        <v>71.48</v>
      </c>
      <c r="IH945">
        <v>78.739999999999995</v>
      </c>
      <c r="IM945">
        <v>78.319999999999993</v>
      </c>
      <c r="IR945">
        <v>78.319999999999993</v>
      </c>
      <c r="IW945">
        <v>78.319999999999993</v>
      </c>
      <c r="JB945">
        <v>78.319999999999993</v>
      </c>
      <c r="JG945">
        <v>78.319999999999993</v>
      </c>
      <c r="JL945">
        <v>78.319999999999993</v>
      </c>
      <c r="JQ945">
        <v>78.319999999999993</v>
      </c>
    </row>
    <row r="946" spans="1:278" x14ac:dyDescent="0.3">
      <c r="A946" s="2">
        <f>IFERROR(AVERAGEIF(Customer_Revenue[[#This Row],[1/3/2022]:[3/31/2022]], "&gt;0"), 0)</f>
        <v>54.399230769230776</v>
      </c>
      <c r="B946" s="1">
        <f>IFERROR(AVEDEV(Customer_Revenue[[#This Row],[1/3/2022]:[3/31/2022]]),0)</f>
        <v>0.79881656804733958</v>
      </c>
      <c r="C946" s="1">
        <f>IFERROR(MAX(0,#REF!-#REF!),0)</f>
        <v>0</v>
      </c>
      <c r="D946" s="1">
        <f>IFERROR(#REF!+#REF!,0)</f>
        <v>0</v>
      </c>
      <c r="E946" s="2">
        <f>IFERROR(AVERAGEIF(Customer_Revenue[[#This Row],[4/1/2022]:[6/30/2022]], "&gt;0"), 0)</f>
        <v>62.685999999999993</v>
      </c>
      <c r="F946" s="1">
        <f>IFERROR(AVEDEV(Customer_Revenue[[#This Row],[4/1/2022]:[6/30/2022]]),0)</f>
        <v>17.831199999999999</v>
      </c>
      <c r="G946" s="1">
        <f>IFERROR(MAX(0,#REF!-#REF!),0)</f>
        <v>0</v>
      </c>
      <c r="H946" s="1">
        <f>IFERROR(#REF!+#REF!,0)</f>
        <v>0</v>
      </c>
      <c r="I946" s="2">
        <f>IFERROR(AVERAGEIF(Customer_Revenue[[#This Row],[4/1/2022]:[9/30/2022]], "&gt;0"),0)</f>
        <v>68.668749999999989</v>
      </c>
      <c r="J946" s="1">
        <f>IFERROR(AVEDEV(Customer_Revenue[[#This Row],[4/1/2022]:[9/30/2022]]),0)</f>
        <v>15.631562500000003</v>
      </c>
      <c r="K946" s="1">
        <f>IFERROR(MAX(0,Customer_Revenue[[#This Row],[Q3 Mean]]-Customer_Revenue[[#This Row],[Q3 Mean Absolute Deviation]]),0)</f>
        <v>53.037187499999987</v>
      </c>
      <c r="L946" s="1">
        <f>IFERROR(MAX(0,Customer_Revenue[[#This Row],[Q3 Mean]]+Customer_Revenue[[#This Row],[Q3 Mean Absolute Deviation]]),0)</f>
        <v>84.30031249999999</v>
      </c>
      <c r="M946" s="2">
        <f>IFERROR(AVERAGEIF(Customer_Revenue[[#This Row],[10/1/2021]:[3/31/2022]], "&gt;0"),0)</f>
        <v>54.173478260869587</v>
      </c>
      <c r="N946" s="1">
        <f>IFERROR(AVEDEV(Customer_Revenue[[#This Row],[10/1/2021]:[3/31/2022]]),0)</f>
        <v>0.51039697542534479</v>
      </c>
      <c r="O946" s="1">
        <f>IFERROR(MAX(0,#REF!-#REF!),0)</f>
        <v>0</v>
      </c>
      <c r="P946" s="1">
        <f>IFERROR(#REF!+#REF!,0)</f>
        <v>0</v>
      </c>
      <c r="Q946">
        <v>14380</v>
      </c>
      <c r="S946">
        <v>53.88</v>
      </c>
      <c r="AM946">
        <v>53.88</v>
      </c>
      <c r="AR946">
        <v>53.88</v>
      </c>
      <c r="AW946">
        <v>53.88</v>
      </c>
      <c r="BB946">
        <v>53.88</v>
      </c>
      <c r="BG946">
        <v>53.88</v>
      </c>
      <c r="BL946">
        <v>53.88</v>
      </c>
      <c r="BQ946">
        <v>53.88</v>
      </c>
      <c r="BV946">
        <v>53.88</v>
      </c>
      <c r="CA946">
        <v>53.88</v>
      </c>
      <c r="CF946">
        <v>53.88</v>
      </c>
      <c r="CK946" s="17">
        <v>53.88</v>
      </c>
      <c r="CP946">
        <v>53.88</v>
      </c>
      <c r="CU946">
        <v>53.88</v>
      </c>
      <c r="CZ946">
        <v>53.88</v>
      </c>
      <c r="DE946">
        <v>53.88</v>
      </c>
      <c r="DJ946">
        <v>53.88</v>
      </c>
      <c r="DO946">
        <v>53.88</v>
      </c>
      <c r="DT946">
        <v>53.88</v>
      </c>
      <c r="DY946">
        <v>53.88</v>
      </c>
      <c r="ED946">
        <v>56.13</v>
      </c>
      <c r="EI946">
        <v>56.13</v>
      </c>
      <c r="EN946">
        <v>56.13</v>
      </c>
      <c r="ES946">
        <v>56.13</v>
      </c>
      <c r="FM946">
        <v>56.13</v>
      </c>
      <c r="GG946">
        <v>91.31</v>
      </c>
      <c r="HA946">
        <v>78.64</v>
      </c>
      <c r="HC946">
        <v>31.22</v>
      </c>
      <c r="HU946">
        <v>78.64</v>
      </c>
      <c r="IO946">
        <v>78.64</v>
      </c>
      <c r="JI946">
        <v>78.64</v>
      </c>
    </row>
    <row r="947" spans="1:278" x14ac:dyDescent="0.3">
      <c r="A947" s="2">
        <f>IFERROR(AVERAGEIF(Customer_Revenue[[#This Row],[1/3/2022]:[3/31/2022]], "&gt;0"), 0)</f>
        <v>41.265833333333333</v>
      </c>
      <c r="B947" s="1">
        <f>IFERROR(AVEDEV(Customer_Revenue[[#This Row],[1/3/2022]:[3/31/2022]]),0)</f>
        <v>7.254027777777778</v>
      </c>
      <c r="C947" s="1">
        <f>IFERROR(MAX(0,#REF!-#REF!),0)</f>
        <v>0</v>
      </c>
      <c r="D947" s="1">
        <f>IFERROR(#REF!+#REF!,0)</f>
        <v>0</v>
      </c>
      <c r="E947" s="2">
        <f>IFERROR(AVERAGEIF(Customer_Revenue[[#This Row],[4/1/2022]:[6/30/2022]], "&gt;0"), 0)</f>
        <v>35.252499999999998</v>
      </c>
      <c r="F947" s="1">
        <f>IFERROR(AVEDEV(Customer_Revenue[[#This Row],[4/1/2022]:[6/30/2022]]),0)</f>
        <v>8.6332653061224498</v>
      </c>
      <c r="G947" s="1">
        <f>IFERROR(MAX(0,#REF!-#REF!),0)</f>
        <v>0</v>
      </c>
      <c r="H947" s="1">
        <f>IFERROR(#REF!+#REF!,0)</f>
        <v>0</v>
      </c>
      <c r="I947" s="2">
        <f>IFERROR(AVERAGEIF(Customer_Revenue[[#This Row],[4/1/2022]:[9/30/2022]], "&gt;0"),0)</f>
        <v>36.02000000000001</v>
      </c>
      <c r="J947" s="1">
        <f>IFERROR(AVEDEV(Customer_Revenue[[#This Row],[4/1/2022]:[9/30/2022]]),0)</f>
        <v>8.324622222222219</v>
      </c>
      <c r="K947" s="1">
        <f>IFERROR(MAX(0,Customer_Revenue[[#This Row],[Q3 Mean]]-Customer_Revenue[[#This Row],[Q3 Mean Absolute Deviation]]),0)</f>
        <v>27.695377777777793</v>
      </c>
      <c r="L947" s="1">
        <f>IFERROR(MAX(0,Customer_Revenue[[#This Row],[Q3 Mean]]+Customer_Revenue[[#This Row],[Q3 Mean Absolute Deviation]]),0)</f>
        <v>44.344622222222227</v>
      </c>
      <c r="M947" s="2">
        <f>IFERROR(AVERAGEIF(Customer_Revenue[[#This Row],[10/1/2021]:[3/31/2022]], "&gt;0"),0)</f>
        <v>39.259130434782605</v>
      </c>
      <c r="N947" s="1">
        <f>IFERROR(AVEDEV(Customer_Revenue[[#This Row],[10/1/2021]:[3/31/2022]]),0)</f>
        <v>6.0473600000000056</v>
      </c>
      <c r="O947" s="1">
        <f>IFERROR(MAX(0,#REF!-#REF!),0)</f>
        <v>0</v>
      </c>
      <c r="P947" s="1">
        <f>IFERROR(#REF!+#REF!,0)</f>
        <v>0</v>
      </c>
      <c r="Q947">
        <v>14382</v>
      </c>
      <c r="T947">
        <v>37.07</v>
      </c>
      <c r="Y947">
        <v>37.07</v>
      </c>
      <c r="AD947">
        <v>37.07</v>
      </c>
      <c r="AI947">
        <v>37.07</v>
      </c>
      <c r="AQ947">
        <v>37.07</v>
      </c>
      <c r="AV947">
        <v>37.07</v>
      </c>
      <c r="BA947">
        <v>37.07</v>
      </c>
      <c r="BF947">
        <v>37.07</v>
      </c>
      <c r="BK947">
        <v>37.07</v>
      </c>
      <c r="BP947">
        <v>37.07</v>
      </c>
      <c r="BU947">
        <v>37.07</v>
      </c>
      <c r="BZ947">
        <v>0</v>
      </c>
      <c r="CE947">
        <v>0</v>
      </c>
      <c r="CJ947">
        <v>37.07</v>
      </c>
      <c r="CK947" s="17"/>
      <c r="CO947">
        <v>37.07</v>
      </c>
      <c r="CT947">
        <v>37.07</v>
      </c>
      <c r="CY947">
        <v>37.07</v>
      </c>
      <c r="DD947">
        <v>39.28</v>
      </c>
      <c r="DI947">
        <v>39.28</v>
      </c>
      <c r="DN947">
        <v>39.28</v>
      </c>
      <c r="DS947">
        <v>39.28</v>
      </c>
      <c r="DX947">
        <v>84.79</v>
      </c>
      <c r="EC947">
        <v>35</v>
      </c>
      <c r="EH947">
        <v>35</v>
      </c>
      <c r="EM947">
        <v>35</v>
      </c>
      <c r="ER947">
        <v>35</v>
      </c>
      <c r="EW947">
        <v>35</v>
      </c>
      <c r="FB947">
        <v>35</v>
      </c>
      <c r="FG947">
        <v>35</v>
      </c>
      <c r="FL947">
        <v>35</v>
      </c>
      <c r="FQ947">
        <v>35</v>
      </c>
      <c r="FV947">
        <v>35</v>
      </c>
      <c r="GA947">
        <v>35</v>
      </c>
      <c r="GF947">
        <v>35</v>
      </c>
      <c r="GJ947">
        <v>36.01</v>
      </c>
      <c r="GK947">
        <v>0</v>
      </c>
      <c r="GP947">
        <v>0</v>
      </c>
      <c r="GU947">
        <v>36.01</v>
      </c>
      <c r="GZ947">
        <v>36.01</v>
      </c>
      <c r="HE947">
        <v>36.01</v>
      </c>
      <c r="HI947">
        <v>36.01</v>
      </c>
      <c r="HJ947">
        <v>0</v>
      </c>
      <c r="HO947">
        <v>36.01</v>
      </c>
      <c r="HT947">
        <v>36.01</v>
      </c>
      <c r="HY947">
        <v>36.01</v>
      </c>
      <c r="ID947">
        <v>36.01</v>
      </c>
      <c r="II947">
        <v>36.01</v>
      </c>
      <c r="IN947">
        <v>35.22</v>
      </c>
      <c r="IS947">
        <v>37.700000000000003</v>
      </c>
      <c r="IX947">
        <v>37.700000000000003</v>
      </c>
      <c r="JB947">
        <v>37.700000000000003</v>
      </c>
      <c r="JC947">
        <v>0</v>
      </c>
      <c r="JH947">
        <v>37.700000000000003</v>
      </c>
      <c r="JM947">
        <v>37.700000000000003</v>
      </c>
      <c r="JR947">
        <v>37.700000000000003</v>
      </c>
    </row>
    <row r="948" spans="1:278" x14ac:dyDescent="0.3">
      <c r="A948" s="2">
        <f>IFERROR(AVERAGEIF(Customer_Revenue[[#This Row],[1/3/2022]:[3/31/2022]], "&gt;0"), 0)</f>
        <v>142.92692307692309</v>
      </c>
      <c r="B948" s="1">
        <f>IFERROR(AVEDEV(Customer_Revenue[[#This Row],[1/3/2022]:[3/31/2022]]),0)</f>
        <v>80.548165680473389</v>
      </c>
      <c r="C948" s="1">
        <f>IFERROR(MAX(0,#REF!-#REF!),0)</f>
        <v>0</v>
      </c>
      <c r="D948" s="1">
        <f>IFERROR(#REF!+#REF!,0)</f>
        <v>0</v>
      </c>
      <c r="E948" s="2">
        <f>IFERROR(AVERAGEIF(Customer_Revenue[[#This Row],[4/1/2022]:[6/30/2022]], "&gt;0"), 0)</f>
        <v>93.546666666666638</v>
      </c>
      <c r="F948" s="1">
        <f>IFERROR(AVEDEV(Customer_Revenue[[#This Row],[4/1/2022]:[6/30/2022]]),0)</f>
        <v>78.052071005917156</v>
      </c>
      <c r="G948" s="1">
        <f>IFERROR(MAX(0,#REF!-#REF!),0)</f>
        <v>0</v>
      </c>
      <c r="H948" s="1">
        <f>IFERROR(#REF!+#REF!,0)</f>
        <v>0</v>
      </c>
      <c r="I948" s="2">
        <f>IFERROR(AVERAGEIF(Customer_Revenue[[#This Row],[4/1/2022]:[9/30/2022]], "&gt;0"),0)</f>
        <v>94.073999999999984</v>
      </c>
      <c r="J948" s="1">
        <f>IFERROR(AVEDEV(Customer_Revenue[[#This Row],[4/1/2022]:[9/30/2022]]),0)</f>
        <v>40.691124260355046</v>
      </c>
      <c r="K948" s="1">
        <f>IFERROR(MAX(0,Customer_Revenue[[#This Row],[Q3 Mean]]-Customer_Revenue[[#This Row],[Q3 Mean Absolute Deviation]]),0)</f>
        <v>53.382875739644938</v>
      </c>
      <c r="L948" s="1">
        <f>IFERROR(MAX(0,Customer_Revenue[[#This Row],[Q3 Mean]]+Customer_Revenue[[#This Row],[Q3 Mean Absolute Deviation]]),0)</f>
        <v>134.76512426035504</v>
      </c>
      <c r="M948" s="2">
        <f>IFERROR(AVERAGEIF(Customer_Revenue[[#This Row],[10/1/2021]:[3/31/2022]], "&gt;0"),0)</f>
        <v>123.96520000000002</v>
      </c>
      <c r="N948" s="1">
        <f>IFERROR(AVEDEV(Customer_Revenue[[#This Row],[10/1/2021]:[3/31/2022]]),0)</f>
        <v>41.319030612244923</v>
      </c>
      <c r="O948" s="1">
        <f>IFERROR(MAX(0,#REF!-#REF!),0)</f>
        <v>0</v>
      </c>
      <c r="P948" s="1">
        <f>IFERROR(#REF!+#REF!,0)</f>
        <v>0</v>
      </c>
      <c r="Q948">
        <v>14396</v>
      </c>
      <c r="V948">
        <v>100.9</v>
      </c>
      <c r="AA948">
        <v>100.9</v>
      </c>
      <c r="AF948">
        <v>100.9</v>
      </c>
      <c r="AK948">
        <v>100.9</v>
      </c>
      <c r="AN948">
        <v>100.9</v>
      </c>
      <c r="AS948">
        <v>131.18</v>
      </c>
      <c r="AU948">
        <v>-30.28</v>
      </c>
      <c r="AX948">
        <v>100.9</v>
      </c>
      <c r="BB948">
        <v>100.9</v>
      </c>
      <c r="BC948">
        <v>0</v>
      </c>
      <c r="BH948">
        <v>100.9</v>
      </c>
      <c r="BM948">
        <v>100.9</v>
      </c>
      <c r="BR948">
        <v>100.9</v>
      </c>
      <c r="BW948">
        <v>100.9</v>
      </c>
      <c r="CB948">
        <v>0</v>
      </c>
      <c r="CG948">
        <v>100.9</v>
      </c>
      <c r="CK948" s="17"/>
      <c r="CL948">
        <v>100.9</v>
      </c>
      <c r="CQ948">
        <v>100.9</v>
      </c>
      <c r="CV948">
        <v>100.9</v>
      </c>
      <c r="DA948">
        <v>100.9</v>
      </c>
      <c r="DF948">
        <v>100.9</v>
      </c>
      <c r="DK948">
        <v>100.9</v>
      </c>
      <c r="DP948">
        <v>100.9</v>
      </c>
      <c r="DU948">
        <v>107.19</v>
      </c>
      <c r="DZ948">
        <v>666.49</v>
      </c>
      <c r="EE948">
        <v>92.39</v>
      </c>
      <c r="EJ948">
        <v>92.39</v>
      </c>
      <c r="EO948">
        <v>92.39</v>
      </c>
      <c r="ET948">
        <v>92.39</v>
      </c>
      <c r="EY948">
        <v>-456.07000000000005</v>
      </c>
      <c r="FD948">
        <v>92.39</v>
      </c>
      <c r="FI948">
        <v>92.39</v>
      </c>
      <c r="FN948">
        <v>96.59</v>
      </c>
      <c r="FS948">
        <v>92.39</v>
      </c>
      <c r="FX948">
        <v>92.39</v>
      </c>
      <c r="GC948">
        <v>92.39</v>
      </c>
      <c r="GH948">
        <v>92.39</v>
      </c>
      <c r="GM948">
        <v>94.81</v>
      </c>
      <c r="GR948">
        <v>94.81</v>
      </c>
      <c r="GW948">
        <v>94.81</v>
      </c>
      <c r="HB948">
        <v>94.81</v>
      </c>
      <c r="HG948">
        <v>94.81</v>
      </c>
      <c r="HL948">
        <v>94.81</v>
      </c>
      <c r="HQ948">
        <v>94.81</v>
      </c>
      <c r="HV948">
        <v>94.81</v>
      </c>
      <c r="IA948">
        <v>94.81</v>
      </c>
      <c r="IF948">
        <v>94.81</v>
      </c>
      <c r="IK948">
        <v>94.81</v>
      </c>
      <c r="IP948">
        <v>94.06</v>
      </c>
      <c r="IU948">
        <v>94.06</v>
      </c>
      <c r="IZ948">
        <v>94.06</v>
      </c>
      <c r="JE948">
        <v>95.32</v>
      </c>
      <c r="JJ948">
        <v>94.06</v>
      </c>
      <c r="JO948">
        <v>94.06</v>
      </c>
    </row>
    <row r="949" spans="1:278" x14ac:dyDescent="0.3">
      <c r="A949" s="2">
        <f>IFERROR(AVERAGEIF(Customer_Revenue[[#This Row],[1/3/2022]:[3/31/2022]], "&gt;0"), 0)</f>
        <v>66.779999999999987</v>
      </c>
      <c r="B949" s="1">
        <f>IFERROR(AVEDEV(Customer_Revenue[[#This Row],[1/3/2022]:[3/31/2022]]),0)</f>
        <v>0.41666666666665719</v>
      </c>
      <c r="C949" s="1">
        <f>IFERROR(MAX(0,#REF!-#REF!),0)</f>
        <v>0</v>
      </c>
      <c r="D949" s="1">
        <f>IFERROR(#REF!+#REF!,0)</f>
        <v>0</v>
      </c>
      <c r="E949" s="2">
        <f>IFERROR(AVERAGEIF(Customer_Revenue[[#This Row],[4/1/2022]:[6/30/2022]], "&gt;0"), 0)</f>
        <v>68.466923076923081</v>
      </c>
      <c r="F949" s="1">
        <f>IFERROR(AVEDEV(Customer_Revenue[[#This Row],[4/1/2022]:[6/30/2022]]),0)</f>
        <v>0.60497041420118502</v>
      </c>
      <c r="G949" s="1">
        <f>IFERROR(MAX(0,#REF!-#REF!),0)</f>
        <v>0</v>
      </c>
      <c r="H949" s="1">
        <f>IFERROR(#REF!+#REF!,0)</f>
        <v>0</v>
      </c>
      <c r="I949" s="2">
        <f>IFERROR(AVERAGEIF(Customer_Revenue[[#This Row],[4/1/2022]:[9/30/2022]], "&gt;0"),0)</f>
        <v>68.862592592592605</v>
      </c>
      <c r="J949" s="1">
        <f>IFERROR(AVEDEV(Customer_Revenue[[#This Row],[4/1/2022]:[9/30/2022]]),0)</f>
        <v>0.55506172839505952</v>
      </c>
      <c r="K949" s="1">
        <f>IFERROR(MAX(0,Customer_Revenue[[#This Row],[Q3 Mean]]-Customer_Revenue[[#This Row],[Q3 Mean Absolute Deviation]]),0)</f>
        <v>68.307530864197545</v>
      </c>
      <c r="L949" s="1">
        <f>IFERROR(MAX(0,Customer_Revenue[[#This Row],[Q3 Mean]]+Customer_Revenue[[#This Row],[Q3 Mean Absolute Deviation]]),0)</f>
        <v>69.417654320987666</v>
      </c>
      <c r="M949" s="2">
        <f>IFERROR(AVERAGEIF(Customer_Revenue[[#This Row],[10/1/2021]:[3/31/2022]], "&gt;0"),0)</f>
        <v>66.6453846153846</v>
      </c>
      <c r="N949" s="1">
        <f>IFERROR(AVEDEV(Customer_Revenue[[#This Row],[10/1/2021]:[3/31/2022]]),0)</f>
        <v>0.21301775147927607</v>
      </c>
      <c r="O949" s="1">
        <f>IFERROR(MAX(0,#REF!-#REF!),0)</f>
        <v>0</v>
      </c>
      <c r="P949" s="1">
        <f>IFERROR(#REF!+#REF!,0)</f>
        <v>0</v>
      </c>
      <c r="Q949">
        <v>14401</v>
      </c>
      <c r="R949">
        <v>66.53</v>
      </c>
      <c r="W949">
        <v>66.53</v>
      </c>
      <c r="AB949">
        <v>66.53</v>
      </c>
      <c r="AG949">
        <v>66.53</v>
      </c>
      <c r="AL949">
        <v>66.53</v>
      </c>
      <c r="AQ949">
        <v>66.53</v>
      </c>
      <c r="AV949">
        <v>66.53</v>
      </c>
      <c r="BA949">
        <v>66.53</v>
      </c>
      <c r="BF949">
        <v>66.53</v>
      </c>
      <c r="BK949">
        <v>66.53</v>
      </c>
      <c r="BP949">
        <v>66.53</v>
      </c>
      <c r="BU949">
        <v>66.53</v>
      </c>
      <c r="BZ949">
        <v>66.53</v>
      </c>
      <c r="CE949">
        <v>66.53</v>
      </c>
      <c r="CJ949">
        <v>66.53</v>
      </c>
      <c r="CK949" s="17"/>
      <c r="CO949">
        <v>66.53</v>
      </c>
      <c r="CT949">
        <v>66.53</v>
      </c>
      <c r="CY949">
        <v>66.53</v>
      </c>
      <c r="DD949">
        <v>66.53</v>
      </c>
      <c r="DI949">
        <v>66.53</v>
      </c>
      <c r="DN949">
        <v>66.53</v>
      </c>
      <c r="DS949">
        <v>66.53</v>
      </c>
      <c r="DX949">
        <v>66.53</v>
      </c>
      <c r="EC949">
        <v>66.53</v>
      </c>
      <c r="EH949">
        <v>68.03</v>
      </c>
      <c r="EM949">
        <v>68.03</v>
      </c>
      <c r="ER949">
        <v>68.03</v>
      </c>
      <c r="EW949">
        <v>68.03</v>
      </c>
      <c r="FB949">
        <v>68.03</v>
      </c>
      <c r="FG949">
        <v>68.03</v>
      </c>
      <c r="FL949">
        <v>68.03</v>
      </c>
      <c r="FQ949">
        <v>68.03</v>
      </c>
      <c r="FV949">
        <v>68.03</v>
      </c>
      <c r="GA949">
        <v>68.03</v>
      </c>
      <c r="GF949">
        <v>68.03</v>
      </c>
      <c r="GK949">
        <v>69.45</v>
      </c>
      <c r="GP949">
        <v>69.45</v>
      </c>
      <c r="GU949">
        <v>69.45</v>
      </c>
      <c r="GZ949">
        <v>69.45</v>
      </c>
      <c r="HE949">
        <v>69.45</v>
      </c>
      <c r="HJ949">
        <v>69.45</v>
      </c>
      <c r="HO949">
        <v>69.45</v>
      </c>
      <c r="HT949">
        <v>69.45</v>
      </c>
      <c r="HY949">
        <v>69.45</v>
      </c>
      <c r="ID949">
        <v>69.45</v>
      </c>
      <c r="II949">
        <v>69.45</v>
      </c>
      <c r="IN949">
        <v>69.010000000000005</v>
      </c>
      <c r="IS949">
        <v>69.010000000000005</v>
      </c>
      <c r="IX949">
        <v>69.010000000000005</v>
      </c>
      <c r="JC949">
        <v>69.010000000000005</v>
      </c>
      <c r="JH949">
        <v>69.010000000000005</v>
      </c>
      <c r="JM949">
        <v>69.010000000000005</v>
      </c>
      <c r="JR949">
        <v>69.010000000000005</v>
      </c>
    </row>
    <row r="950" spans="1:278" x14ac:dyDescent="0.3">
      <c r="A950" s="2">
        <f>IFERROR(AVERAGEIF(Customer_Revenue[[#This Row],[1/3/2022]:[3/31/2022]], "&gt;0"), 0)</f>
        <v>50.947692307692293</v>
      </c>
      <c r="B950" s="1">
        <f>IFERROR(AVEDEV(Customer_Revenue[[#This Row],[1/3/2022]:[3/31/2022]]),0)</f>
        <v>4.8289940828402393</v>
      </c>
      <c r="C950" s="1">
        <f>IFERROR(MAX(0,#REF!-#REF!),0)</f>
        <v>0</v>
      </c>
      <c r="D950" s="1">
        <f>IFERROR(#REF!+#REF!,0)</f>
        <v>0</v>
      </c>
      <c r="E950" s="2">
        <f>IFERROR(AVERAGEIF(Customer_Revenue[[#This Row],[4/1/2022]:[6/30/2022]], "&gt;0"), 0)</f>
        <v>52.582307692307694</v>
      </c>
      <c r="F950" s="1">
        <f>IFERROR(AVEDEV(Customer_Revenue[[#This Row],[4/1/2022]:[6/30/2022]]),0)</f>
        <v>2.8293491124260353</v>
      </c>
      <c r="G950" s="1">
        <f>IFERROR(MAX(0,#REF!-#REF!),0)</f>
        <v>0</v>
      </c>
      <c r="H950" s="1">
        <f>IFERROR(#REF!+#REF!,0)</f>
        <v>0</v>
      </c>
      <c r="I950" s="2">
        <f>IFERROR(AVERAGEIF(Customer_Revenue[[#This Row],[4/1/2022]:[9/30/2022]], "&gt;0"),0)</f>
        <v>51.896923076923059</v>
      </c>
      <c r="J950" s="1">
        <f>IFERROR(AVEDEV(Customer_Revenue[[#This Row],[4/1/2022]:[9/30/2022]]),0)</f>
        <v>1.625562130177503</v>
      </c>
      <c r="K950" s="1">
        <f>IFERROR(MAX(0,Customer_Revenue[[#This Row],[Q3 Mean]]-Customer_Revenue[[#This Row],[Q3 Mean Absolute Deviation]]),0)</f>
        <v>50.27136094674556</v>
      </c>
      <c r="L950" s="1">
        <f>IFERROR(MAX(0,Customer_Revenue[[#This Row],[Q3 Mean]]+Customer_Revenue[[#This Row],[Q3 Mean Absolute Deviation]]),0)</f>
        <v>53.522485207100559</v>
      </c>
      <c r="M950" s="2">
        <f>IFERROR(AVERAGEIF(Customer_Revenue[[#This Row],[10/1/2021]:[3/31/2022]], "&gt;0"),0)</f>
        <v>47.43692307692308</v>
      </c>
      <c r="N950" s="1">
        <f>IFERROR(AVEDEV(Customer_Revenue[[#This Row],[10/1/2021]:[3/31/2022]]),0)</f>
        <v>4.5749704142011849</v>
      </c>
      <c r="O950" s="1">
        <f>IFERROR(MAX(0,#REF!-#REF!),0)</f>
        <v>0</v>
      </c>
      <c r="P950" s="1">
        <f>IFERROR(#REF!+#REF!,0)</f>
        <v>0</v>
      </c>
      <c r="Q950">
        <v>14403</v>
      </c>
      <c r="V950">
        <v>44.67</v>
      </c>
      <c r="AA950">
        <v>44.67</v>
      </c>
      <c r="AF950">
        <v>44.67</v>
      </c>
      <c r="AK950">
        <v>44.67</v>
      </c>
      <c r="AP950">
        <v>44.67</v>
      </c>
      <c r="AU950">
        <v>44.67</v>
      </c>
      <c r="AZ950">
        <v>35</v>
      </c>
      <c r="BE950">
        <v>44.67</v>
      </c>
      <c r="BJ950">
        <v>44.67</v>
      </c>
      <c r="BO950">
        <v>44.67</v>
      </c>
      <c r="BT950">
        <v>44.67</v>
      </c>
      <c r="BY950">
        <v>44.67</v>
      </c>
      <c r="CD950">
        <v>44.67</v>
      </c>
      <c r="CI950">
        <v>44.67</v>
      </c>
      <c r="CK950" s="17"/>
      <c r="CN950">
        <v>44.67</v>
      </c>
      <c r="CS950">
        <v>44.67</v>
      </c>
      <c r="CX950">
        <v>44.67</v>
      </c>
      <c r="DC950">
        <v>44.67</v>
      </c>
      <c r="DH950">
        <v>52.21</v>
      </c>
      <c r="DM950">
        <v>52.21</v>
      </c>
      <c r="DR950">
        <v>52.21</v>
      </c>
      <c r="DW950">
        <v>55.4</v>
      </c>
      <c r="EB950">
        <v>55.4</v>
      </c>
      <c r="EG950">
        <v>57.18</v>
      </c>
      <c r="EL950">
        <v>57.18</v>
      </c>
      <c r="EQ950">
        <v>57.18</v>
      </c>
      <c r="EV950">
        <v>57.18</v>
      </c>
      <c r="FA950">
        <v>57.18</v>
      </c>
      <c r="FF950">
        <v>57.18</v>
      </c>
      <c r="FK950">
        <v>57.18</v>
      </c>
      <c r="FP950">
        <v>49.2</v>
      </c>
      <c r="FU950">
        <v>49.2</v>
      </c>
      <c r="FZ950">
        <v>49.2</v>
      </c>
      <c r="GE950">
        <v>49.2</v>
      </c>
      <c r="GJ950">
        <v>51.61</v>
      </c>
      <c r="GO950">
        <v>51.61</v>
      </c>
      <c r="GT950">
        <v>51.61</v>
      </c>
      <c r="GY950">
        <v>51.61</v>
      </c>
      <c r="HD950">
        <v>51.61</v>
      </c>
      <c r="HI950">
        <v>51.61</v>
      </c>
      <c r="HN950">
        <v>51.61</v>
      </c>
      <c r="HS950">
        <v>51.61</v>
      </c>
      <c r="HX950">
        <v>51.61</v>
      </c>
      <c r="IC950">
        <v>51.61</v>
      </c>
      <c r="IH950">
        <v>51.61</v>
      </c>
      <c r="IM950">
        <v>50.87</v>
      </c>
      <c r="IR950">
        <v>50.87</v>
      </c>
      <c r="IW950">
        <v>50.87</v>
      </c>
      <c r="JB950">
        <v>50.87</v>
      </c>
      <c r="JG950">
        <v>50.87</v>
      </c>
      <c r="JL950">
        <v>50.87</v>
      </c>
      <c r="JQ950">
        <v>50.87</v>
      </c>
    </row>
    <row r="951" spans="1:278" x14ac:dyDescent="0.3">
      <c r="A951" s="2">
        <f>IFERROR(AVERAGEIF(Customer_Revenue[[#This Row],[1/3/2022]:[3/31/2022]], "&gt;0"), 0)</f>
        <v>92.896153846153823</v>
      </c>
      <c r="B951" s="1">
        <f>IFERROR(AVEDEV(Customer_Revenue[[#This Row],[1/3/2022]:[3/31/2022]]),0)</f>
        <v>0.53254437869821369</v>
      </c>
      <c r="C951" s="1">
        <f>IFERROR(MAX(0,#REF!-#REF!),0)</f>
        <v>0</v>
      </c>
      <c r="D951" s="1">
        <f>IFERROR(#REF!+#REF!,0)</f>
        <v>0</v>
      </c>
      <c r="E951" s="2">
        <f>IFERROR(AVERAGEIF(Customer_Revenue[[#This Row],[4/1/2022]:[6/30/2022]], "&gt;0"), 0)</f>
        <v>96.960769230769216</v>
      </c>
      <c r="F951" s="1">
        <f>IFERROR(AVEDEV(Customer_Revenue[[#This Row],[4/1/2022]:[6/30/2022]]),0)</f>
        <v>2.2390532544378705</v>
      </c>
      <c r="G951" s="1">
        <f>IFERROR(MAX(0,#REF!-#REF!),0)</f>
        <v>0</v>
      </c>
      <c r="H951" s="1">
        <f>IFERROR(#REF!+#REF!,0)</f>
        <v>0</v>
      </c>
      <c r="I951" s="2">
        <f>IFERROR(AVERAGEIF(Customer_Revenue[[#This Row],[4/1/2022]:[9/30/2022]], "&gt;0"),0)</f>
        <v>98.123846153846188</v>
      </c>
      <c r="J951" s="1">
        <f>IFERROR(AVEDEV(Customer_Revenue[[#This Row],[4/1/2022]:[9/30/2022]]),0)</f>
        <v>1.5834319526627103</v>
      </c>
      <c r="K951" s="1">
        <f>IFERROR(MAX(0,Customer_Revenue[[#This Row],[Q3 Mean]]-Customer_Revenue[[#This Row],[Q3 Mean Absolute Deviation]]),0)</f>
        <v>96.540414201183481</v>
      </c>
      <c r="L951" s="1">
        <f>IFERROR(MAX(0,Customer_Revenue[[#This Row],[Q3 Mean]]+Customer_Revenue[[#This Row],[Q3 Mean Absolute Deviation]]),0)</f>
        <v>99.707278106508895</v>
      </c>
      <c r="M951" s="2">
        <f>IFERROR(AVERAGEIF(Customer_Revenue[[#This Row],[10/1/2021]:[3/31/2022]], "&gt;0"),0)</f>
        <v>92.259230769230754</v>
      </c>
      <c r="N951" s="1">
        <f>IFERROR(AVEDEV(Customer_Revenue[[#This Row],[10/1/2021]:[3/31/2022]]),0)</f>
        <v>0.86059171597634021</v>
      </c>
      <c r="O951" s="1">
        <f>IFERROR(MAX(0,#REF!-#REF!),0)</f>
        <v>0</v>
      </c>
      <c r="P951" s="1">
        <f>IFERROR(#REF!+#REF!,0)</f>
        <v>0</v>
      </c>
      <c r="Q951">
        <v>14405</v>
      </c>
      <c r="T951">
        <v>88.53</v>
      </c>
      <c r="Y951">
        <v>88.53</v>
      </c>
      <c r="AD951">
        <v>88.53</v>
      </c>
      <c r="AI951">
        <v>92.55</v>
      </c>
      <c r="AN951">
        <v>92.55</v>
      </c>
      <c r="AS951">
        <v>92.55</v>
      </c>
      <c r="AX951">
        <v>92.55</v>
      </c>
      <c r="BC951">
        <v>92.55</v>
      </c>
      <c r="BH951">
        <v>92.55</v>
      </c>
      <c r="BM951">
        <v>92.55</v>
      </c>
      <c r="BR951">
        <v>92.55</v>
      </c>
      <c r="BW951">
        <v>92.55</v>
      </c>
      <c r="CB951">
        <v>92.55</v>
      </c>
      <c r="CG951">
        <v>92.55</v>
      </c>
      <c r="CK951" s="17"/>
      <c r="CL951">
        <v>92.55</v>
      </c>
      <c r="CQ951">
        <v>92.55</v>
      </c>
      <c r="CV951">
        <v>92.55</v>
      </c>
      <c r="DA951">
        <v>92.55</v>
      </c>
      <c r="DF951">
        <v>92.55</v>
      </c>
      <c r="DK951">
        <v>92.55</v>
      </c>
      <c r="DP951">
        <v>92.55</v>
      </c>
      <c r="DU951">
        <v>92.55</v>
      </c>
      <c r="DZ951">
        <v>92.55</v>
      </c>
      <c r="EE951">
        <v>94.05</v>
      </c>
      <c r="EJ951">
        <v>94.05</v>
      </c>
      <c r="EO951">
        <v>94.05</v>
      </c>
      <c r="ET951">
        <v>94.05</v>
      </c>
      <c r="EY951">
        <v>94.05</v>
      </c>
      <c r="FD951">
        <v>94.05</v>
      </c>
      <c r="FI951">
        <v>94.05</v>
      </c>
      <c r="FN951">
        <v>94.05</v>
      </c>
      <c r="FS951">
        <v>98.07</v>
      </c>
      <c r="FX951">
        <v>98.07</v>
      </c>
      <c r="GC951">
        <v>98.07</v>
      </c>
      <c r="GH951">
        <v>98.07</v>
      </c>
      <c r="GM951">
        <v>99.49</v>
      </c>
      <c r="GR951">
        <v>99.49</v>
      </c>
      <c r="GW951">
        <v>99.49</v>
      </c>
      <c r="HB951">
        <v>99.49</v>
      </c>
      <c r="HG951">
        <v>99.49</v>
      </c>
      <c r="HL951">
        <v>99.49</v>
      </c>
      <c r="HQ951">
        <v>99.49</v>
      </c>
      <c r="HV951">
        <v>99.49</v>
      </c>
      <c r="IA951">
        <v>99.49</v>
      </c>
      <c r="IF951">
        <v>99.49</v>
      </c>
      <c r="IK951">
        <v>99.49</v>
      </c>
      <c r="IP951">
        <v>99.05</v>
      </c>
      <c r="IU951">
        <v>99.05</v>
      </c>
      <c r="IZ951">
        <v>99.05</v>
      </c>
      <c r="JE951">
        <v>99.05</v>
      </c>
      <c r="JJ951">
        <v>99.05</v>
      </c>
      <c r="JO951">
        <v>99.05</v>
      </c>
    </row>
    <row r="952" spans="1:278" x14ac:dyDescent="0.3">
      <c r="A952" s="2">
        <f>IFERROR(AVERAGEIF(Customer_Revenue[[#This Row],[1/3/2022]:[3/31/2022]], "&gt;0"), 0)</f>
        <v>51.570833333333326</v>
      </c>
      <c r="B952" s="1">
        <f>IFERROR(AVEDEV(Customer_Revenue[[#This Row],[1/3/2022]:[3/31/2022]]),0)</f>
        <v>7.3236686390532606</v>
      </c>
      <c r="C952" s="1">
        <f>IFERROR(MAX(0,#REF!-#REF!),0)</f>
        <v>0</v>
      </c>
      <c r="D952" s="1">
        <f>IFERROR(#REF!+#REF!,0)</f>
        <v>0</v>
      </c>
      <c r="E952" s="2">
        <f>IFERROR(AVERAGEIF(Customer_Revenue[[#This Row],[4/1/2022]:[6/30/2022]], "&gt;0"), 0)</f>
        <v>58.074615384615385</v>
      </c>
      <c r="F952" s="1">
        <f>IFERROR(AVEDEV(Customer_Revenue[[#This Row],[4/1/2022]:[6/30/2022]]),0)</f>
        <v>5.2392899408284013</v>
      </c>
      <c r="G952" s="1">
        <f>IFERROR(MAX(0,#REF!-#REF!),0)</f>
        <v>0</v>
      </c>
      <c r="H952" s="1">
        <f>IFERROR(#REF!+#REF!,0)</f>
        <v>0</v>
      </c>
      <c r="I952" s="2">
        <f>IFERROR(AVERAGEIF(Customer_Revenue[[#This Row],[4/1/2022]:[9/30/2022]], "&gt;0"),0)</f>
        <v>59.062692307692288</v>
      </c>
      <c r="J952" s="1">
        <f>IFERROR(AVEDEV(Customer_Revenue[[#This Row],[4/1/2022]:[9/30/2022]]),0)</f>
        <v>5.9203550295857843</v>
      </c>
      <c r="K952" s="1">
        <f>IFERROR(MAX(0,Customer_Revenue[[#This Row],[Q3 Mean]]-Customer_Revenue[[#This Row],[Q3 Mean Absolute Deviation]]),0)</f>
        <v>53.142337278106503</v>
      </c>
      <c r="L952" s="1">
        <f>IFERROR(MAX(0,Customer_Revenue[[#This Row],[Q3 Mean]]+Customer_Revenue[[#This Row],[Q3 Mean Absolute Deviation]]),0)</f>
        <v>64.983047337278066</v>
      </c>
      <c r="M952" s="2">
        <f>IFERROR(AVERAGEIF(Customer_Revenue[[#This Row],[10/1/2021]:[3/31/2022]], "&gt;0"),0)</f>
        <v>53.540399999999984</v>
      </c>
      <c r="N952" s="1">
        <f>IFERROR(AVEDEV(Customer_Revenue[[#This Row],[10/1/2021]:[3/31/2022]]),0)</f>
        <v>5.9278402366863823</v>
      </c>
      <c r="O952" s="1">
        <f>IFERROR(MAX(0,#REF!-#REF!),0)</f>
        <v>0</v>
      </c>
      <c r="P952" s="1">
        <f>IFERROR(#REF!+#REF!,0)</f>
        <v>0</v>
      </c>
      <c r="Q952">
        <v>14406</v>
      </c>
      <c r="V952">
        <v>50.06</v>
      </c>
      <c r="AA952">
        <v>50.06</v>
      </c>
      <c r="AF952">
        <v>50.06</v>
      </c>
      <c r="AK952">
        <v>50.06</v>
      </c>
      <c r="AP952">
        <v>81.27</v>
      </c>
      <c r="AU952">
        <v>87.73</v>
      </c>
      <c r="AZ952">
        <v>50.06</v>
      </c>
      <c r="BE952">
        <v>50.06</v>
      </c>
      <c r="BJ952">
        <v>50.06</v>
      </c>
      <c r="BO952">
        <v>50.06</v>
      </c>
      <c r="BT952">
        <v>50.06</v>
      </c>
      <c r="BY952">
        <v>50.06</v>
      </c>
      <c r="CD952">
        <v>50.06</v>
      </c>
      <c r="CI952">
        <v>50.06</v>
      </c>
      <c r="CK952" s="17"/>
      <c r="CN952">
        <v>50.06</v>
      </c>
      <c r="CS952">
        <v>50.06</v>
      </c>
      <c r="CX952">
        <v>50.06</v>
      </c>
      <c r="DC952">
        <v>0</v>
      </c>
      <c r="DH952">
        <v>50.06</v>
      </c>
      <c r="DM952">
        <v>50.06</v>
      </c>
      <c r="DR952">
        <v>50.06</v>
      </c>
      <c r="DW952">
        <v>52.57</v>
      </c>
      <c r="EB952">
        <v>52.57</v>
      </c>
      <c r="EG952">
        <v>54.43</v>
      </c>
      <c r="EL952">
        <v>54.43</v>
      </c>
      <c r="EQ952">
        <v>54.43</v>
      </c>
      <c r="EV952">
        <v>54.43</v>
      </c>
      <c r="FA952">
        <v>54.43</v>
      </c>
      <c r="FF952">
        <v>54.43</v>
      </c>
      <c r="FK952">
        <v>54.43</v>
      </c>
      <c r="FP952">
        <v>54.43</v>
      </c>
      <c r="FU952">
        <v>54.43</v>
      </c>
      <c r="FZ952">
        <v>54.43</v>
      </c>
      <c r="GE952">
        <v>54.43</v>
      </c>
      <c r="GJ952">
        <v>56.85</v>
      </c>
      <c r="GO952">
        <v>56.85</v>
      </c>
      <c r="GT952">
        <v>56.85</v>
      </c>
      <c r="GY952">
        <v>56.85</v>
      </c>
      <c r="HD952">
        <v>92.13</v>
      </c>
      <c r="HI952">
        <v>56.85</v>
      </c>
      <c r="HN952">
        <v>56.85</v>
      </c>
      <c r="HS952">
        <v>56.85</v>
      </c>
      <c r="HX952">
        <v>56.85</v>
      </c>
      <c r="IC952">
        <v>56.85</v>
      </c>
      <c r="IH952">
        <v>56.85</v>
      </c>
      <c r="IM952">
        <v>56.1</v>
      </c>
      <c r="IR952">
        <v>56.1</v>
      </c>
      <c r="IW952">
        <v>56.1</v>
      </c>
      <c r="JB952">
        <v>56.1</v>
      </c>
      <c r="JG952">
        <v>102.96</v>
      </c>
      <c r="JL952">
        <v>56.1</v>
      </c>
      <c r="JQ952">
        <v>56.1</v>
      </c>
    </row>
    <row r="953" spans="1:278" x14ac:dyDescent="0.3">
      <c r="A953" s="2">
        <f>IFERROR(AVERAGEIF(Customer_Revenue[[#This Row],[1/3/2022]:[3/31/2022]], "&gt;0"), 0)</f>
        <v>73.176153846153866</v>
      </c>
      <c r="B953" s="1">
        <f>IFERROR(AVEDEV(Customer_Revenue[[#This Row],[1/3/2022]:[3/31/2022]]),0)</f>
        <v>0.53254437869823668</v>
      </c>
      <c r="C953" s="1">
        <f>IFERROR(MAX(0,#REF!-#REF!),0)</f>
        <v>0</v>
      </c>
      <c r="D953" s="1">
        <f>IFERROR(#REF!+#REF!,0)</f>
        <v>0</v>
      </c>
      <c r="E953" s="2">
        <f>IFERROR(AVERAGEIF(Customer_Revenue[[#This Row],[4/1/2022]:[6/30/2022]], "&gt;0"), 0)</f>
        <v>74.876153846153841</v>
      </c>
      <c r="F953" s="1">
        <f>IFERROR(AVEDEV(Customer_Revenue[[#This Row],[4/1/2022]:[6/30/2022]]),0)</f>
        <v>0.67218934911242578</v>
      </c>
      <c r="G953" s="1">
        <f>IFERROR(MAX(0,#REF!-#REF!),0)</f>
        <v>0</v>
      </c>
      <c r="H953" s="1">
        <f>IFERROR(#REF!+#REF!,0)</f>
        <v>0</v>
      </c>
      <c r="I953" s="2">
        <f>IFERROR(AVERAGEIF(Customer_Revenue[[#This Row],[4/1/2022]:[9/30/2022]], "&gt;0"),0)</f>
        <v>75.194615384615361</v>
      </c>
      <c r="J953" s="1">
        <f>IFERROR(AVEDEV(Customer_Revenue[[#This Row],[4/1/2022]:[9/30/2022]]),0)</f>
        <v>0.53207100591717016</v>
      </c>
      <c r="K953" s="1">
        <f>IFERROR(MAX(0,Customer_Revenue[[#This Row],[Q3 Mean]]-Customer_Revenue[[#This Row],[Q3 Mean Absolute Deviation]]),0)</f>
        <v>74.662544378698186</v>
      </c>
      <c r="L953" s="1">
        <f>IFERROR(MAX(0,Customer_Revenue[[#This Row],[Q3 Mean]]+Customer_Revenue[[#This Row],[Q3 Mean Absolute Deviation]]),0)</f>
        <v>75.726686390532535</v>
      </c>
      <c r="M953" s="2">
        <f>IFERROR(AVERAGEIF(Customer_Revenue[[#This Row],[10/1/2021]:[3/31/2022]], "&gt;0"),0)</f>
        <v>72.996666666666641</v>
      </c>
      <c r="N953" s="1">
        <f>IFERROR(AVEDEV(Customer_Revenue[[#This Row],[10/1/2021]:[3/31/2022]]),0)</f>
        <v>0.29629629629627785</v>
      </c>
      <c r="O953" s="1">
        <f>IFERROR(MAX(0,#REF!-#REF!),0)</f>
        <v>0</v>
      </c>
      <c r="P953" s="1">
        <f>IFERROR(#REF!+#REF!,0)</f>
        <v>0</v>
      </c>
      <c r="Q953">
        <v>14407</v>
      </c>
      <c r="R953">
        <v>72.83</v>
      </c>
      <c r="W953">
        <v>72.83</v>
      </c>
      <c r="AB953">
        <v>72.83</v>
      </c>
      <c r="AG953">
        <v>72.83</v>
      </c>
      <c r="AL953">
        <v>72.83</v>
      </c>
      <c r="AQ953">
        <v>72.83</v>
      </c>
      <c r="AV953">
        <v>72.83</v>
      </c>
      <c r="BA953">
        <v>72.83</v>
      </c>
      <c r="BF953">
        <v>72.83</v>
      </c>
      <c r="BK953">
        <v>72.83</v>
      </c>
      <c r="BP953">
        <v>72.83</v>
      </c>
      <c r="BU953">
        <v>72.83</v>
      </c>
      <c r="BZ953">
        <v>72.83</v>
      </c>
      <c r="CE953">
        <v>72.83</v>
      </c>
      <c r="CJ953">
        <v>72.83</v>
      </c>
      <c r="CK953" s="17"/>
      <c r="CO953">
        <v>72.83</v>
      </c>
      <c r="CT953">
        <v>72.83</v>
      </c>
      <c r="CZ953">
        <v>72.83</v>
      </c>
      <c r="DD953">
        <v>72.83</v>
      </c>
      <c r="DI953">
        <v>72.83</v>
      </c>
      <c r="DN953">
        <v>72.83</v>
      </c>
      <c r="DS953">
        <v>72.83</v>
      </c>
      <c r="DX953">
        <v>72.83</v>
      </c>
      <c r="EC953">
        <v>72.83</v>
      </c>
      <c r="EH953">
        <v>74.33</v>
      </c>
      <c r="EM953">
        <v>74.33</v>
      </c>
      <c r="EQ953">
        <v>74.33</v>
      </c>
      <c r="EV953">
        <v>74.33</v>
      </c>
      <c r="FA953">
        <v>74.33</v>
      </c>
      <c r="FF953">
        <v>74.33</v>
      </c>
      <c r="FK953">
        <v>74.33</v>
      </c>
      <c r="FP953">
        <v>74.33</v>
      </c>
      <c r="FU953">
        <v>74.33</v>
      </c>
      <c r="FZ953">
        <v>74.33</v>
      </c>
      <c r="GE953">
        <v>74.33</v>
      </c>
      <c r="GJ953">
        <v>75.75</v>
      </c>
      <c r="GO953">
        <v>75.75</v>
      </c>
      <c r="GT953">
        <v>75.75</v>
      </c>
      <c r="GY953">
        <v>75.75</v>
      </c>
      <c r="HD953">
        <v>75.75</v>
      </c>
      <c r="HI953">
        <v>75.75</v>
      </c>
      <c r="HN953">
        <v>75.75</v>
      </c>
      <c r="HS953">
        <v>75.75</v>
      </c>
      <c r="HX953">
        <v>75.75</v>
      </c>
      <c r="IC953">
        <v>75.75</v>
      </c>
      <c r="IH953">
        <v>75.75</v>
      </c>
      <c r="IM953">
        <v>75.31</v>
      </c>
      <c r="IR953">
        <v>75.31</v>
      </c>
      <c r="IW953">
        <v>75.31</v>
      </c>
      <c r="JB953">
        <v>75.31</v>
      </c>
      <c r="JG953">
        <v>75.31</v>
      </c>
      <c r="JL953">
        <v>75.31</v>
      </c>
      <c r="JQ953">
        <v>75.31</v>
      </c>
    </row>
    <row r="954" spans="1:278" x14ac:dyDescent="0.3">
      <c r="A954" s="2">
        <f>IFERROR(AVERAGEIF(Customer_Revenue[[#This Row],[1/3/2022]:[3/31/2022]], "&gt;0"), 0)</f>
        <v>77.84</v>
      </c>
      <c r="B954" s="1">
        <f>IFERROR(AVEDEV(Customer_Revenue[[#This Row],[1/3/2022]:[3/31/2022]]),0)</f>
        <v>0.92307692307691647</v>
      </c>
      <c r="C954" s="1">
        <f>IFERROR(MAX(0,#REF!-#REF!),0)</f>
        <v>0</v>
      </c>
      <c r="D954" s="1">
        <f>IFERROR(#REF!+#REF!,0)</f>
        <v>0</v>
      </c>
      <c r="E954" s="2">
        <f>IFERROR(AVERAGEIF(Customer_Revenue[[#This Row],[4/1/2022]:[6/30/2022]], "&gt;0"), 0)</f>
        <v>80.036153846153837</v>
      </c>
      <c r="F954" s="1">
        <f>IFERROR(AVEDEV(Customer_Revenue[[#This Row],[4/1/2022]:[6/30/2022]]),0)</f>
        <v>0.67218934911242578</v>
      </c>
      <c r="G954" s="1">
        <f>IFERROR(MAX(0,#REF!-#REF!),0)</f>
        <v>0</v>
      </c>
      <c r="H954" s="1">
        <f>IFERROR(#REF!+#REF!,0)</f>
        <v>0</v>
      </c>
      <c r="I954" s="2">
        <f>IFERROR(AVERAGEIF(Customer_Revenue[[#This Row],[4/1/2022]:[9/30/2022]], "&gt;0"),0)</f>
        <v>80.3546153846154</v>
      </c>
      <c r="J954" s="1">
        <f>IFERROR(AVEDEV(Customer_Revenue[[#This Row],[4/1/2022]:[9/30/2022]]),0)</f>
        <v>0.53207100591715373</v>
      </c>
      <c r="K954" s="1">
        <f>IFERROR(MAX(0,Customer_Revenue[[#This Row],[Q3 Mean]]-Customer_Revenue[[#This Row],[Q3 Mean Absolute Deviation]]),0)</f>
        <v>79.82254437869824</v>
      </c>
      <c r="L954" s="1">
        <f>IFERROR(MAX(0,Customer_Revenue[[#This Row],[Q3 Mean]]+Customer_Revenue[[#This Row],[Q3 Mean Absolute Deviation]]),0)</f>
        <v>80.88668639053256</v>
      </c>
      <c r="M954" s="2">
        <f>IFERROR(AVERAGEIF(Customer_Revenue[[#This Row],[10/1/2021]:[3/31/2022]], "&gt;0"),0)</f>
        <v>76.84</v>
      </c>
      <c r="N954" s="1">
        <f>IFERROR(AVEDEV(Customer_Revenue[[#This Row],[10/1/2021]:[3/31/2022]]),0)</f>
        <v>1.2307692307692275</v>
      </c>
      <c r="O954" s="1">
        <f>IFERROR(MAX(0,#REF!-#REF!),0)</f>
        <v>0</v>
      </c>
      <c r="P954" s="1">
        <f>IFERROR(#REF!+#REF!,0)</f>
        <v>0</v>
      </c>
      <c r="Q954">
        <v>14408</v>
      </c>
      <c r="V954">
        <v>75.84</v>
      </c>
      <c r="AA954">
        <v>75.84</v>
      </c>
      <c r="AF954">
        <v>75.84</v>
      </c>
      <c r="AK954">
        <v>75.84</v>
      </c>
      <c r="AP954">
        <v>75.84</v>
      </c>
      <c r="AU954">
        <v>75.84</v>
      </c>
      <c r="AZ954">
        <v>75.84</v>
      </c>
      <c r="BE954">
        <v>75.84</v>
      </c>
      <c r="BJ954">
        <v>75.84</v>
      </c>
      <c r="BO954">
        <v>75.84</v>
      </c>
      <c r="BT954">
        <v>75.84</v>
      </c>
      <c r="BY954">
        <v>75.84</v>
      </c>
      <c r="CD954">
        <v>75.84</v>
      </c>
      <c r="CI954">
        <v>75.84</v>
      </c>
      <c r="CK954" s="17"/>
      <c r="CN954">
        <v>75.84</v>
      </c>
      <c r="CS954">
        <v>75.84</v>
      </c>
      <c r="CX954">
        <v>77.989999999999995</v>
      </c>
      <c r="DC954">
        <v>77.989999999999995</v>
      </c>
      <c r="DH954">
        <v>77.989999999999995</v>
      </c>
      <c r="DM954">
        <v>77.989999999999995</v>
      </c>
      <c r="DR954">
        <v>77.989999999999995</v>
      </c>
      <c r="DW954">
        <v>77.989999999999995</v>
      </c>
      <c r="EB954">
        <v>77.989999999999995</v>
      </c>
      <c r="EG954">
        <v>79.489999999999995</v>
      </c>
      <c r="EL954">
        <v>79.489999999999995</v>
      </c>
      <c r="EQ954">
        <v>79.489999999999995</v>
      </c>
      <c r="EV954">
        <v>79.489999999999995</v>
      </c>
      <c r="FA954">
        <v>79.489999999999995</v>
      </c>
      <c r="FF954">
        <v>79.489999999999995</v>
      </c>
      <c r="FK954">
        <v>79.489999999999995</v>
      </c>
      <c r="FP954">
        <v>79.489999999999995</v>
      </c>
      <c r="FU954">
        <v>79.489999999999995</v>
      </c>
      <c r="FZ954">
        <v>79.489999999999995</v>
      </c>
      <c r="GE954">
        <v>79.489999999999995</v>
      </c>
      <c r="GJ954">
        <v>80.91</v>
      </c>
      <c r="GO954">
        <v>80.91</v>
      </c>
      <c r="GT954">
        <v>80.91</v>
      </c>
      <c r="GY954">
        <v>80.91</v>
      </c>
      <c r="HD954">
        <v>80.91</v>
      </c>
      <c r="HI954">
        <v>80.91</v>
      </c>
      <c r="HN954">
        <v>80.91</v>
      </c>
      <c r="HS954">
        <v>80.91</v>
      </c>
      <c r="HX954">
        <v>80.91</v>
      </c>
      <c r="IC954">
        <v>80.91</v>
      </c>
      <c r="IH954">
        <v>80.91</v>
      </c>
      <c r="IM954">
        <v>80.47</v>
      </c>
      <c r="IR954">
        <v>80.47</v>
      </c>
      <c r="IW954">
        <v>80.47</v>
      </c>
      <c r="JB954">
        <v>80.47</v>
      </c>
      <c r="JG954">
        <v>80.47</v>
      </c>
      <c r="JL954">
        <v>80.47</v>
      </c>
      <c r="JQ954">
        <v>80.47</v>
      </c>
    </row>
    <row r="955" spans="1:278" x14ac:dyDescent="0.3">
      <c r="A955" s="2">
        <f>IFERROR(AVERAGEIF(Customer_Revenue[[#This Row],[1/3/2022]:[3/31/2022]], "&gt;0"), 0)</f>
        <v>71.477142857142866</v>
      </c>
      <c r="B955" s="1">
        <f>IFERROR(AVEDEV(Customer_Revenue[[#This Row],[1/3/2022]:[3/31/2022]]),0)</f>
        <v>2.9110204081632611</v>
      </c>
      <c r="C955" s="1">
        <f>IFERROR(MAX(0,#REF!-#REF!),0)</f>
        <v>0</v>
      </c>
      <c r="D955" s="1">
        <f>IFERROR(#REF!+#REF!,0)</f>
        <v>0</v>
      </c>
      <c r="E955" s="2">
        <f>IFERROR(AVERAGEIF(Customer_Revenue[[#This Row],[4/1/2022]:[6/30/2022]], "&gt;0"), 0)</f>
        <v>76.24666666666667</v>
      </c>
      <c r="F955" s="1">
        <f>IFERROR(AVEDEV(Customer_Revenue[[#This Row],[4/1/2022]:[6/30/2022]]),0)</f>
        <v>1.0755555555555578</v>
      </c>
      <c r="G955" s="1">
        <f>IFERROR(MAX(0,#REF!-#REF!),0)</f>
        <v>0</v>
      </c>
      <c r="H955" s="1">
        <f>IFERROR(#REF!+#REF!,0)</f>
        <v>0</v>
      </c>
      <c r="I955" s="2">
        <f>IFERROR(AVERAGEIF(Customer_Revenue[[#This Row],[4/1/2022]:[9/30/2022]], "&gt;0"),0)</f>
        <v>76.287692307692311</v>
      </c>
      <c r="J955" s="1">
        <f>IFERROR(AVEDEV(Customer_Revenue[[#This Row],[4/1/2022]:[9/30/2022]]),0)</f>
        <v>1.5889940828402369</v>
      </c>
      <c r="K955" s="1">
        <f>IFERROR(MAX(0,Customer_Revenue[[#This Row],[Q3 Mean]]-Customer_Revenue[[#This Row],[Q3 Mean Absolute Deviation]]),0)</f>
        <v>74.69869822485208</v>
      </c>
      <c r="L955" s="1">
        <f>IFERROR(MAX(0,Customer_Revenue[[#This Row],[Q3 Mean]]+Customer_Revenue[[#This Row],[Q3 Mean Absolute Deviation]]),0)</f>
        <v>77.876686390532541</v>
      </c>
      <c r="M955" s="2">
        <f>IFERROR(AVERAGEIF(Customer_Revenue[[#This Row],[10/1/2021]:[3/31/2022]], "&gt;0"),0)</f>
        <v>71.700000000000017</v>
      </c>
      <c r="N955" s="1">
        <f>IFERROR(AVEDEV(Customer_Revenue[[#This Row],[10/1/2021]:[3/31/2022]]),0)</f>
        <v>13.01020408163266</v>
      </c>
      <c r="O955" s="1">
        <f>IFERROR(MAX(0,#REF!-#REF!),0)</f>
        <v>0</v>
      </c>
      <c r="P955" s="1">
        <f>IFERROR(#REF!+#REF!,0)</f>
        <v>0</v>
      </c>
      <c r="Q955">
        <v>14409</v>
      </c>
      <c r="AA955">
        <v>61.68</v>
      </c>
      <c r="AK955">
        <v>61.68</v>
      </c>
      <c r="AT955">
        <v>0</v>
      </c>
      <c r="AU955">
        <v>61.68</v>
      </c>
      <c r="BH955">
        <v>123.36</v>
      </c>
      <c r="BN955">
        <v>61.68</v>
      </c>
      <c r="BX955">
        <v>61.68</v>
      </c>
      <c r="CH955">
        <v>68.930000000000007</v>
      </c>
      <c r="CK955" s="17"/>
      <c r="CR955">
        <v>68.930000000000007</v>
      </c>
      <c r="DB955">
        <v>68.930000000000007</v>
      </c>
      <c r="DL955">
        <v>68.930000000000007</v>
      </c>
      <c r="DV955">
        <v>73.739999999999995</v>
      </c>
      <c r="EF955">
        <v>75.44</v>
      </c>
      <c r="EP955">
        <v>75.44</v>
      </c>
      <c r="EZ955">
        <v>75.44</v>
      </c>
      <c r="FJ955">
        <v>75.44</v>
      </c>
      <c r="FT955">
        <v>75.44</v>
      </c>
      <c r="GD955">
        <v>75.44</v>
      </c>
      <c r="GN955">
        <v>77.86</v>
      </c>
      <c r="GX955">
        <v>77.86</v>
      </c>
      <c r="HH955">
        <v>77.86</v>
      </c>
      <c r="HR955">
        <v>77.86</v>
      </c>
      <c r="IB955">
        <v>77.86</v>
      </c>
      <c r="IL955">
        <v>77.11</v>
      </c>
      <c r="IV955">
        <v>69.349999999999994</v>
      </c>
      <c r="JF955">
        <v>77.11</v>
      </c>
      <c r="JP955">
        <v>77.11</v>
      </c>
    </row>
    <row r="956" spans="1:278" x14ac:dyDescent="0.3">
      <c r="A956" s="2">
        <f>IFERROR(AVERAGEIF(Customer_Revenue[[#This Row],[1/3/2022]:[3/31/2022]], "&gt;0"), 0)</f>
        <v>49.990000000000009</v>
      </c>
      <c r="B956" s="1">
        <f>IFERROR(AVEDEV(Customer_Revenue[[#This Row],[1/3/2022]:[3/31/2022]]),0)</f>
        <v>0.69230769230769829</v>
      </c>
      <c r="C956" s="1">
        <f>IFERROR(MAX(0,#REF!-#REF!),0)</f>
        <v>0</v>
      </c>
      <c r="D956" s="1">
        <f>IFERROR(#REF!+#REF!,0)</f>
        <v>0</v>
      </c>
      <c r="E956" s="2">
        <f>IFERROR(AVERAGEIF(Customer_Revenue[[#This Row],[4/1/2022]:[6/30/2022]], "&gt;0"), 0)</f>
        <v>51.670769230769238</v>
      </c>
      <c r="F956" s="1">
        <f>IFERROR(AVEDEV(Customer_Revenue[[#This Row],[4/1/2022]:[6/30/2022]]),0)</f>
        <v>0.22248520710059255</v>
      </c>
      <c r="G956" s="1">
        <f>IFERROR(MAX(0,#REF!-#REF!),0)</f>
        <v>0</v>
      </c>
      <c r="H956" s="1">
        <f>IFERROR(#REF!+#REF!,0)</f>
        <v>0</v>
      </c>
      <c r="I956" s="2">
        <f>IFERROR(AVERAGEIF(Customer_Revenue[[#This Row],[4/1/2022]:[9/30/2022]], "&gt;0"),0)</f>
        <v>51.775000000000006</v>
      </c>
      <c r="J956" s="1">
        <f>IFERROR(AVEDEV(Customer_Revenue[[#This Row],[4/1/2022]:[9/30/2022]]),0)</f>
        <v>0.17538461538461356</v>
      </c>
      <c r="K956" s="1">
        <f>IFERROR(MAX(0,Customer_Revenue[[#This Row],[Q3 Mean]]-Customer_Revenue[[#This Row],[Q3 Mean Absolute Deviation]]),0)</f>
        <v>51.59961538461539</v>
      </c>
      <c r="L956" s="1">
        <f>IFERROR(MAX(0,Customer_Revenue[[#This Row],[Q3 Mean]]+Customer_Revenue[[#This Row],[Q3 Mean Absolute Deviation]]),0)</f>
        <v>51.950384615384621</v>
      </c>
      <c r="M956" s="2">
        <f>IFERROR(AVERAGEIF(Customer_Revenue[[#This Row],[10/1/2021]:[3/31/2022]], "&gt;0"),0)</f>
        <v>48.74222222222221</v>
      </c>
      <c r="N956" s="1">
        <f>IFERROR(AVEDEV(Customer_Revenue[[#This Row],[10/1/2021]:[3/31/2022]]),0)</f>
        <v>1.3788477366255176</v>
      </c>
      <c r="O956" s="1">
        <f>IFERROR(MAX(0,#REF!-#REF!),0)</f>
        <v>0</v>
      </c>
      <c r="P956" s="1">
        <f>IFERROR(#REF!+#REF!,0)</f>
        <v>0</v>
      </c>
      <c r="Q956">
        <v>14422</v>
      </c>
      <c r="R956">
        <v>47.05</v>
      </c>
      <c r="W956">
        <v>47.05</v>
      </c>
      <c r="AB956">
        <v>47.05</v>
      </c>
      <c r="AG956">
        <v>47.05</v>
      </c>
      <c r="AL956">
        <v>47.05</v>
      </c>
      <c r="AP956">
        <v>47.05</v>
      </c>
      <c r="AU956">
        <v>47.05</v>
      </c>
      <c r="AZ956">
        <v>47.05</v>
      </c>
      <c r="BE956">
        <v>47.05</v>
      </c>
      <c r="BJ956">
        <v>47.05</v>
      </c>
      <c r="BO956">
        <v>47.05</v>
      </c>
      <c r="BT956">
        <v>49.54</v>
      </c>
      <c r="BY956">
        <v>49.54</v>
      </c>
      <c r="CD956">
        <v>49.54</v>
      </c>
      <c r="CI956">
        <v>49.54</v>
      </c>
      <c r="CK956" s="17"/>
      <c r="CN956">
        <v>49.54</v>
      </c>
      <c r="CS956">
        <v>49.54</v>
      </c>
      <c r="CX956">
        <v>49.54</v>
      </c>
      <c r="DC956">
        <v>49.54</v>
      </c>
      <c r="DH956">
        <v>49.54</v>
      </c>
      <c r="DM956">
        <v>49.54</v>
      </c>
      <c r="DR956">
        <v>49.54</v>
      </c>
      <c r="DW956">
        <v>49.54</v>
      </c>
      <c r="EB956">
        <v>49.54</v>
      </c>
      <c r="EG956">
        <v>51.49</v>
      </c>
      <c r="EL956">
        <v>51.49</v>
      </c>
      <c r="EQ956">
        <v>51.49</v>
      </c>
      <c r="EV956">
        <v>51.49</v>
      </c>
      <c r="FA956">
        <v>51.49</v>
      </c>
      <c r="FF956">
        <v>51.49</v>
      </c>
      <c r="FK956">
        <v>51.49</v>
      </c>
      <c r="FP956">
        <v>51.49</v>
      </c>
      <c r="FU956">
        <v>51.49</v>
      </c>
      <c r="FZ956">
        <v>51.49</v>
      </c>
      <c r="GE956">
        <v>51.49</v>
      </c>
      <c r="GJ956">
        <v>51.96</v>
      </c>
      <c r="GO956">
        <v>51.96</v>
      </c>
      <c r="GT956">
        <v>51.96</v>
      </c>
      <c r="GY956">
        <v>51.96</v>
      </c>
      <c r="HD956">
        <v>51.96</v>
      </c>
      <c r="HI956">
        <v>51.96</v>
      </c>
      <c r="HN956">
        <v>51.96</v>
      </c>
      <c r="HS956">
        <v>51.96</v>
      </c>
      <c r="HX956">
        <v>51.96</v>
      </c>
      <c r="IC956">
        <v>51.96</v>
      </c>
      <c r="IH956">
        <v>51.96</v>
      </c>
      <c r="IM956">
        <v>51.81</v>
      </c>
      <c r="IR956">
        <v>51.81</v>
      </c>
      <c r="IW956">
        <v>51.81</v>
      </c>
      <c r="JB956">
        <v>51.81</v>
      </c>
      <c r="JG956">
        <v>51.81</v>
      </c>
      <c r="JL956">
        <v>51.81</v>
      </c>
      <c r="JQ956">
        <v>51.81</v>
      </c>
    </row>
    <row r="957" spans="1:278" x14ac:dyDescent="0.3">
      <c r="A957" s="2">
        <f>IFERROR(AVERAGEIF(Customer_Revenue[[#This Row],[1/3/2022]:[3/31/2022]], "&gt;0"), 0)</f>
        <v>220.18</v>
      </c>
      <c r="B957" s="1">
        <f>IFERROR(AVEDEV(Customer_Revenue[[#This Row],[1/3/2022]:[3/31/2022]]),0)</f>
        <v>0</v>
      </c>
      <c r="C957" s="1">
        <f>IFERROR(MAX(0,#REF!-#REF!),0)</f>
        <v>0</v>
      </c>
      <c r="D957" s="1">
        <f>IFERROR(#REF!+#REF!,0)</f>
        <v>0</v>
      </c>
      <c r="E957" s="2">
        <f>IFERROR(AVERAGEIF(Customer_Revenue[[#This Row],[4/1/2022]:[6/30/2022]], "&gt;0"), 0)</f>
        <v>0</v>
      </c>
      <c r="F957" s="1">
        <f>IFERROR(AVEDEV(Customer_Revenue[[#This Row],[4/1/2022]:[6/30/2022]]),0)</f>
        <v>0</v>
      </c>
      <c r="G957" s="1">
        <f>IFERROR(MAX(0,#REF!-#REF!),0)</f>
        <v>0</v>
      </c>
      <c r="H957" s="1">
        <f>IFERROR(#REF!+#REF!,0)</f>
        <v>0</v>
      </c>
      <c r="I957" s="2">
        <f>IFERROR(AVERAGEIF(Customer_Revenue[[#This Row],[4/1/2022]:[9/30/2022]], "&gt;0"),0)</f>
        <v>0</v>
      </c>
      <c r="J957" s="1">
        <f>IFERROR(AVEDEV(Customer_Revenue[[#This Row],[4/1/2022]:[9/30/2022]]),0)</f>
        <v>0</v>
      </c>
      <c r="K957" s="1">
        <f>IFERROR(MAX(0,Customer_Revenue[[#This Row],[Q3 Mean]]-Customer_Revenue[[#This Row],[Q3 Mean Absolute Deviation]]),0)</f>
        <v>0</v>
      </c>
      <c r="L957" s="1">
        <f>IFERROR(MAX(0,Customer_Revenue[[#This Row],[Q3 Mean]]+Customer_Revenue[[#This Row],[Q3 Mean Absolute Deviation]]),0)</f>
        <v>0</v>
      </c>
      <c r="M957" s="2">
        <f>IFERROR(AVERAGEIF(Customer_Revenue[[#This Row],[10/1/2021]:[3/31/2022]], "&gt;0"),0)</f>
        <v>220.18</v>
      </c>
      <c r="N957" s="1">
        <f>IFERROR(AVEDEV(Customer_Revenue[[#This Row],[10/1/2021]:[3/31/2022]]),0)</f>
        <v>0</v>
      </c>
      <c r="O957" s="1">
        <f>IFERROR(MAX(0,#REF!-#REF!),0)</f>
        <v>0</v>
      </c>
      <c r="P957" s="1">
        <f>IFERROR(#REF!+#REF!,0)</f>
        <v>0</v>
      </c>
      <c r="Q957">
        <v>14423</v>
      </c>
      <c r="CK957" s="17"/>
      <c r="DN957">
        <v>220.18</v>
      </c>
    </row>
    <row r="958" spans="1:278" x14ac:dyDescent="0.3">
      <c r="A958" s="2">
        <f>IFERROR(AVERAGEIF(Customer_Revenue[[#This Row],[1/3/2022]:[3/31/2022]], "&gt;0"), 0)</f>
        <v>112.10538461538461</v>
      </c>
      <c r="B958" s="1">
        <f>IFERROR(AVEDEV(Customer_Revenue[[#This Row],[1/3/2022]:[3/31/2022]]),0)</f>
        <v>26.982840236686382</v>
      </c>
      <c r="C958" s="1">
        <f>IFERROR(MAX(0,#REF!-#REF!),0)</f>
        <v>0</v>
      </c>
      <c r="D958" s="1">
        <f>IFERROR(#REF!+#REF!,0)</f>
        <v>0</v>
      </c>
      <c r="E958" s="2">
        <f>IFERROR(AVERAGEIF(Customer_Revenue[[#This Row],[4/1/2022]:[6/30/2022]], "&gt;0"), 0)</f>
        <v>125.74461538461539</v>
      </c>
      <c r="F958" s="1">
        <f>IFERROR(AVEDEV(Customer_Revenue[[#This Row],[4/1/2022]:[6/30/2022]]),0)</f>
        <v>22.36426035502959</v>
      </c>
      <c r="G958" s="1">
        <f>IFERROR(MAX(0,#REF!-#REF!),0)</f>
        <v>0</v>
      </c>
      <c r="H958" s="1">
        <f>IFERROR(#REF!+#REF!,0)</f>
        <v>0</v>
      </c>
      <c r="I958" s="2">
        <f>IFERROR(AVERAGEIF(Customer_Revenue[[#This Row],[4/1/2022]:[9/30/2022]], "&gt;0"),0)</f>
        <v>122.8911538461538</v>
      </c>
      <c r="J958" s="1">
        <f>IFERROR(AVEDEV(Customer_Revenue[[#This Row],[4/1/2022]:[9/30/2022]]),0)</f>
        <v>24.598254437869812</v>
      </c>
      <c r="K958" s="1">
        <f>IFERROR(MAX(0,Customer_Revenue[[#This Row],[Q3 Mean]]-Customer_Revenue[[#This Row],[Q3 Mean Absolute Deviation]]),0)</f>
        <v>98.292899408283986</v>
      </c>
      <c r="L958" s="1">
        <f>IFERROR(MAX(0,Customer_Revenue[[#This Row],[Q3 Mean]]+Customer_Revenue[[#This Row],[Q3 Mean Absolute Deviation]]),0)</f>
        <v>147.48940828402363</v>
      </c>
      <c r="M958" s="2">
        <f>IFERROR(AVERAGEIF(Customer_Revenue[[#This Row],[10/1/2021]:[3/31/2022]], "&gt;0"),0)</f>
        <v>109.07</v>
      </c>
      <c r="N958" s="1">
        <f>IFERROR(AVEDEV(Customer_Revenue[[#This Row],[10/1/2021]:[3/31/2022]]),0)</f>
        <v>23.727692307692301</v>
      </c>
      <c r="O958" s="1">
        <f>IFERROR(MAX(0,#REF!-#REF!),0)</f>
        <v>0</v>
      </c>
      <c r="P958" s="1">
        <f>IFERROR(#REF!+#REF!,0)</f>
        <v>0</v>
      </c>
      <c r="Q958">
        <v>14426</v>
      </c>
      <c r="V958">
        <v>86.03</v>
      </c>
      <c r="AA958">
        <v>98.49</v>
      </c>
      <c r="AF958">
        <v>118</v>
      </c>
      <c r="AK958">
        <v>98.49</v>
      </c>
      <c r="AP958">
        <v>86.03</v>
      </c>
      <c r="AU958">
        <v>133.91</v>
      </c>
      <c r="AZ958">
        <v>89.48</v>
      </c>
      <c r="BE958">
        <v>88.1</v>
      </c>
      <c r="BJ958">
        <v>89.48</v>
      </c>
      <c r="BO958">
        <v>133.91</v>
      </c>
      <c r="BT958">
        <v>89.48</v>
      </c>
      <c r="BY958">
        <v>95.66</v>
      </c>
      <c r="CD958">
        <v>171.39</v>
      </c>
      <c r="CI958">
        <v>95.66</v>
      </c>
      <c r="CK958" s="17"/>
      <c r="CN958">
        <v>83.2</v>
      </c>
      <c r="CS958">
        <v>127.63</v>
      </c>
      <c r="CX958">
        <v>83.2</v>
      </c>
      <c r="DC958">
        <v>95.66</v>
      </c>
      <c r="DH958">
        <v>165.6</v>
      </c>
      <c r="DM958">
        <v>95.66</v>
      </c>
      <c r="DR958">
        <v>83.2</v>
      </c>
      <c r="DW958">
        <v>203.96</v>
      </c>
      <c r="EB958">
        <v>88.98</v>
      </c>
      <c r="EG958">
        <v>104</v>
      </c>
      <c r="EL958">
        <v>126.62</v>
      </c>
      <c r="EQ958">
        <v>104</v>
      </c>
      <c r="EV958">
        <v>90.67</v>
      </c>
      <c r="FA958">
        <v>104</v>
      </c>
      <c r="FF958">
        <v>126.62</v>
      </c>
      <c r="FK958">
        <v>104</v>
      </c>
      <c r="FP958">
        <v>155.13999999999999</v>
      </c>
      <c r="FU958">
        <v>146.66</v>
      </c>
      <c r="FZ958">
        <v>97.39</v>
      </c>
      <c r="GE958">
        <v>146.66</v>
      </c>
      <c r="GJ958">
        <v>165.56</v>
      </c>
      <c r="GO958">
        <v>113.18</v>
      </c>
      <c r="GT958">
        <v>135.81</v>
      </c>
      <c r="GY958">
        <v>149.13</v>
      </c>
      <c r="HD958">
        <v>99.86</v>
      </c>
      <c r="HI958">
        <v>113.18</v>
      </c>
      <c r="HN958">
        <v>99.86</v>
      </c>
      <c r="HS958">
        <v>200.69</v>
      </c>
      <c r="HX958">
        <v>93.14</v>
      </c>
      <c r="IC958">
        <v>106.47</v>
      </c>
      <c r="IH958">
        <v>166.72</v>
      </c>
      <c r="IM958">
        <v>105.7</v>
      </c>
      <c r="IR958">
        <v>132.63</v>
      </c>
      <c r="IW958">
        <v>105.7</v>
      </c>
      <c r="JB958">
        <v>92.37</v>
      </c>
      <c r="JG958">
        <v>145.96</v>
      </c>
      <c r="JL958">
        <v>92.37</v>
      </c>
      <c r="JQ958">
        <v>105.7</v>
      </c>
    </row>
    <row r="959" spans="1:278" x14ac:dyDescent="0.3">
      <c r="A959" s="2">
        <f>IFERROR(AVERAGEIF(Customer_Revenue[[#This Row],[1/3/2022]:[3/31/2022]], "&gt;0"), 0)</f>
        <v>99.283333333333317</v>
      </c>
      <c r="B959" s="1">
        <f>IFERROR(AVEDEV(Customer_Revenue[[#This Row],[1/3/2022]:[3/31/2022]]),0)</f>
        <v>3.420555555555564</v>
      </c>
      <c r="C959" s="1">
        <f>IFERROR(MAX(0,#REF!-#REF!),0)</f>
        <v>0</v>
      </c>
      <c r="D959" s="1">
        <f>IFERROR(#REF!+#REF!,0)</f>
        <v>0</v>
      </c>
      <c r="E959" s="2">
        <f>IFERROR(AVERAGEIF(Customer_Revenue[[#This Row],[4/1/2022]:[6/30/2022]], "&gt;0"), 0)</f>
        <v>90.38384615384615</v>
      </c>
      <c r="F959" s="1">
        <f>IFERROR(AVEDEV(Customer_Revenue[[#This Row],[4/1/2022]:[6/30/2022]]),0)</f>
        <v>7.03420118343195</v>
      </c>
      <c r="G959" s="1">
        <f>IFERROR(MAX(0,#REF!-#REF!),0)</f>
        <v>0</v>
      </c>
      <c r="H959" s="1">
        <f>IFERROR(#REF!+#REF!,0)</f>
        <v>0</v>
      </c>
      <c r="I959" s="2">
        <f>IFERROR(AVERAGEIF(Customer_Revenue[[#This Row],[4/1/2022]:[9/30/2022]], "&gt;0"),0)</f>
        <v>99.555185185185181</v>
      </c>
      <c r="J959" s="1">
        <f>IFERROR(AVEDEV(Customer_Revenue[[#This Row],[4/1/2022]:[9/30/2022]]),0)</f>
        <v>12.560960219478732</v>
      </c>
      <c r="K959" s="1">
        <f>IFERROR(MAX(0,Customer_Revenue[[#This Row],[Q3 Mean]]-Customer_Revenue[[#This Row],[Q3 Mean Absolute Deviation]]),0)</f>
        <v>86.994224965706451</v>
      </c>
      <c r="L959" s="1">
        <f>IFERROR(MAX(0,Customer_Revenue[[#This Row],[Q3 Mean]]+Customer_Revenue[[#This Row],[Q3 Mean Absolute Deviation]]),0)</f>
        <v>112.11614540466391</v>
      </c>
      <c r="M959" s="2">
        <f>IFERROR(AVERAGEIF(Customer_Revenue[[#This Row],[10/1/2021]:[3/31/2022]], "&gt;0"),0)</f>
        <v>98.182499999999962</v>
      </c>
      <c r="N959" s="1">
        <f>IFERROR(AVEDEV(Customer_Revenue[[#This Row],[10/1/2021]:[3/31/2022]]),0)</f>
        <v>10.899743999999998</v>
      </c>
      <c r="O959" s="1">
        <f>IFERROR(MAX(0,#REF!-#REF!),0)</f>
        <v>0</v>
      </c>
      <c r="P959" s="1">
        <f>IFERROR(#REF!+#REF!,0)</f>
        <v>0</v>
      </c>
      <c r="Q959">
        <v>14482</v>
      </c>
      <c r="V959">
        <v>90.47</v>
      </c>
      <c r="AA959">
        <v>90.47</v>
      </c>
      <c r="AF959">
        <v>90.47</v>
      </c>
      <c r="AK959">
        <v>90.47</v>
      </c>
      <c r="AQ959">
        <v>133.53</v>
      </c>
      <c r="AV959">
        <v>90.47</v>
      </c>
      <c r="BA959">
        <v>90.47</v>
      </c>
      <c r="BF959">
        <v>90.47</v>
      </c>
      <c r="BK959">
        <v>95.94</v>
      </c>
      <c r="BP959">
        <v>100.74</v>
      </c>
      <c r="BU959">
        <v>100.74</v>
      </c>
      <c r="BZ959">
        <v>0</v>
      </c>
      <c r="CE959">
        <v>100.74</v>
      </c>
      <c r="CJ959">
        <v>100.74</v>
      </c>
      <c r="CK959" s="17"/>
      <c r="CO959">
        <v>100.74</v>
      </c>
      <c r="CT959">
        <v>100.74</v>
      </c>
      <c r="CY959">
        <v>78.760000000000005</v>
      </c>
      <c r="DD959">
        <v>100.74</v>
      </c>
      <c r="DI959">
        <v>100.74</v>
      </c>
      <c r="DN959">
        <v>100.74</v>
      </c>
      <c r="DS959">
        <v>100.74</v>
      </c>
      <c r="DX959">
        <v>100.74</v>
      </c>
      <c r="EC959">
        <v>100.74</v>
      </c>
      <c r="EH959">
        <v>102.99</v>
      </c>
      <c r="EM959">
        <v>102.99</v>
      </c>
      <c r="ER959">
        <v>102.99</v>
      </c>
      <c r="EW959">
        <v>85.75</v>
      </c>
      <c r="FB959">
        <v>85.75</v>
      </c>
      <c r="FG959">
        <v>85.75</v>
      </c>
      <c r="FL959">
        <v>85.75</v>
      </c>
      <c r="FQ959">
        <v>85.75</v>
      </c>
      <c r="FV959">
        <v>85.75</v>
      </c>
      <c r="GA959">
        <v>85.75</v>
      </c>
      <c r="GF959">
        <v>85.75</v>
      </c>
      <c r="GK959">
        <v>87.5</v>
      </c>
      <c r="GP959">
        <v>87.5</v>
      </c>
      <c r="GU959">
        <v>87.5</v>
      </c>
      <c r="GZ959">
        <v>123.5</v>
      </c>
      <c r="HE959">
        <v>87.5</v>
      </c>
      <c r="HJ959">
        <v>94.72</v>
      </c>
      <c r="HO959">
        <v>96.61</v>
      </c>
      <c r="HT959">
        <v>97.99</v>
      </c>
      <c r="HY959">
        <v>97.99</v>
      </c>
      <c r="ID959">
        <v>191.81</v>
      </c>
      <c r="II959">
        <v>106.27</v>
      </c>
      <c r="IN959">
        <v>105.73</v>
      </c>
      <c r="IS959">
        <v>105.73</v>
      </c>
      <c r="IX959">
        <v>105.73</v>
      </c>
      <c r="JC959">
        <v>105.73</v>
      </c>
      <c r="JH959">
        <v>105.73</v>
      </c>
      <c r="JM959">
        <v>105.73</v>
      </c>
      <c r="JR959">
        <v>105.73</v>
      </c>
    </row>
    <row r="960" spans="1:278" x14ac:dyDescent="0.3">
      <c r="A960" s="2">
        <f>IFERROR(AVERAGEIF(Customer_Revenue[[#This Row],[1/3/2022]:[3/31/2022]], "&gt;0"), 0)</f>
        <v>66.449230769230795</v>
      </c>
      <c r="B960" s="1">
        <f>IFERROR(AVEDEV(Customer_Revenue[[#This Row],[1/3/2022]:[3/31/2022]]),0)</f>
        <v>0.79881656804734724</v>
      </c>
      <c r="C960" s="1">
        <f>IFERROR(MAX(0,#REF!-#REF!),0)</f>
        <v>0</v>
      </c>
      <c r="D960" s="1">
        <f>IFERROR(#REF!+#REF!,0)</f>
        <v>0</v>
      </c>
      <c r="E960" s="2">
        <f>IFERROR(AVERAGEIF(Customer_Revenue[[#This Row],[4/1/2022]:[6/30/2022]], "&gt;0"), 0)</f>
        <v>70.447692307692307</v>
      </c>
      <c r="F960" s="1">
        <f>IFERROR(AVEDEV(Customer_Revenue[[#This Row],[4/1/2022]:[6/30/2022]]),0)</f>
        <v>3.139881656804727</v>
      </c>
      <c r="G960" s="1">
        <f>IFERROR(MAX(0,#REF!-#REF!),0)</f>
        <v>0</v>
      </c>
      <c r="H960" s="1">
        <f>IFERROR(#REF!+#REF!,0)</f>
        <v>0</v>
      </c>
      <c r="I960" s="2">
        <f>IFERROR(AVERAGEIF(Customer_Revenue[[#This Row],[4/1/2022]:[9/30/2022]], "&gt;0"),0)</f>
        <v>71.654615384615397</v>
      </c>
      <c r="J960" s="1">
        <f>IFERROR(AVEDEV(Customer_Revenue[[#This Row],[4/1/2022]:[9/30/2022]]),0)</f>
        <v>2.4055029585798735</v>
      </c>
      <c r="K960" s="1">
        <f>IFERROR(MAX(0,Customer_Revenue[[#This Row],[Q3 Mean]]-Customer_Revenue[[#This Row],[Q3 Mean Absolute Deviation]]),0)</f>
        <v>69.249112426035524</v>
      </c>
      <c r="L960" s="1">
        <f>IFERROR(MAX(0,Customer_Revenue[[#This Row],[Q3 Mean]]+Customer_Revenue[[#This Row],[Q3 Mean Absolute Deviation]]),0)</f>
        <v>74.060118343195271</v>
      </c>
      <c r="M960" s="2">
        <f>IFERROR(AVERAGEIF(Customer_Revenue[[#This Row],[10/1/2021]:[3/31/2022]], "&gt;0"),0)</f>
        <v>66.189615384615436</v>
      </c>
      <c r="N960" s="1">
        <f>IFERROR(AVEDEV(Customer_Revenue[[#This Row],[10/1/2021]:[3/31/2022]]),0)</f>
        <v>4.7213443072702042</v>
      </c>
      <c r="O960" s="1">
        <f>IFERROR(MAX(0,#REF!-#REF!),0)</f>
        <v>0</v>
      </c>
      <c r="P960" s="1">
        <f>IFERROR(#REF!+#REF!,0)</f>
        <v>0</v>
      </c>
      <c r="Q960">
        <v>14505</v>
      </c>
      <c r="S960">
        <v>65.930000000000007</v>
      </c>
      <c r="X960">
        <v>65.930000000000007</v>
      </c>
      <c r="AC960">
        <v>65.930000000000007</v>
      </c>
      <c r="AH960">
        <v>65.930000000000007</v>
      </c>
      <c r="AM960">
        <v>65.930000000000007</v>
      </c>
      <c r="AR960">
        <v>65.930000000000007</v>
      </c>
      <c r="AW960">
        <v>65.930000000000007</v>
      </c>
      <c r="BB960">
        <v>0</v>
      </c>
      <c r="BC960">
        <v>65.930000000000007</v>
      </c>
      <c r="BG960">
        <v>65.930000000000007</v>
      </c>
      <c r="BL960">
        <v>65.930000000000007</v>
      </c>
      <c r="BQ960">
        <v>65.930000000000007</v>
      </c>
      <c r="BV960">
        <v>65.930000000000007</v>
      </c>
      <c r="CA960">
        <v>65.930000000000007</v>
      </c>
      <c r="CF960">
        <v>65.930000000000007</v>
      </c>
      <c r="CK960" s="17">
        <v>65.930000000000007</v>
      </c>
      <c r="CP960">
        <v>65.930000000000007</v>
      </c>
      <c r="CU960">
        <v>65.930000000000007</v>
      </c>
      <c r="CZ960">
        <v>65.930000000000007</v>
      </c>
      <c r="DE960">
        <v>65.930000000000007</v>
      </c>
      <c r="DJ960">
        <v>65.930000000000007</v>
      </c>
      <c r="DO960">
        <v>65.930000000000007</v>
      </c>
      <c r="DT960">
        <v>65.930000000000007</v>
      </c>
      <c r="DY960">
        <v>65.930000000000007</v>
      </c>
      <c r="ED960">
        <v>68.180000000000007</v>
      </c>
      <c r="EI960">
        <v>68.180000000000007</v>
      </c>
      <c r="EN960">
        <v>68.180000000000007</v>
      </c>
      <c r="ES960">
        <v>68.180000000000007</v>
      </c>
      <c r="EX960">
        <v>68.180000000000007</v>
      </c>
      <c r="FC960">
        <v>68.180000000000007</v>
      </c>
      <c r="FH960">
        <v>68.180000000000007</v>
      </c>
      <c r="FM960">
        <v>68.180000000000007</v>
      </c>
      <c r="FR960">
        <v>68.180000000000007</v>
      </c>
      <c r="FW960">
        <v>68.180000000000007</v>
      </c>
      <c r="GB960">
        <v>68.180000000000007</v>
      </c>
      <c r="GG960">
        <v>68.180000000000007</v>
      </c>
      <c r="GL960">
        <v>76.319999999999993</v>
      </c>
      <c r="GQ960">
        <v>76.319999999999993</v>
      </c>
      <c r="GV960">
        <v>76.319999999999993</v>
      </c>
      <c r="HA960">
        <v>73.239999999999995</v>
      </c>
      <c r="HF960">
        <v>73.239999999999995</v>
      </c>
      <c r="HK960">
        <v>73.239999999999995</v>
      </c>
      <c r="HP960">
        <v>73.239999999999995</v>
      </c>
      <c r="HU960">
        <v>73.239999999999995</v>
      </c>
      <c r="HZ960">
        <v>73.239999999999995</v>
      </c>
      <c r="IE960">
        <v>73.239999999999995</v>
      </c>
      <c r="IJ960">
        <v>73.239999999999995</v>
      </c>
      <c r="IO960">
        <v>72.42</v>
      </c>
      <c r="IT960">
        <v>72.42</v>
      </c>
      <c r="IY960">
        <v>72.42</v>
      </c>
      <c r="JD960">
        <v>72.42</v>
      </c>
      <c r="JI960">
        <v>72.42</v>
      </c>
      <c r="JN960">
        <v>72.42</v>
      </c>
    </row>
    <row r="961" spans="1:278" x14ac:dyDescent="0.3">
      <c r="A961" s="2">
        <f>IFERROR(AVERAGEIF(Customer_Revenue[[#This Row],[1/3/2022]:[3/31/2022]], "&gt;0"), 0)</f>
        <v>122.39000000000003</v>
      </c>
      <c r="B961" s="1">
        <f>IFERROR(AVEDEV(Customer_Revenue[[#This Row],[1/3/2022]:[3/31/2022]]),0)</f>
        <v>2.8421709430404007E-14</v>
      </c>
      <c r="C961" s="1">
        <f>IFERROR(MAX(0,#REF!-#REF!),0)</f>
        <v>0</v>
      </c>
      <c r="D961" s="1">
        <f>IFERROR(#REF!+#REF!,0)</f>
        <v>0</v>
      </c>
      <c r="E961" s="2">
        <f>IFERROR(AVERAGEIF(Customer_Revenue[[#This Row],[4/1/2022]:[6/30/2022]], "&gt;0"), 0)</f>
        <v>122.39000000000003</v>
      </c>
      <c r="F961" s="1">
        <f>IFERROR(AVEDEV(Customer_Revenue[[#This Row],[4/1/2022]:[6/30/2022]]),0)</f>
        <v>2.8421709430404007E-14</v>
      </c>
      <c r="G961" s="1">
        <f>IFERROR(MAX(0,#REF!-#REF!),0)</f>
        <v>0</v>
      </c>
      <c r="H961" s="1">
        <f>IFERROR(#REF!+#REF!,0)</f>
        <v>0</v>
      </c>
      <c r="I961" s="2">
        <f>IFERROR(AVERAGEIF(Customer_Revenue[[#This Row],[4/1/2022]:[9/30/2022]], "&gt;0"),0)</f>
        <v>127.31576923076922</v>
      </c>
      <c r="J961" s="1">
        <f>IFERROR(AVEDEV(Customer_Revenue[[#This Row],[4/1/2022]:[9/30/2022]]),0)</f>
        <v>6.4413905325443794</v>
      </c>
      <c r="K961" s="1">
        <f>IFERROR(MAX(0,Customer_Revenue[[#This Row],[Q3 Mean]]-Customer_Revenue[[#This Row],[Q3 Mean Absolute Deviation]]),0)</f>
        <v>120.87437869822485</v>
      </c>
      <c r="L961" s="1">
        <f>IFERROR(MAX(0,Customer_Revenue[[#This Row],[Q3 Mean]]+Customer_Revenue[[#This Row],[Q3 Mean Absolute Deviation]]),0)</f>
        <v>133.75715976331361</v>
      </c>
      <c r="M961" s="2">
        <f>IFERROR(AVERAGEIF(Customer_Revenue[[#This Row],[10/1/2021]:[3/31/2022]], "&gt;0"),0)</f>
        <v>122.38999999999997</v>
      </c>
      <c r="N961" s="1">
        <f>IFERROR(AVEDEV(Customer_Revenue[[#This Row],[10/1/2021]:[3/31/2022]]),0)</f>
        <v>2.8421709430404007E-14</v>
      </c>
      <c r="O961" s="1">
        <f>IFERROR(MAX(0,#REF!-#REF!),0)</f>
        <v>0</v>
      </c>
      <c r="P961" s="1">
        <f>IFERROR(#REF!+#REF!,0)</f>
        <v>0</v>
      </c>
      <c r="Q961">
        <v>14522</v>
      </c>
      <c r="V961">
        <v>122.39</v>
      </c>
      <c r="AA961">
        <v>122.39</v>
      </c>
      <c r="AF961">
        <v>122.39</v>
      </c>
      <c r="AK961">
        <v>122.39</v>
      </c>
      <c r="AP961">
        <v>122.39</v>
      </c>
      <c r="AU961">
        <v>122.39</v>
      </c>
      <c r="AZ961">
        <v>122.39</v>
      </c>
      <c r="BE961">
        <v>122.39</v>
      </c>
      <c r="BJ961">
        <v>122.39</v>
      </c>
      <c r="BO961">
        <v>122.39</v>
      </c>
      <c r="BT961">
        <v>122.39</v>
      </c>
      <c r="BY961">
        <v>122.39</v>
      </c>
      <c r="CD961">
        <v>122.39</v>
      </c>
      <c r="CI961">
        <v>122.39</v>
      </c>
      <c r="CK961" s="17"/>
      <c r="CN961">
        <v>122.39</v>
      </c>
      <c r="CS961">
        <v>122.39</v>
      </c>
      <c r="CX961">
        <v>122.39</v>
      </c>
      <c r="DC961">
        <v>122.39</v>
      </c>
      <c r="DH961">
        <v>122.39</v>
      </c>
      <c r="DM961">
        <v>122.39</v>
      </c>
      <c r="DR961">
        <v>122.39</v>
      </c>
      <c r="DW961">
        <v>122.39</v>
      </c>
      <c r="EB961">
        <v>122.39</v>
      </c>
      <c r="EG961">
        <v>122.39</v>
      </c>
      <c r="EL961">
        <v>122.39</v>
      </c>
      <c r="EQ961">
        <v>122.39</v>
      </c>
      <c r="EV961">
        <v>122.39</v>
      </c>
      <c r="FA961">
        <v>122.39</v>
      </c>
      <c r="FF961">
        <v>122.39</v>
      </c>
      <c r="FK961">
        <v>122.39</v>
      </c>
      <c r="FP961">
        <v>122.39</v>
      </c>
      <c r="FU961">
        <v>122.39</v>
      </c>
      <c r="FZ961">
        <v>122.39</v>
      </c>
      <c r="GE961">
        <v>122.39</v>
      </c>
      <c r="GJ961">
        <v>122.39</v>
      </c>
      <c r="GO961">
        <v>122.39</v>
      </c>
      <c r="GT961">
        <v>122.39</v>
      </c>
      <c r="GY961">
        <v>122.39</v>
      </c>
      <c r="HD961">
        <v>122.39</v>
      </c>
      <c r="HI961">
        <v>122.39</v>
      </c>
      <c r="HN961">
        <v>122.39</v>
      </c>
      <c r="HS961">
        <v>122.39</v>
      </c>
      <c r="HX961">
        <v>122.39</v>
      </c>
      <c r="IC961">
        <v>136.62</v>
      </c>
      <c r="IH961">
        <v>136.62</v>
      </c>
      <c r="IM961">
        <v>136.62</v>
      </c>
      <c r="IR961">
        <v>136.62</v>
      </c>
      <c r="IW961">
        <v>136.62</v>
      </c>
      <c r="JB961">
        <v>136.62</v>
      </c>
      <c r="JG961">
        <v>136.62</v>
      </c>
      <c r="JL961">
        <v>136.62</v>
      </c>
      <c r="JQ961">
        <v>136.62</v>
      </c>
    </row>
    <row r="962" spans="1:278" x14ac:dyDescent="0.3">
      <c r="A962" s="2">
        <f>IFERROR(AVERAGEIF(Customer_Revenue[[#This Row],[1/3/2022]:[3/31/2022]], "&gt;0"), 0)</f>
        <v>108.97416666666669</v>
      </c>
      <c r="B962" s="1">
        <f>IFERROR(AVEDEV(Customer_Revenue[[#This Row],[1/3/2022]:[3/31/2022]]),0)</f>
        <v>0.5026388888889054</v>
      </c>
      <c r="C962" s="1">
        <f>IFERROR(MAX(0,#REF!-#REF!),0)</f>
        <v>0</v>
      </c>
      <c r="D962" s="1">
        <f>IFERROR(#REF!+#REF!,0)</f>
        <v>0</v>
      </c>
      <c r="E962" s="2">
        <f>IFERROR(AVERAGEIF(Customer_Revenue[[#This Row],[4/1/2022]:[6/30/2022]], "&gt;0"), 0)</f>
        <v>108.9446153846154</v>
      </c>
      <c r="F962" s="1">
        <f>IFERROR(AVEDEV(Customer_Revenue[[#This Row],[4/1/2022]:[6/30/2022]]),0)</f>
        <v>0.45159763313610751</v>
      </c>
      <c r="G962" s="1">
        <f>IFERROR(MAX(0,#REF!-#REF!),0)</f>
        <v>0</v>
      </c>
      <c r="H962" s="1">
        <f>IFERROR(#REF!+#REF!,0)</f>
        <v>0</v>
      </c>
      <c r="I962" s="2">
        <f>IFERROR(AVERAGEIF(Customer_Revenue[[#This Row],[4/1/2022]:[9/30/2022]], "&gt;0"),0)</f>
        <v>108.81777777777774</v>
      </c>
      <c r="J962" s="1">
        <f>IFERROR(AVEDEV(Customer_Revenue[[#This Row],[4/1/2022]:[9/30/2022]]),0)</f>
        <v>0.22683127572012218</v>
      </c>
      <c r="K962" s="1">
        <f>IFERROR(MAX(0,Customer_Revenue[[#This Row],[Q3 Mean]]-Customer_Revenue[[#This Row],[Q3 Mean Absolute Deviation]]),0)</f>
        <v>108.59094650205762</v>
      </c>
      <c r="L962" s="1">
        <f>IFERROR(MAX(0,Customer_Revenue[[#This Row],[Q3 Mean]]+Customer_Revenue[[#This Row],[Q3 Mean Absolute Deviation]]),0)</f>
        <v>109.04460905349785</v>
      </c>
      <c r="M962" s="2">
        <f>IFERROR(AVERAGEIF(Customer_Revenue[[#This Row],[10/1/2021]:[3/31/2022]], "&gt;0"),0)</f>
        <v>108.84769230769227</v>
      </c>
      <c r="N962" s="1">
        <f>IFERROR(AVEDEV(Customer_Revenue[[#This Row],[10/1/2021]:[3/31/2022]]),0)</f>
        <v>0.27266272189345658</v>
      </c>
      <c r="O962" s="1">
        <f>IFERROR(MAX(0,#REF!-#REF!),0)</f>
        <v>0</v>
      </c>
      <c r="P962" s="1">
        <f>IFERROR(#REF!+#REF!,0)</f>
        <v>0</v>
      </c>
      <c r="Q962">
        <v>14525</v>
      </c>
      <c r="R962">
        <v>108.7</v>
      </c>
      <c r="W962">
        <v>108.7</v>
      </c>
      <c r="AB962">
        <v>108.7</v>
      </c>
      <c r="AG962">
        <v>109.25</v>
      </c>
      <c r="AL962">
        <v>108.7</v>
      </c>
      <c r="AQ962">
        <v>108.7</v>
      </c>
      <c r="AV962">
        <v>108.7</v>
      </c>
      <c r="BA962">
        <v>108.7</v>
      </c>
      <c r="BF962">
        <v>108.7</v>
      </c>
      <c r="BK962">
        <v>108.7</v>
      </c>
      <c r="BP962">
        <v>108.7</v>
      </c>
      <c r="BU962">
        <v>108.7</v>
      </c>
      <c r="BZ962">
        <v>108.7</v>
      </c>
      <c r="CE962">
        <v>108.7</v>
      </c>
      <c r="CJ962">
        <v>108.7</v>
      </c>
      <c r="CK962" s="17"/>
      <c r="CO962">
        <v>108.7</v>
      </c>
      <c r="CT962">
        <v>111.99</v>
      </c>
      <c r="CZ962">
        <v>108.7</v>
      </c>
      <c r="DD962">
        <v>108.7</v>
      </c>
      <c r="DI962">
        <v>108.7</v>
      </c>
      <c r="DN962">
        <v>108.7</v>
      </c>
      <c r="DS962">
        <v>108.7</v>
      </c>
      <c r="DX962">
        <v>108.7</v>
      </c>
      <c r="EC962">
        <v>108.7</v>
      </c>
      <c r="EH962">
        <v>108.7</v>
      </c>
      <c r="EM962">
        <v>108.7</v>
      </c>
      <c r="ER962">
        <v>108.7</v>
      </c>
      <c r="EW962">
        <v>108.7</v>
      </c>
      <c r="FB962">
        <v>108.7</v>
      </c>
      <c r="FG962">
        <v>108.7</v>
      </c>
      <c r="FL962">
        <v>108.7</v>
      </c>
      <c r="FQ962">
        <v>108.7</v>
      </c>
      <c r="FV962">
        <v>108.7</v>
      </c>
      <c r="GA962">
        <v>108.7</v>
      </c>
      <c r="GF962">
        <v>108.7</v>
      </c>
      <c r="GK962">
        <v>108.7</v>
      </c>
      <c r="GP962">
        <v>108.7</v>
      </c>
      <c r="GU962">
        <v>108.7</v>
      </c>
      <c r="GZ962">
        <v>111.88</v>
      </c>
      <c r="HE962">
        <v>108.7</v>
      </c>
      <c r="HJ962">
        <v>108.7</v>
      </c>
      <c r="HO962">
        <v>108.7</v>
      </c>
      <c r="HT962">
        <v>108.7</v>
      </c>
      <c r="HY962">
        <v>108.7</v>
      </c>
      <c r="ID962">
        <v>108.7</v>
      </c>
      <c r="II962">
        <v>108.7</v>
      </c>
      <c r="IN962">
        <v>108.7</v>
      </c>
      <c r="IS962">
        <v>108.7</v>
      </c>
      <c r="IX962">
        <v>108.7</v>
      </c>
      <c r="JC962">
        <v>108.7</v>
      </c>
      <c r="JH962">
        <v>108.7</v>
      </c>
      <c r="JM962">
        <v>108.7</v>
      </c>
      <c r="JR962">
        <v>108.7</v>
      </c>
    </row>
    <row r="963" spans="1:278" x14ac:dyDescent="0.3">
      <c r="A963" s="2">
        <f>IFERROR(AVERAGEIF(Customer_Revenue[[#This Row],[1/3/2022]:[3/31/2022]], "&gt;0"), 0)</f>
        <v>147.29999999999998</v>
      </c>
      <c r="B963" s="1">
        <f>IFERROR(AVEDEV(Customer_Revenue[[#This Row],[1/3/2022]:[3/31/2022]]),0)</f>
        <v>2.8421709430404007E-14</v>
      </c>
      <c r="C963" s="1">
        <f>IFERROR(MAX(0,#REF!-#REF!),0)</f>
        <v>0</v>
      </c>
      <c r="D963" s="1">
        <f>IFERROR(#REF!+#REF!,0)</f>
        <v>0</v>
      </c>
      <c r="E963" s="2">
        <f>IFERROR(AVERAGEIF(Customer_Revenue[[#This Row],[4/1/2022]:[6/30/2022]], "&gt;0"), 0)</f>
        <v>147.29999999999998</v>
      </c>
      <c r="F963" s="1">
        <f>IFERROR(AVEDEV(Customer_Revenue[[#This Row],[4/1/2022]:[6/30/2022]]),0)</f>
        <v>2.8421709430404007E-14</v>
      </c>
      <c r="G963" s="1">
        <f>IFERROR(MAX(0,#REF!-#REF!),0)</f>
        <v>0</v>
      </c>
      <c r="H963" s="1">
        <f>IFERROR(#REF!+#REF!,0)</f>
        <v>0</v>
      </c>
      <c r="I963" s="2">
        <f>IFERROR(AVERAGEIF(Customer_Revenue[[#This Row],[4/1/2022]:[9/30/2022]], "&gt;0"),0)</f>
        <v>147.30000000000007</v>
      </c>
      <c r="J963" s="1">
        <f>IFERROR(AVEDEV(Customer_Revenue[[#This Row],[4/1/2022]:[9/30/2022]]),0)</f>
        <v>5.6843418860808015E-14</v>
      </c>
      <c r="K963" s="1">
        <f>IFERROR(MAX(0,Customer_Revenue[[#This Row],[Q3 Mean]]-Customer_Revenue[[#This Row],[Q3 Mean Absolute Deviation]]),0)</f>
        <v>147.30000000000001</v>
      </c>
      <c r="L963" s="1">
        <f>IFERROR(MAX(0,Customer_Revenue[[#This Row],[Q3 Mean]]+Customer_Revenue[[#This Row],[Q3 Mean Absolute Deviation]]),0)</f>
        <v>147.30000000000013</v>
      </c>
      <c r="M963" s="2">
        <f>IFERROR(AVERAGEIF(Customer_Revenue[[#This Row],[10/1/2021]:[3/31/2022]], "&gt;0"),0)</f>
        <v>147.30000000000007</v>
      </c>
      <c r="N963" s="1">
        <f>IFERROR(AVEDEV(Customer_Revenue[[#This Row],[10/1/2021]:[3/31/2022]]),0)</f>
        <v>5.6843418860808015E-14</v>
      </c>
      <c r="O963" s="1">
        <f>IFERROR(MAX(0,#REF!-#REF!),0)</f>
        <v>0</v>
      </c>
      <c r="P963" s="1">
        <f>IFERROR(#REF!+#REF!,0)</f>
        <v>0</v>
      </c>
      <c r="Q963">
        <v>14526</v>
      </c>
      <c r="S963">
        <v>147.30000000000001</v>
      </c>
      <c r="X963">
        <v>147.30000000000001</v>
      </c>
      <c r="AC963">
        <v>147.30000000000001</v>
      </c>
      <c r="AH963">
        <v>147.30000000000001</v>
      </c>
      <c r="AQ963">
        <v>147.30000000000001</v>
      </c>
      <c r="AV963">
        <v>147.30000000000001</v>
      </c>
      <c r="BA963">
        <v>147.30000000000001</v>
      </c>
      <c r="BF963">
        <v>147.30000000000001</v>
      </c>
      <c r="BK963">
        <v>147.30000000000001</v>
      </c>
      <c r="BP963">
        <v>147.30000000000001</v>
      </c>
      <c r="BU963">
        <v>147.30000000000001</v>
      </c>
      <c r="BZ963">
        <v>147.30000000000001</v>
      </c>
      <c r="CE963">
        <v>147.30000000000001</v>
      </c>
      <c r="CJ963">
        <v>147.30000000000001</v>
      </c>
      <c r="CK963" s="17"/>
      <c r="CO963">
        <v>147.30000000000001</v>
      </c>
      <c r="CT963">
        <v>147.30000000000001</v>
      </c>
      <c r="CY963">
        <v>147.30000000000001</v>
      </c>
      <c r="DD963">
        <v>147.30000000000001</v>
      </c>
      <c r="DI963">
        <v>147.30000000000001</v>
      </c>
      <c r="DN963">
        <v>147.30000000000001</v>
      </c>
      <c r="DS963">
        <v>147.30000000000001</v>
      </c>
      <c r="DX963">
        <v>147.30000000000001</v>
      </c>
      <c r="EC963">
        <v>147.30000000000001</v>
      </c>
      <c r="EH963">
        <v>147.30000000000001</v>
      </c>
      <c r="EM963">
        <v>147.30000000000001</v>
      </c>
      <c r="ER963">
        <v>147.30000000000001</v>
      </c>
      <c r="EW963">
        <v>147.30000000000001</v>
      </c>
      <c r="FB963">
        <v>147.30000000000001</v>
      </c>
      <c r="FG963">
        <v>147.30000000000001</v>
      </c>
      <c r="FL963">
        <v>147.30000000000001</v>
      </c>
      <c r="FQ963">
        <v>147.30000000000001</v>
      </c>
      <c r="FV963">
        <v>147.30000000000001</v>
      </c>
      <c r="GA963">
        <v>147.30000000000001</v>
      </c>
      <c r="GF963">
        <v>147.30000000000001</v>
      </c>
      <c r="GK963">
        <v>147.30000000000001</v>
      </c>
      <c r="GP963">
        <v>147.30000000000001</v>
      </c>
      <c r="GU963">
        <v>147.30000000000001</v>
      </c>
      <c r="GZ963">
        <v>147.30000000000001</v>
      </c>
      <c r="HE963">
        <v>147.30000000000001</v>
      </c>
      <c r="HJ963">
        <v>147.30000000000001</v>
      </c>
      <c r="HO963">
        <v>147.30000000000001</v>
      </c>
      <c r="HT963">
        <v>147.30000000000001</v>
      </c>
      <c r="HY963">
        <v>147.30000000000001</v>
      </c>
      <c r="ID963">
        <v>147.30000000000001</v>
      </c>
      <c r="II963">
        <v>147.30000000000001</v>
      </c>
      <c r="IN963">
        <v>147.30000000000001</v>
      </c>
      <c r="IS963">
        <v>147.30000000000001</v>
      </c>
      <c r="IX963">
        <v>147.30000000000001</v>
      </c>
      <c r="JC963">
        <v>147.30000000000001</v>
      </c>
      <c r="JH963">
        <v>147.30000000000001</v>
      </c>
      <c r="JM963">
        <v>147.30000000000001</v>
      </c>
      <c r="JR963">
        <v>147.30000000000001</v>
      </c>
    </row>
    <row r="964" spans="1:278" x14ac:dyDescent="0.3">
      <c r="A964" s="2">
        <f>IFERROR(AVERAGEIF(Customer_Revenue[[#This Row],[1/3/2022]:[3/31/2022]], "&gt;0"), 0)</f>
        <v>115.53999999999998</v>
      </c>
      <c r="B964" s="1">
        <f>IFERROR(AVEDEV(Customer_Revenue[[#This Row],[1/3/2022]:[3/31/2022]]),0)</f>
        <v>2.8421709430404007E-14</v>
      </c>
      <c r="C964" s="1">
        <f>IFERROR(MAX(0,#REF!-#REF!),0)</f>
        <v>0</v>
      </c>
      <c r="D964" s="1">
        <f>IFERROR(#REF!+#REF!,0)</f>
        <v>0</v>
      </c>
      <c r="E964" s="2">
        <f>IFERROR(AVERAGEIF(Customer_Revenue[[#This Row],[4/1/2022]:[6/30/2022]], "&gt;0"), 0)</f>
        <v>118.06846153846153</v>
      </c>
      <c r="F964" s="1">
        <f>IFERROR(AVEDEV(Customer_Revenue[[#This Row],[4/1/2022]:[6/30/2022]]),0)</f>
        <v>4.6679289940828301</v>
      </c>
      <c r="G964" s="1">
        <f>IFERROR(MAX(0,#REF!-#REF!),0)</f>
        <v>0</v>
      </c>
      <c r="H964" s="1">
        <f>IFERROR(#REF!+#REF!,0)</f>
        <v>0</v>
      </c>
      <c r="I964" s="2">
        <f>IFERROR(AVERAGEIF(Customer_Revenue[[#This Row],[4/1/2022]:[9/30/2022]], "&gt;0"),0)</f>
        <v>116.80423076923074</v>
      </c>
      <c r="J964" s="1">
        <f>IFERROR(AVEDEV(Customer_Revenue[[#This Row],[4/1/2022]:[9/30/2022]]),0)</f>
        <v>2.4312130177514479</v>
      </c>
      <c r="K964" s="1">
        <f>IFERROR(MAX(0,Customer_Revenue[[#This Row],[Q3 Mean]]-Customer_Revenue[[#This Row],[Q3 Mean Absolute Deviation]]),0)</f>
        <v>114.3730177514793</v>
      </c>
      <c r="L964" s="1">
        <f>IFERROR(MAX(0,Customer_Revenue[[#This Row],[Q3 Mean]]+Customer_Revenue[[#This Row],[Q3 Mean Absolute Deviation]]),0)</f>
        <v>119.23544378698219</v>
      </c>
      <c r="M964" s="2">
        <f>IFERROR(AVERAGEIF(Customer_Revenue[[#This Row],[10/1/2021]:[3/31/2022]], "&gt;0"),0)</f>
        <v>115.53999999999998</v>
      </c>
      <c r="N964" s="1">
        <f>IFERROR(AVEDEV(Customer_Revenue[[#This Row],[10/1/2021]:[3/31/2022]]),0)</f>
        <v>2.8421709430404007E-14</v>
      </c>
      <c r="O964" s="1">
        <f>IFERROR(MAX(0,#REF!-#REF!),0)</f>
        <v>0</v>
      </c>
      <c r="P964" s="1">
        <f>IFERROR(#REF!+#REF!,0)</f>
        <v>0</v>
      </c>
      <c r="Q964">
        <v>14527</v>
      </c>
      <c r="T964">
        <v>115.54</v>
      </c>
      <c r="Y964">
        <v>115.54</v>
      </c>
      <c r="AD964">
        <v>115.54</v>
      </c>
      <c r="AI964">
        <v>115.54</v>
      </c>
      <c r="AO964">
        <v>115.54</v>
      </c>
      <c r="AT964">
        <v>115.54</v>
      </c>
      <c r="AY964">
        <v>115.54</v>
      </c>
      <c r="BD964">
        <v>115.54</v>
      </c>
      <c r="BI964">
        <v>115.54</v>
      </c>
      <c r="BN964">
        <v>115.54</v>
      </c>
      <c r="BS964">
        <v>115.54</v>
      </c>
      <c r="BX964">
        <v>115.54</v>
      </c>
      <c r="CC964">
        <v>115.54</v>
      </c>
      <c r="CH964">
        <v>115.54</v>
      </c>
      <c r="CK964" s="17"/>
      <c r="CM964">
        <v>115.54</v>
      </c>
      <c r="CR964">
        <v>115.54</v>
      </c>
      <c r="CW964">
        <v>115.54</v>
      </c>
      <c r="DB964">
        <v>115.54</v>
      </c>
      <c r="DG964">
        <v>115.54</v>
      </c>
      <c r="DL964">
        <v>115.54</v>
      </c>
      <c r="DQ964">
        <v>115.54</v>
      </c>
      <c r="DV964">
        <v>115.54</v>
      </c>
      <c r="EA964">
        <v>115.54</v>
      </c>
      <c r="EF964">
        <v>115.54</v>
      </c>
      <c r="EK964">
        <v>115.54</v>
      </c>
      <c r="EP964">
        <v>115.54</v>
      </c>
      <c r="EU964">
        <v>115.54</v>
      </c>
      <c r="EZ964">
        <v>115.54</v>
      </c>
      <c r="FE964">
        <v>115.54</v>
      </c>
      <c r="FJ964">
        <v>115.54</v>
      </c>
      <c r="FO964">
        <v>115.54</v>
      </c>
      <c r="FT964">
        <v>115.54</v>
      </c>
      <c r="FY964">
        <v>148.41</v>
      </c>
      <c r="GD964">
        <v>115.54</v>
      </c>
      <c r="GI964">
        <v>115.54</v>
      </c>
      <c r="GN964">
        <v>115.54</v>
      </c>
      <c r="GS964">
        <v>115.54</v>
      </c>
      <c r="GX964">
        <v>115.54</v>
      </c>
      <c r="HC964">
        <v>115.54</v>
      </c>
      <c r="HH964">
        <v>115.54</v>
      </c>
      <c r="HM964">
        <v>115.54</v>
      </c>
      <c r="HR964">
        <v>115.54</v>
      </c>
      <c r="HW964">
        <v>115.54</v>
      </c>
      <c r="IB964">
        <v>115.54</v>
      </c>
      <c r="IG964">
        <v>115.54</v>
      </c>
      <c r="IL964">
        <v>115.54</v>
      </c>
      <c r="IQ964">
        <v>115.54</v>
      </c>
      <c r="IV964">
        <v>115.54</v>
      </c>
      <c r="JA964">
        <v>115.54</v>
      </c>
      <c r="JF964">
        <v>115.54</v>
      </c>
      <c r="JK964">
        <v>115.54</v>
      </c>
      <c r="JP964">
        <v>115.54</v>
      </c>
    </row>
    <row r="965" spans="1:278" x14ac:dyDescent="0.3">
      <c r="A965" s="2">
        <f>IFERROR(AVERAGEIF(Customer_Revenue[[#This Row],[1/3/2022]:[3/31/2022]], "&gt;0"), 0)</f>
        <v>37.982857142857142</v>
      </c>
      <c r="B965" s="1">
        <f>IFERROR(AVEDEV(Customer_Revenue[[#This Row],[1/3/2022]:[3/31/2022]]),0)</f>
        <v>0.91836734693877375</v>
      </c>
      <c r="C965" s="1">
        <f>IFERROR(MAX(0,#REF!-#REF!),0)</f>
        <v>0</v>
      </c>
      <c r="D965" s="1">
        <f>IFERROR(#REF!+#REF!,0)</f>
        <v>0</v>
      </c>
      <c r="E965" s="2">
        <f>IFERROR(AVERAGEIF(Customer_Revenue[[#This Row],[4/1/2022]:[6/30/2022]], "&gt;0"), 0)</f>
        <v>41.356666666666662</v>
      </c>
      <c r="F965" s="1">
        <f>IFERROR(AVEDEV(Customer_Revenue[[#This Row],[4/1/2022]:[6/30/2022]]),0)</f>
        <v>2.3555555555555521</v>
      </c>
      <c r="G965" s="1">
        <f>IFERROR(MAX(0,#REF!-#REF!),0)</f>
        <v>0</v>
      </c>
      <c r="H965" s="1">
        <f>IFERROR(#REF!+#REF!,0)</f>
        <v>0</v>
      </c>
      <c r="I965" s="2">
        <f>IFERROR(AVERAGEIF(Customer_Revenue[[#This Row],[4/1/2022]:[9/30/2022]], "&gt;0"),0)</f>
        <v>43.074615384615385</v>
      </c>
      <c r="J965" s="1">
        <f>IFERROR(AVEDEV(Customer_Revenue[[#This Row],[4/1/2022]:[9/30/2022]]),0)</f>
        <v>2.1443786982248523</v>
      </c>
      <c r="K965" s="1">
        <f>IFERROR(MAX(0,Customer_Revenue[[#This Row],[Q3 Mean]]-Customer_Revenue[[#This Row],[Q3 Mean Absolute Deviation]]),0)</f>
        <v>40.930236686390529</v>
      </c>
      <c r="L965" s="1">
        <f>IFERROR(MAX(0,Customer_Revenue[[#This Row],[Q3 Mean]]+Customer_Revenue[[#This Row],[Q3 Mean Absolute Deviation]]),0)</f>
        <v>45.21899408284024</v>
      </c>
      <c r="M965" s="2">
        <f>IFERROR(AVERAGEIF(Customer_Revenue[[#This Row],[10/1/2021]:[3/31/2022]], "&gt;0"),0)</f>
        <v>37.686153846153857</v>
      </c>
      <c r="N965" s="1">
        <f>IFERROR(AVEDEV(Customer_Revenue[[#This Row],[10/1/2021]:[3/31/2022]]),0)</f>
        <v>0.58579881656805266</v>
      </c>
      <c r="O965" s="1">
        <f>IFERROR(MAX(0,#REF!-#REF!),0)</f>
        <v>0</v>
      </c>
      <c r="P965" s="1">
        <f>IFERROR(#REF!+#REF!,0)</f>
        <v>0</v>
      </c>
      <c r="Q965">
        <v>14528</v>
      </c>
      <c r="X965">
        <v>37.340000000000003</v>
      </c>
      <c r="AH965">
        <v>37.340000000000003</v>
      </c>
      <c r="AR965">
        <v>37.340000000000003</v>
      </c>
      <c r="BB965">
        <v>37.340000000000003</v>
      </c>
      <c r="BL965">
        <v>37.340000000000003</v>
      </c>
      <c r="BV965">
        <v>37.340000000000003</v>
      </c>
      <c r="CF965">
        <v>37.340000000000003</v>
      </c>
      <c r="CK965" s="17"/>
      <c r="CP965">
        <v>37.340000000000003</v>
      </c>
      <c r="CZ965">
        <v>37.340000000000003</v>
      </c>
      <c r="DJ965">
        <v>37.340000000000003</v>
      </c>
      <c r="DT965">
        <v>37.340000000000003</v>
      </c>
      <c r="ED965">
        <v>39.590000000000003</v>
      </c>
      <c r="EN965">
        <v>39.590000000000003</v>
      </c>
      <c r="EX965">
        <v>39.590000000000003</v>
      </c>
      <c r="FH965">
        <v>39.590000000000003</v>
      </c>
      <c r="FR965">
        <v>39.590000000000003</v>
      </c>
      <c r="GB965">
        <v>39.590000000000003</v>
      </c>
      <c r="GL965">
        <v>44.89</v>
      </c>
      <c r="GV965">
        <v>44.89</v>
      </c>
      <c r="HF965">
        <v>44.89</v>
      </c>
      <c r="HP965">
        <v>44.89</v>
      </c>
      <c r="HZ965">
        <v>44.89</v>
      </c>
      <c r="IJ965">
        <v>44.89</v>
      </c>
      <c r="IT965">
        <v>44.09</v>
      </c>
      <c r="JD965">
        <v>44.09</v>
      </c>
      <c r="JN965">
        <v>44.09</v>
      </c>
    </row>
    <row r="966" spans="1:278" x14ac:dyDescent="0.3">
      <c r="A966" s="2">
        <f>IFERROR(AVERAGEIF(Customer_Revenue[[#This Row],[1/3/2022]:[3/31/2022]], "&gt;0"), 0)</f>
        <v>42.802857142857142</v>
      </c>
      <c r="B966" s="1">
        <f>IFERROR(AVEDEV(Customer_Revenue[[#This Row],[1/3/2022]:[3/31/2022]]),0)</f>
        <v>0.91836734693877686</v>
      </c>
      <c r="C966" s="1">
        <f>IFERROR(MAX(0,#REF!-#REF!),0)</f>
        <v>0</v>
      </c>
      <c r="D966" s="1">
        <f>IFERROR(#REF!+#REF!,0)</f>
        <v>0</v>
      </c>
      <c r="E966" s="2">
        <f>IFERROR(AVERAGEIF(Customer_Revenue[[#This Row],[4/1/2022]:[6/30/2022]], "&gt;0"), 0)</f>
        <v>45.216666666666661</v>
      </c>
      <c r="F966" s="1">
        <f>IFERROR(AVEDEV(Customer_Revenue[[#This Row],[4/1/2022]:[6/30/2022]]),0)</f>
        <v>1.0755555555555556</v>
      </c>
      <c r="G966" s="1">
        <f>IFERROR(MAX(0,#REF!-#REF!),0)</f>
        <v>0</v>
      </c>
      <c r="H966" s="1">
        <f>IFERROR(#REF!+#REF!,0)</f>
        <v>0</v>
      </c>
      <c r="I966" s="2">
        <f>IFERROR(AVERAGEIF(Customer_Revenue[[#This Row],[4/1/2022]:[9/30/2022]], "&gt;0"),0)</f>
        <v>48.163076923076929</v>
      </c>
      <c r="J966" s="1">
        <f>IFERROR(AVEDEV(Customer_Revenue[[#This Row],[4/1/2022]:[9/30/2022]]),0)</f>
        <v>2.7197633136094677</v>
      </c>
      <c r="K966" s="1">
        <f>IFERROR(MAX(0,Customer_Revenue[[#This Row],[Q3 Mean]]-Customer_Revenue[[#This Row],[Q3 Mean Absolute Deviation]]),0)</f>
        <v>45.443313609467459</v>
      </c>
      <c r="L966" s="1">
        <f>IFERROR(MAX(0,Customer_Revenue[[#This Row],[Q3 Mean]]+Customer_Revenue[[#This Row],[Q3 Mean Absolute Deviation]]),0)</f>
        <v>50.882840236686398</v>
      </c>
      <c r="M966" s="2">
        <f>IFERROR(AVERAGEIF(Customer_Revenue[[#This Row],[10/1/2021]:[3/31/2022]], "&gt;0"),0)</f>
        <v>42.506153846153829</v>
      </c>
      <c r="N966" s="1">
        <f>IFERROR(AVEDEV(Customer_Revenue[[#This Row],[10/1/2021]:[3/31/2022]]),0)</f>
        <v>0.58579881656803789</v>
      </c>
      <c r="O966" s="1">
        <f>IFERROR(MAX(0,#REF!-#REF!),0)</f>
        <v>0</v>
      </c>
      <c r="P966" s="1">
        <f>IFERROR(#REF!+#REF!,0)</f>
        <v>0</v>
      </c>
      <c r="Q966">
        <v>14545</v>
      </c>
      <c r="X966">
        <v>42.16</v>
      </c>
      <c r="AH966">
        <v>42.16</v>
      </c>
      <c r="AR966">
        <v>42.16</v>
      </c>
      <c r="BB966">
        <v>42.16</v>
      </c>
      <c r="BL966">
        <v>42.16</v>
      </c>
      <c r="BV966">
        <v>42.16</v>
      </c>
      <c r="CF966">
        <v>42.16</v>
      </c>
      <c r="CK966" s="17"/>
      <c r="CP966">
        <v>42.16</v>
      </c>
      <c r="CZ966">
        <v>42.16</v>
      </c>
      <c r="DJ966">
        <v>42.16</v>
      </c>
      <c r="DT966">
        <v>42.16</v>
      </c>
      <c r="ED966">
        <v>44.41</v>
      </c>
      <c r="EN966">
        <v>44.41</v>
      </c>
      <c r="EX966">
        <v>44.41</v>
      </c>
      <c r="FH966">
        <v>44.41</v>
      </c>
      <c r="FR966">
        <v>44.41</v>
      </c>
      <c r="GB966">
        <v>44.41</v>
      </c>
      <c r="GL966">
        <v>46.83</v>
      </c>
      <c r="GV966">
        <v>46.83</v>
      </c>
      <c r="HF966">
        <v>51.04</v>
      </c>
      <c r="HP966">
        <v>51.04</v>
      </c>
      <c r="HZ966">
        <v>51.04</v>
      </c>
      <c r="IJ966">
        <v>51.04</v>
      </c>
      <c r="IT966">
        <v>50.22</v>
      </c>
      <c r="JD966">
        <v>50.22</v>
      </c>
      <c r="JN966">
        <v>50.22</v>
      </c>
    </row>
    <row r="967" spans="1:278" x14ac:dyDescent="0.3">
      <c r="A967" s="2">
        <f>IFERROR(AVERAGEIF(Customer_Revenue[[#This Row],[1/3/2022]:[3/31/2022]], "&gt;0"), 0)</f>
        <v>53.222857142857137</v>
      </c>
      <c r="B967" s="1">
        <f>IFERROR(AVEDEV(Customer_Revenue[[#This Row],[1/3/2022]:[3/31/2022]]),0)</f>
        <v>0.91836734693877375</v>
      </c>
      <c r="C967" s="1">
        <f>IFERROR(MAX(0,#REF!-#REF!),0)</f>
        <v>0</v>
      </c>
      <c r="D967" s="1">
        <f>IFERROR(#REF!+#REF!,0)</f>
        <v>0</v>
      </c>
      <c r="E967" s="2">
        <f>IFERROR(AVERAGEIF(Customer_Revenue[[#This Row],[4/1/2022]:[6/30/2022]], "&gt;0"), 0)</f>
        <v>58.486666666666672</v>
      </c>
      <c r="F967" s="1">
        <f>IFERROR(AVEDEV(Customer_Revenue[[#This Row],[4/1/2022]:[6/30/2022]]),0)</f>
        <v>3.6566666666666685</v>
      </c>
      <c r="G967" s="1">
        <f>IFERROR(MAX(0,#REF!-#REF!),0)</f>
        <v>0</v>
      </c>
      <c r="H967" s="1">
        <f>IFERROR(#REF!+#REF!,0)</f>
        <v>0</v>
      </c>
      <c r="I967" s="2">
        <f>IFERROR(AVERAGEIF(Customer_Revenue[[#This Row],[4/1/2022]:[9/30/2022]], "&gt;0"),0)</f>
        <v>63.712307692307704</v>
      </c>
      <c r="J967" s="1">
        <f>IFERROR(AVEDEV(Customer_Revenue[[#This Row],[4/1/2022]:[9/30/2022]]),0)</f>
        <v>4.8236686390532535</v>
      </c>
      <c r="K967" s="1">
        <f>IFERROR(MAX(0,Customer_Revenue[[#This Row],[Q3 Mean]]-Customer_Revenue[[#This Row],[Q3 Mean Absolute Deviation]]),0)</f>
        <v>58.888639053254451</v>
      </c>
      <c r="L967" s="1">
        <f>IFERROR(MAX(0,Customer_Revenue[[#This Row],[Q3 Mean]]+Customer_Revenue[[#This Row],[Q3 Mean Absolute Deviation]]),0)</f>
        <v>68.535976331360956</v>
      </c>
      <c r="M967" s="2">
        <f>IFERROR(AVERAGEIF(Customer_Revenue[[#This Row],[10/1/2021]:[3/31/2022]], "&gt;0"),0)</f>
        <v>52.926153846153852</v>
      </c>
      <c r="N967" s="1">
        <f>IFERROR(AVEDEV(Customer_Revenue[[#This Row],[10/1/2021]:[3/31/2022]]),0)</f>
        <v>0.58579881656805266</v>
      </c>
      <c r="O967" s="1">
        <f>IFERROR(MAX(0,#REF!-#REF!),0)</f>
        <v>0</v>
      </c>
      <c r="P967" s="1">
        <f>IFERROR(#REF!+#REF!,0)</f>
        <v>0</v>
      </c>
      <c r="Q967">
        <v>14546</v>
      </c>
      <c r="X967">
        <v>52.58</v>
      </c>
      <c r="AH967">
        <v>52.58</v>
      </c>
      <c r="AV967">
        <v>52.58</v>
      </c>
      <c r="BD967">
        <v>52.58</v>
      </c>
      <c r="BN967">
        <v>52.58</v>
      </c>
      <c r="BX967">
        <v>52.58</v>
      </c>
      <c r="CH967">
        <v>52.58</v>
      </c>
      <c r="CK967" s="17"/>
      <c r="CR967">
        <v>52.58</v>
      </c>
      <c r="DB967">
        <v>52.58</v>
      </c>
      <c r="DL967">
        <v>52.58</v>
      </c>
      <c r="DV967">
        <v>52.58</v>
      </c>
      <c r="EF967">
        <v>54.83</v>
      </c>
      <c r="EP967">
        <v>54.83</v>
      </c>
      <c r="EZ967">
        <v>54.83</v>
      </c>
      <c r="FJ967">
        <v>54.83</v>
      </c>
      <c r="FT967">
        <v>54.83</v>
      </c>
      <c r="GD967">
        <v>60.53</v>
      </c>
      <c r="GN967">
        <v>62.95</v>
      </c>
      <c r="GX967">
        <v>62.95</v>
      </c>
      <c r="HH967">
        <v>68.66</v>
      </c>
      <c r="HR967">
        <v>68.66</v>
      </c>
      <c r="IB967">
        <v>68.66</v>
      </c>
      <c r="IL967">
        <v>67.84</v>
      </c>
      <c r="IV967">
        <v>67.84</v>
      </c>
      <c r="JF967">
        <v>67.84</v>
      </c>
      <c r="JP967">
        <v>67.84</v>
      </c>
    </row>
    <row r="968" spans="1:278" x14ac:dyDescent="0.3">
      <c r="A968" s="2">
        <f>IFERROR(AVERAGEIF(Customer_Revenue[[#This Row],[1/3/2022]:[3/31/2022]], "&gt;0"), 0)</f>
        <v>80.783076923076905</v>
      </c>
      <c r="B968" s="1">
        <f>IFERROR(AVEDEV(Customer_Revenue[[#This Row],[1/3/2022]:[3/31/2022]]),0)</f>
        <v>34.351479289940826</v>
      </c>
      <c r="C968" s="1">
        <f>IFERROR(MAX(0,#REF!-#REF!),0)</f>
        <v>0</v>
      </c>
      <c r="D968" s="1">
        <f>IFERROR(#REF!+#REF!,0)</f>
        <v>0</v>
      </c>
      <c r="E968" s="2">
        <f>IFERROR(AVERAGEIF(Customer_Revenue[[#This Row],[4/1/2022]:[6/30/2022]], "&gt;0"), 0)</f>
        <v>94.424615384615379</v>
      </c>
      <c r="F968" s="1">
        <f>IFERROR(AVEDEV(Customer_Revenue[[#This Row],[4/1/2022]:[6/30/2022]]),0)</f>
        <v>36.433491124260357</v>
      </c>
      <c r="G968" s="1">
        <f>IFERROR(MAX(0,#REF!-#REF!),0)</f>
        <v>0</v>
      </c>
      <c r="H968" s="1">
        <f>IFERROR(#REF!+#REF!,0)</f>
        <v>0</v>
      </c>
      <c r="I968" s="2">
        <f>IFERROR(AVERAGEIF(Customer_Revenue[[#This Row],[4/1/2022]:[9/30/2022]], "&gt;0"),0)</f>
        <v>98.543461538461528</v>
      </c>
      <c r="J968" s="1">
        <f>IFERROR(AVEDEV(Customer_Revenue[[#This Row],[4/1/2022]:[9/30/2022]]),0)</f>
        <v>36.628579881656819</v>
      </c>
      <c r="K968" s="1">
        <f>IFERROR(MAX(0,Customer_Revenue[[#This Row],[Q3 Mean]]-Customer_Revenue[[#This Row],[Q3 Mean Absolute Deviation]]),0)</f>
        <v>61.91488165680471</v>
      </c>
      <c r="L968" s="1">
        <f>IFERROR(MAX(0,Customer_Revenue[[#This Row],[Q3 Mean]]+Customer_Revenue[[#This Row],[Q3 Mean Absolute Deviation]]),0)</f>
        <v>135.17204142011835</v>
      </c>
      <c r="M968" s="2">
        <f>IFERROR(AVERAGEIF(Customer_Revenue[[#This Row],[10/1/2021]:[3/31/2022]], "&gt;0"),0)</f>
        <v>72.137307692307672</v>
      </c>
      <c r="N968" s="1">
        <f>IFERROR(AVEDEV(Customer_Revenue[[#This Row],[10/1/2021]:[3/31/2022]]),0)</f>
        <v>28.632218934911233</v>
      </c>
      <c r="O968" s="1">
        <f>IFERROR(MAX(0,#REF!-#REF!),0)</f>
        <v>0</v>
      </c>
      <c r="P968" s="1">
        <f>IFERROR(#REF!+#REF!,0)</f>
        <v>0</v>
      </c>
      <c r="Q968">
        <v>14558</v>
      </c>
      <c r="T968">
        <v>52.31</v>
      </c>
      <c r="Y968">
        <v>52.31</v>
      </c>
      <c r="AD968">
        <v>52.31</v>
      </c>
      <c r="AI968">
        <v>52.31</v>
      </c>
      <c r="AN968">
        <v>52.31</v>
      </c>
      <c r="AS968">
        <v>52.31</v>
      </c>
      <c r="AX968">
        <v>52.31</v>
      </c>
      <c r="BC968">
        <v>52.31</v>
      </c>
      <c r="BH968">
        <v>52.31</v>
      </c>
      <c r="BM968">
        <v>124.99</v>
      </c>
      <c r="BR968">
        <v>52.31</v>
      </c>
      <c r="BW968">
        <v>52.31</v>
      </c>
      <c r="CB968">
        <v>124.99</v>
      </c>
      <c r="CG968">
        <v>52.31</v>
      </c>
      <c r="CK968" s="17"/>
      <c r="CL968">
        <v>124.99</v>
      </c>
      <c r="CQ968">
        <v>52.31</v>
      </c>
      <c r="CV968">
        <v>52.31</v>
      </c>
      <c r="DA968">
        <v>124.99</v>
      </c>
      <c r="DF968">
        <v>52.31</v>
      </c>
      <c r="DK968">
        <v>124.99</v>
      </c>
      <c r="DP968">
        <v>52.31</v>
      </c>
      <c r="DU968">
        <v>124.99</v>
      </c>
      <c r="DZ968">
        <v>52.31</v>
      </c>
      <c r="EE968">
        <v>54.56</v>
      </c>
      <c r="EJ968">
        <v>127.24</v>
      </c>
      <c r="EO968">
        <v>54.56</v>
      </c>
      <c r="ET968">
        <v>127.24</v>
      </c>
      <c r="EY968">
        <v>54.56</v>
      </c>
      <c r="FD968">
        <v>54.56</v>
      </c>
      <c r="FI968">
        <v>127.24</v>
      </c>
      <c r="FN968">
        <v>54.56</v>
      </c>
      <c r="FS968">
        <v>127.24</v>
      </c>
      <c r="FX968">
        <v>54.56</v>
      </c>
      <c r="GC968">
        <v>127.24</v>
      </c>
      <c r="GH968">
        <v>54.56</v>
      </c>
      <c r="GM968">
        <v>129.61000000000001</v>
      </c>
      <c r="GR968">
        <v>56.93</v>
      </c>
      <c r="GW968">
        <v>129.61000000000001</v>
      </c>
      <c r="HB968">
        <v>129.61000000000001</v>
      </c>
      <c r="HG968">
        <v>63.04</v>
      </c>
      <c r="HL968">
        <v>142.99</v>
      </c>
      <c r="HQ968">
        <v>63.04</v>
      </c>
      <c r="HV968">
        <v>142.99</v>
      </c>
      <c r="IA968">
        <v>142.99</v>
      </c>
      <c r="IF968">
        <v>63.04</v>
      </c>
      <c r="IK968">
        <v>63.04</v>
      </c>
      <c r="IP968">
        <v>142.18</v>
      </c>
      <c r="IU968">
        <v>142.18</v>
      </c>
      <c r="IZ968">
        <v>62.23</v>
      </c>
      <c r="JE968">
        <v>142.18</v>
      </c>
      <c r="JJ968">
        <v>62.23</v>
      </c>
      <c r="JO968">
        <v>102.48</v>
      </c>
    </row>
    <row r="969" spans="1:278" x14ac:dyDescent="0.3">
      <c r="A969" s="2">
        <f>IFERROR(AVERAGEIF(Customer_Revenue[[#This Row],[1/3/2022]:[3/31/2022]], "&gt;0"), 0)</f>
        <v>232.11307692307685</v>
      </c>
      <c r="B969" s="1">
        <f>IFERROR(AVEDEV(Customer_Revenue[[#This Row],[1/3/2022]:[3/31/2022]]),0)</f>
        <v>30.790510204081691</v>
      </c>
      <c r="C969" s="1">
        <f>IFERROR(MAX(0,#REF!-#REF!),0)</f>
        <v>0</v>
      </c>
      <c r="D969" s="1">
        <f>IFERROR(#REF!+#REF!,0)</f>
        <v>0</v>
      </c>
      <c r="E969" s="2">
        <f>IFERROR(AVERAGEIF(Customer_Revenue[[#This Row],[4/1/2022]:[6/30/2022]], "&gt;0"), 0)</f>
        <v>230.39076923076925</v>
      </c>
      <c r="F969" s="1">
        <f>IFERROR(AVEDEV(Customer_Revenue[[#This Row],[4/1/2022]:[6/30/2022]]),0)</f>
        <v>31.988061224489758</v>
      </c>
      <c r="G969" s="1">
        <f>IFERROR(MAX(0,#REF!-#REF!),0)</f>
        <v>0</v>
      </c>
      <c r="H969" s="1">
        <f>IFERROR(#REF!+#REF!,0)</f>
        <v>0</v>
      </c>
      <c r="I969" s="2">
        <f>IFERROR(AVERAGEIF(Customer_Revenue[[#This Row],[4/1/2022]:[9/30/2022]], "&gt;0"),0)</f>
        <v>240.61230769230772</v>
      </c>
      <c r="J969" s="1">
        <f>IFERROR(AVEDEV(Customer_Revenue[[#This Row],[4/1/2022]:[9/30/2022]]),0)</f>
        <v>20.386556927297665</v>
      </c>
      <c r="K969" s="1">
        <f>IFERROR(MAX(0,Customer_Revenue[[#This Row],[Q3 Mean]]-Customer_Revenue[[#This Row],[Q3 Mean Absolute Deviation]]),0)</f>
        <v>220.22575076501005</v>
      </c>
      <c r="L969" s="1">
        <f>IFERROR(MAX(0,Customer_Revenue[[#This Row],[Q3 Mean]]+Customer_Revenue[[#This Row],[Q3 Mean Absolute Deviation]]),0)</f>
        <v>260.9988646196054</v>
      </c>
      <c r="M969" s="2">
        <f>IFERROR(AVERAGEIF(Customer_Revenue[[#This Row],[10/1/2021]:[3/31/2022]], "&gt;0"),0)</f>
        <v>234.47653846153858</v>
      </c>
      <c r="N969" s="1">
        <f>IFERROR(AVEDEV(Customer_Revenue[[#This Row],[10/1/2021]:[3/31/2022]]),0)</f>
        <v>16.725349794238575</v>
      </c>
      <c r="O969" s="1">
        <f>IFERROR(MAX(0,#REF!-#REF!),0)</f>
        <v>0</v>
      </c>
      <c r="P969" s="1">
        <f>IFERROR(#REF!+#REF!,0)</f>
        <v>0</v>
      </c>
      <c r="Q969">
        <v>14562</v>
      </c>
      <c r="U969">
        <v>236.84</v>
      </c>
      <c r="Z969">
        <v>236.84</v>
      </c>
      <c r="AE969">
        <v>236.84</v>
      </c>
      <c r="AJ969">
        <v>236.84</v>
      </c>
      <c r="AO969">
        <v>236.84</v>
      </c>
      <c r="AT969">
        <v>236.84</v>
      </c>
      <c r="AY969">
        <v>236.84</v>
      </c>
      <c r="BD969">
        <v>236.84</v>
      </c>
      <c r="BI969">
        <v>236.84</v>
      </c>
      <c r="BN969">
        <v>236.84</v>
      </c>
      <c r="BS969">
        <v>236.84</v>
      </c>
      <c r="BX969">
        <v>236.84</v>
      </c>
      <c r="CC969">
        <v>236.84</v>
      </c>
      <c r="CH969">
        <v>236.84</v>
      </c>
      <c r="CK969" s="17"/>
      <c r="CM969">
        <v>236.84</v>
      </c>
      <c r="CR969">
        <v>230.64</v>
      </c>
      <c r="CW969">
        <v>230.64</v>
      </c>
      <c r="DB969">
        <v>230.64</v>
      </c>
      <c r="DG969">
        <v>230.64</v>
      </c>
      <c r="DL969">
        <v>230.64</v>
      </c>
      <c r="DN969">
        <v>0</v>
      </c>
      <c r="DQ969">
        <v>230.64</v>
      </c>
      <c r="DV969">
        <v>230.64</v>
      </c>
      <c r="EA969">
        <v>230.64</v>
      </c>
      <c r="EF969">
        <v>232.89</v>
      </c>
      <c r="EK969">
        <v>232.89</v>
      </c>
      <c r="EP969">
        <v>232.89</v>
      </c>
      <c r="EU969">
        <v>232.89</v>
      </c>
      <c r="EZ969">
        <v>232.89</v>
      </c>
      <c r="FC969">
        <v>-10.75</v>
      </c>
      <c r="FE969">
        <v>230.19</v>
      </c>
      <c r="FJ969">
        <v>249.44</v>
      </c>
      <c r="FO969">
        <v>226.7</v>
      </c>
      <c r="FT969">
        <v>226.7</v>
      </c>
      <c r="FY969">
        <v>226.7</v>
      </c>
      <c r="GD969">
        <v>226.7</v>
      </c>
      <c r="GI969">
        <v>229.11</v>
      </c>
      <c r="GN969">
        <v>229.11</v>
      </c>
      <c r="GS969">
        <v>229.11</v>
      </c>
      <c r="GX969">
        <v>229.11</v>
      </c>
      <c r="HC969">
        <v>226.43</v>
      </c>
      <c r="HH969">
        <v>251.27</v>
      </c>
      <c r="HM969">
        <v>251.27</v>
      </c>
      <c r="HR969">
        <v>251.27</v>
      </c>
      <c r="HW969">
        <v>251.27</v>
      </c>
      <c r="IB969">
        <v>251.27</v>
      </c>
      <c r="IG969">
        <v>251.27</v>
      </c>
      <c r="IL969">
        <v>250.46</v>
      </c>
      <c r="IQ969">
        <v>250.46</v>
      </c>
      <c r="IV969">
        <v>250.46</v>
      </c>
      <c r="JA969">
        <v>250.46</v>
      </c>
      <c r="JF969">
        <v>250.46</v>
      </c>
      <c r="JK969">
        <v>250.46</v>
      </c>
      <c r="JP969">
        <v>250.46</v>
      </c>
    </row>
    <row r="970" spans="1:278" x14ac:dyDescent="0.3">
      <c r="A970" s="2">
        <f>IFERROR(AVERAGEIF(Customer_Revenue[[#This Row],[1/3/2022]:[3/31/2022]], "&gt;0"), 0)</f>
        <v>73.846923076923076</v>
      </c>
      <c r="B970" s="1">
        <f>IFERROR(AVEDEV(Customer_Revenue[[#This Row],[1/3/2022]:[3/31/2022]]),0)</f>
        <v>16.485443786982248</v>
      </c>
      <c r="C970" s="1">
        <f>IFERROR(MAX(0,#REF!-#REF!),0)</f>
        <v>0</v>
      </c>
      <c r="D970" s="1">
        <f>IFERROR(#REF!+#REF!,0)</f>
        <v>0</v>
      </c>
      <c r="E970" s="2">
        <f>IFERROR(AVERAGEIF(Customer_Revenue[[#This Row],[4/1/2022]:[6/30/2022]], "&gt;0"), 0)</f>
        <v>87.140769230769223</v>
      </c>
      <c r="F970" s="1">
        <f>IFERROR(AVEDEV(Customer_Revenue[[#This Row],[4/1/2022]:[6/30/2022]]),0)</f>
        <v>29.614674556213011</v>
      </c>
      <c r="G970" s="1">
        <f>IFERROR(MAX(0,#REF!-#REF!),0)</f>
        <v>0</v>
      </c>
      <c r="H970" s="1">
        <f>IFERROR(#REF!+#REF!,0)</f>
        <v>0</v>
      </c>
      <c r="I970" s="2">
        <f>IFERROR(AVERAGEIF(Customer_Revenue[[#This Row],[4/1/2022]:[9/30/2022]], "&gt;0"),0)</f>
        <v>91.943461538461534</v>
      </c>
      <c r="J970" s="1">
        <f>IFERROR(AVEDEV(Customer_Revenue[[#This Row],[4/1/2022]:[9/30/2022]]),0)</f>
        <v>27.164260355029583</v>
      </c>
      <c r="K970" s="1">
        <f>IFERROR(MAX(0,Customer_Revenue[[#This Row],[Q3 Mean]]-Customer_Revenue[[#This Row],[Q3 Mean Absolute Deviation]]),0)</f>
        <v>64.779201183431951</v>
      </c>
      <c r="L970" s="1">
        <f>IFERROR(MAX(0,Customer_Revenue[[#This Row],[Q3 Mean]]+Customer_Revenue[[#This Row],[Q3 Mean Absolute Deviation]]),0)</f>
        <v>119.10772189349112</v>
      </c>
      <c r="M970" s="2">
        <f>IFERROR(AVERAGEIF(Customer_Revenue[[#This Row],[10/1/2021]:[3/31/2022]], "&gt;0"),0)</f>
        <v>75.228076923076941</v>
      </c>
      <c r="N970" s="1">
        <f>IFERROR(AVEDEV(Customer_Revenue[[#This Row],[10/1/2021]:[3/31/2022]]),0)</f>
        <v>18.355473372781059</v>
      </c>
      <c r="O970" s="1">
        <f>IFERROR(MAX(0,#REF!-#REF!),0)</f>
        <v>0</v>
      </c>
      <c r="P970" s="1">
        <f>IFERROR(#REF!+#REF!,0)</f>
        <v>0</v>
      </c>
      <c r="Q970">
        <v>14573</v>
      </c>
      <c r="U970">
        <v>89.25</v>
      </c>
      <c r="Z970">
        <v>55.54</v>
      </c>
      <c r="AE970">
        <v>55.54</v>
      </c>
      <c r="AJ970">
        <v>55.54</v>
      </c>
      <c r="AO970">
        <v>89.25</v>
      </c>
      <c r="AT970">
        <v>126.7</v>
      </c>
      <c r="AY970">
        <v>59.89</v>
      </c>
      <c r="BD970">
        <v>59.89</v>
      </c>
      <c r="BI970">
        <v>59.89</v>
      </c>
      <c r="BN970">
        <v>93.6</v>
      </c>
      <c r="BS970">
        <v>59.89</v>
      </c>
      <c r="BX970">
        <v>97.34</v>
      </c>
      <c r="CC970">
        <v>93.6</v>
      </c>
      <c r="CH970">
        <v>59.89</v>
      </c>
      <c r="CK970" s="17"/>
      <c r="CM970">
        <v>59.89</v>
      </c>
      <c r="CR970">
        <v>93.6</v>
      </c>
      <c r="CW970">
        <v>59.89</v>
      </c>
      <c r="DB970">
        <v>59.89</v>
      </c>
      <c r="DG970">
        <v>59.89</v>
      </c>
      <c r="DL970">
        <v>93.6</v>
      </c>
      <c r="DQ970">
        <v>59.89</v>
      </c>
      <c r="DV970">
        <v>93.6</v>
      </c>
      <c r="EA970">
        <v>99.74</v>
      </c>
      <c r="EF970">
        <v>62.14</v>
      </c>
      <c r="EK970">
        <v>95.85</v>
      </c>
      <c r="EP970">
        <v>62.14</v>
      </c>
      <c r="EU970">
        <v>62.14</v>
      </c>
      <c r="EZ970">
        <v>95.85</v>
      </c>
      <c r="FE970">
        <v>62.14</v>
      </c>
      <c r="FJ970">
        <v>135.69999999999999</v>
      </c>
      <c r="FO970">
        <v>95.85</v>
      </c>
      <c r="FT970">
        <v>62.14</v>
      </c>
      <c r="FY970">
        <v>66.52</v>
      </c>
      <c r="GD970">
        <v>66.52</v>
      </c>
      <c r="GI970">
        <v>102.94</v>
      </c>
      <c r="GN970">
        <v>142.5</v>
      </c>
      <c r="GS970">
        <v>142.5</v>
      </c>
      <c r="GX970">
        <v>29.089999999999996</v>
      </c>
      <c r="HC970">
        <v>68.94</v>
      </c>
      <c r="HH970">
        <v>118.55</v>
      </c>
      <c r="HM970">
        <v>75.31</v>
      </c>
      <c r="HR970">
        <v>75.31</v>
      </c>
      <c r="HW970">
        <v>157.69999999999999</v>
      </c>
      <c r="IB970">
        <v>75.31</v>
      </c>
      <c r="IG970">
        <v>113.07</v>
      </c>
      <c r="IL970">
        <v>74.489999999999995</v>
      </c>
      <c r="IQ970">
        <v>74.489999999999995</v>
      </c>
      <c r="IV970">
        <v>74.489999999999995</v>
      </c>
      <c r="JA970">
        <v>167.91</v>
      </c>
      <c r="JF970">
        <v>83.69</v>
      </c>
      <c r="JK970">
        <v>83.69</v>
      </c>
      <c r="JP970">
        <v>83.69</v>
      </c>
    </row>
    <row r="971" spans="1:278" x14ac:dyDescent="0.3">
      <c r="A971" s="2">
        <f>IFERROR(AVERAGEIF(Customer_Revenue[[#This Row],[1/3/2022]:[3/31/2022]], "&gt;0"), 0)</f>
        <v>61.654999999999994</v>
      </c>
      <c r="B971" s="1">
        <f>IFERROR(AVEDEV(Customer_Revenue[[#This Row],[1/3/2022]:[3/31/2022]]),0)</f>
        <v>0.62499999999999523</v>
      </c>
      <c r="C971" s="1">
        <f>IFERROR(MAX(0,#REF!-#REF!),0)</f>
        <v>0</v>
      </c>
      <c r="D971" s="1">
        <f>IFERROR(#REF!+#REF!,0)</f>
        <v>0</v>
      </c>
      <c r="E971" s="2">
        <f>IFERROR(AVERAGEIF(Customer_Revenue[[#This Row],[4/1/2022]:[6/30/2022]], "&gt;0"), 0)</f>
        <v>73.25</v>
      </c>
      <c r="F971" s="1">
        <f>IFERROR(AVEDEV(Customer_Revenue[[#This Row],[4/1/2022]:[6/30/2022]]),0)</f>
        <v>17.938775510204085</v>
      </c>
      <c r="G971" s="1">
        <f>IFERROR(MAX(0,#REF!-#REF!),0)</f>
        <v>0</v>
      </c>
      <c r="H971" s="1">
        <f>IFERROR(#REF!+#REF!,0)</f>
        <v>0</v>
      </c>
      <c r="I971" s="2">
        <f>IFERROR(AVERAGEIF(Customer_Revenue[[#This Row],[4/1/2022]:[9/30/2022]], "&gt;0"),0)</f>
        <v>74.629230769230759</v>
      </c>
      <c r="J971" s="1">
        <f>IFERROR(AVEDEV(Customer_Revenue[[#This Row],[4/1/2022]:[9/30/2022]]),0)</f>
        <v>17.553955555555557</v>
      </c>
      <c r="K971" s="1">
        <f>IFERROR(MAX(0,Customer_Revenue[[#This Row],[Q3 Mean]]-Customer_Revenue[[#This Row],[Q3 Mean Absolute Deviation]]),0)</f>
        <v>57.075275213675198</v>
      </c>
      <c r="L971" s="1">
        <f>IFERROR(MAX(0,Customer_Revenue[[#This Row],[Q3 Mean]]+Customer_Revenue[[#This Row],[Q3 Mean Absolute Deviation]]),0)</f>
        <v>92.18318632478632</v>
      </c>
      <c r="M971" s="2">
        <f>IFERROR(AVERAGEIF(Customer_Revenue[[#This Row],[10/1/2021]:[3/31/2022]], "&gt;0"),0)</f>
        <v>58.365384615384599</v>
      </c>
      <c r="N971" s="1">
        <f>IFERROR(AVEDEV(Customer_Revenue[[#This Row],[10/1/2021]:[3/31/2022]]),0)</f>
        <v>4.8301775147929096</v>
      </c>
      <c r="O971" s="1">
        <f>IFERROR(MAX(0,#REF!-#REF!),0)</f>
        <v>0</v>
      </c>
      <c r="P971" s="1">
        <f>IFERROR(#REF!+#REF!,0)</f>
        <v>0</v>
      </c>
      <c r="Q971">
        <v>14574</v>
      </c>
      <c r="W971">
        <v>47.9</v>
      </c>
      <c r="AG971">
        <v>47.9</v>
      </c>
      <c r="AQ971">
        <v>47.9</v>
      </c>
      <c r="BA971">
        <v>61.28</v>
      </c>
      <c r="BK971">
        <v>61.28</v>
      </c>
      <c r="BU971">
        <v>61.28</v>
      </c>
      <c r="CE971">
        <v>61.28</v>
      </c>
      <c r="CK971" s="17"/>
      <c r="CO971">
        <v>61.28</v>
      </c>
      <c r="CY971">
        <v>61.28</v>
      </c>
      <c r="DI971">
        <v>61.28</v>
      </c>
      <c r="DS971">
        <v>61.28</v>
      </c>
      <c r="EC971">
        <v>61.28</v>
      </c>
      <c r="EM971">
        <v>63.53</v>
      </c>
      <c r="EW971">
        <v>90.28</v>
      </c>
      <c r="FG971">
        <v>90.28</v>
      </c>
      <c r="FQ971">
        <v>63.53</v>
      </c>
      <c r="GA971">
        <v>63.53</v>
      </c>
      <c r="GJ971">
        <v>65.94</v>
      </c>
      <c r="GK971">
        <v>0</v>
      </c>
      <c r="GU971">
        <v>65.94</v>
      </c>
      <c r="HE971">
        <v>71.98</v>
      </c>
      <c r="HO971">
        <v>71.98</v>
      </c>
      <c r="HY971">
        <v>71.98</v>
      </c>
      <c r="II971">
        <v>71.98</v>
      </c>
      <c r="IS971">
        <v>71.17</v>
      </c>
      <c r="JB971">
        <v>71.17</v>
      </c>
      <c r="JC971">
        <v>0</v>
      </c>
      <c r="JM971">
        <v>100.42</v>
      </c>
    </row>
    <row r="972" spans="1:278" x14ac:dyDescent="0.3">
      <c r="A972" s="2">
        <f>IFERROR(AVERAGEIF(Customer_Revenue[[#This Row],[1/3/2022]:[3/31/2022]], "&gt;0"), 0)</f>
        <v>26.784285714285716</v>
      </c>
      <c r="B972" s="1">
        <f>IFERROR(AVEDEV(Customer_Revenue[[#This Row],[1/3/2022]:[3/31/2022]]),0)</f>
        <v>4.8963265306122441</v>
      </c>
      <c r="C972" s="1">
        <f>IFERROR(MAX(0,#REF!-#REF!),0)</f>
        <v>0</v>
      </c>
      <c r="D972" s="1">
        <f>IFERROR(#REF!+#REF!,0)</f>
        <v>0</v>
      </c>
      <c r="E972" s="2">
        <f>IFERROR(AVERAGEIF(Customer_Revenue[[#This Row],[4/1/2022]:[6/30/2022]], "&gt;0"), 0)</f>
        <v>59.098333333333336</v>
      </c>
      <c r="F972" s="1">
        <f>IFERROR(AVEDEV(Customer_Revenue[[#This Row],[4/1/2022]:[6/30/2022]]),0)</f>
        <v>43.423888888888889</v>
      </c>
      <c r="G972" s="1">
        <f>IFERROR(MAX(0,#REF!-#REF!),0)</f>
        <v>0</v>
      </c>
      <c r="H972" s="1">
        <f>IFERROR(#REF!+#REF!,0)</f>
        <v>0</v>
      </c>
      <c r="I972" s="2">
        <f>IFERROR(AVERAGEIF(Customer_Revenue[[#This Row],[4/1/2022]:[9/30/2022]], "&gt;0"),0)</f>
        <v>70.007333333333335</v>
      </c>
      <c r="J972" s="1">
        <f>IFERROR(AVEDEV(Customer_Revenue[[#This Row],[4/1/2022]:[9/30/2022]]),0)</f>
        <v>35.210312500000001</v>
      </c>
      <c r="K972" s="1">
        <f>IFERROR(MAX(0,Customer_Revenue[[#This Row],[Q3 Mean]]-Customer_Revenue[[#This Row],[Q3 Mean Absolute Deviation]]),0)</f>
        <v>34.797020833333335</v>
      </c>
      <c r="L972" s="1">
        <f>IFERROR(MAX(0,Customer_Revenue[[#This Row],[Q3 Mean]]+Customer_Revenue[[#This Row],[Q3 Mean Absolute Deviation]]),0)</f>
        <v>105.21764583333334</v>
      </c>
      <c r="M972" s="2">
        <f>IFERROR(AVERAGEIF(Customer_Revenue[[#This Row],[10/1/2021]:[3/31/2022]], "&gt;0"),0)</f>
        <v>40.936249999999994</v>
      </c>
      <c r="N972" s="1">
        <f>IFERROR(AVEDEV(Customer_Revenue[[#This Row],[10/1/2021]:[3/31/2022]]),0)</f>
        <v>23.024938271604942</v>
      </c>
      <c r="O972" s="1">
        <f>IFERROR(MAX(0,#REF!-#REF!),0)</f>
        <v>0</v>
      </c>
      <c r="P972" s="1">
        <f>IFERROR(#REF!+#REF!,0)</f>
        <v>0</v>
      </c>
      <c r="Q972">
        <v>14577</v>
      </c>
      <c r="BM972">
        <v>140</v>
      </c>
      <c r="BP972">
        <v>0</v>
      </c>
      <c r="CH972">
        <v>34.19</v>
      </c>
      <c r="CK972" s="17"/>
      <c r="CQ972">
        <v>22.5</v>
      </c>
      <c r="DA972">
        <v>22.5</v>
      </c>
      <c r="DK972">
        <v>22.5</v>
      </c>
      <c r="DU972">
        <v>22.5</v>
      </c>
      <c r="EE972">
        <v>31.65</v>
      </c>
      <c r="EO972">
        <v>31.65</v>
      </c>
      <c r="EY972">
        <v>31.65</v>
      </c>
      <c r="FI972">
        <v>31.65</v>
      </c>
      <c r="FS972">
        <v>33.9</v>
      </c>
      <c r="GC972">
        <v>31.65</v>
      </c>
      <c r="GM972">
        <v>189.37</v>
      </c>
      <c r="GW972">
        <v>36.369999999999997</v>
      </c>
      <c r="HE972">
        <v>161.19999999999999</v>
      </c>
      <c r="HG972">
        <v>51.45</v>
      </c>
      <c r="HQ972">
        <v>50.85</v>
      </c>
      <c r="IA972">
        <v>60.36</v>
      </c>
      <c r="IK972">
        <v>57.6</v>
      </c>
      <c r="IU972">
        <v>60.21</v>
      </c>
      <c r="IV972">
        <v>119.92</v>
      </c>
      <c r="IX972">
        <v>0</v>
      </c>
      <c r="JE972">
        <v>60.21</v>
      </c>
      <c r="JO972">
        <v>73.72</v>
      </c>
    </row>
    <row r="973" spans="1:278" x14ac:dyDescent="0.3">
      <c r="A973" s="2">
        <f>IFERROR(AVERAGEIF(Customer_Revenue[[#This Row],[1/3/2022]:[3/31/2022]], "&gt;0"), 0)</f>
        <v>43.127692307692314</v>
      </c>
      <c r="B973" s="1">
        <f>IFERROR(AVEDEV(Customer_Revenue[[#This Row],[1/3/2022]:[3/31/2022]]),0)</f>
        <v>8.1976331360946784</v>
      </c>
      <c r="C973" s="1">
        <f>IFERROR(MAX(0,#REF!-#REF!),0)</f>
        <v>0</v>
      </c>
      <c r="D973" s="1">
        <f>IFERROR(#REF!+#REF!,0)</f>
        <v>0</v>
      </c>
      <c r="E973" s="2">
        <f>IFERROR(AVERAGEIF(Customer_Revenue[[#This Row],[4/1/2022]:[6/30/2022]], "&gt;0"), 0)</f>
        <v>41.363076923076925</v>
      </c>
      <c r="F973" s="1">
        <f>IFERROR(AVEDEV(Customer_Revenue[[#This Row],[4/1/2022]:[6/30/2022]]),0)</f>
        <v>7.6267455621301785</v>
      </c>
      <c r="G973" s="1">
        <f>IFERROR(MAX(0,#REF!-#REF!),0)</f>
        <v>0</v>
      </c>
      <c r="H973" s="1">
        <f>IFERROR(#REF!+#REF!,0)</f>
        <v>0</v>
      </c>
      <c r="I973" s="2">
        <f>IFERROR(AVERAGEIF(Customer_Revenue[[#This Row],[4/1/2022]:[9/30/2022]], "&gt;0"),0)</f>
        <v>40.853076923076905</v>
      </c>
      <c r="J973" s="1">
        <f>IFERROR(AVEDEV(Customer_Revenue[[#This Row],[4/1/2022]:[9/30/2022]]),0)</f>
        <v>6.4754437869822388</v>
      </c>
      <c r="K973" s="1">
        <f>IFERROR(MAX(0,Customer_Revenue[[#This Row],[Q3 Mean]]-Customer_Revenue[[#This Row],[Q3 Mean Absolute Deviation]]),0)</f>
        <v>34.377633136094666</v>
      </c>
      <c r="L973" s="1">
        <f>IFERROR(MAX(0,Customer_Revenue[[#This Row],[Q3 Mean]]+Customer_Revenue[[#This Row],[Q3 Mean Absolute Deviation]]),0)</f>
        <v>47.328520710059145</v>
      </c>
      <c r="M973" s="2">
        <f>IFERROR(AVERAGEIF(Customer_Revenue[[#This Row],[10/1/2021]:[3/31/2022]], "&gt;0"),0)</f>
        <v>42.785769230769233</v>
      </c>
      <c r="N973" s="1">
        <f>IFERROR(AVEDEV(Customer_Revenue[[#This Row],[10/1/2021]:[3/31/2022]]),0)</f>
        <v>8.1382248520710032</v>
      </c>
      <c r="O973" s="1">
        <f>IFERROR(MAX(0,#REF!-#REF!),0)</f>
        <v>0</v>
      </c>
      <c r="P973" s="1">
        <f>IFERROR(#REF!+#REF!,0)</f>
        <v>0</v>
      </c>
      <c r="Q973">
        <v>14590</v>
      </c>
      <c r="T973">
        <v>68.7</v>
      </c>
      <c r="Y973">
        <v>37.67</v>
      </c>
      <c r="AD973">
        <v>37.67</v>
      </c>
      <c r="AI973">
        <v>37.67</v>
      </c>
      <c r="AN973">
        <v>37.67</v>
      </c>
      <c r="AS973">
        <v>37.67</v>
      </c>
      <c r="AX973">
        <v>37.67</v>
      </c>
      <c r="BC973">
        <v>37.67</v>
      </c>
      <c r="BH973">
        <v>37.67</v>
      </c>
      <c r="BM973">
        <v>68.7</v>
      </c>
      <c r="BR973">
        <v>37.67</v>
      </c>
      <c r="BW973">
        <v>37.67</v>
      </c>
      <c r="CB973">
        <v>37.67</v>
      </c>
      <c r="CG973">
        <v>37.67</v>
      </c>
      <c r="CK973" s="17"/>
      <c r="CL973">
        <v>37.67</v>
      </c>
      <c r="CQ973">
        <v>37.67</v>
      </c>
      <c r="CV973">
        <v>37.67</v>
      </c>
      <c r="DA973">
        <v>68.7</v>
      </c>
      <c r="DF973">
        <v>37.67</v>
      </c>
      <c r="DK973">
        <v>37.67</v>
      </c>
      <c r="DP973">
        <v>70.84</v>
      </c>
      <c r="DU973">
        <v>37.67</v>
      </c>
      <c r="DZ973">
        <v>37.67</v>
      </c>
      <c r="EE973">
        <v>39.92</v>
      </c>
      <c r="EJ973">
        <v>39.92</v>
      </c>
      <c r="EO973">
        <v>39.92</v>
      </c>
      <c r="ET973">
        <v>39.92</v>
      </c>
      <c r="EY973">
        <v>39.92</v>
      </c>
      <c r="FD973">
        <v>62.08</v>
      </c>
      <c r="FI973">
        <v>35</v>
      </c>
      <c r="FN973">
        <v>40.72</v>
      </c>
      <c r="FS973">
        <v>35</v>
      </c>
      <c r="FX973">
        <v>35</v>
      </c>
      <c r="GC973">
        <v>35</v>
      </c>
      <c r="GH973">
        <v>35</v>
      </c>
      <c r="GM973">
        <v>36.619999999999997</v>
      </c>
      <c r="GR973">
        <v>70.22</v>
      </c>
      <c r="GW973">
        <v>36.619999999999997</v>
      </c>
      <c r="HB973">
        <v>36.619999999999997</v>
      </c>
      <c r="HG973">
        <v>36.81</v>
      </c>
      <c r="HL973">
        <v>36.81</v>
      </c>
      <c r="HQ973">
        <v>36.81</v>
      </c>
      <c r="HV973">
        <v>36.81</v>
      </c>
      <c r="IA973">
        <v>36.81</v>
      </c>
      <c r="IF973">
        <v>74.44</v>
      </c>
      <c r="IK973">
        <v>36.81</v>
      </c>
      <c r="IP973">
        <v>36.06</v>
      </c>
      <c r="IU973">
        <v>36.06</v>
      </c>
      <c r="IZ973">
        <v>39.26</v>
      </c>
      <c r="JE973">
        <v>39.26</v>
      </c>
      <c r="JJ973">
        <v>39.26</v>
      </c>
      <c r="JO973">
        <v>39.26</v>
      </c>
    </row>
    <row r="974" spans="1:278" x14ac:dyDescent="0.3">
      <c r="A974" s="2">
        <f>IFERROR(AVERAGEIF(Customer_Revenue[[#This Row],[1/3/2022]:[3/31/2022]], "&gt;0"), 0)</f>
        <v>55.099166666666655</v>
      </c>
      <c r="B974" s="1">
        <f>IFERROR(AVEDEV(Customer_Revenue[[#This Row],[1/3/2022]:[3/31/2022]]),0)</f>
        <v>10.513472222222216</v>
      </c>
      <c r="C974" s="1">
        <f>IFERROR(MAX(0,#REF!-#REF!),0)</f>
        <v>0</v>
      </c>
      <c r="D974" s="1">
        <f>IFERROR(#REF!+#REF!,0)</f>
        <v>0</v>
      </c>
      <c r="E974" s="2">
        <f>IFERROR(AVERAGEIF(Customer_Revenue[[#This Row],[4/1/2022]:[6/30/2022]], "&gt;0"), 0)</f>
        <v>49.826153846153844</v>
      </c>
      <c r="F974" s="1">
        <f>IFERROR(AVEDEV(Customer_Revenue[[#This Row],[4/1/2022]:[6/30/2022]]),0)</f>
        <v>4.9694674556212988</v>
      </c>
      <c r="G974" s="1">
        <f>IFERROR(MAX(0,#REF!-#REF!),0)</f>
        <v>0</v>
      </c>
      <c r="H974" s="1">
        <f>IFERROR(#REF!+#REF!,0)</f>
        <v>0</v>
      </c>
      <c r="I974" s="2">
        <f>IFERROR(AVERAGEIF(Customer_Revenue[[#This Row],[4/1/2022]:[9/30/2022]], "&gt;0"),0)</f>
        <v>49.491851851851834</v>
      </c>
      <c r="J974" s="1">
        <f>IFERROR(AVEDEV(Customer_Revenue[[#This Row],[4/1/2022]:[9/30/2022]]),0)</f>
        <v>3.2107544581618574</v>
      </c>
      <c r="K974" s="1">
        <f>IFERROR(MAX(0,Customer_Revenue[[#This Row],[Q3 Mean]]-Customer_Revenue[[#This Row],[Q3 Mean Absolute Deviation]]),0)</f>
        <v>46.281097393689976</v>
      </c>
      <c r="L974" s="1">
        <f>IFERROR(MAX(0,Customer_Revenue[[#This Row],[Q3 Mean]]+Customer_Revenue[[#This Row],[Q3 Mean Absolute Deviation]]),0)</f>
        <v>52.702606310013692</v>
      </c>
      <c r="M974" s="2">
        <f>IFERROR(AVERAGEIF(Customer_Revenue[[#This Row],[10/1/2021]:[3/31/2022]], "&gt;0"),0)</f>
        <v>59.390400000000021</v>
      </c>
      <c r="N974" s="1">
        <f>IFERROR(AVEDEV(Customer_Revenue[[#This Row],[10/1/2021]:[3/31/2022]]),0)</f>
        <v>14.551776000000016</v>
      </c>
      <c r="O974" s="1">
        <f>IFERROR(MAX(0,#REF!-#REF!),0)</f>
        <v>0</v>
      </c>
      <c r="P974" s="1">
        <f>IFERROR(#REF!+#REF!,0)</f>
        <v>0</v>
      </c>
      <c r="Q974">
        <v>14591</v>
      </c>
      <c r="T974">
        <v>49.16</v>
      </c>
      <c r="Y974">
        <v>49.16</v>
      </c>
      <c r="AD974">
        <v>49.16</v>
      </c>
      <c r="AI974">
        <v>49.16</v>
      </c>
      <c r="AQ974">
        <v>80.19</v>
      </c>
      <c r="AV974">
        <v>80.19</v>
      </c>
      <c r="BA974">
        <v>78.5</v>
      </c>
      <c r="BF974">
        <v>80.19</v>
      </c>
      <c r="BK974">
        <v>80.19</v>
      </c>
      <c r="BP974">
        <v>80.19</v>
      </c>
      <c r="BU974">
        <v>49.16</v>
      </c>
      <c r="BZ974">
        <v>49.16</v>
      </c>
      <c r="CE974">
        <v>49.16</v>
      </c>
      <c r="CJ974">
        <v>49.16</v>
      </c>
      <c r="CK974" s="17"/>
      <c r="CO974">
        <v>49.16</v>
      </c>
      <c r="CT974">
        <v>49.16</v>
      </c>
      <c r="CY974">
        <v>49.16</v>
      </c>
      <c r="DD974">
        <v>49.16</v>
      </c>
      <c r="DI974">
        <v>49.16</v>
      </c>
      <c r="DN974">
        <v>49.16</v>
      </c>
      <c r="DS974">
        <v>49.16</v>
      </c>
      <c r="DX974">
        <v>49.16</v>
      </c>
      <c r="EC974">
        <v>49.16</v>
      </c>
      <c r="EH974">
        <v>51.41</v>
      </c>
      <c r="EM974">
        <v>118.18</v>
      </c>
      <c r="ER974">
        <v>51.41</v>
      </c>
      <c r="EW974">
        <v>51.41</v>
      </c>
      <c r="FB974">
        <v>48.04</v>
      </c>
      <c r="FG974">
        <v>78.959999999999994</v>
      </c>
      <c r="FL974">
        <v>45.36</v>
      </c>
      <c r="FQ974">
        <v>45.36</v>
      </c>
      <c r="FV974">
        <v>45.36</v>
      </c>
      <c r="GA974">
        <v>45.36</v>
      </c>
      <c r="GF974">
        <v>45.36</v>
      </c>
      <c r="GK974">
        <v>47.78</v>
      </c>
      <c r="GP974">
        <v>47.78</v>
      </c>
      <c r="GU974">
        <v>47.78</v>
      </c>
      <c r="GZ974">
        <v>47.78</v>
      </c>
      <c r="HE974">
        <v>48.06</v>
      </c>
      <c r="HJ974">
        <v>48.06</v>
      </c>
      <c r="HO974">
        <v>48.06</v>
      </c>
      <c r="HT974">
        <v>48.06</v>
      </c>
      <c r="HY974">
        <v>48.06</v>
      </c>
      <c r="ID974">
        <v>48.06</v>
      </c>
      <c r="II974">
        <v>48.06</v>
      </c>
      <c r="IN974">
        <v>47.31</v>
      </c>
      <c r="IS974">
        <v>47.31</v>
      </c>
      <c r="IX974">
        <v>51.5</v>
      </c>
      <c r="JC974">
        <v>51.5</v>
      </c>
      <c r="JH974">
        <v>51.5</v>
      </c>
      <c r="JM974">
        <v>51.5</v>
      </c>
      <c r="JR974">
        <v>51.5</v>
      </c>
    </row>
    <row r="975" spans="1:278" x14ac:dyDescent="0.3">
      <c r="A975" s="2">
        <f>IFERROR(AVERAGEIF(Customer_Revenue[[#This Row],[1/3/2022]:[3/31/2022]], "&gt;0"), 0)</f>
        <v>779.3561538461538</v>
      </c>
      <c r="B975" s="1">
        <f>IFERROR(AVEDEV(Customer_Revenue[[#This Row],[1/3/2022]:[3/31/2022]]),0)</f>
        <v>226.98568047337278</v>
      </c>
      <c r="C975" s="1">
        <f>IFERROR(MAX(0,#REF!-#REF!),0)</f>
        <v>0</v>
      </c>
      <c r="D975" s="1">
        <f>IFERROR(#REF!+#REF!,0)</f>
        <v>0</v>
      </c>
      <c r="E975" s="2">
        <f>IFERROR(AVERAGEIF(Customer_Revenue[[#This Row],[4/1/2022]:[6/30/2022]], "&gt;0"), 0)</f>
        <v>615.00230769230757</v>
      </c>
      <c r="F975" s="1">
        <f>IFERROR(AVEDEV(Customer_Revenue[[#This Row],[4/1/2022]:[6/30/2022]]),0)</f>
        <v>291.05687500000005</v>
      </c>
      <c r="G975" s="1">
        <f>IFERROR(MAX(0,#REF!-#REF!),0)</f>
        <v>0</v>
      </c>
      <c r="H975" s="1">
        <f>IFERROR(#REF!+#REF!,0)</f>
        <v>0</v>
      </c>
      <c r="I975" s="2">
        <f>IFERROR(AVERAGEIF(Customer_Revenue[[#This Row],[4/1/2022]:[9/30/2022]], "&gt;0"),0)</f>
        <v>505.5403448275863</v>
      </c>
      <c r="J975" s="1">
        <f>IFERROR(AVEDEV(Customer_Revenue[[#This Row],[4/1/2022]:[9/30/2022]]),0)</f>
        <v>209.58916955017298</v>
      </c>
      <c r="K975" s="1">
        <f>IFERROR(MAX(0,Customer_Revenue[[#This Row],[Q3 Mean]]-Customer_Revenue[[#This Row],[Q3 Mean Absolute Deviation]]),0)</f>
        <v>295.95117527741331</v>
      </c>
      <c r="L975" s="1">
        <f>IFERROR(MAX(0,Customer_Revenue[[#This Row],[Q3 Mean]]+Customer_Revenue[[#This Row],[Q3 Mean Absolute Deviation]]),0)</f>
        <v>715.12951437775928</v>
      </c>
      <c r="M975" s="2">
        <f>IFERROR(AVERAGEIF(Customer_Revenue[[#This Row],[10/1/2021]:[3/31/2022]], "&gt;0"),0)</f>
        <v>654.20566666666662</v>
      </c>
      <c r="N975" s="1">
        <f>IFERROR(AVEDEV(Customer_Revenue[[#This Row],[10/1/2021]:[3/31/2022]]),0)</f>
        <v>208.24054110301768</v>
      </c>
      <c r="O975" s="1">
        <f>IFERROR(MAX(0,#REF!-#REF!),0)</f>
        <v>0</v>
      </c>
      <c r="P975" s="1">
        <f>IFERROR(#REF!+#REF!,0)</f>
        <v>0</v>
      </c>
      <c r="Q975">
        <v>14608</v>
      </c>
      <c r="R975">
        <v>574.75</v>
      </c>
      <c r="W975">
        <v>465.16</v>
      </c>
      <c r="AB975">
        <v>684.34</v>
      </c>
      <c r="AG975">
        <v>355.57</v>
      </c>
      <c r="AI975">
        <v>286.92</v>
      </c>
      <c r="AL975">
        <v>684.34</v>
      </c>
      <c r="AQ975">
        <v>574.75</v>
      </c>
      <c r="AV975">
        <v>684.34</v>
      </c>
      <c r="BA975">
        <v>793.93</v>
      </c>
      <c r="BF975">
        <v>591.75</v>
      </c>
      <c r="BK975">
        <v>827.93</v>
      </c>
      <c r="BP975">
        <v>484.61</v>
      </c>
      <c r="BQ975">
        <v>0</v>
      </c>
      <c r="BU975">
        <v>742.69</v>
      </c>
      <c r="BY975">
        <v>355.57</v>
      </c>
      <c r="BZ975">
        <v>516.16</v>
      </c>
      <c r="CD975">
        <v>355.57</v>
      </c>
      <c r="CE975">
        <v>516.16</v>
      </c>
      <c r="CG975">
        <v>364.05</v>
      </c>
      <c r="CJ975">
        <v>613.65</v>
      </c>
      <c r="CK975" s="17"/>
      <c r="CO975">
        <v>742.69</v>
      </c>
      <c r="CT975">
        <v>484.61</v>
      </c>
      <c r="CY975">
        <v>871.73</v>
      </c>
      <c r="DD975">
        <v>1150.3499999999999</v>
      </c>
      <c r="DI975">
        <v>367.7</v>
      </c>
      <c r="DN975">
        <v>883.86</v>
      </c>
      <c r="DS975">
        <v>1141.94</v>
      </c>
      <c r="DX975">
        <v>883.86</v>
      </c>
      <c r="EC975">
        <v>883.86</v>
      </c>
      <c r="EH975">
        <v>628.03</v>
      </c>
      <c r="EM975">
        <v>1115.3</v>
      </c>
      <c r="ER975">
        <v>882.73</v>
      </c>
      <c r="EW975">
        <v>845.09</v>
      </c>
      <c r="FB975">
        <v>845.09</v>
      </c>
      <c r="FG975">
        <v>587.01</v>
      </c>
      <c r="FL975">
        <v>857.14</v>
      </c>
      <c r="FM975">
        <v>0</v>
      </c>
      <c r="FP975">
        <v>712.4</v>
      </c>
      <c r="FQ975">
        <v>0</v>
      </c>
      <c r="FV975">
        <v>897.32</v>
      </c>
      <c r="GA975">
        <v>699.19</v>
      </c>
      <c r="GF975">
        <v>326.89</v>
      </c>
      <c r="GJ975">
        <v>329.24</v>
      </c>
      <c r="GK975">
        <v>0</v>
      </c>
      <c r="GP975">
        <v>329.24</v>
      </c>
      <c r="GU975">
        <v>346.75</v>
      </c>
      <c r="GZ975">
        <v>336.94</v>
      </c>
      <c r="HE975">
        <v>346.83</v>
      </c>
      <c r="HG975">
        <v>40.69</v>
      </c>
      <c r="HI975">
        <v>373.61</v>
      </c>
      <c r="HJ975">
        <v>0</v>
      </c>
      <c r="HO975">
        <v>384.66</v>
      </c>
      <c r="HP975">
        <v>135.38</v>
      </c>
      <c r="HT975">
        <v>725.23</v>
      </c>
      <c r="HY975">
        <v>454.47</v>
      </c>
      <c r="ID975">
        <v>642.33000000000004</v>
      </c>
      <c r="II975">
        <v>425.41</v>
      </c>
      <c r="IN975">
        <v>424.61</v>
      </c>
      <c r="IS975">
        <v>589.37</v>
      </c>
      <c r="IX975">
        <v>424.61</v>
      </c>
      <c r="JB975">
        <v>424.61</v>
      </c>
      <c r="JC975">
        <v>0</v>
      </c>
      <c r="JH975">
        <v>424.61</v>
      </c>
      <c r="JM975">
        <v>424.61</v>
      </c>
      <c r="JR975">
        <v>424.61</v>
      </c>
    </row>
    <row r="976" spans="1:278" x14ac:dyDescent="0.3">
      <c r="A976" s="2">
        <f>IFERROR(AVERAGEIF(Customer_Revenue[[#This Row],[1/3/2022]:[3/31/2022]], "&gt;0"), 0)</f>
        <v>82.261538461538464</v>
      </c>
      <c r="B976" s="1">
        <f>IFERROR(AVEDEV(Customer_Revenue[[#This Row],[1/3/2022]:[3/31/2022]]),0)</f>
        <v>0.78698224852071186</v>
      </c>
      <c r="C976" s="1">
        <f>IFERROR(MAX(0,#REF!-#REF!),0)</f>
        <v>0</v>
      </c>
      <c r="D976" s="1">
        <f>IFERROR(#REF!+#REF!,0)</f>
        <v>0</v>
      </c>
      <c r="E976" s="2">
        <f>IFERROR(AVERAGEIF(Customer_Revenue[[#This Row],[4/1/2022]:[6/30/2022]], "&gt;0"), 0)</f>
        <v>86.923846153846171</v>
      </c>
      <c r="F976" s="1">
        <f>IFERROR(AVEDEV(Customer_Revenue[[#This Row],[4/1/2022]:[6/30/2022]]),0)</f>
        <v>1.4915976331360843</v>
      </c>
      <c r="G976" s="1">
        <f>IFERROR(MAX(0,#REF!-#REF!),0)</f>
        <v>0</v>
      </c>
      <c r="H976" s="1">
        <f>IFERROR(#REF!+#REF!,0)</f>
        <v>0</v>
      </c>
      <c r="I976" s="2">
        <f>IFERROR(AVERAGEIF(Customer_Revenue[[#This Row],[4/1/2022]:[9/30/2022]], "&gt;0"),0)</f>
        <v>87.526538461538465</v>
      </c>
      <c r="J976" s="1">
        <f>IFERROR(AVEDEV(Customer_Revenue[[#This Row],[4/1/2022]:[9/30/2022]]),0)</f>
        <v>0.93124260355029087</v>
      </c>
      <c r="K976" s="1">
        <f>IFERROR(MAX(0,Customer_Revenue[[#This Row],[Q3 Mean]]-Customer_Revenue[[#This Row],[Q3 Mean Absolute Deviation]]),0)</f>
        <v>86.595295857988177</v>
      </c>
      <c r="L976" s="1">
        <f>IFERROR(MAX(0,Customer_Revenue[[#This Row],[Q3 Mean]]+Customer_Revenue[[#This Row],[Q3 Mean Absolute Deviation]]),0)</f>
        <v>88.457781065088753</v>
      </c>
      <c r="M976" s="2">
        <f>IFERROR(AVERAGEIF(Customer_Revenue[[#This Row],[10/1/2021]:[3/31/2022]], "&gt;0"),0)</f>
        <v>80.517307692307682</v>
      </c>
      <c r="N976" s="1">
        <f>IFERROR(AVEDEV(Customer_Revenue[[#This Row],[10/1/2021]:[3/31/2022]]),0)</f>
        <v>2.0286982248520755</v>
      </c>
      <c r="O976" s="1">
        <f>IFERROR(MAX(0,#REF!-#REF!),0)</f>
        <v>0</v>
      </c>
      <c r="P976" s="1">
        <f>IFERROR(#REF!+#REF!,0)</f>
        <v>0</v>
      </c>
      <c r="Q976">
        <v>14624</v>
      </c>
      <c r="U976">
        <v>77.88</v>
      </c>
      <c r="Z976">
        <v>77.88</v>
      </c>
      <c r="AE976">
        <v>77.88</v>
      </c>
      <c r="AJ976">
        <v>77.88</v>
      </c>
      <c r="AO976">
        <v>77.88</v>
      </c>
      <c r="AT976">
        <v>77.88</v>
      </c>
      <c r="AY976">
        <v>77.88</v>
      </c>
      <c r="BD976">
        <v>77.88</v>
      </c>
      <c r="BI976">
        <v>77.88</v>
      </c>
      <c r="BN976">
        <v>77.88</v>
      </c>
      <c r="BS976">
        <v>81.75</v>
      </c>
      <c r="BX976">
        <v>81.75</v>
      </c>
      <c r="CC976">
        <v>81.75</v>
      </c>
      <c r="CH976">
        <v>81.75</v>
      </c>
      <c r="CK976" s="17"/>
      <c r="CM976">
        <v>81.75</v>
      </c>
      <c r="CR976">
        <v>81.75</v>
      </c>
      <c r="CW976">
        <v>81.75</v>
      </c>
      <c r="DB976">
        <v>81.75</v>
      </c>
      <c r="DG976">
        <v>81.75</v>
      </c>
      <c r="DL976">
        <v>81.75</v>
      </c>
      <c r="DQ976">
        <v>81.75</v>
      </c>
      <c r="DV976">
        <v>81.75</v>
      </c>
      <c r="EA976">
        <v>81.75</v>
      </c>
      <c r="EF976">
        <v>83.7</v>
      </c>
      <c r="EK976">
        <v>83.7</v>
      </c>
      <c r="EP976">
        <v>84.5</v>
      </c>
      <c r="EU976">
        <v>84.5</v>
      </c>
      <c r="EZ976">
        <v>84.5</v>
      </c>
      <c r="FE976">
        <v>84.5</v>
      </c>
      <c r="FJ976">
        <v>84.5</v>
      </c>
      <c r="FO976">
        <v>87.74</v>
      </c>
      <c r="FT976">
        <v>87.74</v>
      </c>
      <c r="FY976">
        <v>87.74</v>
      </c>
      <c r="GD976">
        <v>87.74</v>
      </c>
      <c r="GI976">
        <v>88.21</v>
      </c>
      <c r="GN976">
        <v>88.21</v>
      </c>
      <c r="GS976">
        <v>88.21</v>
      </c>
      <c r="GX976">
        <v>88.21</v>
      </c>
      <c r="HC976">
        <v>88.21</v>
      </c>
      <c r="HH976">
        <v>88.21</v>
      </c>
      <c r="HM976">
        <v>88.21</v>
      </c>
      <c r="HR976">
        <v>88.21</v>
      </c>
      <c r="HW976">
        <v>88.21</v>
      </c>
      <c r="IB976">
        <v>88.21</v>
      </c>
      <c r="IG976">
        <v>88.21</v>
      </c>
      <c r="IL976">
        <v>88.06</v>
      </c>
      <c r="IQ976">
        <v>88.06</v>
      </c>
      <c r="IV976">
        <v>88.06</v>
      </c>
      <c r="JA976">
        <v>88.06</v>
      </c>
      <c r="JF976">
        <v>88.06</v>
      </c>
      <c r="JK976">
        <v>88.06</v>
      </c>
      <c r="JP976">
        <v>88.06</v>
      </c>
    </row>
    <row r="977" spans="1:278" x14ac:dyDescent="0.3">
      <c r="A977" s="2">
        <f>IFERROR(AVERAGEIF(Customer_Revenue[[#This Row],[1/3/2022]:[3/31/2022]], "&gt;0"), 0)</f>
        <v>216.06153846153845</v>
      </c>
      <c r="B977" s="1">
        <f>IFERROR(AVEDEV(Customer_Revenue[[#This Row],[1/3/2022]:[3/31/2022]]),0)</f>
        <v>5.8608284023668622</v>
      </c>
      <c r="C977" s="1">
        <f>IFERROR(MAX(0,#REF!-#REF!),0)</f>
        <v>0</v>
      </c>
      <c r="D977" s="1">
        <f>IFERROR(#REF!+#REF!,0)</f>
        <v>0</v>
      </c>
      <c r="E977" s="2">
        <f>IFERROR(AVERAGEIF(Customer_Revenue[[#This Row],[4/1/2022]:[6/30/2022]], "&gt;0"), 0)</f>
        <v>212.4753846153846</v>
      </c>
      <c r="F977" s="1">
        <f>IFERROR(AVEDEV(Customer_Revenue[[#This Row],[4/1/2022]:[6/30/2022]]),0)</f>
        <v>2.6007100591715866</v>
      </c>
      <c r="G977" s="1">
        <f>IFERROR(MAX(0,#REF!-#REF!),0)</f>
        <v>0</v>
      </c>
      <c r="H977" s="1">
        <f>IFERROR(#REF!+#REF!,0)</f>
        <v>0</v>
      </c>
      <c r="I977" s="2">
        <f>IFERROR(AVERAGEIF(Customer_Revenue[[#This Row],[4/1/2022]:[9/30/2022]], "&gt;0"),0)</f>
        <v>212.28307692307695</v>
      </c>
      <c r="J977" s="1">
        <f>IFERROR(AVEDEV(Customer_Revenue[[#This Row],[4/1/2022]:[9/30/2022]]),0)</f>
        <v>1.3151479289941101</v>
      </c>
      <c r="K977" s="1">
        <f>IFERROR(MAX(0,Customer_Revenue[[#This Row],[Q3 Mean]]-Customer_Revenue[[#This Row],[Q3 Mean Absolute Deviation]]),0)</f>
        <v>210.96792899408283</v>
      </c>
      <c r="L977" s="1">
        <f>IFERROR(MAX(0,Customer_Revenue[[#This Row],[Q3 Mean]]+Customer_Revenue[[#This Row],[Q3 Mean Absolute Deviation]]),0)</f>
        <v>213.59822485207107</v>
      </c>
      <c r="M977" s="2">
        <f>IFERROR(AVERAGEIF(Customer_Revenue[[#This Row],[10/1/2021]:[3/31/2022]], "&gt;0"),0)</f>
        <v>207.54192307692307</v>
      </c>
      <c r="N977" s="1">
        <f>IFERROR(AVEDEV(Customer_Revenue[[#This Row],[10/1/2021]:[3/31/2022]]),0)</f>
        <v>8.5436094674556191</v>
      </c>
      <c r="O977" s="1">
        <f>IFERROR(MAX(0,#REF!-#REF!),0)</f>
        <v>0</v>
      </c>
      <c r="P977" s="1">
        <f>IFERROR(#REF!+#REF!,0)</f>
        <v>0</v>
      </c>
      <c r="Q977">
        <v>14627</v>
      </c>
      <c r="S977">
        <v>196.56</v>
      </c>
      <c r="X977">
        <v>196.56</v>
      </c>
      <c r="AC977">
        <v>196.56</v>
      </c>
      <c r="AH977">
        <v>196.56</v>
      </c>
      <c r="AM977">
        <v>196.56</v>
      </c>
      <c r="AR977">
        <v>196.56</v>
      </c>
      <c r="AW977">
        <v>196.56</v>
      </c>
      <c r="BB977">
        <v>196.56</v>
      </c>
      <c r="BG977">
        <v>196.56</v>
      </c>
      <c r="BL977">
        <v>196.56</v>
      </c>
      <c r="BQ977">
        <v>207.23</v>
      </c>
      <c r="BV977">
        <v>207.23</v>
      </c>
      <c r="CA977">
        <v>207.23</v>
      </c>
      <c r="CF977">
        <v>207.23</v>
      </c>
      <c r="CK977" s="17">
        <v>233.79</v>
      </c>
      <c r="CP977">
        <v>214.54</v>
      </c>
      <c r="CU977">
        <v>214.54</v>
      </c>
      <c r="CZ977">
        <v>214.54</v>
      </c>
      <c r="DE977">
        <v>214.54</v>
      </c>
      <c r="DJ977">
        <v>214.54</v>
      </c>
      <c r="DO977">
        <v>214.54</v>
      </c>
      <c r="DT977">
        <v>232.1</v>
      </c>
      <c r="DY977">
        <v>220.39000000000001</v>
      </c>
      <c r="ED977">
        <v>207.79</v>
      </c>
      <c r="EI977">
        <v>210.13</v>
      </c>
      <c r="EN977">
        <v>210.13</v>
      </c>
      <c r="ES977">
        <v>229.38</v>
      </c>
      <c r="EX977">
        <v>210.13</v>
      </c>
      <c r="FC977">
        <v>210.13</v>
      </c>
      <c r="FH977">
        <v>210.13</v>
      </c>
      <c r="FM977">
        <v>210.13</v>
      </c>
      <c r="FR977">
        <v>210.13</v>
      </c>
      <c r="FW977">
        <v>210.13</v>
      </c>
      <c r="GB977">
        <v>211.69</v>
      </c>
      <c r="GG977">
        <v>211.69</v>
      </c>
      <c r="GL977">
        <v>212.16</v>
      </c>
      <c r="GQ977">
        <v>212.16</v>
      </c>
      <c r="GV977">
        <v>212.16</v>
      </c>
      <c r="HA977">
        <v>212.16</v>
      </c>
      <c r="HF977">
        <v>212.16</v>
      </c>
      <c r="HK977">
        <v>212.16</v>
      </c>
      <c r="HP977">
        <v>212.16</v>
      </c>
      <c r="HU977">
        <v>212.16</v>
      </c>
      <c r="HZ977">
        <v>212.16</v>
      </c>
      <c r="IE977">
        <v>212.16</v>
      </c>
      <c r="IJ977">
        <v>212.16</v>
      </c>
      <c r="IO977">
        <v>212.01</v>
      </c>
      <c r="IT977">
        <v>212.01</v>
      </c>
      <c r="IY977">
        <v>212.01</v>
      </c>
      <c r="JD977">
        <v>212.01</v>
      </c>
      <c r="JI977">
        <v>212.01</v>
      </c>
      <c r="JN977">
        <v>212.01</v>
      </c>
    </row>
    <row r="978" spans="1:278" x14ac:dyDescent="0.3">
      <c r="A978" s="2">
        <f>IFERROR(AVERAGEIF(Customer_Revenue[[#This Row],[1/3/2022]:[3/31/2022]], "&gt;0"), 0)</f>
        <v>51.559999999999995</v>
      </c>
      <c r="B978" s="1">
        <f>IFERROR(AVEDEV(Customer_Revenue[[#This Row],[1/3/2022]:[3/31/2022]]),0)</f>
        <v>7.1054273576010019E-15</v>
      </c>
      <c r="C978" s="1">
        <f>IFERROR(MAX(0,#REF!-#REF!),0)</f>
        <v>0</v>
      </c>
      <c r="D978" s="1">
        <f>IFERROR(#REF!+#REF!,0)</f>
        <v>0</v>
      </c>
      <c r="E978" s="2">
        <f>IFERROR(AVERAGEIF(Customer_Revenue[[#This Row],[4/1/2022]:[6/30/2022]], "&gt;0"), 0)</f>
        <v>45.786153846153852</v>
      </c>
      <c r="F978" s="1">
        <f>IFERROR(AVEDEV(Customer_Revenue[[#This Row],[4/1/2022]:[6/30/2022]]),0)</f>
        <v>3.9004733727810654</v>
      </c>
      <c r="G978" s="1">
        <f>IFERROR(MAX(0,#REF!-#REF!),0)</f>
        <v>0</v>
      </c>
      <c r="H978" s="1">
        <f>IFERROR(#REF!+#REF!,0)</f>
        <v>0</v>
      </c>
      <c r="I978" s="2">
        <f>IFERROR(AVERAGEIF(Customer_Revenue[[#This Row],[4/1/2022]:[9/30/2022]], "&gt;0"),0)</f>
        <v>43.490769230769239</v>
      </c>
      <c r="J978" s="1">
        <f>IFERROR(AVEDEV(Customer_Revenue[[#This Row],[4/1/2022]:[9/30/2022]]),0)</f>
        <v>3.4723668639053269</v>
      </c>
      <c r="K978" s="1">
        <f>IFERROR(MAX(0,Customer_Revenue[[#This Row],[Q3 Mean]]-Customer_Revenue[[#This Row],[Q3 Mean Absolute Deviation]]),0)</f>
        <v>40.01840236686391</v>
      </c>
      <c r="L978" s="1">
        <f>IFERROR(MAX(0,Customer_Revenue[[#This Row],[Q3 Mean]]+Customer_Revenue[[#This Row],[Q3 Mean Absolute Deviation]]),0)</f>
        <v>46.963136094674567</v>
      </c>
      <c r="M978" s="2">
        <f>IFERROR(AVERAGEIF(Customer_Revenue[[#This Row],[10/1/2021]:[3/31/2022]], "&gt;0"),0)</f>
        <v>50.821538461538431</v>
      </c>
      <c r="N978" s="1">
        <f>IFERROR(AVEDEV(Customer_Revenue[[#This Row],[10/1/2021]:[3/31/2022]]),0)</f>
        <v>0.9088757396449787</v>
      </c>
      <c r="O978" s="1">
        <f>IFERROR(MAX(0,#REF!-#REF!),0)</f>
        <v>0</v>
      </c>
      <c r="P978" s="1">
        <f>IFERROR(#REF!+#REF!,0)</f>
        <v>0</v>
      </c>
      <c r="Q978">
        <v>14643</v>
      </c>
      <c r="U978">
        <v>49.64</v>
      </c>
      <c r="Z978">
        <v>49.64</v>
      </c>
      <c r="AE978">
        <v>49.64</v>
      </c>
      <c r="AJ978">
        <v>49.64</v>
      </c>
      <c r="AO978">
        <v>49.64</v>
      </c>
      <c r="AT978">
        <v>49.64</v>
      </c>
      <c r="AY978">
        <v>49.64</v>
      </c>
      <c r="BD978">
        <v>49.64</v>
      </c>
      <c r="BI978">
        <v>49.64</v>
      </c>
      <c r="BN978">
        <v>49.64</v>
      </c>
      <c r="BS978">
        <v>51.56</v>
      </c>
      <c r="BX978">
        <v>51.56</v>
      </c>
      <c r="CC978">
        <v>51.56</v>
      </c>
      <c r="CH978">
        <v>51.56</v>
      </c>
      <c r="CK978" s="17"/>
      <c r="CM978">
        <v>51.56</v>
      </c>
      <c r="CR978">
        <v>51.56</v>
      </c>
      <c r="CW978">
        <v>51.56</v>
      </c>
      <c r="DB978">
        <v>51.56</v>
      </c>
      <c r="DG978">
        <v>51.56</v>
      </c>
      <c r="DL978">
        <v>51.56</v>
      </c>
      <c r="DQ978">
        <v>51.56</v>
      </c>
      <c r="DV978">
        <v>51.56</v>
      </c>
      <c r="EA978">
        <v>51.56</v>
      </c>
      <c r="EF978">
        <v>51.56</v>
      </c>
      <c r="EK978">
        <v>51.56</v>
      </c>
      <c r="EP978">
        <v>51.56</v>
      </c>
      <c r="EU978">
        <v>51.56</v>
      </c>
      <c r="EZ978">
        <v>51.56</v>
      </c>
      <c r="FE978">
        <v>51.56</v>
      </c>
      <c r="FJ978">
        <v>45.58</v>
      </c>
      <c r="FO978">
        <v>43.54</v>
      </c>
      <c r="FT978">
        <v>39.950000000000003</v>
      </c>
      <c r="FY978">
        <v>36.369999999999997</v>
      </c>
      <c r="GD978">
        <v>39.950000000000003</v>
      </c>
      <c r="GI978">
        <v>50.86</v>
      </c>
      <c r="GN978">
        <v>44.88</v>
      </c>
      <c r="GS978">
        <v>44.88</v>
      </c>
      <c r="GX978">
        <v>48.46</v>
      </c>
      <c r="HC978">
        <v>46.07</v>
      </c>
      <c r="HH978">
        <v>40.46</v>
      </c>
      <c r="HM978">
        <v>40.46</v>
      </c>
      <c r="HR978">
        <v>40.46</v>
      </c>
      <c r="HW978">
        <v>40.46</v>
      </c>
      <c r="IB978">
        <v>40.46</v>
      </c>
      <c r="IG978">
        <v>41.66</v>
      </c>
      <c r="IL978">
        <v>44.04</v>
      </c>
      <c r="IQ978">
        <v>40.46</v>
      </c>
      <c r="IV978">
        <v>44.04</v>
      </c>
      <c r="JA978">
        <v>40.46</v>
      </c>
      <c r="JF978">
        <v>40.46</v>
      </c>
      <c r="JK978">
        <v>41.66</v>
      </c>
      <c r="JP978">
        <v>40.46</v>
      </c>
    </row>
    <row r="979" spans="1:278" x14ac:dyDescent="0.3">
      <c r="A979" s="2">
        <f>IFERROR(AVERAGEIF(Customer_Revenue[[#This Row],[1/3/2022]:[3/31/2022]], "&gt;0"), 0)</f>
        <v>120.07615384615384</v>
      </c>
      <c r="B979" s="1">
        <f>IFERROR(AVEDEV(Customer_Revenue[[#This Row],[1/3/2022]:[3/31/2022]]),0)</f>
        <v>0.53254437869822135</v>
      </c>
      <c r="C979" s="1">
        <f>IFERROR(MAX(0,#REF!-#REF!),0)</f>
        <v>0</v>
      </c>
      <c r="D979" s="1">
        <f>IFERROR(#REF!+#REF!,0)</f>
        <v>0</v>
      </c>
      <c r="E979" s="2">
        <f>IFERROR(AVERAGEIF(Customer_Revenue[[#This Row],[4/1/2022]:[6/30/2022]], "&gt;0"), 0)</f>
        <v>114.68153846153845</v>
      </c>
      <c r="F979" s="1">
        <f>IFERROR(AVEDEV(Customer_Revenue[[#This Row],[4/1/2022]:[6/30/2022]]),0)</f>
        <v>4.0298224852070978</v>
      </c>
      <c r="G979" s="1">
        <f>IFERROR(MAX(0,#REF!-#REF!),0)</f>
        <v>0</v>
      </c>
      <c r="H979" s="1">
        <f>IFERROR(#REF!+#REF!,0)</f>
        <v>0</v>
      </c>
      <c r="I979" s="2">
        <f>IFERROR(AVERAGEIF(Customer_Revenue[[#This Row],[4/1/2022]:[9/30/2022]], "&gt;0"),0)</f>
        <v>113.40846153846149</v>
      </c>
      <c r="J979" s="1">
        <f>IFERROR(AVEDEV(Customer_Revenue[[#This Row],[4/1/2022]:[9/30/2022]]),0)</f>
        <v>2.4066272189348816</v>
      </c>
      <c r="K979" s="1">
        <f>IFERROR(MAX(0,Customer_Revenue[[#This Row],[Q3 Mean]]-Customer_Revenue[[#This Row],[Q3 Mean Absolute Deviation]]),0)</f>
        <v>111.00183431952661</v>
      </c>
      <c r="L979" s="1">
        <f>IFERROR(MAX(0,Customer_Revenue[[#This Row],[Q3 Mean]]+Customer_Revenue[[#This Row],[Q3 Mean Absolute Deviation]]),0)</f>
        <v>115.81508875739638</v>
      </c>
      <c r="M979" s="2">
        <f>IFERROR(AVERAGEIF(Customer_Revenue[[#This Row],[10/1/2021]:[3/31/2022]], "&gt;0"),0)</f>
        <v>117.01346153846156</v>
      </c>
      <c r="N979" s="1">
        <f>IFERROR(AVEDEV(Customer_Revenue[[#This Row],[10/1/2021]:[3/31/2022]]),0)</f>
        <v>4.7344082840236617</v>
      </c>
      <c r="O979" s="1">
        <f>IFERROR(MAX(0,#REF!-#REF!),0)</f>
        <v>0</v>
      </c>
      <c r="P979" s="1">
        <f>IFERROR(#REF!+#REF!,0)</f>
        <v>0</v>
      </c>
      <c r="Q979">
        <v>14644</v>
      </c>
      <c r="U979">
        <v>103.41</v>
      </c>
      <c r="Z979">
        <v>103.41</v>
      </c>
      <c r="AE979">
        <v>103.41</v>
      </c>
      <c r="AJ979">
        <v>103.41</v>
      </c>
      <c r="AN979">
        <v>109.88</v>
      </c>
      <c r="AS979">
        <v>119.73</v>
      </c>
      <c r="AX979">
        <v>119.73</v>
      </c>
      <c r="BC979">
        <v>119.73</v>
      </c>
      <c r="BH979">
        <v>119.73</v>
      </c>
      <c r="BM979">
        <v>119.73</v>
      </c>
      <c r="BR979">
        <v>119.73</v>
      </c>
      <c r="BW979">
        <v>119.73</v>
      </c>
      <c r="CB979">
        <v>119.73</v>
      </c>
      <c r="CG979">
        <v>119.73</v>
      </c>
      <c r="CK979" s="17"/>
      <c r="CL979">
        <v>119.73</v>
      </c>
      <c r="CQ979">
        <v>119.73</v>
      </c>
      <c r="CV979">
        <v>119.73</v>
      </c>
      <c r="DA979">
        <v>119.73</v>
      </c>
      <c r="DF979">
        <v>119.73</v>
      </c>
      <c r="DK979">
        <v>119.73</v>
      </c>
      <c r="DP979">
        <v>119.73</v>
      </c>
      <c r="DU979">
        <v>119.73</v>
      </c>
      <c r="DZ979">
        <v>119.73</v>
      </c>
      <c r="EE979">
        <v>121.23</v>
      </c>
      <c r="EJ979">
        <v>121.23</v>
      </c>
      <c r="EO979">
        <v>121.23</v>
      </c>
      <c r="ET979">
        <v>121.23</v>
      </c>
      <c r="EY979">
        <v>121.23</v>
      </c>
      <c r="FD979">
        <v>121.23</v>
      </c>
      <c r="FI979">
        <v>121.23</v>
      </c>
      <c r="FN979">
        <v>111.38</v>
      </c>
      <c r="FS979">
        <v>111.38</v>
      </c>
      <c r="FX979">
        <v>111.38</v>
      </c>
      <c r="GC979">
        <v>111.38</v>
      </c>
      <c r="GH979">
        <v>111.38</v>
      </c>
      <c r="GM979">
        <v>112.26</v>
      </c>
      <c r="GR979">
        <v>112.26</v>
      </c>
      <c r="GW979">
        <v>112.26</v>
      </c>
      <c r="HB979">
        <v>112.26</v>
      </c>
      <c r="HG979">
        <v>112.26</v>
      </c>
      <c r="HL979">
        <v>112.26</v>
      </c>
      <c r="HQ979">
        <v>112.26</v>
      </c>
      <c r="HV979">
        <v>112.26</v>
      </c>
      <c r="IA979">
        <v>112.26</v>
      </c>
      <c r="IF979">
        <v>112.26</v>
      </c>
      <c r="IK979">
        <v>112.26</v>
      </c>
      <c r="IP979">
        <v>111.99</v>
      </c>
      <c r="IU979">
        <v>111.99</v>
      </c>
      <c r="IZ979">
        <v>111.99</v>
      </c>
      <c r="JE979">
        <v>111.99</v>
      </c>
      <c r="JJ979">
        <v>111.99</v>
      </c>
      <c r="JO979">
        <v>111.99</v>
      </c>
    </row>
    <row r="980" spans="1:278" x14ac:dyDescent="0.3">
      <c r="A980" s="2">
        <f>IFERROR(AVERAGEIF(Customer_Revenue[[#This Row],[1/3/2022]:[3/31/2022]], "&gt;0"), 0)</f>
        <v>91.194999999999993</v>
      </c>
      <c r="B980" s="1">
        <f>IFERROR(AVEDEV(Customer_Revenue[[#This Row],[1/3/2022]:[3/31/2022]]),0)</f>
        <v>0.625</v>
      </c>
      <c r="C980" s="1">
        <f>IFERROR(MAX(0,#REF!-#REF!),0)</f>
        <v>0</v>
      </c>
      <c r="D980" s="1">
        <f>IFERROR(#REF!+#REF!,0)</f>
        <v>0</v>
      </c>
      <c r="E980" s="2">
        <f>IFERROR(AVERAGEIF(Customer_Revenue[[#This Row],[4/1/2022]:[6/30/2022]], "&gt;0"), 0)</f>
        <v>93.67</v>
      </c>
      <c r="F980" s="1">
        <f>IFERROR(AVEDEV(Customer_Revenue[[#This Row],[4/1/2022]:[6/30/2022]]),0)</f>
        <v>41.63111111111111</v>
      </c>
      <c r="G980" s="1">
        <f>IFERROR(MAX(0,#REF!-#REF!),0)</f>
        <v>0</v>
      </c>
      <c r="H980" s="1">
        <f>IFERROR(#REF!+#REF!,0)</f>
        <v>0</v>
      </c>
      <c r="I980" s="2">
        <f>IFERROR(AVERAGEIF(Customer_Revenue[[#This Row],[4/1/2022]:[9/30/2022]], "&gt;0"),0)</f>
        <v>96.061666666666667</v>
      </c>
      <c r="J980" s="1">
        <f>IFERROR(AVEDEV(Customer_Revenue[[#This Row],[4/1/2022]:[9/30/2022]]),0)</f>
        <v>30.73973333333333</v>
      </c>
      <c r="K980" s="1">
        <f>IFERROR(MAX(0,Customer_Revenue[[#This Row],[Q3 Mean]]-Customer_Revenue[[#This Row],[Q3 Mean Absolute Deviation]]),0)</f>
        <v>65.321933333333334</v>
      </c>
      <c r="L980" s="1">
        <f>IFERROR(MAX(0,Customer_Revenue[[#This Row],[Q3 Mean]]+Customer_Revenue[[#This Row],[Q3 Mean Absolute Deviation]]),0)</f>
        <v>126.8014</v>
      </c>
      <c r="M980" s="2">
        <f>IFERROR(AVERAGEIF(Customer_Revenue[[#This Row],[10/1/2021]:[3/31/2022]], "&gt;0"),0)</f>
        <v>90.993076923076899</v>
      </c>
      <c r="N980" s="1">
        <f>IFERROR(AVEDEV(Customer_Revenue[[#This Row],[10/1/2021]:[3/31/2022]]),0)</f>
        <v>0.31952662721892011</v>
      </c>
      <c r="O980" s="1">
        <f>IFERROR(MAX(0,#REF!-#REF!),0)</f>
        <v>0</v>
      </c>
      <c r="P980" s="1">
        <f>IFERROR(#REF!+#REF!,0)</f>
        <v>0</v>
      </c>
      <c r="Q980">
        <v>14650</v>
      </c>
      <c r="V980">
        <v>90.82</v>
      </c>
      <c r="AF980">
        <v>90.82</v>
      </c>
      <c r="AP980">
        <v>90.82</v>
      </c>
      <c r="AZ980">
        <v>90.82</v>
      </c>
      <c r="BJ980">
        <v>90.82</v>
      </c>
      <c r="BT980">
        <v>90.82</v>
      </c>
      <c r="CD980">
        <v>90.82</v>
      </c>
      <c r="CK980" s="17"/>
      <c r="CN980">
        <v>90.82</v>
      </c>
      <c r="CX980">
        <v>90.82</v>
      </c>
      <c r="DH980">
        <v>90.82</v>
      </c>
      <c r="DR980">
        <v>90.82</v>
      </c>
      <c r="EB980">
        <v>90.82</v>
      </c>
      <c r="EL980">
        <v>93.07</v>
      </c>
      <c r="EV980">
        <v>93.07</v>
      </c>
      <c r="FF980">
        <v>93.07</v>
      </c>
      <c r="FP980">
        <v>93.07</v>
      </c>
      <c r="GE980">
        <v>93.07</v>
      </c>
      <c r="GJ980">
        <v>0</v>
      </c>
      <c r="GO980">
        <v>0</v>
      </c>
      <c r="GQ980">
        <v>0</v>
      </c>
      <c r="GT980">
        <v>94.87</v>
      </c>
      <c r="HD980">
        <v>94.87</v>
      </c>
      <c r="HN980">
        <v>95.58</v>
      </c>
      <c r="HX980">
        <v>95.58</v>
      </c>
      <c r="IH980">
        <v>95.58</v>
      </c>
      <c r="IR980">
        <v>95.02</v>
      </c>
      <c r="JB980">
        <v>104.48</v>
      </c>
      <c r="JL980">
        <v>104.48</v>
      </c>
    </row>
    <row r="981" spans="1:278" x14ac:dyDescent="0.3">
      <c r="A981" s="2">
        <f>IFERROR(AVERAGEIF(Customer_Revenue[[#This Row],[1/3/2022]:[3/31/2022]], "&gt;0"), 0)</f>
        <v>36.384999999999998</v>
      </c>
      <c r="B981" s="1">
        <f>IFERROR(AVEDEV(Customer_Revenue[[#This Row],[1/3/2022]:[3/31/2022]]),0)</f>
        <v>0.625</v>
      </c>
      <c r="C981" s="1">
        <f>IFERROR(MAX(0,#REF!-#REF!),0)</f>
        <v>0</v>
      </c>
      <c r="D981" s="1">
        <f>IFERROR(#REF!+#REF!,0)</f>
        <v>0</v>
      </c>
      <c r="E981" s="2">
        <f>IFERROR(AVERAGEIF(Customer_Revenue[[#This Row],[4/1/2022]:[6/30/2022]], "&gt;0"), 0)</f>
        <v>38.86</v>
      </c>
      <c r="F981" s="1">
        <f>IFERROR(AVEDEV(Customer_Revenue[[#This Row],[4/1/2022]:[6/30/2022]]),0)</f>
        <v>14.5725</v>
      </c>
      <c r="G981" s="1">
        <f>IFERROR(MAX(0,#REF!-#REF!),0)</f>
        <v>0</v>
      </c>
      <c r="H981" s="1">
        <f>IFERROR(#REF!+#REF!,0)</f>
        <v>0</v>
      </c>
      <c r="I981" s="2">
        <f>IFERROR(AVERAGEIF(Customer_Revenue[[#This Row],[4/1/2022]:[9/30/2022]], "&gt;0"),0)</f>
        <v>40.106666666666676</v>
      </c>
      <c r="J981" s="1">
        <f>IFERROR(AVEDEV(Customer_Revenue[[#This Row],[4/1/2022]:[9/30/2022]]),0)</f>
        <v>9.8220408163265223</v>
      </c>
      <c r="K981" s="1">
        <f>IFERROR(MAX(0,Customer_Revenue[[#This Row],[Q3 Mean]]-Customer_Revenue[[#This Row],[Q3 Mean Absolute Deviation]]),0)</f>
        <v>30.284625850340156</v>
      </c>
      <c r="L981" s="1">
        <f>IFERROR(MAX(0,Customer_Revenue[[#This Row],[Q3 Mean]]+Customer_Revenue[[#This Row],[Q3 Mean Absolute Deviation]]),0)</f>
        <v>49.928707482993197</v>
      </c>
      <c r="M981" s="2">
        <f>IFERROR(AVERAGEIF(Customer_Revenue[[#This Row],[10/1/2021]:[3/31/2022]], "&gt;0"),0)</f>
        <v>36.183076923076918</v>
      </c>
      <c r="N981" s="1">
        <f>IFERROR(AVEDEV(Customer_Revenue[[#This Row],[10/1/2021]:[3/31/2022]]),0)</f>
        <v>0.31952662721893216</v>
      </c>
      <c r="O981" s="1">
        <f>IFERROR(MAX(0,#REF!-#REF!),0)</f>
        <v>0</v>
      </c>
      <c r="P981" s="1">
        <f>IFERROR(#REF!+#REF!,0)</f>
        <v>0</v>
      </c>
      <c r="Q981">
        <v>14651</v>
      </c>
      <c r="V981">
        <v>36.01</v>
      </c>
      <c r="AF981">
        <v>36.01</v>
      </c>
      <c r="AP981">
        <v>36.01</v>
      </c>
      <c r="AZ981">
        <v>36.01</v>
      </c>
      <c r="BJ981">
        <v>36.01</v>
      </c>
      <c r="BT981">
        <v>36.01</v>
      </c>
      <c r="CD981">
        <v>36.01</v>
      </c>
      <c r="CK981" s="17"/>
      <c r="CN981">
        <v>36.01</v>
      </c>
      <c r="CX981">
        <v>36.01</v>
      </c>
      <c r="DH981">
        <v>36.01</v>
      </c>
      <c r="DR981">
        <v>36.01</v>
      </c>
      <c r="EB981">
        <v>36.01</v>
      </c>
      <c r="EL981">
        <v>38.26</v>
      </c>
      <c r="EV981">
        <v>38.26</v>
      </c>
      <c r="FF981">
        <v>38.26</v>
      </c>
      <c r="FP981">
        <v>38.26</v>
      </c>
      <c r="GC981">
        <v>0</v>
      </c>
      <c r="GE981">
        <v>38.26</v>
      </c>
      <c r="GJ981">
        <v>0</v>
      </c>
      <c r="GT981">
        <v>40.06</v>
      </c>
      <c r="HD981">
        <v>40.06</v>
      </c>
      <c r="HN981">
        <v>40.31</v>
      </c>
      <c r="HX981">
        <v>40.31</v>
      </c>
      <c r="IH981">
        <v>40.31</v>
      </c>
      <c r="IR981">
        <v>39.75</v>
      </c>
      <c r="JB981">
        <v>43.72</v>
      </c>
      <c r="JL981">
        <v>43.72</v>
      </c>
    </row>
    <row r="982" spans="1:278" x14ac:dyDescent="0.3">
      <c r="A982" s="2">
        <f>IFERROR(AVERAGEIF(Customer_Revenue[[#This Row],[1/3/2022]:[3/31/2022]], "&gt;0"), 0)</f>
        <v>35.145384615384614</v>
      </c>
      <c r="B982" s="1">
        <f>IFERROR(AVEDEV(Customer_Revenue[[#This Row],[1/3/2022]:[3/31/2022]]),0)</f>
        <v>0.26840236686390451</v>
      </c>
      <c r="C982" s="1">
        <f>IFERROR(MAX(0,#REF!-#REF!),0)</f>
        <v>0</v>
      </c>
      <c r="D982" s="1">
        <f>IFERROR(#REF!+#REF!,0)</f>
        <v>0</v>
      </c>
      <c r="E982" s="2">
        <f>IFERROR(AVERAGEIF(Customer_Revenue[[#This Row],[4/1/2022]:[6/30/2022]], "&gt;0"), 0)</f>
        <v>35</v>
      </c>
      <c r="F982" s="1">
        <f>IFERROR(AVEDEV(Customer_Revenue[[#This Row],[4/1/2022]:[6/30/2022]]),0)</f>
        <v>0</v>
      </c>
      <c r="G982" s="1">
        <f>IFERROR(MAX(0,#REF!-#REF!),0)</f>
        <v>0</v>
      </c>
      <c r="H982" s="1">
        <f>IFERROR(#REF!+#REF!,0)</f>
        <v>0</v>
      </c>
      <c r="I982" s="2">
        <f>IFERROR(AVERAGEIF(Customer_Revenue[[#This Row],[4/1/2022]:[9/30/2022]], "&gt;0"),0)</f>
        <v>35</v>
      </c>
      <c r="J982" s="1">
        <f>IFERROR(AVEDEV(Customer_Revenue[[#This Row],[4/1/2022]:[9/30/2022]]),0)</f>
        <v>0</v>
      </c>
      <c r="K982" s="1">
        <f>IFERROR(MAX(0,Customer_Revenue[[#This Row],[Q3 Mean]]-Customer_Revenue[[#This Row],[Q3 Mean Absolute Deviation]]),0)</f>
        <v>35</v>
      </c>
      <c r="L982" s="1">
        <f>IFERROR(MAX(0,Customer_Revenue[[#This Row],[Q3 Mean]]+Customer_Revenue[[#This Row],[Q3 Mean Absolute Deviation]]),0)</f>
        <v>35</v>
      </c>
      <c r="M982" s="2">
        <f>IFERROR(AVERAGEIF(Customer_Revenue[[#This Row],[10/1/2021]:[3/31/2022]], "&gt;0"),0)</f>
        <v>35.218076923076922</v>
      </c>
      <c r="N982" s="1">
        <f>IFERROR(AVEDEV(Customer_Revenue[[#This Row],[10/1/2021]:[3/31/2022]]),0)</f>
        <v>0.38582840236686278</v>
      </c>
      <c r="O982" s="1">
        <f>IFERROR(MAX(0,#REF!-#REF!),0)</f>
        <v>0</v>
      </c>
      <c r="P982" s="1">
        <f>IFERROR(#REF!+#REF!,0)</f>
        <v>0</v>
      </c>
      <c r="Q982">
        <v>14653</v>
      </c>
      <c r="U982">
        <v>35</v>
      </c>
      <c r="Z982">
        <v>35</v>
      </c>
      <c r="AE982">
        <v>35</v>
      </c>
      <c r="AJ982">
        <v>35</v>
      </c>
      <c r="AO982">
        <v>35</v>
      </c>
      <c r="AT982">
        <v>35</v>
      </c>
      <c r="AY982">
        <v>35</v>
      </c>
      <c r="BD982">
        <v>35</v>
      </c>
      <c r="BI982">
        <v>35</v>
      </c>
      <c r="BN982">
        <v>35</v>
      </c>
      <c r="BS982">
        <v>35</v>
      </c>
      <c r="BX982">
        <v>36.89</v>
      </c>
      <c r="CC982">
        <v>36.89</v>
      </c>
      <c r="CH982">
        <v>36.89</v>
      </c>
      <c r="CK982" s="17"/>
      <c r="CM982">
        <v>35</v>
      </c>
      <c r="CR982">
        <v>35</v>
      </c>
      <c r="CW982">
        <v>35</v>
      </c>
      <c r="DB982">
        <v>35</v>
      </c>
      <c r="DG982">
        <v>35</v>
      </c>
      <c r="DL982">
        <v>35</v>
      </c>
      <c r="DQ982">
        <v>35</v>
      </c>
      <c r="DV982">
        <v>35</v>
      </c>
      <c r="EA982">
        <v>35</v>
      </c>
      <c r="EF982">
        <v>35</v>
      </c>
      <c r="EK982">
        <v>35</v>
      </c>
      <c r="EP982">
        <v>35</v>
      </c>
      <c r="EU982">
        <v>35</v>
      </c>
      <c r="EZ982">
        <v>35</v>
      </c>
      <c r="FE982">
        <v>35</v>
      </c>
      <c r="FJ982">
        <v>35</v>
      </c>
      <c r="FO982">
        <v>35</v>
      </c>
      <c r="FT982">
        <v>35</v>
      </c>
      <c r="FY982">
        <v>35</v>
      </c>
      <c r="GD982">
        <v>35</v>
      </c>
      <c r="GI982">
        <v>35</v>
      </c>
      <c r="GN982">
        <v>35</v>
      </c>
      <c r="GS982">
        <v>35</v>
      </c>
      <c r="GX982">
        <v>35</v>
      </c>
      <c r="HC982">
        <v>35</v>
      </c>
      <c r="HH982">
        <v>35</v>
      </c>
      <c r="HM982">
        <v>35</v>
      </c>
      <c r="HR982">
        <v>35</v>
      </c>
      <c r="HW982">
        <v>35</v>
      </c>
      <c r="IB982">
        <v>35</v>
      </c>
      <c r="IG982">
        <v>35</v>
      </c>
      <c r="IL982">
        <v>35</v>
      </c>
      <c r="IQ982">
        <v>35</v>
      </c>
      <c r="IV982">
        <v>35</v>
      </c>
      <c r="JA982">
        <v>35</v>
      </c>
      <c r="JF982">
        <v>35</v>
      </c>
      <c r="JK982">
        <v>35</v>
      </c>
      <c r="JP982">
        <v>35</v>
      </c>
    </row>
    <row r="983" spans="1:278" x14ac:dyDescent="0.3">
      <c r="A983" s="2">
        <f>IFERROR(AVERAGEIF(Customer_Revenue[[#This Row],[1/3/2022]:[3/31/2022]], "&gt;0"), 0)</f>
        <v>2907.59</v>
      </c>
      <c r="B983" s="1">
        <f>IFERROR(AVEDEV(Customer_Revenue[[#This Row],[1/3/2022]:[3/31/2022]]),0)</f>
        <v>885.90632812500064</v>
      </c>
      <c r="C983" s="1">
        <f>IFERROR(MAX(0,#REF!-#REF!),0)</f>
        <v>0</v>
      </c>
      <c r="D983" s="1">
        <f>IFERROR(#REF!+#REF!,0)</f>
        <v>0</v>
      </c>
      <c r="E983" s="2">
        <f>IFERROR(AVERAGEIF(Customer_Revenue[[#This Row],[4/1/2022]:[6/30/2022]], "&gt;0"), 0)</f>
        <v>2740.9257142857141</v>
      </c>
      <c r="F983" s="1">
        <f>IFERROR(AVEDEV(Customer_Revenue[[#This Row],[4/1/2022]:[6/30/2022]]),0)</f>
        <v>937.10516923076841</v>
      </c>
      <c r="G983" s="1">
        <f>IFERROR(MAX(0,#REF!-#REF!),0)</f>
        <v>0</v>
      </c>
      <c r="H983" s="1">
        <f>IFERROR(#REF!+#REF!,0)</f>
        <v>0</v>
      </c>
      <c r="I983" s="2">
        <f>IFERROR(AVERAGEIF(Customer_Revenue[[#This Row],[4/1/2022]:[9/30/2022]], "&gt;0"),0)</f>
        <v>2764.339310344827</v>
      </c>
      <c r="J983" s="1">
        <f>IFERROR(AVEDEV(Customer_Revenue[[#This Row],[4/1/2022]:[9/30/2022]]),0)</f>
        <v>962.23368102091752</v>
      </c>
      <c r="K983" s="1">
        <f>IFERROR(MAX(0,Customer_Revenue[[#This Row],[Q3 Mean]]-Customer_Revenue[[#This Row],[Q3 Mean Absolute Deviation]]),0)</f>
        <v>1802.1056293239094</v>
      </c>
      <c r="L983" s="1">
        <f>IFERROR(MAX(0,Customer_Revenue[[#This Row],[Q3 Mean]]+Customer_Revenue[[#This Row],[Q3 Mean Absolute Deviation]]),0)</f>
        <v>3726.5729913657447</v>
      </c>
      <c r="M983" s="2">
        <f>IFERROR(AVERAGEIF(Customer_Revenue[[#This Row],[10/1/2021]:[3/31/2022]], "&gt;0"),0)</f>
        <v>2906.3346153846137</v>
      </c>
      <c r="N983" s="1">
        <f>IFERROR(AVEDEV(Customer_Revenue[[#This Row],[10/1/2021]:[3/31/2022]]),0)</f>
        <v>930.02707692307752</v>
      </c>
      <c r="O983" s="1">
        <f>IFERROR(MAX(0,#REF!-#REF!),0)</f>
        <v>0</v>
      </c>
      <c r="P983" s="1">
        <f>IFERROR(#REF!+#REF!,0)</f>
        <v>0</v>
      </c>
      <c r="Q983">
        <v>14656</v>
      </c>
      <c r="R983">
        <v>2899.43</v>
      </c>
      <c r="S983">
        <v>0</v>
      </c>
      <c r="T983">
        <v>0</v>
      </c>
      <c r="U983">
        <v>0</v>
      </c>
      <c r="V983">
        <v>0</v>
      </c>
      <c r="W983">
        <v>2899.43</v>
      </c>
      <c r="X983">
        <v>0</v>
      </c>
      <c r="Y983">
        <v>0</v>
      </c>
      <c r="Z983">
        <v>0</v>
      </c>
      <c r="AA983">
        <v>0</v>
      </c>
      <c r="AB983">
        <v>2899.43</v>
      </c>
      <c r="AC983">
        <v>0</v>
      </c>
      <c r="AD983">
        <v>0</v>
      </c>
      <c r="AE983">
        <v>0</v>
      </c>
      <c r="AF983">
        <v>0</v>
      </c>
      <c r="AG983">
        <v>2899.43</v>
      </c>
      <c r="AH983">
        <v>0</v>
      </c>
      <c r="AI983">
        <v>0</v>
      </c>
      <c r="AJ983">
        <v>0</v>
      </c>
      <c r="AK983">
        <v>0</v>
      </c>
      <c r="AL983">
        <v>2907.59</v>
      </c>
      <c r="AM983">
        <v>0</v>
      </c>
      <c r="AN983">
        <v>0</v>
      </c>
      <c r="AO983">
        <v>0</v>
      </c>
      <c r="AP983">
        <v>0</v>
      </c>
      <c r="AQ983">
        <v>2907.59</v>
      </c>
      <c r="AR983">
        <v>0</v>
      </c>
      <c r="AS983">
        <v>0</v>
      </c>
      <c r="AT983">
        <v>0</v>
      </c>
      <c r="AU983">
        <v>0</v>
      </c>
      <c r="AV983">
        <v>2907.59</v>
      </c>
      <c r="AW983">
        <v>0</v>
      </c>
      <c r="AX983">
        <v>0</v>
      </c>
      <c r="AY983">
        <v>0</v>
      </c>
      <c r="AZ983">
        <v>0</v>
      </c>
      <c r="BA983">
        <v>2907.59</v>
      </c>
      <c r="BB983">
        <v>0</v>
      </c>
      <c r="BC983">
        <v>0</v>
      </c>
      <c r="BD983">
        <v>0</v>
      </c>
      <c r="BE983">
        <v>0</v>
      </c>
      <c r="BF983">
        <v>2907.59</v>
      </c>
      <c r="BG983">
        <v>0</v>
      </c>
      <c r="BH983">
        <v>0</v>
      </c>
      <c r="BI983">
        <v>0</v>
      </c>
      <c r="BJ983">
        <v>0</v>
      </c>
      <c r="BK983">
        <v>2907.59</v>
      </c>
      <c r="BL983">
        <v>0</v>
      </c>
      <c r="BM983">
        <v>0</v>
      </c>
      <c r="BN983">
        <v>0</v>
      </c>
      <c r="BO983">
        <v>0</v>
      </c>
      <c r="BP983">
        <v>2907.59</v>
      </c>
      <c r="BQ983">
        <v>0</v>
      </c>
      <c r="BR983">
        <v>0</v>
      </c>
      <c r="BS983">
        <v>0</v>
      </c>
      <c r="BT983">
        <v>0</v>
      </c>
      <c r="BU983">
        <v>2907.59</v>
      </c>
      <c r="BV983">
        <v>0</v>
      </c>
      <c r="BW983">
        <v>0</v>
      </c>
      <c r="BX983">
        <v>0</v>
      </c>
      <c r="BY983">
        <v>0</v>
      </c>
      <c r="BZ983">
        <v>2907.59</v>
      </c>
      <c r="CA983">
        <v>0</v>
      </c>
      <c r="CB983">
        <v>0</v>
      </c>
      <c r="CC983">
        <v>0</v>
      </c>
      <c r="CD983">
        <v>0</v>
      </c>
      <c r="CE983">
        <v>2907.59</v>
      </c>
      <c r="CF983">
        <v>0</v>
      </c>
      <c r="CG983">
        <v>0</v>
      </c>
      <c r="CH983">
        <v>0</v>
      </c>
      <c r="CI983">
        <v>0</v>
      </c>
      <c r="CJ983">
        <v>2907.59</v>
      </c>
      <c r="CK983" s="17">
        <v>0</v>
      </c>
      <c r="CL983">
        <v>0</v>
      </c>
      <c r="CM983">
        <v>0</v>
      </c>
      <c r="CN983">
        <v>0</v>
      </c>
      <c r="CO983">
        <v>2907.59</v>
      </c>
      <c r="CP983">
        <v>0</v>
      </c>
      <c r="CQ983">
        <v>0</v>
      </c>
      <c r="CR983">
        <v>0</v>
      </c>
      <c r="CS983">
        <v>0</v>
      </c>
      <c r="CT983">
        <v>2907.59</v>
      </c>
      <c r="CU983">
        <v>0</v>
      </c>
      <c r="CV983">
        <v>0</v>
      </c>
      <c r="CW983">
        <v>0</v>
      </c>
      <c r="CX983">
        <v>0</v>
      </c>
      <c r="CY983">
        <v>2907.59</v>
      </c>
      <c r="CZ983">
        <v>0</v>
      </c>
      <c r="DA983">
        <v>0</v>
      </c>
      <c r="DB983">
        <v>0</v>
      </c>
      <c r="DC983">
        <v>0</v>
      </c>
      <c r="DD983">
        <v>2907.59</v>
      </c>
      <c r="DE983">
        <v>0</v>
      </c>
      <c r="DF983">
        <v>0</v>
      </c>
      <c r="DG983">
        <v>0</v>
      </c>
      <c r="DH983">
        <v>0</v>
      </c>
      <c r="DI983">
        <v>2907.59</v>
      </c>
      <c r="DJ983">
        <v>0</v>
      </c>
      <c r="DK983">
        <v>0</v>
      </c>
      <c r="DL983">
        <v>0</v>
      </c>
      <c r="DM983">
        <v>0</v>
      </c>
      <c r="DN983">
        <v>2907.59</v>
      </c>
      <c r="DO983">
        <v>0</v>
      </c>
      <c r="DP983">
        <v>0</v>
      </c>
      <c r="DQ983">
        <v>0</v>
      </c>
      <c r="DR983">
        <v>0</v>
      </c>
      <c r="DS983">
        <v>2907.59</v>
      </c>
      <c r="DT983">
        <v>0</v>
      </c>
      <c r="DU983">
        <v>0</v>
      </c>
      <c r="DV983">
        <v>0</v>
      </c>
      <c r="DW983">
        <v>0</v>
      </c>
      <c r="DX983">
        <v>2907.59</v>
      </c>
      <c r="DY983">
        <v>0</v>
      </c>
      <c r="DZ983">
        <v>0</v>
      </c>
      <c r="EA983">
        <v>0</v>
      </c>
      <c r="EB983">
        <v>0</v>
      </c>
      <c r="EC983">
        <v>2907.59</v>
      </c>
      <c r="ED983">
        <v>0</v>
      </c>
      <c r="EE983">
        <v>0</v>
      </c>
      <c r="EF983">
        <v>0</v>
      </c>
      <c r="EG983">
        <v>0</v>
      </c>
      <c r="EH983">
        <v>2907.59</v>
      </c>
      <c r="EI983">
        <v>0</v>
      </c>
      <c r="EJ983">
        <v>0</v>
      </c>
      <c r="EK983">
        <v>0</v>
      </c>
      <c r="EL983">
        <v>0</v>
      </c>
      <c r="EM983">
        <v>2907.59</v>
      </c>
      <c r="EN983">
        <v>0</v>
      </c>
      <c r="EO983">
        <v>0</v>
      </c>
      <c r="EP983">
        <v>0</v>
      </c>
      <c r="EQ983">
        <v>0</v>
      </c>
      <c r="ER983">
        <v>2907.59</v>
      </c>
      <c r="ES983">
        <v>0</v>
      </c>
      <c r="ET983">
        <v>0</v>
      </c>
      <c r="EU983">
        <v>0</v>
      </c>
      <c r="EV983">
        <v>0</v>
      </c>
      <c r="EW983">
        <v>2907.59</v>
      </c>
      <c r="EX983">
        <v>0</v>
      </c>
      <c r="EY983">
        <v>0</v>
      </c>
      <c r="EZ983">
        <v>0</v>
      </c>
      <c r="FA983">
        <v>0</v>
      </c>
      <c r="FB983">
        <v>2907.59</v>
      </c>
      <c r="FC983">
        <v>0</v>
      </c>
      <c r="FD983">
        <v>242.45</v>
      </c>
      <c r="FE983">
        <v>0</v>
      </c>
      <c r="FF983">
        <v>0</v>
      </c>
      <c r="FG983">
        <v>2907.59</v>
      </c>
      <c r="FH983">
        <v>0</v>
      </c>
      <c r="FI983">
        <v>0</v>
      </c>
      <c r="FJ983">
        <v>0</v>
      </c>
      <c r="FK983">
        <v>0</v>
      </c>
      <c r="FL983">
        <v>2907.59</v>
      </c>
      <c r="FM983">
        <v>0</v>
      </c>
      <c r="FN983">
        <v>0</v>
      </c>
      <c r="FO983">
        <v>0</v>
      </c>
      <c r="FP983">
        <v>0</v>
      </c>
      <c r="FQ983">
        <v>3011.92</v>
      </c>
      <c r="FR983">
        <v>0</v>
      </c>
      <c r="FS983">
        <v>0</v>
      </c>
      <c r="FT983">
        <v>0</v>
      </c>
      <c r="FU983">
        <v>0</v>
      </c>
      <c r="FV983">
        <v>2907.59</v>
      </c>
      <c r="FW983">
        <v>0</v>
      </c>
      <c r="FX983">
        <v>0</v>
      </c>
      <c r="FY983">
        <v>0</v>
      </c>
      <c r="FZ983">
        <v>0</v>
      </c>
      <c r="GA983">
        <v>2957.97</v>
      </c>
      <c r="GB983">
        <v>0</v>
      </c>
      <c r="GC983">
        <v>0</v>
      </c>
      <c r="GD983">
        <v>0</v>
      </c>
      <c r="GE983">
        <v>0</v>
      </c>
      <c r="GF983">
        <v>2924.49</v>
      </c>
      <c r="GG983">
        <v>0</v>
      </c>
      <c r="GH983">
        <v>0</v>
      </c>
      <c r="GI983">
        <v>0</v>
      </c>
      <c r="GJ983">
        <v>0</v>
      </c>
      <c r="GK983">
        <v>2907.59</v>
      </c>
      <c r="GL983">
        <v>0</v>
      </c>
      <c r="GM983">
        <v>0</v>
      </c>
      <c r="GN983">
        <v>0</v>
      </c>
      <c r="GO983">
        <v>0</v>
      </c>
      <c r="GP983">
        <v>2927.09</v>
      </c>
      <c r="GQ983">
        <v>0</v>
      </c>
      <c r="GR983">
        <v>0</v>
      </c>
      <c r="GS983">
        <v>0</v>
      </c>
      <c r="GT983">
        <v>0</v>
      </c>
      <c r="GU983">
        <v>2907.59</v>
      </c>
      <c r="GV983">
        <v>0</v>
      </c>
      <c r="GW983">
        <v>0</v>
      </c>
      <c r="GX983">
        <v>0</v>
      </c>
      <c r="GY983">
        <v>0</v>
      </c>
      <c r="GZ983">
        <v>3048.32</v>
      </c>
      <c r="HA983">
        <v>0</v>
      </c>
      <c r="HB983">
        <v>0</v>
      </c>
      <c r="HC983">
        <v>0</v>
      </c>
      <c r="HD983">
        <v>0</v>
      </c>
      <c r="HE983">
        <v>3116.19</v>
      </c>
      <c r="HF983">
        <v>0</v>
      </c>
      <c r="HG983">
        <v>0</v>
      </c>
      <c r="HH983">
        <v>0</v>
      </c>
      <c r="HI983">
        <v>0</v>
      </c>
      <c r="HJ983">
        <v>2958.89</v>
      </c>
      <c r="HK983">
        <v>0</v>
      </c>
      <c r="HL983">
        <v>-24.97</v>
      </c>
      <c r="HM983">
        <v>0</v>
      </c>
      <c r="HN983">
        <v>0</v>
      </c>
      <c r="HO983">
        <v>2930.3</v>
      </c>
      <c r="HP983">
        <v>0</v>
      </c>
      <c r="HQ983">
        <v>0</v>
      </c>
      <c r="HR983">
        <v>0</v>
      </c>
      <c r="HS983">
        <v>0</v>
      </c>
      <c r="HT983">
        <v>2907.59</v>
      </c>
      <c r="HU983">
        <v>0</v>
      </c>
      <c r="HV983">
        <v>0</v>
      </c>
      <c r="HW983">
        <v>0</v>
      </c>
      <c r="HX983">
        <v>0</v>
      </c>
      <c r="HY983">
        <v>2907.59</v>
      </c>
      <c r="HZ983">
        <v>0</v>
      </c>
      <c r="IA983">
        <v>0</v>
      </c>
      <c r="IB983">
        <v>0</v>
      </c>
      <c r="IC983">
        <v>0</v>
      </c>
      <c r="ID983">
        <v>3009.97</v>
      </c>
      <c r="IE983">
        <v>0</v>
      </c>
      <c r="IF983">
        <v>0</v>
      </c>
      <c r="IG983">
        <v>0</v>
      </c>
      <c r="IH983">
        <v>0</v>
      </c>
      <c r="II983">
        <v>2959.59</v>
      </c>
      <c r="IJ983">
        <v>0</v>
      </c>
      <c r="IK983">
        <v>0</v>
      </c>
      <c r="IL983">
        <v>0</v>
      </c>
      <c r="IM983">
        <v>0</v>
      </c>
      <c r="IN983">
        <v>2907.59</v>
      </c>
      <c r="IO983">
        <v>0</v>
      </c>
      <c r="IP983">
        <v>0</v>
      </c>
      <c r="IQ983">
        <v>0</v>
      </c>
      <c r="IR983">
        <v>0</v>
      </c>
      <c r="IS983">
        <v>2959.59</v>
      </c>
      <c r="IT983">
        <v>0</v>
      </c>
      <c r="IU983">
        <v>0</v>
      </c>
      <c r="IV983">
        <v>0</v>
      </c>
      <c r="IW983">
        <v>0</v>
      </c>
      <c r="IX983">
        <v>2882.6200000000003</v>
      </c>
      <c r="IY983">
        <v>0</v>
      </c>
      <c r="IZ983">
        <v>379.5</v>
      </c>
      <c r="JA983">
        <v>0</v>
      </c>
      <c r="JB983">
        <v>0</v>
      </c>
      <c r="JC983">
        <v>2939.44</v>
      </c>
      <c r="JD983">
        <v>0</v>
      </c>
      <c r="JE983">
        <v>0</v>
      </c>
      <c r="JF983">
        <v>0</v>
      </c>
      <c r="JG983">
        <v>0</v>
      </c>
      <c r="JH983">
        <v>2907.59</v>
      </c>
      <c r="JI983">
        <v>0</v>
      </c>
      <c r="JJ983">
        <v>0</v>
      </c>
      <c r="JK983">
        <v>0</v>
      </c>
      <c r="JL983">
        <v>0</v>
      </c>
      <c r="JM983">
        <v>3118.84</v>
      </c>
      <c r="JN983">
        <v>0</v>
      </c>
      <c r="JO983">
        <v>0</v>
      </c>
      <c r="JP983">
        <v>0</v>
      </c>
      <c r="JQ983">
        <v>0</v>
      </c>
      <c r="JR983">
        <v>2907.59</v>
      </c>
    </row>
    <row r="984" spans="1:278" x14ac:dyDescent="0.3">
      <c r="A984" s="2">
        <f>IFERROR(AVERAGEIF(Customer_Revenue[[#This Row],[1/3/2022]:[3/31/2022]], "&gt;0"), 0)</f>
        <v>9.7000000000000011</v>
      </c>
      <c r="B984" s="1">
        <f>IFERROR(AVEDEV(Customer_Revenue[[#This Row],[1/3/2022]:[3/31/2022]]),0)</f>
        <v>1.7763568394002505E-15</v>
      </c>
      <c r="C984" s="1">
        <f>IFERROR(MAX(0,#REF!-#REF!),0)</f>
        <v>0</v>
      </c>
      <c r="D984" s="1">
        <f>IFERROR(#REF!+#REF!,0)</f>
        <v>0</v>
      </c>
      <c r="E984" s="2">
        <f>IFERROR(AVERAGEIF(Customer_Revenue[[#This Row],[4/1/2022]:[6/30/2022]], "&gt;0"), 0)</f>
        <v>9.7000000000000011</v>
      </c>
      <c r="F984" s="1">
        <f>IFERROR(AVEDEV(Customer_Revenue[[#This Row],[4/1/2022]:[6/30/2022]]),0)</f>
        <v>1.7763568394002505E-15</v>
      </c>
      <c r="G984" s="1">
        <f>IFERROR(MAX(0,#REF!-#REF!),0)</f>
        <v>0</v>
      </c>
      <c r="H984" s="1">
        <f>IFERROR(#REF!+#REF!,0)</f>
        <v>0</v>
      </c>
      <c r="I984" s="2">
        <f>IFERROR(AVERAGEIF(Customer_Revenue[[#This Row],[4/1/2022]:[9/30/2022]], "&gt;0"),0)</f>
        <v>9.6999999999999957</v>
      </c>
      <c r="J984" s="1">
        <f>IFERROR(AVEDEV(Customer_Revenue[[#This Row],[4/1/2022]:[9/30/2022]]),0)</f>
        <v>3.5527136788005009E-15</v>
      </c>
      <c r="K984" s="1">
        <f>IFERROR(MAX(0,Customer_Revenue[[#This Row],[Q3 Mean]]-Customer_Revenue[[#This Row],[Q3 Mean Absolute Deviation]]),0)</f>
        <v>9.6999999999999922</v>
      </c>
      <c r="L984" s="1">
        <f>IFERROR(MAX(0,Customer_Revenue[[#This Row],[Q3 Mean]]+Customer_Revenue[[#This Row],[Q3 Mean Absolute Deviation]]),0)</f>
        <v>9.6999999999999993</v>
      </c>
      <c r="M984" s="2">
        <f>IFERROR(AVERAGEIF(Customer_Revenue[[#This Row],[10/1/2021]:[3/31/2022]], "&gt;0"),0)</f>
        <v>9.5076923076923023</v>
      </c>
      <c r="N984" s="1">
        <f>IFERROR(AVEDEV(Customer_Revenue[[#This Row],[10/1/2021]:[3/31/2022]]),0)</f>
        <v>0.23668639053254545</v>
      </c>
      <c r="O984" s="1">
        <f>IFERROR(MAX(0,#REF!-#REF!),0)</f>
        <v>0</v>
      </c>
      <c r="P984" s="1">
        <f>IFERROR(#REF!+#REF!,0)</f>
        <v>0</v>
      </c>
      <c r="Q984">
        <v>14657</v>
      </c>
      <c r="U984">
        <v>9.1999999999999993</v>
      </c>
      <c r="Z984">
        <v>9.1999999999999993</v>
      </c>
      <c r="AE984">
        <v>9.1999999999999993</v>
      </c>
      <c r="AJ984">
        <v>9.1999999999999993</v>
      </c>
      <c r="AO984">
        <v>9.1999999999999993</v>
      </c>
      <c r="AT984">
        <v>9.1999999999999993</v>
      </c>
      <c r="AY984">
        <v>9.1999999999999993</v>
      </c>
      <c r="BD984">
        <v>9.1999999999999993</v>
      </c>
      <c r="BI984">
        <v>9.1999999999999993</v>
      </c>
      <c r="BN984">
        <v>9.1999999999999993</v>
      </c>
      <c r="BS984">
        <v>9.6999999999999993</v>
      </c>
      <c r="BX984">
        <v>9.6999999999999993</v>
      </c>
      <c r="CC984">
        <v>9.6999999999999993</v>
      </c>
      <c r="CH984">
        <v>9.6999999999999993</v>
      </c>
      <c r="CK984" s="17"/>
      <c r="CM984">
        <v>9.6999999999999993</v>
      </c>
      <c r="CR984">
        <v>9.6999999999999993</v>
      </c>
      <c r="CW984">
        <v>9.6999999999999993</v>
      </c>
      <c r="DB984">
        <v>9.6999999999999993</v>
      </c>
      <c r="DG984">
        <v>9.6999999999999993</v>
      </c>
      <c r="DL984">
        <v>9.6999999999999993</v>
      </c>
      <c r="DQ984">
        <v>9.6999999999999993</v>
      </c>
      <c r="DV984">
        <v>9.6999999999999993</v>
      </c>
      <c r="EA984">
        <v>9.6999999999999993</v>
      </c>
      <c r="EF984">
        <v>9.6999999999999993</v>
      </c>
      <c r="EK984">
        <v>9.6999999999999993</v>
      </c>
      <c r="EP984">
        <v>9.6999999999999993</v>
      </c>
      <c r="EU984">
        <v>9.6999999999999993</v>
      </c>
      <c r="EZ984">
        <v>9.6999999999999993</v>
      </c>
      <c r="FE984">
        <v>9.6999999999999993</v>
      </c>
      <c r="FJ984">
        <v>9.6999999999999993</v>
      </c>
      <c r="FO984">
        <v>9.6999999999999993</v>
      </c>
      <c r="FT984">
        <v>9.6999999999999993</v>
      </c>
      <c r="FY984">
        <v>9.6999999999999993</v>
      </c>
      <c r="GD984">
        <v>9.6999999999999993</v>
      </c>
      <c r="GI984">
        <v>9.6999999999999993</v>
      </c>
      <c r="GN984">
        <v>9.6999999999999993</v>
      </c>
      <c r="GS984">
        <v>9.6999999999999993</v>
      </c>
      <c r="GX984">
        <v>9.6999999999999993</v>
      </c>
      <c r="HC984">
        <v>9.6999999999999993</v>
      </c>
      <c r="HH984">
        <v>9.6999999999999993</v>
      </c>
      <c r="HM984">
        <v>9.6999999999999993</v>
      </c>
      <c r="HR984">
        <v>9.6999999999999993</v>
      </c>
      <c r="HW984">
        <v>9.6999999999999993</v>
      </c>
      <c r="IB984">
        <v>9.6999999999999993</v>
      </c>
      <c r="IG984">
        <v>9.6999999999999993</v>
      </c>
      <c r="IL984">
        <v>9.6999999999999993</v>
      </c>
      <c r="IQ984">
        <v>9.6999999999999993</v>
      </c>
      <c r="IV984">
        <v>9.6999999999999993</v>
      </c>
      <c r="JA984">
        <v>9.6999999999999993</v>
      </c>
      <c r="JF984">
        <v>9.6999999999999993</v>
      </c>
      <c r="JK984">
        <v>9.6999999999999993</v>
      </c>
      <c r="JP984">
        <v>9.6999999999999993</v>
      </c>
    </row>
    <row r="985" spans="1:278" x14ac:dyDescent="0.3">
      <c r="A985" s="2">
        <f>IFERROR(AVERAGEIF(Customer_Revenue[[#This Row],[1/3/2022]:[3/31/2022]], "&gt;0"), 0)</f>
        <v>37.579999999999991</v>
      </c>
      <c r="B985" s="1">
        <f>IFERROR(AVEDEV(Customer_Revenue[[#This Row],[1/3/2022]:[3/31/2022]]),0)</f>
        <v>7.1054273576010019E-15</v>
      </c>
      <c r="C985" s="1">
        <f>IFERROR(MAX(0,#REF!-#REF!),0)</f>
        <v>0</v>
      </c>
      <c r="D985" s="1">
        <f>IFERROR(#REF!+#REF!,0)</f>
        <v>0</v>
      </c>
      <c r="E985" s="2">
        <f>IFERROR(AVERAGEIF(Customer_Revenue[[#This Row],[4/1/2022]:[6/30/2022]], "&gt;0"), 0)</f>
        <v>37.579999999999991</v>
      </c>
      <c r="F985" s="1">
        <f>IFERROR(AVEDEV(Customer_Revenue[[#This Row],[4/1/2022]:[6/30/2022]]),0)</f>
        <v>7.1054273576010019E-15</v>
      </c>
      <c r="G985" s="1">
        <f>IFERROR(MAX(0,#REF!-#REF!),0)</f>
        <v>0</v>
      </c>
      <c r="H985" s="1">
        <f>IFERROR(#REF!+#REF!,0)</f>
        <v>0</v>
      </c>
      <c r="I985" s="2">
        <f>IFERROR(AVERAGEIF(Customer_Revenue[[#This Row],[4/1/2022]:[9/30/2022]], "&gt;0"),0)</f>
        <v>37.580000000000013</v>
      </c>
      <c r="J985" s="1">
        <f>IFERROR(AVEDEV(Customer_Revenue[[#This Row],[4/1/2022]:[9/30/2022]]),0)</f>
        <v>1.4210854715202004E-14</v>
      </c>
      <c r="K985" s="1">
        <f>IFERROR(MAX(0,Customer_Revenue[[#This Row],[Q3 Mean]]-Customer_Revenue[[#This Row],[Q3 Mean Absolute Deviation]]),0)</f>
        <v>37.58</v>
      </c>
      <c r="L985" s="1">
        <f>IFERROR(MAX(0,Customer_Revenue[[#This Row],[Q3 Mean]]+Customer_Revenue[[#This Row],[Q3 Mean Absolute Deviation]]),0)</f>
        <v>37.580000000000027</v>
      </c>
      <c r="M985" s="2">
        <f>IFERROR(AVERAGEIF(Customer_Revenue[[#This Row],[10/1/2021]:[3/31/2022]], "&gt;0"),0)</f>
        <v>36.849230769230786</v>
      </c>
      <c r="N985" s="1">
        <f>IFERROR(AVEDEV(Customer_Revenue[[#This Row],[10/1/2021]:[3/31/2022]]),0)</f>
        <v>0.8994082840236638</v>
      </c>
      <c r="O985" s="1">
        <f>IFERROR(MAX(0,#REF!-#REF!),0)</f>
        <v>0</v>
      </c>
      <c r="P985" s="1">
        <f>IFERROR(#REF!+#REF!,0)</f>
        <v>0</v>
      </c>
      <c r="Q985">
        <v>14658</v>
      </c>
      <c r="U985">
        <v>35.68</v>
      </c>
      <c r="Z985">
        <v>35.68</v>
      </c>
      <c r="AE985">
        <v>35.68</v>
      </c>
      <c r="AJ985">
        <v>35.68</v>
      </c>
      <c r="AO985">
        <v>35.68</v>
      </c>
      <c r="AT985">
        <v>35.68</v>
      </c>
      <c r="AY985">
        <v>35.68</v>
      </c>
      <c r="BD985">
        <v>35.68</v>
      </c>
      <c r="BI985">
        <v>35.68</v>
      </c>
      <c r="BN985">
        <v>35.68</v>
      </c>
      <c r="BS985">
        <v>37.58</v>
      </c>
      <c r="BX985">
        <v>37.58</v>
      </c>
      <c r="CC985">
        <v>37.58</v>
      </c>
      <c r="CH985">
        <v>37.58</v>
      </c>
      <c r="CK985" s="17"/>
      <c r="CM985">
        <v>37.58</v>
      </c>
      <c r="CR985">
        <v>37.58</v>
      </c>
      <c r="CW985">
        <v>37.58</v>
      </c>
      <c r="DB985">
        <v>37.58</v>
      </c>
      <c r="DG985">
        <v>37.58</v>
      </c>
      <c r="DL985">
        <v>37.58</v>
      </c>
      <c r="DQ985">
        <v>37.58</v>
      </c>
      <c r="DV985">
        <v>37.58</v>
      </c>
      <c r="EA985">
        <v>37.58</v>
      </c>
      <c r="EF985">
        <v>37.58</v>
      </c>
      <c r="EK985">
        <v>37.58</v>
      </c>
      <c r="EP985">
        <v>37.58</v>
      </c>
      <c r="EU985">
        <v>37.58</v>
      </c>
      <c r="EZ985">
        <v>37.58</v>
      </c>
      <c r="FE985">
        <v>37.58</v>
      </c>
      <c r="FJ985">
        <v>37.58</v>
      </c>
      <c r="FO985">
        <v>37.58</v>
      </c>
      <c r="FT985">
        <v>37.58</v>
      </c>
      <c r="FY985">
        <v>37.58</v>
      </c>
      <c r="GD985">
        <v>37.58</v>
      </c>
      <c r="GI985">
        <v>37.58</v>
      </c>
      <c r="GN985">
        <v>37.58</v>
      </c>
      <c r="GS985">
        <v>37.58</v>
      </c>
      <c r="GX985">
        <v>37.58</v>
      </c>
      <c r="HC985">
        <v>37.58</v>
      </c>
      <c r="HH985">
        <v>37.58</v>
      </c>
      <c r="HM985">
        <v>37.58</v>
      </c>
      <c r="HR985">
        <v>37.58</v>
      </c>
      <c r="HW985">
        <v>37.58</v>
      </c>
      <c r="IB985">
        <v>37.58</v>
      </c>
      <c r="IG985">
        <v>37.58</v>
      </c>
      <c r="IL985">
        <v>37.58</v>
      </c>
      <c r="IQ985">
        <v>37.58</v>
      </c>
      <c r="IV985">
        <v>37.58</v>
      </c>
      <c r="JA985">
        <v>37.58</v>
      </c>
      <c r="JF985">
        <v>37.58</v>
      </c>
      <c r="JK985">
        <v>37.58</v>
      </c>
      <c r="JP985">
        <v>37.58</v>
      </c>
    </row>
    <row r="986" spans="1:278" x14ac:dyDescent="0.3">
      <c r="A986" s="2">
        <f>IFERROR(AVERAGEIF(Customer_Revenue[[#This Row],[1/3/2022]:[3/31/2022]], "&gt;0"), 0)</f>
        <v>16.549999999999997</v>
      </c>
      <c r="B986" s="1">
        <f>IFERROR(AVEDEV(Customer_Revenue[[#This Row],[1/3/2022]:[3/31/2022]]),0)</f>
        <v>0.50769230769230567</v>
      </c>
      <c r="C986" s="1">
        <f>IFERROR(MAX(0,#REF!-#REF!),0)</f>
        <v>0</v>
      </c>
      <c r="D986" s="1">
        <f>IFERROR(#REF!+#REF!,0)</f>
        <v>0</v>
      </c>
      <c r="E986" s="2">
        <f>IFERROR(AVERAGEIF(Customer_Revenue[[#This Row],[4/1/2022]:[6/30/2022]], "&gt;0"), 0)</f>
        <v>18.199999999999996</v>
      </c>
      <c r="F986" s="1">
        <f>IFERROR(AVEDEV(Customer_Revenue[[#This Row],[4/1/2022]:[6/30/2022]]),0)</f>
        <v>3.5527136788005009E-15</v>
      </c>
      <c r="G986" s="1">
        <f>IFERROR(MAX(0,#REF!-#REF!),0)</f>
        <v>0</v>
      </c>
      <c r="H986" s="1">
        <f>IFERROR(#REF!+#REF!,0)</f>
        <v>0</v>
      </c>
      <c r="I986" s="2">
        <f>IFERROR(AVERAGEIF(Customer_Revenue[[#This Row],[4/1/2022]:[9/30/2022]], "&gt;0"),0)</f>
        <v>18.199999999999992</v>
      </c>
      <c r="J986" s="1">
        <f>IFERROR(AVEDEV(Customer_Revenue[[#This Row],[4/1/2022]:[9/30/2022]]),0)</f>
        <v>7.1054273576010019E-15</v>
      </c>
      <c r="K986" s="1">
        <f>IFERROR(MAX(0,Customer_Revenue[[#This Row],[Q3 Mean]]-Customer_Revenue[[#This Row],[Q3 Mean Absolute Deviation]]),0)</f>
        <v>18.199999999999985</v>
      </c>
      <c r="L986" s="1">
        <f>IFERROR(MAX(0,Customer_Revenue[[#This Row],[Q3 Mean]]+Customer_Revenue[[#This Row],[Q3 Mean Absolute Deviation]]),0)</f>
        <v>18.2</v>
      </c>
      <c r="M986" s="2">
        <f>IFERROR(AVERAGEIF(Customer_Revenue[[#This Row],[10/1/2021]:[3/31/2022]], "&gt;0"),0)</f>
        <v>16.092307692307692</v>
      </c>
      <c r="N986" s="1">
        <f>IFERROR(AVEDEV(Customer_Revenue[[#This Row],[10/1/2021]:[3/31/2022]]),0)</f>
        <v>0.49408284023668669</v>
      </c>
      <c r="O986" s="1">
        <f>IFERROR(MAX(0,#REF!-#REF!),0)</f>
        <v>0</v>
      </c>
      <c r="P986" s="1">
        <f>IFERROR(#REF!+#REF!,0)</f>
        <v>0</v>
      </c>
      <c r="Q986">
        <v>14659</v>
      </c>
      <c r="U986">
        <v>15.45</v>
      </c>
      <c r="Z986">
        <v>15.45</v>
      </c>
      <c r="AE986">
        <v>15.45</v>
      </c>
      <c r="AJ986">
        <v>15.45</v>
      </c>
      <c r="AO986">
        <v>15.45</v>
      </c>
      <c r="AT986">
        <v>15.45</v>
      </c>
      <c r="AY986">
        <v>15.45</v>
      </c>
      <c r="BD986">
        <v>15.45</v>
      </c>
      <c r="BI986">
        <v>15.45</v>
      </c>
      <c r="BN986">
        <v>15.45</v>
      </c>
      <c r="BS986">
        <v>16.25</v>
      </c>
      <c r="BX986">
        <v>16.25</v>
      </c>
      <c r="CC986">
        <v>16.25</v>
      </c>
      <c r="CH986">
        <v>16.25</v>
      </c>
      <c r="CK986" s="17"/>
      <c r="CM986">
        <v>16.25</v>
      </c>
      <c r="CR986">
        <v>16.25</v>
      </c>
      <c r="CW986">
        <v>16.25</v>
      </c>
      <c r="DB986">
        <v>16.25</v>
      </c>
      <c r="DG986">
        <v>16.25</v>
      </c>
      <c r="DL986">
        <v>16.25</v>
      </c>
      <c r="DQ986">
        <v>16.25</v>
      </c>
      <c r="DV986">
        <v>16.25</v>
      </c>
      <c r="EA986">
        <v>16.25</v>
      </c>
      <c r="EF986">
        <v>16.25</v>
      </c>
      <c r="EK986">
        <v>18.2</v>
      </c>
      <c r="EP986">
        <v>18.2</v>
      </c>
      <c r="EU986">
        <v>18.2</v>
      </c>
      <c r="EZ986">
        <v>18.2</v>
      </c>
      <c r="FE986">
        <v>18.2</v>
      </c>
      <c r="FJ986">
        <v>18.2</v>
      </c>
      <c r="FO986">
        <v>18.2</v>
      </c>
      <c r="FT986">
        <v>18.2</v>
      </c>
      <c r="FY986">
        <v>18.2</v>
      </c>
      <c r="GD986">
        <v>18.2</v>
      </c>
      <c r="GI986">
        <v>18.2</v>
      </c>
      <c r="GN986">
        <v>18.2</v>
      </c>
      <c r="GS986">
        <v>18.2</v>
      </c>
      <c r="GX986">
        <v>18.2</v>
      </c>
      <c r="HC986">
        <v>18.2</v>
      </c>
      <c r="HH986">
        <v>18.2</v>
      </c>
      <c r="HM986">
        <v>18.2</v>
      </c>
      <c r="HR986">
        <v>18.2</v>
      </c>
      <c r="HW986">
        <v>18.2</v>
      </c>
      <c r="IB986">
        <v>18.2</v>
      </c>
      <c r="IG986">
        <v>18.2</v>
      </c>
      <c r="IL986">
        <v>18.2</v>
      </c>
      <c r="IQ986">
        <v>18.2</v>
      </c>
      <c r="IV986">
        <v>18.2</v>
      </c>
      <c r="JA986">
        <v>18.2</v>
      </c>
      <c r="JF986">
        <v>18.2</v>
      </c>
      <c r="JK986">
        <v>18.2</v>
      </c>
      <c r="JP986">
        <v>18.2</v>
      </c>
    </row>
    <row r="987" spans="1:278" x14ac:dyDescent="0.3">
      <c r="A987" s="2">
        <f>IFERROR(AVERAGEIF(Customer_Revenue[[#This Row],[1/3/2022]:[3/31/2022]], "&gt;0"), 0)</f>
        <v>62.93363636363636</v>
      </c>
      <c r="B987" s="1">
        <f>IFERROR(AVEDEV(Customer_Revenue[[#This Row],[1/3/2022]:[3/31/2022]]),0)</f>
        <v>28.187040816326533</v>
      </c>
      <c r="C987" s="1">
        <f>IFERROR(MAX(0,#REF!-#REF!),0)</f>
        <v>0</v>
      </c>
      <c r="D987" s="1">
        <f>IFERROR(#REF!+#REF!,0)</f>
        <v>0</v>
      </c>
      <c r="E987" s="2">
        <f>IFERROR(AVERAGEIF(Customer_Revenue[[#This Row],[4/1/2022]:[6/30/2022]], "&gt;0"), 0)</f>
        <v>65.308461538461543</v>
      </c>
      <c r="F987" s="1">
        <f>IFERROR(AVEDEV(Customer_Revenue[[#This Row],[4/1/2022]:[6/30/2022]]),0)</f>
        <v>1.0224852071005979</v>
      </c>
      <c r="G987" s="1">
        <f>IFERROR(MAX(0,#REF!-#REF!),0)</f>
        <v>0</v>
      </c>
      <c r="H987" s="1">
        <f>IFERROR(#REF!+#REF!,0)</f>
        <v>0</v>
      </c>
      <c r="I987" s="2">
        <f>IFERROR(AVERAGEIF(Customer_Revenue[[#This Row],[4/1/2022]:[9/30/2022]], "&gt;0"),0)</f>
        <v>67.006153846153865</v>
      </c>
      <c r="J987" s="1">
        <f>IFERROR(AVEDEV(Customer_Revenue[[#This Row],[4/1/2022]:[9/30/2022]]),0)</f>
        <v>1.7509467455621341</v>
      </c>
      <c r="K987" s="1">
        <f>IFERROR(MAX(0,Customer_Revenue[[#This Row],[Q3 Mean]]-Customer_Revenue[[#This Row],[Q3 Mean Absolute Deviation]]),0)</f>
        <v>65.255207100591733</v>
      </c>
      <c r="L987" s="1">
        <f>IFERROR(MAX(0,Customer_Revenue[[#This Row],[Q3 Mean]]+Customer_Revenue[[#This Row],[Q3 Mean Absolute Deviation]]),0)</f>
        <v>68.757100591715997</v>
      </c>
      <c r="M987" s="2">
        <f>IFERROR(AVERAGEIF(Customer_Revenue[[#This Row],[10/1/2021]:[3/31/2022]], "&gt;0"),0)</f>
        <v>63.949999999999996</v>
      </c>
      <c r="N987" s="1">
        <f>IFERROR(AVEDEV(Customer_Revenue[[#This Row],[10/1/2021]:[3/31/2022]]),0)</f>
        <v>20.073415637860084</v>
      </c>
      <c r="O987" s="1">
        <f>IFERROR(MAX(0,#REF!-#REF!),0)</f>
        <v>0</v>
      </c>
      <c r="P987" s="1">
        <f>IFERROR(#REF!+#REF!,0)</f>
        <v>0</v>
      </c>
      <c r="Q987">
        <v>14675</v>
      </c>
      <c r="S987">
        <v>62.32</v>
      </c>
      <c r="X987">
        <v>62.32</v>
      </c>
      <c r="AC987">
        <v>62.32</v>
      </c>
      <c r="AH987">
        <v>62.32</v>
      </c>
      <c r="AM987">
        <v>62.32</v>
      </c>
      <c r="AR987">
        <v>62.32</v>
      </c>
      <c r="AW987">
        <v>62.32</v>
      </c>
      <c r="BB987">
        <v>62.32</v>
      </c>
      <c r="BG987">
        <v>62.32</v>
      </c>
      <c r="BL987">
        <v>62.32</v>
      </c>
      <c r="BQ987">
        <v>62.32</v>
      </c>
      <c r="BV987">
        <v>93.06</v>
      </c>
      <c r="CA987">
        <v>0</v>
      </c>
      <c r="CF987">
        <v>62.32</v>
      </c>
      <c r="CK987" s="17">
        <v>0</v>
      </c>
      <c r="CO987">
        <v>-62.32</v>
      </c>
      <c r="CP987">
        <v>62.32</v>
      </c>
      <c r="CU987">
        <v>62.32</v>
      </c>
      <c r="CZ987">
        <v>62.32</v>
      </c>
      <c r="DE987">
        <v>62.32</v>
      </c>
      <c r="DJ987">
        <v>62.32</v>
      </c>
      <c r="DO987">
        <v>62.32</v>
      </c>
      <c r="DT987">
        <v>0</v>
      </c>
      <c r="DY987">
        <v>62.32</v>
      </c>
      <c r="ED987">
        <v>64.569999999999993</v>
      </c>
      <c r="EI987">
        <v>64.569999999999993</v>
      </c>
      <c r="EN987">
        <v>64.569999999999993</v>
      </c>
      <c r="ES987">
        <v>64.569999999999993</v>
      </c>
      <c r="EX987">
        <v>64.569999999999993</v>
      </c>
      <c r="FC987">
        <v>64.569999999999993</v>
      </c>
      <c r="FH987">
        <v>64.569999999999993</v>
      </c>
      <c r="FM987">
        <v>64.569999999999993</v>
      </c>
      <c r="FR987">
        <v>64.569999999999993</v>
      </c>
      <c r="FW987">
        <v>64.569999999999993</v>
      </c>
      <c r="GB987">
        <v>64.569999999999993</v>
      </c>
      <c r="GG987">
        <v>64.569999999999993</v>
      </c>
      <c r="GL987">
        <v>66.97</v>
      </c>
      <c r="GQ987">
        <v>66.97</v>
      </c>
      <c r="GV987">
        <v>66.97</v>
      </c>
      <c r="HA987">
        <v>66.97</v>
      </c>
      <c r="HF987">
        <v>67.41</v>
      </c>
      <c r="HK987">
        <v>67.41</v>
      </c>
      <c r="HP987">
        <v>67.41</v>
      </c>
      <c r="HU987">
        <v>67.41</v>
      </c>
      <c r="HZ987">
        <v>67.41</v>
      </c>
      <c r="IE987">
        <v>67.41</v>
      </c>
      <c r="IJ987">
        <v>67.41</v>
      </c>
      <c r="IO987">
        <v>66.66</v>
      </c>
      <c r="IT987">
        <v>66.66</v>
      </c>
      <c r="IY987">
        <v>71.989999999999995</v>
      </c>
      <c r="JD987">
        <v>71.989999999999995</v>
      </c>
      <c r="JI987">
        <v>71.989999999999995</v>
      </c>
      <c r="JN987">
        <v>71.989999999999995</v>
      </c>
    </row>
    <row r="988" spans="1:278" x14ac:dyDescent="0.3">
      <c r="A988" s="2">
        <f>IFERROR(AVERAGEIF(Customer_Revenue[[#This Row],[1/3/2022]:[3/31/2022]], "&gt;0"), 0)</f>
        <v>74.424615384615407</v>
      </c>
      <c r="B988" s="1">
        <f>IFERROR(AVEDEV(Customer_Revenue[[#This Row],[1/3/2022]:[3/31/2022]]),0)</f>
        <v>1.6526627218934942</v>
      </c>
      <c r="C988" s="1">
        <f>IFERROR(MAX(0,#REF!-#REF!),0)</f>
        <v>0</v>
      </c>
      <c r="D988" s="1">
        <f>IFERROR(#REF!+#REF!,0)</f>
        <v>0</v>
      </c>
      <c r="E988" s="2">
        <f>IFERROR(AVERAGEIF(Customer_Revenue[[#This Row],[4/1/2022]:[6/30/2022]], "&gt;0"), 0)</f>
        <v>71.478461538461531</v>
      </c>
      <c r="F988" s="1">
        <f>IFERROR(AVEDEV(Customer_Revenue[[#This Row],[4/1/2022]:[6/30/2022]]),0)</f>
        <v>2.7053254437869763</v>
      </c>
      <c r="G988" s="1">
        <f>IFERROR(MAX(0,#REF!-#REF!),0)</f>
        <v>0</v>
      </c>
      <c r="H988" s="1">
        <f>IFERROR(#REF!+#REF!,0)</f>
        <v>0</v>
      </c>
      <c r="I988" s="2">
        <f>IFERROR(AVERAGEIF(Customer_Revenue[[#This Row],[4/1/2022]:[9/30/2022]], "&gt;0"),0)</f>
        <v>70.940384615384588</v>
      </c>
      <c r="J988" s="1">
        <f>IFERROR(AVEDEV(Customer_Revenue[[#This Row],[4/1/2022]:[9/30/2022]]),0)</f>
        <v>1.4768343195266054</v>
      </c>
      <c r="K988" s="1">
        <f>IFERROR(MAX(0,Customer_Revenue[[#This Row],[Q3 Mean]]-Customer_Revenue[[#This Row],[Q3 Mean Absolute Deviation]]),0)</f>
        <v>69.463550295857985</v>
      </c>
      <c r="L988" s="1">
        <f>IFERROR(MAX(0,Customer_Revenue[[#This Row],[Q3 Mean]]+Customer_Revenue[[#This Row],[Q3 Mean Absolute Deviation]]),0)</f>
        <v>72.41721893491119</v>
      </c>
      <c r="M988" s="2">
        <f>IFERROR(AVERAGEIF(Customer_Revenue[[#This Row],[10/1/2021]:[3/31/2022]], "&gt;0"),0)</f>
        <v>74.376153846153827</v>
      </c>
      <c r="N988" s="1">
        <f>IFERROR(AVEDEV(Customer_Revenue[[#This Row],[10/1/2021]:[3/31/2022]]),0)</f>
        <v>3.4904733727810626</v>
      </c>
      <c r="O988" s="1">
        <f>IFERROR(MAX(0,#REF!-#REF!),0)</f>
        <v>0</v>
      </c>
      <c r="P988" s="1">
        <f>IFERROR(#REF!+#REF!,0)</f>
        <v>0</v>
      </c>
      <c r="Q988">
        <v>14685</v>
      </c>
      <c r="U988">
        <v>80.099999999999994</v>
      </c>
      <c r="Z988">
        <v>80.099999999999994</v>
      </c>
      <c r="AE988">
        <v>80.099999999999994</v>
      </c>
      <c r="AJ988">
        <v>80.099999999999994</v>
      </c>
      <c r="AO988">
        <v>80.099999999999994</v>
      </c>
      <c r="AT988">
        <v>80.099999999999994</v>
      </c>
      <c r="AY988">
        <v>65.92</v>
      </c>
      <c r="BD988">
        <v>57.82</v>
      </c>
      <c r="BI988">
        <v>65.92</v>
      </c>
      <c r="BN988">
        <v>74</v>
      </c>
      <c r="BS988">
        <v>74</v>
      </c>
      <c r="BX988">
        <v>74</v>
      </c>
      <c r="CC988">
        <v>74</v>
      </c>
      <c r="CH988">
        <v>74</v>
      </c>
      <c r="CK988" s="17"/>
      <c r="CM988">
        <v>74</v>
      </c>
      <c r="CR988">
        <v>74</v>
      </c>
      <c r="CW988">
        <v>74</v>
      </c>
      <c r="DB988">
        <v>74</v>
      </c>
      <c r="DG988">
        <v>74</v>
      </c>
      <c r="DL988">
        <v>75.09</v>
      </c>
      <c r="DQ988">
        <v>66.23</v>
      </c>
      <c r="DV988">
        <v>75.09</v>
      </c>
      <c r="EA988">
        <v>75.09</v>
      </c>
      <c r="EF988">
        <v>77.34</v>
      </c>
      <c r="EK988">
        <v>77.34</v>
      </c>
      <c r="EP988">
        <v>77.34</v>
      </c>
      <c r="EU988">
        <v>77.34</v>
      </c>
      <c r="EZ988">
        <v>77.34</v>
      </c>
      <c r="FE988">
        <v>77.34</v>
      </c>
      <c r="FJ988">
        <v>69.37</v>
      </c>
      <c r="FO988">
        <v>68.47</v>
      </c>
      <c r="FT988">
        <v>68.47</v>
      </c>
      <c r="FY988">
        <v>68.47</v>
      </c>
      <c r="GD988">
        <v>68.47</v>
      </c>
      <c r="GI988">
        <v>70.790000000000006</v>
      </c>
      <c r="GN988">
        <v>70.790000000000006</v>
      </c>
      <c r="GS988">
        <v>70.790000000000006</v>
      </c>
      <c r="GX988">
        <v>70.790000000000006</v>
      </c>
      <c r="HC988">
        <v>70.790000000000006</v>
      </c>
      <c r="HH988">
        <v>70.790000000000006</v>
      </c>
      <c r="HM988">
        <v>70.790000000000006</v>
      </c>
      <c r="HR988">
        <v>70.790000000000006</v>
      </c>
      <c r="HW988">
        <v>70.790000000000006</v>
      </c>
      <c r="IB988">
        <v>70.790000000000006</v>
      </c>
      <c r="IG988">
        <v>70.790000000000006</v>
      </c>
      <c r="IL988">
        <v>70.069999999999993</v>
      </c>
      <c r="IQ988">
        <v>70.069999999999993</v>
      </c>
      <c r="IV988">
        <v>70.069999999999993</v>
      </c>
      <c r="JA988">
        <v>70.069999999999993</v>
      </c>
      <c r="JF988">
        <v>70.069999999999993</v>
      </c>
      <c r="JK988">
        <v>70.069999999999993</v>
      </c>
      <c r="JP988">
        <v>70.069999999999993</v>
      </c>
    </row>
    <row r="989" spans="1:278" x14ac:dyDescent="0.3">
      <c r="A989" s="2">
        <f>IFERROR(AVERAGEIF(Customer_Revenue[[#This Row],[1/3/2022]:[3/31/2022]], "&gt;0"), 0)</f>
        <v>109.05846153846154</v>
      </c>
      <c r="B989" s="1">
        <f>IFERROR(AVEDEV(Customer_Revenue[[#This Row],[1/3/2022]:[3/31/2022]]),0)</f>
        <v>17.589940828402369</v>
      </c>
      <c r="C989" s="1">
        <f>IFERROR(MAX(0,#REF!-#REF!),0)</f>
        <v>0</v>
      </c>
      <c r="D989" s="1">
        <f>IFERROR(#REF!+#REF!,0)</f>
        <v>0</v>
      </c>
      <c r="E989" s="2">
        <f>IFERROR(AVERAGEIF(Customer_Revenue[[#This Row],[4/1/2022]:[6/30/2022]], "&gt;0"), 0)</f>
        <v>116.12076923076924</v>
      </c>
      <c r="F989" s="1">
        <f>IFERROR(AVEDEV(Customer_Revenue[[#This Row],[4/1/2022]:[6/30/2022]]),0)</f>
        <v>20.867100591715982</v>
      </c>
      <c r="G989" s="1">
        <f>IFERROR(MAX(0,#REF!-#REF!),0)</f>
        <v>0</v>
      </c>
      <c r="H989" s="1">
        <f>IFERROR(#REF!+#REF!,0)</f>
        <v>0</v>
      </c>
      <c r="I989" s="2">
        <f>IFERROR(AVERAGEIF(Customer_Revenue[[#This Row],[4/1/2022]:[9/30/2022]], "&gt;0"),0)</f>
        <v>117.3923076923077</v>
      </c>
      <c r="J989" s="1">
        <f>IFERROR(AVEDEV(Customer_Revenue[[#This Row],[4/1/2022]:[9/30/2022]]),0)</f>
        <v>25.06781065088758</v>
      </c>
      <c r="K989" s="1">
        <f>IFERROR(MAX(0,Customer_Revenue[[#This Row],[Q3 Mean]]-Customer_Revenue[[#This Row],[Q3 Mean Absolute Deviation]]),0)</f>
        <v>92.324497041420116</v>
      </c>
      <c r="L989" s="1">
        <f>IFERROR(MAX(0,Customer_Revenue[[#This Row],[Q3 Mean]]+Customer_Revenue[[#This Row],[Q3 Mean Absolute Deviation]]),0)</f>
        <v>142.46011834319529</v>
      </c>
      <c r="M989" s="2">
        <f>IFERROR(AVERAGEIF(Customer_Revenue[[#This Row],[10/1/2021]:[3/31/2022]], "&gt;0"),0)</f>
        <v>111.47777777777773</v>
      </c>
      <c r="N989" s="1">
        <f>IFERROR(AVEDEV(Customer_Revenue[[#This Row],[10/1/2021]:[3/31/2022]]),0)</f>
        <v>20.407983539094634</v>
      </c>
      <c r="O989" s="1">
        <f>IFERROR(MAX(0,#REF!-#REF!),0)</f>
        <v>0</v>
      </c>
      <c r="P989" s="1">
        <f>IFERROR(#REF!+#REF!,0)</f>
        <v>0</v>
      </c>
      <c r="Q989">
        <v>14689</v>
      </c>
      <c r="R989">
        <v>134.13999999999999</v>
      </c>
      <c r="W989">
        <v>97.04</v>
      </c>
      <c r="AB989">
        <v>97.04</v>
      </c>
      <c r="AG989">
        <v>127.78</v>
      </c>
      <c r="AL989">
        <v>97.04</v>
      </c>
      <c r="AP989">
        <v>134.13999999999999</v>
      </c>
      <c r="AU989">
        <v>97.04</v>
      </c>
      <c r="AZ989">
        <v>90</v>
      </c>
      <c r="BE989">
        <v>97.04</v>
      </c>
      <c r="BJ989">
        <v>97.04</v>
      </c>
      <c r="BO989">
        <v>164.88</v>
      </c>
      <c r="BT989">
        <v>97.04</v>
      </c>
      <c r="BY989">
        <v>97.04</v>
      </c>
      <c r="CD989">
        <v>164.88</v>
      </c>
      <c r="CI989">
        <v>97.04</v>
      </c>
      <c r="CK989" s="17"/>
      <c r="CN989">
        <v>97.04</v>
      </c>
      <c r="CS989">
        <v>97.04</v>
      </c>
      <c r="CX989">
        <v>143.24</v>
      </c>
      <c r="DC989">
        <v>127.78</v>
      </c>
      <c r="DH989">
        <v>97.04</v>
      </c>
      <c r="DM989">
        <v>97.04</v>
      </c>
      <c r="DR989">
        <v>97.04</v>
      </c>
      <c r="DW989">
        <v>97.04</v>
      </c>
      <c r="EB989">
        <v>170.49</v>
      </c>
      <c r="EG989">
        <v>98.99</v>
      </c>
      <c r="EL989">
        <v>98.99</v>
      </c>
      <c r="EQ989">
        <v>98.99</v>
      </c>
      <c r="EV989">
        <v>98.99</v>
      </c>
      <c r="FA989">
        <v>132.59</v>
      </c>
      <c r="FF989">
        <v>98.99</v>
      </c>
      <c r="FK989">
        <v>98.99</v>
      </c>
      <c r="FP989">
        <v>98.99</v>
      </c>
      <c r="FU989">
        <v>98.99</v>
      </c>
      <c r="FZ989">
        <v>138.84</v>
      </c>
      <c r="GE989">
        <v>132.59</v>
      </c>
      <c r="GJ989">
        <v>99.46</v>
      </c>
      <c r="GO989">
        <v>99.46</v>
      </c>
      <c r="GT989">
        <v>172.91</v>
      </c>
      <c r="GY989">
        <v>99.46</v>
      </c>
      <c r="HD989">
        <v>139.31</v>
      </c>
      <c r="HI989">
        <v>99.46</v>
      </c>
      <c r="HN989">
        <v>99.46</v>
      </c>
      <c r="HS989">
        <v>99.46</v>
      </c>
      <c r="HX989">
        <v>181.72</v>
      </c>
      <c r="IC989">
        <v>99.46</v>
      </c>
      <c r="IH989">
        <v>99.46</v>
      </c>
      <c r="IM989">
        <v>99.31</v>
      </c>
      <c r="IR989">
        <v>183.53</v>
      </c>
      <c r="IW989">
        <v>99.31</v>
      </c>
      <c r="JB989">
        <v>99.31</v>
      </c>
      <c r="JG989">
        <v>99.31</v>
      </c>
      <c r="JL989">
        <v>183.53</v>
      </c>
      <c r="JQ989">
        <v>99.31</v>
      </c>
    </row>
    <row r="990" spans="1:278" x14ac:dyDescent="0.3">
      <c r="A990" s="2">
        <f>IFERROR(AVERAGEIF(Customer_Revenue[[#This Row],[1/3/2022]:[3/31/2022]], "&gt;0"), 0)</f>
        <v>140.93230769230766</v>
      </c>
      <c r="B990" s="1">
        <f>IFERROR(AVEDEV(Customer_Revenue[[#This Row],[1/3/2022]:[3/31/2022]]),0)</f>
        <v>5.1633136094674663</v>
      </c>
      <c r="C990" s="1">
        <f>IFERROR(MAX(0,#REF!-#REF!),0)</f>
        <v>0</v>
      </c>
      <c r="D990" s="1">
        <f>IFERROR(#REF!+#REF!,0)</f>
        <v>0</v>
      </c>
      <c r="E990" s="2">
        <f>IFERROR(AVERAGEIF(Customer_Revenue[[#This Row],[4/1/2022]:[6/30/2022]], "&gt;0"), 0)</f>
        <v>202.3469230769231</v>
      </c>
      <c r="F990" s="1">
        <f>IFERROR(AVEDEV(Customer_Revenue[[#This Row],[4/1/2022]:[6/30/2022]]),0)</f>
        <v>67.218343195266286</v>
      </c>
      <c r="G990" s="1">
        <f>IFERROR(MAX(0,#REF!-#REF!),0)</f>
        <v>0</v>
      </c>
      <c r="H990" s="1">
        <f>IFERROR(#REF!+#REF!,0)</f>
        <v>0</v>
      </c>
      <c r="I990" s="2">
        <f>IFERROR(AVERAGEIF(Customer_Revenue[[#This Row],[4/1/2022]:[9/30/2022]], "&gt;0"),0)</f>
        <v>197.68769230769234</v>
      </c>
      <c r="J990" s="1">
        <f>IFERROR(AVEDEV(Customer_Revenue[[#This Row],[4/1/2022]:[9/30/2022]]),0)</f>
        <v>52.26106508875742</v>
      </c>
      <c r="K990" s="1">
        <f>IFERROR(MAX(0,Customer_Revenue[[#This Row],[Q3 Mean]]-Customer_Revenue[[#This Row],[Q3 Mean Absolute Deviation]]),0)</f>
        <v>145.42662721893493</v>
      </c>
      <c r="L990" s="1">
        <f>IFERROR(MAX(0,Customer_Revenue[[#This Row],[Q3 Mean]]+Customer_Revenue[[#This Row],[Q3 Mean Absolute Deviation]]),0)</f>
        <v>249.94875739644976</v>
      </c>
      <c r="M990" s="2">
        <f>IFERROR(AVERAGEIF(Customer_Revenue[[#This Row],[10/1/2021]:[3/31/2022]], "&gt;0"),0)</f>
        <v>145.19576923076926</v>
      </c>
      <c r="N990" s="1">
        <f>IFERROR(AVEDEV(Customer_Revenue[[#This Row],[10/1/2021]:[3/31/2022]]),0)</f>
        <v>8.9889940828402466</v>
      </c>
      <c r="O990" s="1">
        <f>IFERROR(MAX(0,#REF!-#REF!),0)</f>
        <v>0</v>
      </c>
      <c r="P990" s="1">
        <f>IFERROR(#REF!+#REF!,0)</f>
        <v>0</v>
      </c>
      <c r="Q990">
        <v>14711</v>
      </c>
      <c r="V990">
        <v>141.55000000000001</v>
      </c>
      <c r="AA990">
        <v>141.55000000000001</v>
      </c>
      <c r="AF990">
        <v>170.17</v>
      </c>
      <c r="AK990">
        <v>141.55000000000001</v>
      </c>
      <c r="AP990">
        <v>141.55000000000001</v>
      </c>
      <c r="AU990">
        <v>141.55000000000001</v>
      </c>
      <c r="AZ990">
        <v>178.65</v>
      </c>
      <c r="BE990">
        <v>141.55000000000001</v>
      </c>
      <c r="BJ990">
        <v>178.65</v>
      </c>
      <c r="BO990">
        <v>141.55000000000001</v>
      </c>
      <c r="BT990">
        <v>141.55000000000001</v>
      </c>
      <c r="BY990">
        <v>141.55000000000001</v>
      </c>
      <c r="CD990">
        <v>141.55000000000001</v>
      </c>
      <c r="CI990">
        <v>141.55000000000001</v>
      </c>
      <c r="CK990" s="17"/>
      <c r="CN990">
        <v>141.55000000000001</v>
      </c>
      <c r="CS990">
        <v>141.55000000000001</v>
      </c>
      <c r="CX990">
        <v>170.17</v>
      </c>
      <c r="DC990">
        <v>141.55000000000001</v>
      </c>
      <c r="DH990">
        <v>141.55000000000001</v>
      </c>
      <c r="DM990">
        <v>141.55000000000001</v>
      </c>
      <c r="DR990">
        <v>141.55000000000001</v>
      </c>
      <c r="DW990">
        <v>132.87</v>
      </c>
      <c r="EB990">
        <v>132.87</v>
      </c>
      <c r="EG990">
        <v>135.12</v>
      </c>
      <c r="EL990">
        <v>135.12</v>
      </c>
      <c r="EQ990">
        <v>135.12</v>
      </c>
      <c r="EV990">
        <v>177.21</v>
      </c>
      <c r="FA990">
        <v>143.80000000000001</v>
      </c>
      <c r="FF990">
        <v>135.12</v>
      </c>
      <c r="FK990">
        <v>135.12</v>
      </c>
      <c r="FP990">
        <v>174.97</v>
      </c>
      <c r="FU990">
        <v>360.17</v>
      </c>
      <c r="FZ990">
        <v>153.66999999999999</v>
      </c>
      <c r="GE990">
        <v>153.66999999999999</v>
      </c>
      <c r="GJ990">
        <v>450.81</v>
      </c>
      <c r="GO990">
        <v>232.98</v>
      </c>
      <c r="GT990">
        <v>173.8</v>
      </c>
      <c r="GY990">
        <v>173.8</v>
      </c>
      <c r="HD990">
        <v>165.39</v>
      </c>
      <c r="HI990">
        <v>165.39</v>
      </c>
      <c r="HN990">
        <v>165.39</v>
      </c>
      <c r="HS990">
        <v>165.39</v>
      </c>
      <c r="HX990">
        <v>347.3</v>
      </c>
      <c r="IC990">
        <v>174.05</v>
      </c>
      <c r="IH990">
        <v>169.15</v>
      </c>
      <c r="IM990">
        <v>168.4</v>
      </c>
      <c r="IR990">
        <v>269.25</v>
      </c>
      <c r="IW990">
        <v>205.01</v>
      </c>
      <c r="JB990">
        <v>170.01</v>
      </c>
      <c r="JG990">
        <v>170.01</v>
      </c>
      <c r="JL990">
        <v>170.01</v>
      </c>
      <c r="JQ990">
        <v>170.01</v>
      </c>
    </row>
    <row r="991" spans="1:278" x14ac:dyDescent="0.3">
      <c r="A991" s="2">
        <f>IFERROR(AVERAGEIF(Customer_Revenue[[#This Row],[1/3/2022]:[3/31/2022]], "&gt;0"), 0)</f>
        <v>316.96307692307698</v>
      </c>
      <c r="B991" s="1">
        <f>IFERROR(AVEDEV(Customer_Revenue[[#This Row],[1/3/2022]:[3/31/2022]]),0)</f>
        <v>72.711952662721913</v>
      </c>
      <c r="C991" s="1">
        <f>IFERROR(MAX(0,#REF!-#REF!),0)</f>
        <v>0</v>
      </c>
      <c r="D991" s="1">
        <f>IFERROR(#REF!+#REF!,0)</f>
        <v>0</v>
      </c>
      <c r="E991" s="2">
        <f>IFERROR(AVERAGEIF(Customer_Revenue[[#This Row],[4/1/2022]:[6/30/2022]], "&gt;0"), 0)</f>
        <v>310.36769230769238</v>
      </c>
      <c r="F991" s="1">
        <f>IFERROR(AVEDEV(Customer_Revenue[[#This Row],[4/1/2022]:[6/30/2022]]),0)</f>
        <v>36.679526627218962</v>
      </c>
      <c r="G991" s="1">
        <f>IFERROR(MAX(0,#REF!-#REF!),0)</f>
        <v>0</v>
      </c>
      <c r="H991" s="1">
        <f>IFERROR(#REF!+#REF!,0)</f>
        <v>0</v>
      </c>
      <c r="I991" s="2">
        <f>IFERROR(AVERAGEIF(Customer_Revenue[[#This Row],[4/1/2022]:[9/30/2022]], "&gt;0"),0)</f>
        <v>315.92961538461554</v>
      </c>
      <c r="J991" s="1">
        <f>IFERROR(AVEDEV(Customer_Revenue[[#This Row],[4/1/2022]:[9/30/2022]]),0)</f>
        <v>36.402544378698273</v>
      </c>
      <c r="K991" s="1">
        <f>IFERROR(MAX(0,Customer_Revenue[[#This Row],[Q3 Mean]]-Customer_Revenue[[#This Row],[Q3 Mean Absolute Deviation]]),0)</f>
        <v>279.52707100591726</v>
      </c>
      <c r="L991" s="1">
        <f>IFERROR(MAX(0,Customer_Revenue[[#This Row],[Q3 Mean]]+Customer_Revenue[[#This Row],[Q3 Mean Absolute Deviation]]),0)</f>
        <v>352.33215976331383</v>
      </c>
      <c r="M991" s="2">
        <f>IFERROR(AVERAGEIF(Customer_Revenue[[#This Row],[10/1/2021]:[3/31/2022]], "&gt;0"),0)</f>
        <v>291.76615384615388</v>
      </c>
      <c r="N991" s="1">
        <f>IFERROR(AVEDEV(Customer_Revenue[[#This Row],[10/1/2021]:[3/31/2022]]),0)</f>
        <v>48.009763313609497</v>
      </c>
      <c r="O991" s="1">
        <f>IFERROR(MAX(0,#REF!-#REF!),0)</f>
        <v>0</v>
      </c>
      <c r="P991" s="1">
        <f>IFERROR(#REF!+#REF!,0)</f>
        <v>0</v>
      </c>
      <c r="Q991">
        <v>14713</v>
      </c>
      <c r="V991">
        <v>296.47000000000003</v>
      </c>
      <c r="AA991">
        <v>259.37</v>
      </c>
      <c r="AF991">
        <v>259.37</v>
      </c>
      <c r="AK991">
        <v>259.37</v>
      </c>
      <c r="AP991">
        <v>259.37</v>
      </c>
      <c r="AU991">
        <v>259.37</v>
      </c>
      <c r="AZ991">
        <v>328.27</v>
      </c>
      <c r="BE991">
        <v>259.37</v>
      </c>
      <c r="BJ991">
        <v>259.37</v>
      </c>
      <c r="BO991">
        <v>259.37</v>
      </c>
      <c r="BT991">
        <v>259.37</v>
      </c>
      <c r="BY991">
        <v>259.37</v>
      </c>
      <c r="CD991">
        <v>246.96</v>
      </c>
      <c r="CI991">
        <v>246.96</v>
      </c>
      <c r="CK991" s="17"/>
      <c r="CN991">
        <v>301.27</v>
      </c>
      <c r="CS991">
        <v>237.67</v>
      </c>
      <c r="CX991">
        <v>237.67</v>
      </c>
      <c r="DC991">
        <v>237.67</v>
      </c>
      <c r="DH991">
        <v>345.01</v>
      </c>
      <c r="DM991">
        <v>462.09</v>
      </c>
      <c r="DR991">
        <v>376.93</v>
      </c>
      <c r="DW991">
        <v>269.58999999999997</v>
      </c>
      <c r="EB991">
        <v>269.58999999999997</v>
      </c>
      <c r="EG991">
        <v>556.45000000000005</v>
      </c>
      <c r="EL991">
        <v>289.81</v>
      </c>
      <c r="EQ991">
        <v>289.81</v>
      </c>
      <c r="EV991">
        <v>281.13</v>
      </c>
      <c r="FA991">
        <v>281.13</v>
      </c>
      <c r="FF991">
        <v>276.49</v>
      </c>
      <c r="FK991">
        <v>316.33999999999997</v>
      </c>
      <c r="FP991">
        <v>276.49</v>
      </c>
      <c r="FU991">
        <v>484.57</v>
      </c>
      <c r="FZ991">
        <v>292.07</v>
      </c>
      <c r="GE991">
        <v>292.07</v>
      </c>
      <c r="GJ991">
        <v>294.47000000000003</v>
      </c>
      <c r="GO991">
        <v>368.61</v>
      </c>
      <c r="GT991">
        <v>290.47000000000003</v>
      </c>
      <c r="GY991">
        <v>290.47000000000003</v>
      </c>
      <c r="HD991">
        <v>290.47000000000003</v>
      </c>
      <c r="HI991">
        <v>290.47000000000003</v>
      </c>
      <c r="HN991">
        <v>396.02</v>
      </c>
      <c r="HS991">
        <v>299.77</v>
      </c>
      <c r="HX991">
        <v>299.77</v>
      </c>
      <c r="IC991">
        <v>333.31</v>
      </c>
      <c r="IH991">
        <v>365.48</v>
      </c>
      <c r="IM991">
        <v>287.93</v>
      </c>
      <c r="IR991">
        <v>287.93</v>
      </c>
      <c r="IW991">
        <v>287.93</v>
      </c>
      <c r="JB991">
        <v>393.47</v>
      </c>
      <c r="JG991">
        <v>297.22000000000003</v>
      </c>
      <c r="JL991">
        <v>342.87</v>
      </c>
      <c r="JQ991">
        <v>297.22000000000003</v>
      </c>
    </row>
    <row r="992" spans="1:278" x14ac:dyDescent="0.3">
      <c r="A992" s="2">
        <f>IFERROR(AVERAGEIF(Customer_Revenue[[#This Row],[1/3/2022]:[3/31/2022]], "&gt;0"), 0)</f>
        <v>104.57923076923073</v>
      </c>
      <c r="B992" s="1">
        <f>IFERROR(AVEDEV(Customer_Revenue[[#This Row],[1/3/2022]:[3/31/2022]]),0)</f>
        <v>0.79881656804731671</v>
      </c>
      <c r="C992" s="1">
        <f>IFERROR(MAX(0,#REF!-#REF!),0)</f>
        <v>0</v>
      </c>
      <c r="D992" s="1">
        <f>IFERROR(#REF!+#REF!,0)</f>
        <v>0</v>
      </c>
      <c r="E992" s="2">
        <f>IFERROR(AVERAGEIF(Customer_Revenue[[#This Row],[4/1/2022]:[6/30/2022]], "&gt;0"), 0)</f>
        <v>104.8984615384615</v>
      </c>
      <c r="F992" s="1">
        <f>IFERROR(AVEDEV(Customer_Revenue[[#This Row],[4/1/2022]:[6/30/2022]]),0)</f>
        <v>4.1382248520710352</v>
      </c>
      <c r="G992" s="1">
        <f>IFERROR(MAX(0,#REF!-#REF!),0)</f>
        <v>0</v>
      </c>
      <c r="H992" s="1">
        <f>IFERROR(#REF!+#REF!,0)</f>
        <v>0</v>
      </c>
      <c r="I992" s="2">
        <f>IFERROR(AVERAGEIF(Customer_Revenue[[#This Row],[4/1/2022]:[9/30/2022]], "&gt;0"),0)</f>
        <v>106.58640000000001</v>
      </c>
      <c r="J992" s="1">
        <f>IFERROR(AVEDEV(Customer_Revenue[[#This Row],[4/1/2022]:[9/30/2022]]),0)</f>
        <v>9.7672189349112291</v>
      </c>
      <c r="K992" s="1">
        <f>IFERROR(MAX(0,Customer_Revenue[[#This Row],[Q3 Mean]]-Customer_Revenue[[#This Row],[Q3 Mean Absolute Deviation]]),0)</f>
        <v>96.819181065088785</v>
      </c>
      <c r="L992" s="1">
        <f>IFERROR(MAX(0,Customer_Revenue[[#This Row],[Q3 Mean]]+Customer_Revenue[[#This Row],[Q3 Mean Absolute Deviation]]),0)</f>
        <v>116.35361893491124</v>
      </c>
      <c r="M992" s="2">
        <f>IFERROR(AVERAGEIF(Customer_Revenue[[#This Row],[10/1/2021]:[3/31/2022]], "&gt;0"),0)</f>
        <v>101.35111111111108</v>
      </c>
      <c r="N992" s="1">
        <f>IFERROR(AVEDEV(Customer_Revenue[[#This Row],[10/1/2021]:[3/31/2022]]),0)</f>
        <v>4.9144855967078405</v>
      </c>
      <c r="O992" s="1">
        <f>IFERROR(MAX(0,#REF!-#REF!),0)</f>
        <v>0</v>
      </c>
      <c r="P992" s="1">
        <f>IFERROR(#REF!+#REF!,0)</f>
        <v>0</v>
      </c>
      <c r="Q992">
        <v>14720</v>
      </c>
      <c r="S992">
        <v>96.08</v>
      </c>
      <c r="X992">
        <v>96.08</v>
      </c>
      <c r="AC992">
        <v>96.08</v>
      </c>
      <c r="AH992">
        <v>96.08</v>
      </c>
      <c r="AM992">
        <v>104.06</v>
      </c>
      <c r="AR992">
        <v>104.06</v>
      </c>
      <c r="AW992">
        <v>104.06</v>
      </c>
      <c r="BB992">
        <v>104.06</v>
      </c>
      <c r="BG992">
        <v>104.06</v>
      </c>
      <c r="BL992">
        <v>104.06</v>
      </c>
      <c r="BQ992">
        <v>104.06</v>
      </c>
      <c r="BV992">
        <v>104.06</v>
      </c>
      <c r="CA992">
        <v>104.06</v>
      </c>
      <c r="CC992">
        <v>56.09</v>
      </c>
      <c r="CF992">
        <v>104.06</v>
      </c>
      <c r="CK992" s="17">
        <v>104.06</v>
      </c>
      <c r="CP992">
        <v>104.06</v>
      </c>
      <c r="CU992">
        <v>104.06</v>
      </c>
      <c r="CZ992">
        <v>104.06</v>
      </c>
      <c r="DE992">
        <v>104.06</v>
      </c>
      <c r="DJ992">
        <v>104.06</v>
      </c>
      <c r="DO992">
        <v>104.06</v>
      </c>
      <c r="DT992">
        <v>104.06</v>
      </c>
      <c r="DY992">
        <v>104.06</v>
      </c>
      <c r="ED992">
        <v>106.31</v>
      </c>
      <c r="EI992">
        <v>106.31</v>
      </c>
      <c r="EN992">
        <v>106.31</v>
      </c>
      <c r="ES992">
        <v>106.31</v>
      </c>
      <c r="EX992">
        <v>106.31</v>
      </c>
      <c r="FC992">
        <v>106.31</v>
      </c>
      <c r="FH992">
        <v>106.31</v>
      </c>
      <c r="FM992">
        <v>106.31</v>
      </c>
      <c r="FR992">
        <v>78</v>
      </c>
      <c r="FW992">
        <v>106.31</v>
      </c>
      <c r="GB992">
        <v>106.31</v>
      </c>
      <c r="GG992">
        <v>106.31</v>
      </c>
      <c r="GL992">
        <v>108.8</v>
      </c>
      <c r="GQ992">
        <v>108.8</v>
      </c>
      <c r="GV992">
        <v>108.8</v>
      </c>
      <c r="HA992">
        <v>108.8</v>
      </c>
      <c r="HF992">
        <v>108.8</v>
      </c>
      <c r="HK992">
        <v>108.8</v>
      </c>
      <c r="HP992">
        <v>108.8</v>
      </c>
      <c r="HU992">
        <v>0</v>
      </c>
      <c r="HZ992">
        <v>108.8</v>
      </c>
      <c r="IE992">
        <v>108.8</v>
      </c>
      <c r="IJ992">
        <v>108.8</v>
      </c>
      <c r="IO992">
        <v>108.03</v>
      </c>
      <c r="IT992">
        <v>108.03</v>
      </c>
      <c r="IY992">
        <v>108.03</v>
      </c>
      <c r="JD992">
        <v>108.03</v>
      </c>
      <c r="JI992">
        <v>108.03</v>
      </c>
      <c r="JN992">
        <v>108.03</v>
      </c>
    </row>
    <row r="993" spans="1:278" x14ac:dyDescent="0.3">
      <c r="A993" s="2">
        <f>IFERROR(AVERAGEIF(Customer_Revenue[[#This Row],[1/3/2022]:[3/31/2022]], "&gt;0"), 0)</f>
        <v>0</v>
      </c>
      <c r="B993" s="1">
        <f>IFERROR(AVEDEV(Customer_Revenue[[#This Row],[1/3/2022]:[3/31/2022]]),0)</f>
        <v>0</v>
      </c>
      <c r="C993" s="1">
        <f>IFERROR(MAX(0,#REF!-#REF!),0)</f>
        <v>0</v>
      </c>
      <c r="D993" s="1">
        <f>IFERROR(#REF!+#REF!,0)</f>
        <v>0</v>
      </c>
      <c r="E993" s="2">
        <f>IFERROR(AVERAGEIF(Customer_Revenue[[#This Row],[4/1/2022]:[6/30/2022]], "&gt;0"), 0)</f>
        <v>0</v>
      </c>
      <c r="F993" s="1">
        <f>IFERROR(AVEDEV(Customer_Revenue[[#This Row],[4/1/2022]:[6/30/2022]]),0)</f>
        <v>0</v>
      </c>
      <c r="G993" s="1">
        <f>IFERROR(MAX(0,#REF!-#REF!),0)</f>
        <v>0</v>
      </c>
      <c r="H993" s="1">
        <f>IFERROR(#REF!+#REF!,0)</f>
        <v>0</v>
      </c>
      <c r="I993" s="2">
        <f>IFERROR(AVERAGEIF(Customer_Revenue[[#This Row],[4/1/2022]:[9/30/2022]], "&gt;0"),0)</f>
        <v>0</v>
      </c>
      <c r="J993" s="1">
        <f>IFERROR(AVEDEV(Customer_Revenue[[#This Row],[4/1/2022]:[9/30/2022]]),0)</f>
        <v>0</v>
      </c>
      <c r="K993" s="1">
        <f>IFERROR(MAX(0,Customer_Revenue[[#This Row],[Q3 Mean]]-Customer_Revenue[[#This Row],[Q3 Mean Absolute Deviation]]),0)</f>
        <v>0</v>
      </c>
      <c r="L993" s="1">
        <f>IFERROR(MAX(0,Customer_Revenue[[#This Row],[Q3 Mean]]+Customer_Revenue[[#This Row],[Q3 Mean Absolute Deviation]]),0)</f>
        <v>0</v>
      </c>
      <c r="M993" s="2">
        <f>IFERROR(AVERAGEIF(Customer_Revenue[[#This Row],[10/1/2021]:[3/31/2022]], "&gt;0"),0)</f>
        <v>35.65</v>
      </c>
      <c r="N993" s="1">
        <f>IFERROR(AVEDEV(Customer_Revenue[[#This Row],[10/1/2021]:[3/31/2022]]),0)</f>
        <v>2.7379200000000008</v>
      </c>
      <c r="O993" s="1">
        <f>IFERROR(MAX(0,#REF!-#REF!),0)</f>
        <v>0</v>
      </c>
      <c r="P993" s="1">
        <f>IFERROR(#REF!+#REF!,0)</f>
        <v>0</v>
      </c>
      <c r="Q993">
        <v>14722</v>
      </c>
      <c r="U993">
        <v>0</v>
      </c>
      <c r="Z993">
        <v>0</v>
      </c>
      <c r="AE993">
        <v>0</v>
      </c>
      <c r="AJ993">
        <v>0</v>
      </c>
      <c r="AQ993">
        <v>0</v>
      </c>
      <c r="AT993">
        <v>0</v>
      </c>
      <c r="AY993">
        <v>0</v>
      </c>
      <c r="BF993">
        <v>0</v>
      </c>
      <c r="BI993">
        <v>0</v>
      </c>
      <c r="BN993">
        <v>0</v>
      </c>
      <c r="BS993">
        <v>0</v>
      </c>
      <c r="BZ993">
        <v>0</v>
      </c>
      <c r="CE993">
        <v>35.65</v>
      </c>
      <c r="CJ993">
        <v>0</v>
      </c>
      <c r="CK993" s="17"/>
      <c r="CO993">
        <v>0</v>
      </c>
      <c r="CT993">
        <v>0</v>
      </c>
      <c r="CY993">
        <v>0</v>
      </c>
      <c r="DD993">
        <v>0</v>
      </c>
      <c r="DI993">
        <v>0</v>
      </c>
      <c r="DN993">
        <v>0</v>
      </c>
      <c r="DS993">
        <v>0</v>
      </c>
      <c r="DX993">
        <v>0</v>
      </c>
      <c r="EC993">
        <v>0</v>
      </c>
      <c r="EH993">
        <v>0</v>
      </c>
      <c r="EM993">
        <v>0</v>
      </c>
      <c r="ER993">
        <v>0</v>
      </c>
      <c r="EW993">
        <v>0</v>
      </c>
      <c r="FB993">
        <v>0</v>
      </c>
      <c r="FG993">
        <v>0</v>
      </c>
      <c r="FL993">
        <v>0</v>
      </c>
      <c r="FQ993">
        <v>0</v>
      </c>
      <c r="FV993">
        <v>0</v>
      </c>
      <c r="GA993">
        <v>0</v>
      </c>
      <c r="GF993">
        <v>0</v>
      </c>
      <c r="GK993">
        <v>0</v>
      </c>
      <c r="GP993">
        <v>0</v>
      </c>
      <c r="GU993">
        <v>0</v>
      </c>
      <c r="GZ993">
        <v>0</v>
      </c>
      <c r="HE993">
        <v>0</v>
      </c>
      <c r="HJ993">
        <v>0</v>
      </c>
      <c r="HO993">
        <v>0</v>
      </c>
      <c r="HT993">
        <v>0</v>
      </c>
      <c r="HY993">
        <v>0</v>
      </c>
      <c r="ID993">
        <v>0</v>
      </c>
      <c r="II993">
        <v>0</v>
      </c>
      <c r="IN993">
        <v>0</v>
      </c>
      <c r="IS993">
        <v>0</v>
      </c>
      <c r="IX993">
        <v>0</v>
      </c>
      <c r="JC993">
        <v>0</v>
      </c>
      <c r="JH993">
        <v>0</v>
      </c>
      <c r="JM993">
        <v>0</v>
      </c>
      <c r="JR993">
        <v>0</v>
      </c>
    </row>
    <row r="994" spans="1:278" x14ac:dyDescent="0.3">
      <c r="A994" s="2">
        <f>IFERROR(AVERAGEIF(Customer_Revenue[[#This Row],[1/3/2022]:[3/31/2022]], "&gt;0"), 0)</f>
        <v>0</v>
      </c>
      <c r="B994" s="1">
        <f>IFERROR(AVEDEV(Customer_Revenue[[#This Row],[1/3/2022]:[3/31/2022]]),0)</f>
        <v>0</v>
      </c>
      <c r="C994" s="1">
        <f>IFERROR(MAX(0,#REF!-#REF!),0)</f>
        <v>0</v>
      </c>
      <c r="D994" s="1">
        <f>IFERROR(#REF!+#REF!,0)</f>
        <v>0</v>
      </c>
      <c r="E994" s="2">
        <f>IFERROR(AVERAGEIF(Customer_Revenue[[#This Row],[4/1/2022]:[6/30/2022]], "&gt;0"), 0)</f>
        <v>0</v>
      </c>
      <c r="F994" s="1">
        <f>IFERROR(AVEDEV(Customer_Revenue[[#This Row],[4/1/2022]:[6/30/2022]]),0)</f>
        <v>0</v>
      </c>
      <c r="G994" s="1">
        <f>IFERROR(MAX(0,#REF!-#REF!),0)</f>
        <v>0</v>
      </c>
      <c r="H994" s="1">
        <f>IFERROR(#REF!+#REF!,0)</f>
        <v>0</v>
      </c>
      <c r="I994" s="2">
        <f>IFERROR(AVERAGEIF(Customer_Revenue[[#This Row],[4/1/2022]:[9/30/2022]], "&gt;0"),0)</f>
        <v>0</v>
      </c>
      <c r="J994" s="1">
        <f>IFERROR(AVEDEV(Customer_Revenue[[#This Row],[4/1/2022]:[9/30/2022]]),0)</f>
        <v>0</v>
      </c>
      <c r="K994" s="1">
        <f>IFERROR(MAX(0,Customer_Revenue[[#This Row],[Q3 Mean]]-Customer_Revenue[[#This Row],[Q3 Mean Absolute Deviation]]),0)</f>
        <v>0</v>
      </c>
      <c r="L994" s="1">
        <f>IFERROR(MAX(0,Customer_Revenue[[#This Row],[Q3 Mean]]+Customer_Revenue[[#This Row],[Q3 Mean Absolute Deviation]]),0)</f>
        <v>0</v>
      </c>
      <c r="M994" s="2">
        <f>IFERROR(AVERAGEIF(Customer_Revenue[[#This Row],[10/1/2021]:[3/31/2022]], "&gt;0"),0)</f>
        <v>0</v>
      </c>
      <c r="N994" s="1">
        <f>IFERROR(AVEDEV(Customer_Revenue[[#This Row],[10/1/2021]:[3/31/2022]]),0)</f>
        <v>0</v>
      </c>
      <c r="O994" s="1">
        <f>IFERROR(MAX(0,#REF!-#REF!),0)</f>
        <v>0</v>
      </c>
      <c r="P994" s="1">
        <f>IFERROR(#REF!+#REF!,0)</f>
        <v>0</v>
      </c>
      <c r="Q994">
        <v>14723</v>
      </c>
      <c r="T994">
        <v>0</v>
      </c>
      <c r="Y994">
        <v>0</v>
      </c>
      <c r="AD994">
        <v>0</v>
      </c>
      <c r="AI994">
        <v>0</v>
      </c>
      <c r="AN994">
        <v>0</v>
      </c>
      <c r="AS994">
        <v>0</v>
      </c>
      <c r="AX994">
        <v>0</v>
      </c>
      <c r="BC994">
        <v>0</v>
      </c>
      <c r="BH994">
        <v>0</v>
      </c>
      <c r="BM994">
        <v>0</v>
      </c>
      <c r="BR994">
        <v>0</v>
      </c>
      <c r="BW994">
        <v>0</v>
      </c>
      <c r="CB994">
        <v>0</v>
      </c>
      <c r="CG994">
        <v>0</v>
      </c>
      <c r="CK994" s="17"/>
      <c r="CL994">
        <v>0</v>
      </c>
      <c r="CQ994">
        <v>0</v>
      </c>
      <c r="CV994">
        <v>0</v>
      </c>
      <c r="DA994">
        <v>0</v>
      </c>
      <c r="DF994">
        <v>0</v>
      </c>
      <c r="DK994">
        <v>0</v>
      </c>
      <c r="DP994">
        <v>0</v>
      </c>
      <c r="DU994">
        <v>0</v>
      </c>
      <c r="DZ994">
        <v>0</v>
      </c>
      <c r="EE994">
        <v>0</v>
      </c>
      <c r="EJ994">
        <v>0</v>
      </c>
      <c r="EO994">
        <v>0</v>
      </c>
      <c r="ET994">
        <v>0</v>
      </c>
      <c r="EY994">
        <v>0</v>
      </c>
      <c r="FD994">
        <v>0</v>
      </c>
      <c r="FI994">
        <v>0</v>
      </c>
      <c r="FN994">
        <v>0</v>
      </c>
      <c r="FS994">
        <v>0</v>
      </c>
      <c r="FX994">
        <v>0</v>
      </c>
      <c r="GC994">
        <v>0</v>
      </c>
      <c r="GH994">
        <v>0</v>
      </c>
      <c r="GM994">
        <v>0</v>
      </c>
      <c r="GR994">
        <v>0</v>
      </c>
      <c r="GW994">
        <v>0</v>
      </c>
      <c r="HB994">
        <v>0</v>
      </c>
      <c r="HG994">
        <v>0</v>
      </c>
      <c r="HL994">
        <v>0</v>
      </c>
      <c r="HQ994">
        <v>0</v>
      </c>
      <c r="HV994">
        <v>0</v>
      </c>
      <c r="IA994">
        <v>0</v>
      </c>
      <c r="IF994">
        <v>0</v>
      </c>
      <c r="IK994">
        <v>0</v>
      </c>
      <c r="IP994">
        <v>0</v>
      </c>
      <c r="IU994">
        <v>0</v>
      </c>
      <c r="IZ994">
        <v>0</v>
      </c>
      <c r="JE994">
        <v>0</v>
      </c>
      <c r="JJ994">
        <v>0</v>
      </c>
      <c r="JO994">
        <v>0</v>
      </c>
    </row>
    <row r="995" spans="1:278" x14ac:dyDescent="0.3">
      <c r="A995" s="2">
        <f>IFERROR(AVERAGEIF(Customer_Revenue[[#This Row],[1/3/2022]:[3/31/2022]], "&gt;0"), 0)</f>
        <v>91.30714285714285</v>
      </c>
      <c r="B995" s="1">
        <f>IFERROR(AVEDEV(Customer_Revenue[[#This Row],[1/3/2022]:[3/31/2022]]),0)</f>
        <v>16.940816326530605</v>
      </c>
      <c r="C995" s="1">
        <f>IFERROR(MAX(0,#REF!-#REF!),0)</f>
        <v>0</v>
      </c>
      <c r="D995" s="1">
        <f>IFERROR(#REF!+#REF!,0)</f>
        <v>0</v>
      </c>
      <c r="E995" s="2">
        <f>IFERROR(AVERAGEIF(Customer_Revenue[[#This Row],[4/1/2022]:[6/30/2022]], "&gt;0"), 0)</f>
        <v>76.7</v>
      </c>
      <c r="F995" s="1">
        <f>IFERROR(AVEDEV(Customer_Revenue[[#This Row],[4/1/2022]:[6/30/2022]]),0)</f>
        <v>5.8</v>
      </c>
      <c r="G995" s="1">
        <f>IFERROR(MAX(0,#REF!-#REF!),0)</f>
        <v>0</v>
      </c>
      <c r="H995" s="1">
        <f>IFERROR(#REF!+#REF!,0)</f>
        <v>0</v>
      </c>
      <c r="I995" s="2">
        <f>IFERROR(AVERAGEIF(Customer_Revenue[[#This Row],[4/1/2022]:[9/30/2022]], "&gt;0"),0)</f>
        <v>90.373750000000001</v>
      </c>
      <c r="J995" s="1">
        <f>IFERROR(AVEDEV(Customer_Revenue[[#This Row],[4/1/2022]:[9/30/2022]]),0)</f>
        <v>21.613124999999997</v>
      </c>
      <c r="K995" s="1">
        <f>IFERROR(MAX(0,Customer_Revenue[[#This Row],[Q3 Mean]]-Customer_Revenue[[#This Row],[Q3 Mean Absolute Deviation]]),0)</f>
        <v>68.760625000000005</v>
      </c>
      <c r="L995" s="1">
        <f>IFERROR(MAX(0,Customer_Revenue[[#This Row],[Q3 Mean]]+Customer_Revenue[[#This Row],[Q3 Mean Absolute Deviation]]),0)</f>
        <v>111.986875</v>
      </c>
      <c r="M995" s="2">
        <f>IFERROR(AVERAGEIF(Customer_Revenue[[#This Row],[10/1/2021]:[3/31/2022]], "&gt;0"),0)</f>
        <v>88.29538461538462</v>
      </c>
      <c r="N995" s="1">
        <f>IFERROR(AVEDEV(Customer_Revenue[[#This Row],[10/1/2021]:[3/31/2022]]),0)</f>
        <v>19.195102040816323</v>
      </c>
      <c r="O995" s="1">
        <f>IFERROR(MAX(0,#REF!-#REF!),0)</f>
        <v>0</v>
      </c>
      <c r="P995" s="1">
        <f>IFERROR(#REF!+#REF!,0)</f>
        <v>0</v>
      </c>
      <c r="Q995">
        <v>14741</v>
      </c>
      <c r="U995">
        <v>55.57</v>
      </c>
      <c r="X995">
        <v>0</v>
      </c>
      <c r="AO995">
        <v>111.11</v>
      </c>
      <c r="AY995">
        <v>86.95</v>
      </c>
      <c r="BI995">
        <v>81.7</v>
      </c>
      <c r="BS995">
        <v>113.66</v>
      </c>
      <c r="BU995">
        <v>59.7</v>
      </c>
      <c r="CH995">
        <v>81.7</v>
      </c>
      <c r="CK995" s="17"/>
      <c r="CM995">
        <v>81.7</v>
      </c>
      <c r="CW995">
        <v>81.7</v>
      </c>
      <c r="DG995">
        <v>81.150000000000006</v>
      </c>
      <c r="DQ995">
        <v>81.150000000000006</v>
      </c>
      <c r="EA995">
        <v>81.150000000000006</v>
      </c>
      <c r="EK995">
        <v>150.60000000000002</v>
      </c>
      <c r="EU995">
        <v>83.95</v>
      </c>
      <c r="FE995">
        <v>83.95</v>
      </c>
      <c r="FO995">
        <v>69.48</v>
      </c>
      <c r="GI995">
        <v>73.06</v>
      </c>
      <c r="HC995">
        <v>73.06</v>
      </c>
      <c r="HW995">
        <v>110.69</v>
      </c>
      <c r="IQ995">
        <v>156.51</v>
      </c>
      <c r="JK995">
        <v>72.290000000000006</v>
      </c>
    </row>
    <row r="996" spans="1:278" x14ac:dyDescent="0.3">
      <c r="A996" s="2">
        <f>IFERROR(AVERAGEIF(Customer_Revenue[[#This Row],[1/3/2022]:[3/31/2022]], "&gt;0"), 0)</f>
        <v>75.694999999999993</v>
      </c>
      <c r="B996" s="1">
        <f>IFERROR(AVEDEV(Customer_Revenue[[#This Row],[1/3/2022]:[3/31/2022]]),0)</f>
        <v>19.045185185185186</v>
      </c>
      <c r="C996" s="1">
        <f>IFERROR(MAX(0,#REF!-#REF!),0)</f>
        <v>0</v>
      </c>
      <c r="D996" s="1">
        <f>IFERROR(#REF!+#REF!,0)</f>
        <v>0</v>
      </c>
      <c r="E996" s="2">
        <f>IFERROR(AVERAGEIF(Customer_Revenue[[#This Row],[4/1/2022]:[6/30/2022]], "&gt;0"), 0)</f>
        <v>84.831666666666663</v>
      </c>
      <c r="F996" s="1">
        <f>IFERROR(AVEDEV(Customer_Revenue[[#This Row],[4/1/2022]:[6/30/2022]]),0)</f>
        <v>27.555510204081624</v>
      </c>
      <c r="G996" s="1">
        <f>IFERROR(MAX(0,#REF!-#REF!),0)</f>
        <v>0</v>
      </c>
      <c r="H996" s="1">
        <f>IFERROR(#REF!+#REF!,0)</f>
        <v>0</v>
      </c>
      <c r="I996" s="2">
        <f>IFERROR(AVERAGEIF(Customer_Revenue[[#This Row],[4/1/2022]:[9/30/2022]], "&gt;0"),0)</f>
        <v>75.749999999999986</v>
      </c>
      <c r="J996" s="1">
        <f>IFERROR(AVEDEV(Customer_Revenue[[#This Row],[4/1/2022]:[9/30/2022]]),0)</f>
        <v>31.138666666666673</v>
      </c>
      <c r="K996" s="1">
        <f>IFERROR(MAX(0,Customer_Revenue[[#This Row],[Q3 Mean]]-Customer_Revenue[[#This Row],[Q3 Mean Absolute Deviation]]),0)</f>
        <v>44.611333333333313</v>
      </c>
      <c r="L996" s="1">
        <f>IFERROR(MAX(0,Customer_Revenue[[#This Row],[Q3 Mean]]+Customer_Revenue[[#This Row],[Q3 Mean Absolute Deviation]]),0)</f>
        <v>106.88866666666667</v>
      </c>
      <c r="M996" s="2">
        <f>IFERROR(AVERAGEIF(Customer_Revenue[[#This Row],[10/1/2021]:[3/31/2022]], "&gt;0"),0)</f>
        <v>76.124761904761925</v>
      </c>
      <c r="N996" s="1">
        <f>IFERROR(AVEDEV(Customer_Revenue[[#This Row],[10/1/2021]:[3/31/2022]]),0)</f>
        <v>14.231239669421495</v>
      </c>
      <c r="O996" s="1">
        <f>IFERROR(MAX(0,#REF!-#REF!),0)</f>
        <v>0</v>
      </c>
      <c r="P996" s="1">
        <f>IFERROR(#REF!+#REF!,0)</f>
        <v>0</v>
      </c>
      <c r="Q996">
        <v>14742</v>
      </c>
      <c r="V996">
        <v>98.83</v>
      </c>
      <c r="AA996">
        <v>68.23</v>
      </c>
      <c r="AF996">
        <v>68.23</v>
      </c>
      <c r="AK996">
        <v>68.23</v>
      </c>
      <c r="AP996">
        <v>73.040000000000006</v>
      </c>
      <c r="AU996">
        <v>73.040000000000006</v>
      </c>
      <c r="AZ996">
        <v>73.040000000000006</v>
      </c>
      <c r="BE996">
        <v>100.23</v>
      </c>
      <c r="BJ996">
        <v>100.23</v>
      </c>
      <c r="BO996">
        <v>67.489999999999995</v>
      </c>
      <c r="BT996">
        <v>67.489999999999995</v>
      </c>
      <c r="BY996">
        <v>67.489999999999995</v>
      </c>
      <c r="CD996">
        <v>67.489999999999995</v>
      </c>
      <c r="CI996">
        <v>67.489999999999995</v>
      </c>
      <c r="CK996" s="17"/>
      <c r="CN996">
        <v>67.489999999999995</v>
      </c>
      <c r="CS996">
        <v>67.489999999999995</v>
      </c>
      <c r="CX996">
        <v>67.489999999999995</v>
      </c>
      <c r="DC996">
        <v>0</v>
      </c>
      <c r="DH996">
        <v>50</v>
      </c>
      <c r="DR996">
        <v>76.2</v>
      </c>
      <c r="EB996">
        <v>143.25</v>
      </c>
      <c r="EL996">
        <v>66.150000000000006</v>
      </c>
      <c r="EV996">
        <v>66.150000000000006</v>
      </c>
      <c r="FF996">
        <v>139.6</v>
      </c>
      <c r="FP996">
        <v>66.150000000000006</v>
      </c>
      <c r="FZ996">
        <v>66.150000000000006</v>
      </c>
      <c r="GJ996">
        <v>68.67</v>
      </c>
      <c r="GT996">
        <v>102.27</v>
      </c>
      <c r="HD996">
        <v>0</v>
      </c>
      <c r="HN996">
        <v>68.67</v>
      </c>
      <c r="HX996">
        <v>68.67</v>
      </c>
      <c r="IH996">
        <v>74.819999999999993</v>
      </c>
      <c r="IR996">
        <v>0</v>
      </c>
      <c r="JB996">
        <v>0</v>
      </c>
      <c r="JH996">
        <v>44.21</v>
      </c>
      <c r="JM996">
        <v>0</v>
      </c>
      <c r="JQ996">
        <v>67.89</v>
      </c>
    </row>
    <row r="997" spans="1:278" x14ac:dyDescent="0.3">
      <c r="A997" s="2">
        <f>IFERROR(AVERAGEIF(Customer_Revenue[[#This Row],[1/3/2022]:[3/31/2022]], "&gt;0"), 0)</f>
        <v>20</v>
      </c>
      <c r="B997" s="1">
        <f>IFERROR(AVEDEV(Customer_Revenue[[#This Row],[1/3/2022]:[3/31/2022]]),0)</f>
        <v>0</v>
      </c>
      <c r="C997" s="1">
        <f>IFERROR(MAX(0,#REF!-#REF!),0)</f>
        <v>0</v>
      </c>
      <c r="D997" s="1">
        <f>IFERROR(#REF!+#REF!,0)</f>
        <v>0</v>
      </c>
      <c r="E997" s="2">
        <f>IFERROR(AVERAGEIF(Customer_Revenue[[#This Row],[4/1/2022]:[6/30/2022]], "&gt;0"), 0)</f>
        <v>20</v>
      </c>
      <c r="F997" s="1">
        <f>IFERROR(AVEDEV(Customer_Revenue[[#This Row],[4/1/2022]:[6/30/2022]]),0)</f>
        <v>8.8888888888888875</v>
      </c>
      <c r="G997" s="1">
        <f>IFERROR(MAX(0,#REF!-#REF!),0)</f>
        <v>0</v>
      </c>
      <c r="H997" s="1">
        <f>IFERROR(#REF!+#REF!,0)</f>
        <v>0</v>
      </c>
      <c r="I997" s="2">
        <f>IFERROR(AVERAGEIF(Customer_Revenue[[#This Row],[4/1/2022]:[9/30/2022]], "&gt;0"),0)</f>
        <v>20</v>
      </c>
      <c r="J997" s="1">
        <f>IFERROR(AVEDEV(Customer_Revenue[[#This Row],[4/1/2022]:[9/30/2022]]),0)</f>
        <v>8.8888888888888875</v>
      </c>
      <c r="K997" s="1">
        <f>IFERROR(MAX(0,Customer_Revenue[[#This Row],[Q3 Mean]]-Customer_Revenue[[#This Row],[Q3 Mean Absolute Deviation]]),0)</f>
        <v>11.111111111111112</v>
      </c>
      <c r="L997" s="1">
        <f>IFERROR(MAX(0,Customer_Revenue[[#This Row],[Q3 Mean]]+Customer_Revenue[[#This Row],[Q3 Mean Absolute Deviation]]),0)</f>
        <v>28.888888888888886</v>
      </c>
      <c r="M997" s="2">
        <f>IFERROR(AVERAGEIF(Customer_Revenue[[#This Row],[10/1/2021]:[3/31/2022]], "&gt;0"),0)</f>
        <v>20</v>
      </c>
      <c r="N997" s="1">
        <f>IFERROR(AVEDEV(Customer_Revenue[[#This Row],[10/1/2021]:[3/31/2022]]),0)</f>
        <v>0</v>
      </c>
      <c r="O997" s="1">
        <f>IFERROR(MAX(0,#REF!-#REF!),0)</f>
        <v>0</v>
      </c>
      <c r="P997" s="1">
        <f>IFERROR(#REF!+#REF!,0)</f>
        <v>0</v>
      </c>
      <c r="Q997">
        <v>14753</v>
      </c>
      <c r="Y997">
        <v>20</v>
      </c>
      <c r="AI997">
        <v>20</v>
      </c>
      <c r="AN997">
        <v>20</v>
      </c>
      <c r="AS997">
        <v>20</v>
      </c>
      <c r="AX997">
        <v>20</v>
      </c>
      <c r="BC997">
        <v>20</v>
      </c>
      <c r="BH997">
        <v>20</v>
      </c>
      <c r="BM997">
        <v>20</v>
      </c>
      <c r="BR997">
        <v>20</v>
      </c>
      <c r="BW997">
        <v>20</v>
      </c>
      <c r="CB997">
        <v>20</v>
      </c>
      <c r="CG997">
        <v>20</v>
      </c>
      <c r="CK997" s="17"/>
      <c r="CL997">
        <v>20</v>
      </c>
      <c r="CQ997">
        <v>20</v>
      </c>
      <c r="CV997">
        <v>20</v>
      </c>
      <c r="DA997">
        <v>20</v>
      </c>
      <c r="DF997">
        <v>20</v>
      </c>
      <c r="DK997">
        <v>20</v>
      </c>
      <c r="DP997">
        <v>20</v>
      </c>
      <c r="DU997">
        <v>20</v>
      </c>
      <c r="DZ997">
        <v>20</v>
      </c>
      <c r="EE997">
        <v>20</v>
      </c>
      <c r="EJ997">
        <v>20</v>
      </c>
      <c r="EO997">
        <v>20</v>
      </c>
      <c r="EY997">
        <v>20</v>
      </c>
      <c r="FI997">
        <v>20</v>
      </c>
      <c r="FS997">
        <v>0</v>
      </c>
    </row>
    <row r="998" spans="1:278" x14ac:dyDescent="0.3">
      <c r="A998" s="2">
        <f>IFERROR(AVERAGEIF(Customer_Revenue[[#This Row],[1/3/2022]:[3/31/2022]], "&gt;0"), 0)</f>
        <v>723.89583333333337</v>
      </c>
      <c r="B998" s="1">
        <f>IFERROR(AVEDEV(Customer_Revenue[[#This Row],[1/3/2022]:[3/31/2022]]),0)</f>
        <v>181.21431952662721</v>
      </c>
      <c r="C998" s="1">
        <f>IFERROR(MAX(0,#REF!-#REF!),0)</f>
        <v>0</v>
      </c>
      <c r="D998" s="1">
        <f>IFERROR(#REF!+#REF!,0)</f>
        <v>0</v>
      </c>
      <c r="E998" s="2">
        <f>IFERROR(AVERAGEIF(Customer_Revenue[[#This Row],[4/1/2022]:[6/30/2022]], "&gt;0"), 0)</f>
        <v>781.28230769230788</v>
      </c>
      <c r="F998" s="1">
        <f>IFERROR(AVEDEV(Customer_Revenue[[#This Row],[4/1/2022]:[6/30/2022]]),0)</f>
        <v>103.63948979591821</v>
      </c>
      <c r="G998" s="1">
        <f>IFERROR(MAX(0,#REF!-#REF!),0)</f>
        <v>0</v>
      </c>
      <c r="H998" s="1">
        <f>IFERROR(#REF!+#REF!,0)</f>
        <v>0</v>
      </c>
      <c r="I998" s="2">
        <f>IFERROR(AVERAGEIF(Customer_Revenue[[#This Row],[4/1/2022]:[9/30/2022]], "&gt;0"),0)</f>
        <v>857.18666666666695</v>
      </c>
      <c r="J998" s="1">
        <f>IFERROR(AVEDEV(Customer_Revenue[[#This Row],[4/1/2022]:[9/30/2022]]),0)</f>
        <v>110.06540816326535</v>
      </c>
      <c r="K998" s="1">
        <f>IFERROR(MAX(0,Customer_Revenue[[#This Row],[Q3 Mean]]-Customer_Revenue[[#This Row],[Q3 Mean Absolute Deviation]]),0)</f>
        <v>747.12125850340158</v>
      </c>
      <c r="L998" s="1">
        <f>IFERROR(MAX(0,Customer_Revenue[[#This Row],[Q3 Mean]]+Customer_Revenue[[#This Row],[Q3 Mean Absolute Deviation]]),0)</f>
        <v>967.25207482993233</v>
      </c>
      <c r="M998" s="2">
        <f>IFERROR(AVERAGEIF(Customer_Revenue[[#This Row],[10/1/2021]:[3/31/2022]], "&gt;0"),0)</f>
        <v>694.72807692307708</v>
      </c>
      <c r="N998" s="1">
        <f>IFERROR(AVEDEV(Customer_Revenue[[#This Row],[10/1/2021]:[3/31/2022]]),0)</f>
        <v>140.87366255144022</v>
      </c>
      <c r="O998" s="1">
        <f>IFERROR(MAX(0,#REF!-#REF!),0)</f>
        <v>0</v>
      </c>
      <c r="P998" s="1">
        <f>IFERROR(#REF!+#REF!,0)</f>
        <v>0</v>
      </c>
      <c r="Q998">
        <v>14761</v>
      </c>
      <c r="T998">
        <v>603.63</v>
      </c>
      <c r="Y998">
        <v>633.5</v>
      </c>
      <c r="AD998">
        <v>633.5</v>
      </c>
      <c r="AI998">
        <v>753.21</v>
      </c>
      <c r="AL998">
        <v>83.03</v>
      </c>
      <c r="AN998">
        <v>730.55</v>
      </c>
      <c r="AS998">
        <v>700.68</v>
      </c>
      <c r="AX998">
        <v>700.68</v>
      </c>
      <c r="BC998">
        <v>700.68</v>
      </c>
      <c r="BH998">
        <v>705.25</v>
      </c>
      <c r="BM998">
        <v>817.35</v>
      </c>
      <c r="BR998">
        <v>760.62</v>
      </c>
      <c r="BW998">
        <v>792.88</v>
      </c>
      <c r="CB998">
        <v>760.62</v>
      </c>
      <c r="CG998">
        <v>760.62</v>
      </c>
      <c r="CK998" s="17"/>
      <c r="CL998">
        <v>792.88</v>
      </c>
      <c r="CQ998">
        <v>158.53</v>
      </c>
      <c r="CV998">
        <v>760.62</v>
      </c>
      <c r="DB998">
        <v>801.58</v>
      </c>
      <c r="DF998">
        <v>760.62</v>
      </c>
      <c r="DG998">
        <v>0</v>
      </c>
      <c r="DK998">
        <v>760.62</v>
      </c>
      <c r="DP998">
        <v>760.62</v>
      </c>
      <c r="DU998">
        <v>777.1</v>
      </c>
      <c r="EC998">
        <v>760.62</v>
      </c>
      <c r="EH998">
        <v>762.87</v>
      </c>
      <c r="EM998">
        <v>830.07</v>
      </c>
      <c r="ER998">
        <v>796.47</v>
      </c>
      <c r="EW998">
        <v>762.87</v>
      </c>
      <c r="EX998">
        <v>0</v>
      </c>
      <c r="FB998">
        <v>762.87</v>
      </c>
      <c r="FG998">
        <v>796.47</v>
      </c>
      <c r="FL998">
        <v>762.87</v>
      </c>
      <c r="FQ998">
        <v>796.47</v>
      </c>
      <c r="FV998">
        <v>762.87</v>
      </c>
      <c r="GA998">
        <v>762.87</v>
      </c>
      <c r="GF998">
        <v>857.87</v>
      </c>
      <c r="GK998">
        <v>765.36</v>
      </c>
      <c r="GP998">
        <v>765.36</v>
      </c>
      <c r="GU998">
        <v>765.36</v>
      </c>
      <c r="GZ998">
        <v>798.96</v>
      </c>
      <c r="HE998">
        <v>1005.36</v>
      </c>
      <c r="HJ998">
        <v>1053.3599999999999</v>
      </c>
      <c r="HO998">
        <v>864.26</v>
      </c>
      <c r="HT998">
        <v>1086.33</v>
      </c>
      <c r="HY998">
        <v>835.96</v>
      </c>
      <c r="ID998">
        <v>1220.03</v>
      </c>
      <c r="II998">
        <v>798.33</v>
      </c>
      <c r="IN998">
        <v>797.56</v>
      </c>
      <c r="IS998">
        <v>836.13</v>
      </c>
      <c r="IX998">
        <v>1085.56</v>
      </c>
      <c r="JC998">
        <v>836.13</v>
      </c>
      <c r="JH998">
        <v>942.75</v>
      </c>
      <c r="JM998">
        <v>836.05</v>
      </c>
      <c r="JR998">
        <v>789.56</v>
      </c>
    </row>
    <row r="999" spans="1:278" x14ac:dyDescent="0.3">
      <c r="A999" s="2">
        <f>IFERROR(AVERAGEIF(Customer_Revenue[[#This Row],[1/3/2022]:[3/31/2022]], "&gt;0"), 0)</f>
        <v>44.463749999999997</v>
      </c>
      <c r="B999" s="1">
        <f>IFERROR(AVEDEV(Customer_Revenue[[#This Row],[1/3/2022]:[3/31/2022]]),0)</f>
        <v>1.0546875</v>
      </c>
      <c r="C999" s="1">
        <f>IFERROR(MAX(0,#REF!-#REF!),0)</f>
        <v>0</v>
      </c>
      <c r="D999" s="1">
        <f>IFERROR(#REF!+#REF!,0)</f>
        <v>0</v>
      </c>
      <c r="E999" s="2">
        <f>IFERROR(AVERAGEIF(Customer_Revenue[[#This Row],[4/1/2022]:[6/30/2022]], "&gt;0"), 0)</f>
        <v>49.057692307692307</v>
      </c>
      <c r="F999" s="1">
        <f>IFERROR(AVEDEV(Customer_Revenue[[#This Row],[4/1/2022]:[6/30/2022]]),0)</f>
        <v>4.6222485207100599</v>
      </c>
      <c r="G999" s="1">
        <f>IFERROR(MAX(0,#REF!-#REF!),0)</f>
        <v>0</v>
      </c>
      <c r="H999" s="1">
        <f>IFERROR(#REF!+#REF!,0)</f>
        <v>0</v>
      </c>
      <c r="I999" s="2">
        <f>IFERROR(AVERAGEIF(Customer_Revenue[[#This Row],[4/1/2022]:[9/30/2022]], "&gt;0"),0)</f>
        <v>79.17307692307692</v>
      </c>
      <c r="J999" s="1">
        <f>IFERROR(AVEDEV(Customer_Revenue[[#This Row],[4/1/2022]:[9/30/2022]]),0)</f>
        <v>33.598402366863901</v>
      </c>
      <c r="K999" s="1">
        <f>IFERROR(MAX(0,Customer_Revenue[[#This Row],[Q3 Mean]]-Customer_Revenue[[#This Row],[Q3 Mean Absolute Deviation]]),0)</f>
        <v>45.574674556213019</v>
      </c>
      <c r="L999" s="1">
        <f>IFERROR(MAX(0,Customer_Revenue[[#This Row],[Q3 Mean]]+Customer_Revenue[[#This Row],[Q3 Mean Absolute Deviation]]),0)</f>
        <v>112.77147928994083</v>
      </c>
      <c r="M999" s="2">
        <f>IFERROR(AVERAGEIF(Customer_Revenue[[#This Row],[10/1/2021]:[3/31/2022]], "&gt;0"),0)</f>
        <v>43.189230769230775</v>
      </c>
      <c r="N999" s="1">
        <f>IFERROR(AVEDEV(Customer_Revenue[[#This Row],[10/1/2021]:[3/31/2022]]),0)</f>
        <v>1.5686390532544354</v>
      </c>
      <c r="O999" s="1">
        <f>IFERROR(MAX(0,#REF!-#REF!),0)</f>
        <v>0</v>
      </c>
      <c r="P999" s="1">
        <f>IFERROR(#REF!+#REF!,0)</f>
        <v>0</v>
      </c>
      <c r="Q999">
        <v>14762</v>
      </c>
      <c r="S999">
        <v>41.15</v>
      </c>
      <c r="X999">
        <v>41.15</v>
      </c>
      <c r="AC999">
        <v>41.15</v>
      </c>
      <c r="AH999">
        <v>41.15</v>
      </c>
      <c r="AM999">
        <v>41.15</v>
      </c>
      <c r="CK999" s="17"/>
      <c r="DE999">
        <v>43.62</v>
      </c>
      <c r="DJ999">
        <v>43.62</v>
      </c>
      <c r="DO999">
        <v>43.62</v>
      </c>
      <c r="DT999">
        <v>43.62</v>
      </c>
      <c r="DY999">
        <v>43.62</v>
      </c>
      <c r="ED999">
        <v>45.87</v>
      </c>
      <c r="EI999">
        <v>45.87</v>
      </c>
      <c r="EN999">
        <v>45.87</v>
      </c>
      <c r="ES999">
        <v>45.87</v>
      </c>
      <c r="EX999">
        <v>45.87</v>
      </c>
      <c r="FC999">
        <v>45.87</v>
      </c>
      <c r="FH999">
        <v>45.87</v>
      </c>
      <c r="FM999">
        <v>45.87</v>
      </c>
      <c r="FR999">
        <v>45.87</v>
      </c>
      <c r="FW999">
        <v>45.87</v>
      </c>
      <c r="GB999">
        <v>45.87</v>
      </c>
      <c r="GG999">
        <v>45.87</v>
      </c>
      <c r="GL999">
        <v>48.38</v>
      </c>
      <c r="GQ999">
        <v>48.38</v>
      </c>
      <c r="GV999">
        <v>64.08</v>
      </c>
      <c r="HA999">
        <v>64.08</v>
      </c>
      <c r="HF999">
        <v>64.08</v>
      </c>
      <c r="HK999">
        <v>64.08</v>
      </c>
      <c r="HP999">
        <v>252.48000000000002</v>
      </c>
      <c r="HU999">
        <v>64.08</v>
      </c>
      <c r="HZ999">
        <v>139.31</v>
      </c>
      <c r="IE999">
        <v>157.66</v>
      </c>
      <c r="IJ999">
        <v>118.53</v>
      </c>
      <c r="IO999">
        <v>80.13</v>
      </c>
      <c r="IT999">
        <v>80.13</v>
      </c>
      <c r="IY999">
        <v>114.67</v>
      </c>
      <c r="JD999">
        <v>92.06</v>
      </c>
      <c r="JI999">
        <v>113.41</v>
      </c>
      <c r="JN999">
        <v>80.13</v>
      </c>
    </row>
    <row r="1000" spans="1:278" x14ac:dyDescent="0.3">
      <c r="A1000" s="2">
        <f>IFERROR(AVERAGEIF(Customer_Revenue[[#This Row],[1/3/2022]:[3/31/2022]], "&gt;0"), 0)</f>
        <v>60.966153846153851</v>
      </c>
      <c r="B1000" s="1">
        <f>IFERROR(AVEDEV(Customer_Revenue[[#This Row],[1/3/2022]:[3/31/2022]]),0)</f>
        <v>4.7527810650887536</v>
      </c>
      <c r="C1000" s="1">
        <f>IFERROR(MAX(0,#REF!-#REF!),0)</f>
        <v>0</v>
      </c>
      <c r="D1000" s="1">
        <f>IFERROR(#REF!+#REF!,0)</f>
        <v>0</v>
      </c>
      <c r="E1000" s="2">
        <f>IFERROR(AVERAGEIF(Customer_Revenue[[#This Row],[4/1/2022]:[6/30/2022]], "&gt;0"), 0)</f>
        <v>70.035384615384615</v>
      </c>
      <c r="F1000" s="1">
        <f>IFERROR(AVEDEV(Customer_Revenue[[#This Row],[4/1/2022]:[6/30/2022]]),0)</f>
        <v>12.824497041420118</v>
      </c>
      <c r="G1000" s="1">
        <f>IFERROR(MAX(0,#REF!-#REF!),0)</f>
        <v>0</v>
      </c>
      <c r="H1000" s="1">
        <f>IFERROR(#REF!+#REF!,0)</f>
        <v>0</v>
      </c>
      <c r="I1000" s="2">
        <f>IFERROR(AVERAGEIF(Customer_Revenue[[#This Row],[4/1/2022]:[9/30/2022]], "&gt;0"),0)</f>
        <v>63.53</v>
      </c>
      <c r="J1000" s="1">
        <f>IFERROR(AVEDEV(Customer_Revenue[[#This Row],[4/1/2022]:[9/30/2022]]),0)</f>
        <v>9.1253846153846201</v>
      </c>
      <c r="K1000" s="1">
        <f>IFERROR(MAX(0,Customer_Revenue[[#This Row],[Q3 Mean]]-Customer_Revenue[[#This Row],[Q3 Mean Absolute Deviation]]),0)</f>
        <v>54.404615384615383</v>
      </c>
      <c r="L1000" s="1">
        <f>IFERROR(MAX(0,Customer_Revenue[[#This Row],[Q3 Mean]]+Customer_Revenue[[#This Row],[Q3 Mean Absolute Deviation]]),0)</f>
        <v>72.655384615384619</v>
      </c>
      <c r="M1000" s="2">
        <f>IFERROR(AVERAGEIF(Customer_Revenue[[#This Row],[10/1/2021]:[3/31/2022]], "&gt;0"),0)</f>
        <v>58.673846153846164</v>
      </c>
      <c r="N1000" s="1">
        <f>IFERROR(AVEDEV(Customer_Revenue[[#This Row],[10/1/2021]:[3/31/2022]]),0)</f>
        <v>3.8955621301775141</v>
      </c>
      <c r="O1000" s="1">
        <f>IFERROR(MAX(0,#REF!-#REF!),0)</f>
        <v>0</v>
      </c>
      <c r="P1000" s="1">
        <f>IFERROR(#REF!+#REF!,0)</f>
        <v>0</v>
      </c>
      <c r="Q1000">
        <v>14763</v>
      </c>
      <c r="T1000">
        <v>53.26</v>
      </c>
      <c r="Y1000">
        <v>53.26</v>
      </c>
      <c r="AD1000">
        <v>53.26</v>
      </c>
      <c r="AI1000">
        <v>55.97</v>
      </c>
      <c r="AN1000">
        <v>55.97</v>
      </c>
      <c r="AS1000">
        <v>55.97</v>
      </c>
      <c r="AX1000">
        <v>55.97</v>
      </c>
      <c r="BC1000">
        <v>55.97</v>
      </c>
      <c r="BH1000">
        <v>55.97</v>
      </c>
      <c r="BM1000">
        <v>59.34</v>
      </c>
      <c r="BR1000">
        <v>59.34</v>
      </c>
      <c r="BW1000">
        <v>59.34</v>
      </c>
      <c r="CB1000">
        <v>59.34</v>
      </c>
      <c r="CG1000">
        <v>59.34</v>
      </c>
      <c r="CK1000" s="17"/>
      <c r="CL1000">
        <v>59.34</v>
      </c>
      <c r="CQ1000">
        <v>59.34</v>
      </c>
      <c r="CV1000">
        <v>59.34</v>
      </c>
      <c r="DA1000">
        <v>59.34</v>
      </c>
      <c r="DF1000">
        <v>53.81</v>
      </c>
      <c r="DK1000">
        <v>64.989999999999995</v>
      </c>
      <c r="DP1000">
        <v>64.989999999999995</v>
      </c>
      <c r="DU1000">
        <v>64.989999999999995</v>
      </c>
      <c r="DZ1000">
        <v>45.36</v>
      </c>
      <c r="EE1000">
        <v>67.239999999999995</v>
      </c>
      <c r="EJ1000">
        <v>67.239999999999995</v>
      </c>
      <c r="EO1000">
        <v>67.239999999999995</v>
      </c>
      <c r="ET1000">
        <v>67.239999999999995</v>
      </c>
      <c r="EY1000">
        <v>67.239999999999995</v>
      </c>
      <c r="FD1000">
        <v>67.239999999999995</v>
      </c>
      <c r="FI1000">
        <v>67.239999999999995</v>
      </c>
      <c r="FN1000">
        <v>67.239999999999995</v>
      </c>
      <c r="FS1000">
        <v>67.239999999999995</v>
      </c>
      <c r="FX1000">
        <v>84.56</v>
      </c>
      <c r="GC1000">
        <v>138.87</v>
      </c>
      <c r="GH1000">
        <v>54.07</v>
      </c>
      <c r="GM1000">
        <v>57.38</v>
      </c>
      <c r="GR1000">
        <v>57.38</v>
      </c>
      <c r="GW1000">
        <v>57.38</v>
      </c>
      <c r="HB1000">
        <v>57.38</v>
      </c>
      <c r="HG1000">
        <v>57.38</v>
      </c>
      <c r="HL1000">
        <v>57.38</v>
      </c>
      <c r="HQ1000">
        <v>57.38</v>
      </c>
      <c r="HV1000">
        <v>57.38</v>
      </c>
      <c r="IA1000">
        <v>57.38</v>
      </c>
      <c r="IF1000">
        <v>57.38</v>
      </c>
      <c r="IK1000">
        <v>57.38</v>
      </c>
      <c r="IP1000">
        <v>56.61</v>
      </c>
      <c r="IU1000">
        <v>56.61</v>
      </c>
      <c r="IZ1000">
        <v>56.61</v>
      </c>
      <c r="JE1000">
        <v>56.61</v>
      </c>
      <c r="JJ1000">
        <v>56.61</v>
      </c>
      <c r="JO1000">
        <v>56.61</v>
      </c>
    </row>
    <row r="1001" spans="1:278" x14ac:dyDescent="0.3">
      <c r="A1001" s="2">
        <f>IFERROR(AVERAGEIF(Customer_Revenue[[#This Row],[1/3/2022]:[3/31/2022]], "&gt;0"), 0)</f>
        <v>82.155000000000015</v>
      </c>
      <c r="B1001" s="1">
        <f>IFERROR(AVEDEV(Customer_Revenue[[#This Row],[1/3/2022]:[3/31/2022]]),0)</f>
        <v>14.965000000000003</v>
      </c>
      <c r="C1001" s="1">
        <f>IFERROR(MAX(0,#REF!-#REF!),0)</f>
        <v>0</v>
      </c>
      <c r="D1001" s="1">
        <f>IFERROR(#REF!+#REF!,0)</f>
        <v>0</v>
      </c>
      <c r="E1001" s="2">
        <f>IFERROR(AVERAGEIF(Customer_Revenue[[#This Row],[4/1/2022]:[6/30/2022]], "&gt;0"), 0)</f>
        <v>101.74714285714286</v>
      </c>
      <c r="F1001" s="1">
        <f>IFERROR(AVEDEV(Customer_Revenue[[#This Row],[4/1/2022]:[6/30/2022]]),0)</f>
        <v>20.60612244897959</v>
      </c>
      <c r="G1001" s="1">
        <f>IFERROR(MAX(0,#REF!-#REF!),0)</f>
        <v>0</v>
      </c>
      <c r="H1001" s="1">
        <f>IFERROR(#REF!+#REF!,0)</f>
        <v>0</v>
      </c>
      <c r="I1001" s="2">
        <f>IFERROR(AVERAGEIF(Customer_Revenue[[#This Row],[4/1/2022]:[9/30/2022]], "&gt;0"),0)</f>
        <v>103.98769230769231</v>
      </c>
      <c r="J1001" s="1">
        <f>IFERROR(AVEDEV(Customer_Revenue[[#This Row],[4/1/2022]:[9/30/2022]]),0)</f>
        <v>19.66591715976331</v>
      </c>
      <c r="K1001" s="1">
        <f>IFERROR(MAX(0,Customer_Revenue[[#This Row],[Q3 Mean]]-Customer_Revenue[[#This Row],[Q3 Mean Absolute Deviation]]),0)</f>
        <v>84.321775147929003</v>
      </c>
      <c r="L1001" s="1">
        <f>IFERROR(MAX(0,Customer_Revenue[[#This Row],[Q3 Mean]]+Customer_Revenue[[#This Row],[Q3 Mean Absolute Deviation]]),0)</f>
        <v>123.65360946745562</v>
      </c>
      <c r="M1001" s="2">
        <f>IFERROR(AVERAGEIF(Customer_Revenue[[#This Row],[10/1/2021]:[3/31/2022]], "&gt;0"),0)</f>
        <v>81.213846153846148</v>
      </c>
      <c r="N1001" s="1">
        <f>IFERROR(AVEDEV(Customer_Revenue[[#This Row],[10/1/2021]:[3/31/2022]]),0)</f>
        <v>18.777396449704142</v>
      </c>
      <c r="O1001" s="1">
        <f>IFERROR(MAX(0,#REF!-#REF!),0)</f>
        <v>0</v>
      </c>
      <c r="P1001" s="1">
        <f>IFERROR(#REF!+#REF!,0)</f>
        <v>0</v>
      </c>
      <c r="Q1001">
        <v>14767</v>
      </c>
      <c r="V1001">
        <v>53.33</v>
      </c>
      <c r="AF1001">
        <v>86.41</v>
      </c>
      <c r="AP1001">
        <v>86.41</v>
      </c>
      <c r="AZ1001">
        <v>53.33</v>
      </c>
      <c r="BJ1001">
        <v>133.97</v>
      </c>
      <c r="BT1001">
        <v>57</v>
      </c>
      <c r="CD1001">
        <v>92.4</v>
      </c>
      <c r="CK1001" s="17"/>
      <c r="CN1001">
        <v>92.4</v>
      </c>
      <c r="CX1001">
        <v>57</v>
      </c>
      <c r="DH1001">
        <v>92.4</v>
      </c>
      <c r="DR1001">
        <v>71.16</v>
      </c>
      <c r="EB1001">
        <v>106.56</v>
      </c>
      <c r="EL1001">
        <v>73.41</v>
      </c>
      <c r="EV1001">
        <v>108.81</v>
      </c>
      <c r="FF1001">
        <v>73.41</v>
      </c>
      <c r="FP1001">
        <v>108.81</v>
      </c>
      <c r="FZ1001">
        <v>150.38</v>
      </c>
      <c r="GJ1001">
        <v>75.709999999999994</v>
      </c>
      <c r="GT1001">
        <v>111.11</v>
      </c>
      <c r="HD1001">
        <v>84</v>
      </c>
      <c r="HN1001">
        <v>111.11</v>
      </c>
      <c r="HX1001">
        <v>75.709999999999994</v>
      </c>
      <c r="IH1001">
        <v>123.65</v>
      </c>
      <c r="IR1001">
        <v>83.28</v>
      </c>
      <c r="JB1001">
        <v>122.93</v>
      </c>
      <c r="JL1001">
        <v>122.93</v>
      </c>
    </row>
    <row r="1002" spans="1:278" x14ac:dyDescent="0.3">
      <c r="A1002" s="2">
        <f>IFERROR(AVERAGEIF(Customer_Revenue[[#This Row],[1/3/2022]:[3/31/2022]], "&gt;0"), 0)</f>
        <v>159.20000000000002</v>
      </c>
      <c r="B1002" s="1">
        <f>IFERROR(AVEDEV(Customer_Revenue[[#This Row],[1/3/2022]:[3/31/2022]]),0)</f>
        <v>16.060000000000016</v>
      </c>
      <c r="C1002" s="1">
        <f>IFERROR(MAX(0,#REF!-#REF!),0)</f>
        <v>0</v>
      </c>
      <c r="D1002" s="1">
        <f>IFERROR(#REF!+#REF!,0)</f>
        <v>0</v>
      </c>
      <c r="E1002" s="2">
        <f>IFERROR(AVERAGEIF(Customer_Revenue[[#This Row],[4/1/2022]:[6/30/2022]], "&gt;0"), 0)</f>
        <v>204.73461538461541</v>
      </c>
      <c r="F1002" s="1">
        <f>IFERROR(AVEDEV(Customer_Revenue[[#This Row],[4/1/2022]:[6/30/2022]]),0)</f>
        <v>36.122485207100603</v>
      </c>
      <c r="G1002" s="1">
        <f>IFERROR(MAX(0,#REF!-#REF!),0)</f>
        <v>0</v>
      </c>
      <c r="H1002" s="1">
        <f>IFERROR(#REF!+#REF!,0)</f>
        <v>0</v>
      </c>
      <c r="I1002" s="2">
        <f>IFERROR(AVERAGEIF(Customer_Revenue[[#This Row],[4/1/2022]:[9/30/2022]], "&gt;0"),0)</f>
        <v>192.30538461538455</v>
      </c>
      <c r="J1002" s="1">
        <f>IFERROR(AVEDEV(Customer_Revenue[[#This Row],[4/1/2022]:[9/30/2022]]),0)</f>
        <v>33.530828402366836</v>
      </c>
      <c r="K1002" s="1">
        <f>IFERROR(MAX(0,Customer_Revenue[[#This Row],[Q3 Mean]]-Customer_Revenue[[#This Row],[Q3 Mean Absolute Deviation]]),0)</f>
        <v>158.77455621301772</v>
      </c>
      <c r="L1002" s="1">
        <f>IFERROR(MAX(0,Customer_Revenue[[#This Row],[Q3 Mean]]+Customer_Revenue[[#This Row],[Q3 Mean Absolute Deviation]]),0)</f>
        <v>225.83621301775139</v>
      </c>
      <c r="M1002" s="2">
        <f>IFERROR(AVERAGEIF(Customer_Revenue[[#This Row],[10/1/2021]:[3/31/2022]], "&gt;0"),0)</f>
        <v>232.42111111111092</v>
      </c>
      <c r="N1002" s="1">
        <f>IFERROR(AVEDEV(Customer_Revenue[[#This Row],[10/1/2021]:[3/31/2022]]),0)</f>
        <v>145.93382716049362</v>
      </c>
      <c r="O1002" s="1">
        <f>IFERROR(MAX(0,#REF!-#REF!),0)</f>
        <v>0</v>
      </c>
      <c r="P1002" s="1">
        <f>IFERROR(#REF!+#REF!,0)</f>
        <v>0</v>
      </c>
      <c r="Q1002">
        <v>14773</v>
      </c>
      <c r="U1002">
        <v>223.84</v>
      </c>
      <c r="Z1002">
        <v>127.59</v>
      </c>
      <c r="AE1002">
        <v>127.59</v>
      </c>
      <c r="AJ1002">
        <v>235.22</v>
      </c>
      <c r="AO1002">
        <v>138.97</v>
      </c>
      <c r="AS1002">
        <v>2192</v>
      </c>
      <c r="AT1002">
        <v>138.97</v>
      </c>
      <c r="AY1002">
        <v>138.97</v>
      </c>
      <c r="BD1002">
        <v>138.97</v>
      </c>
      <c r="BI1002">
        <v>148.72999999999999</v>
      </c>
      <c r="BN1002">
        <v>148.72999999999999</v>
      </c>
      <c r="BS1002">
        <v>148.72999999999999</v>
      </c>
      <c r="BX1002">
        <v>148.72999999999999</v>
      </c>
      <c r="CC1002">
        <v>148.72999999999999</v>
      </c>
      <c r="CH1002">
        <v>148.72999999999999</v>
      </c>
      <c r="CK1002" s="17"/>
      <c r="CM1002">
        <v>148.72999999999999</v>
      </c>
      <c r="CR1002">
        <v>148.72999999999999</v>
      </c>
      <c r="CW1002">
        <v>138.57</v>
      </c>
      <c r="DB1002">
        <v>148.72999999999999</v>
      </c>
      <c r="DG1002">
        <v>148.72999999999999</v>
      </c>
      <c r="DL1002">
        <v>148.72999999999999</v>
      </c>
      <c r="DQ1002">
        <v>148.72999999999999</v>
      </c>
      <c r="DV1002">
        <v>148.72999999999999</v>
      </c>
      <c r="EA1002">
        <v>174.74</v>
      </c>
      <c r="EF1002">
        <v>240.15</v>
      </c>
      <c r="EK1002">
        <v>163.15</v>
      </c>
      <c r="EP1002">
        <v>163.15</v>
      </c>
      <c r="EU1002">
        <v>163.15</v>
      </c>
      <c r="EZ1002">
        <v>163.15</v>
      </c>
      <c r="FE1002">
        <v>163.15</v>
      </c>
      <c r="FJ1002">
        <v>271.58</v>
      </c>
      <c r="FO1002">
        <v>175.33</v>
      </c>
      <c r="FT1002">
        <v>283.75</v>
      </c>
      <c r="FY1002">
        <v>187.5</v>
      </c>
      <c r="GD1002">
        <v>182.77</v>
      </c>
      <c r="GI1002">
        <v>185.24</v>
      </c>
      <c r="GN1002">
        <v>293.67</v>
      </c>
      <c r="GS1002">
        <v>197.42</v>
      </c>
      <c r="GX1002">
        <v>197.42</v>
      </c>
      <c r="HC1002">
        <v>197.42</v>
      </c>
      <c r="HH1002">
        <v>197.42</v>
      </c>
      <c r="HM1002">
        <v>197.42</v>
      </c>
      <c r="HR1002">
        <v>216.67</v>
      </c>
      <c r="HW1002">
        <v>216.67</v>
      </c>
      <c r="IB1002">
        <v>173.07</v>
      </c>
      <c r="IG1002">
        <v>151.41999999999999</v>
      </c>
      <c r="IL1002">
        <v>150.65</v>
      </c>
      <c r="IQ1002">
        <v>150.65</v>
      </c>
      <c r="IV1002">
        <v>150.65</v>
      </c>
      <c r="JA1002">
        <v>150.65</v>
      </c>
      <c r="JF1002">
        <v>150.65</v>
      </c>
      <c r="JK1002">
        <v>150.65</v>
      </c>
      <c r="JP1002">
        <v>281.82</v>
      </c>
    </row>
    <row r="1003" spans="1:278" x14ac:dyDescent="0.3">
      <c r="A1003" s="2">
        <f>IFERROR(AVERAGEIF(Customer_Revenue[[#This Row],[1/3/2022]:[3/31/2022]], "&gt;0"), 0)</f>
        <v>136.14615384615382</v>
      </c>
      <c r="B1003" s="1">
        <f>IFERROR(AVEDEV(Customer_Revenue[[#This Row],[1/3/2022]:[3/31/2022]]),0)</f>
        <v>12.882011834319524</v>
      </c>
      <c r="C1003" s="1">
        <f>IFERROR(MAX(0,#REF!-#REF!),0)</f>
        <v>0</v>
      </c>
      <c r="D1003" s="1">
        <f>IFERROR(#REF!+#REF!,0)</f>
        <v>0</v>
      </c>
      <c r="E1003" s="2">
        <f>IFERROR(AVERAGEIF(Customer_Revenue[[#This Row],[4/1/2022]:[6/30/2022]], "&gt;0"), 0)</f>
        <v>136.5723076923077</v>
      </c>
      <c r="F1003" s="1">
        <f>IFERROR(AVEDEV(Customer_Revenue[[#This Row],[4/1/2022]:[6/30/2022]]),0)</f>
        <v>6.177514792899407</v>
      </c>
      <c r="G1003" s="1">
        <f>IFERROR(MAX(0,#REF!-#REF!),0)</f>
        <v>0</v>
      </c>
      <c r="H1003" s="1">
        <f>IFERROR(#REF!+#REF!,0)</f>
        <v>0</v>
      </c>
      <c r="I1003" s="2">
        <f>IFERROR(AVERAGEIF(Customer_Revenue[[#This Row],[4/1/2022]:[9/30/2022]], "&gt;0"),0)</f>
        <v>139.28461538461536</v>
      </c>
      <c r="J1003" s="1">
        <f>IFERROR(AVEDEV(Customer_Revenue[[#This Row],[4/1/2022]:[9/30/2022]]),0)</f>
        <v>8.7738461538461578</v>
      </c>
      <c r="K1003" s="1">
        <f>IFERROR(MAX(0,Customer_Revenue[[#This Row],[Q3 Mean]]-Customer_Revenue[[#This Row],[Q3 Mean Absolute Deviation]]),0)</f>
        <v>130.5107692307692</v>
      </c>
      <c r="L1003" s="1">
        <f>IFERROR(MAX(0,Customer_Revenue[[#This Row],[Q3 Mean]]+Customer_Revenue[[#This Row],[Q3 Mean Absolute Deviation]]),0)</f>
        <v>148.05846153846153</v>
      </c>
      <c r="M1003" s="2">
        <f>IFERROR(AVERAGEIF(Customer_Revenue[[#This Row],[10/1/2021]:[3/31/2022]], "&gt;0"),0)</f>
        <v>132.62653846153847</v>
      </c>
      <c r="N1003" s="1">
        <f>IFERROR(AVEDEV(Customer_Revenue[[#This Row],[10/1/2021]:[3/31/2022]]),0)</f>
        <v>10.666775147928998</v>
      </c>
      <c r="O1003" s="1">
        <f>IFERROR(MAX(0,#REF!-#REF!),0)</f>
        <v>0</v>
      </c>
      <c r="P1003" s="1">
        <f>IFERROR(#REF!+#REF!,0)</f>
        <v>0</v>
      </c>
      <c r="Q1003">
        <v>14783</v>
      </c>
      <c r="U1003">
        <v>160.32</v>
      </c>
      <c r="Z1003">
        <v>117.4</v>
      </c>
      <c r="AE1003">
        <v>128.91999999999999</v>
      </c>
      <c r="AJ1003">
        <v>117.4</v>
      </c>
      <c r="AO1003">
        <v>128.91999999999999</v>
      </c>
      <c r="AT1003">
        <v>122.2</v>
      </c>
      <c r="AY1003">
        <v>135.47</v>
      </c>
      <c r="BD1003">
        <v>122.2</v>
      </c>
      <c r="BI1003">
        <v>133.72</v>
      </c>
      <c r="BN1003">
        <v>122.2</v>
      </c>
      <c r="BS1003">
        <v>133.72</v>
      </c>
      <c r="BX1003">
        <v>122.2</v>
      </c>
      <c r="CC1003">
        <v>133.72</v>
      </c>
      <c r="CH1003">
        <v>129.35</v>
      </c>
      <c r="CK1003" s="17"/>
      <c r="CM1003">
        <v>141.56</v>
      </c>
      <c r="CR1003">
        <v>129.35</v>
      </c>
      <c r="CW1003">
        <v>141.56</v>
      </c>
      <c r="DB1003">
        <v>129.35</v>
      </c>
      <c r="DG1003">
        <v>141.56</v>
      </c>
      <c r="DL1003">
        <v>129.35</v>
      </c>
      <c r="DQ1003">
        <v>195.62</v>
      </c>
      <c r="DV1003">
        <v>93.73</v>
      </c>
      <c r="EA1003">
        <v>139.03</v>
      </c>
      <c r="EF1003">
        <v>129.08000000000001</v>
      </c>
      <c r="EK1003">
        <v>141.28</v>
      </c>
      <c r="EP1003">
        <v>129.08000000000001</v>
      </c>
      <c r="EU1003">
        <v>141.28</v>
      </c>
      <c r="EZ1003">
        <v>129.08000000000001</v>
      </c>
      <c r="FE1003">
        <v>141.28</v>
      </c>
      <c r="FJ1003">
        <v>129.08000000000001</v>
      </c>
      <c r="FO1003">
        <v>141.28</v>
      </c>
      <c r="FT1003">
        <v>129.08000000000001</v>
      </c>
      <c r="FY1003">
        <v>141.28</v>
      </c>
      <c r="GD1003">
        <v>129.08000000000001</v>
      </c>
      <c r="GI1003">
        <v>143.68</v>
      </c>
      <c r="GN1003">
        <v>131.47999999999999</v>
      </c>
      <c r="GS1003">
        <v>143.68</v>
      </c>
      <c r="GX1003">
        <v>131.47999999999999</v>
      </c>
      <c r="HC1003">
        <v>143.68</v>
      </c>
      <c r="HH1003">
        <v>131.47999999999999</v>
      </c>
      <c r="HM1003">
        <v>143.68</v>
      </c>
      <c r="HR1003">
        <v>131.47999999999999</v>
      </c>
      <c r="HW1003">
        <v>143.68</v>
      </c>
      <c r="IB1003">
        <v>131.47999999999999</v>
      </c>
      <c r="IG1003">
        <v>212.45</v>
      </c>
      <c r="IL1003">
        <v>130.72999999999999</v>
      </c>
      <c r="IQ1003">
        <v>142.93</v>
      </c>
      <c r="IV1003">
        <v>130.72999999999999</v>
      </c>
      <c r="JA1003">
        <v>142.93</v>
      </c>
      <c r="JF1003">
        <v>130.72999999999999</v>
      </c>
      <c r="JK1003">
        <v>142.93</v>
      </c>
      <c r="JP1003">
        <v>130.72999999999999</v>
      </c>
    </row>
    <row r="1004" spans="1:278" x14ac:dyDescent="0.3">
      <c r="A1004" s="2">
        <f>IFERROR(AVERAGEIF(Customer_Revenue[[#This Row],[1/3/2022]:[3/31/2022]], "&gt;0"), 0)</f>
        <v>55.189999999999991</v>
      </c>
      <c r="B1004" s="1">
        <f>IFERROR(AVEDEV(Customer_Revenue[[#This Row],[1/3/2022]:[3/31/2022]]),0)</f>
        <v>6.0230769230769283</v>
      </c>
      <c r="C1004" s="1">
        <f>IFERROR(MAX(0,#REF!-#REF!),0)</f>
        <v>0</v>
      </c>
      <c r="D1004" s="1">
        <f>IFERROR(#REF!+#REF!,0)</f>
        <v>0</v>
      </c>
      <c r="E1004" s="2">
        <f>IFERROR(AVERAGEIF(Customer_Revenue[[#This Row],[4/1/2022]:[6/30/2022]], "&gt;0"), 0)</f>
        <v>42.844615384615381</v>
      </c>
      <c r="F1004" s="1">
        <f>IFERROR(AVEDEV(Customer_Revenue[[#This Row],[4/1/2022]:[6/30/2022]]),0)</f>
        <v>0.97562130177514583</v>
      </c>
      <c r="G1004" s="1">
        <f>IFERROR(MAX(0,#REF!-#REF!),0)</f>
        <v>0</v>
      </c>
      <c r="H1004" s="1">
        <f>IFERROR(#REF!+#REF!,0)</f>
        <v>0</v>
      </c>
      <c r="I1004" s="2">
        <f>IFERROR(AVERAGEIF(Customer_Revenue[[#This Row],[4/1/2022]:[9/30/2022]], "&gt;0"),0)</f>
        <v>43.473461538461528</v>
      </c>
      <c r="J1004" s="1">
        <f>IFERROR(AVEDEV(Customer_Revenue[[#This Row],[4/1/2022]:[9/30/2022]]),0)</f>
        <v>0.92316568047337533</v>
      </c>
      <c r="K1004" s="1">
        <f>IFERROR(MAX(0,Customer_Revenue[[#This Row],[Q3 Mean]]-Customer_Revenue[[#This Row],[Q3 Mean Absolute Deviation]]),0)</f>
        <v>42.550295857988154</v>
      </c>
      <c r="L1004" s="1">
        <f>IFERROR(MAX(0,Customer_Revenue[[#This Row],[Q3 Mean]]+Customer_Revenue[[#This Row],[Q3 Mean Absolute Deviation]]),0)</f>
        <v>44.396627218934903</v>
      </c>
      <c r="M1004" s="2">
        <f>IFERROR(AVERAGEIF(Customer_Revenue[[#This Row],[10/1/2021]:[3/31/2022]], "&gt;0"),0)</f>
        <v>56.999999999999986</v>
      </c>
      <c r="N1004" s="1">
        <f>IFERROR(AVEDEV(Customer_Revenue[[#This Row],[10/1/2021]:[3/31/2022]]),0)</f>
        <v>9.8730612244898062</v>
      </c>
      <c r="O1004" s="1">
        <f>IFERROR(MAX(0,#REF!-#REF!),0)</f>
        <v>0</v>
      </c>
      <c r="P1004" s="1">
        <f>IFERROR(#REF!+#REF!,0)</f>
        <v>0</v>
      </c>
      <c r="Q1004">
        <v>14784</v>
      </c>
      <c r="S1004">
        <v>58.81</v>
      </c>
      <c r="X1004">
        <v>58.81</v>
      </c>
      <c r="AC1004">
        <v>58.81</v>
      </c>
      <c r="AH1004">
        <v>58.81</v>
      </c>
      <c r="AM1004">
        <v>58.81</v>
      </c>
      <c r="AR1004">
        <v>58.81</v>
      </c>
      <c r="AW1004">
        <v>58.81</v>
      </c>
      <c r="BA1004">
        <v>58.81</v>
      </c>
      <c r="BB1004">
        <v>0</v>
      </c>
      <c r="BC1004">
        <v>0</v>
      </c>
      <c r="BG1004">
        <v>58.81</v>
      </c>
      <c r="BL1004">
        <v>58.81</v>
      </c>
      <c r="BQ1004">
        <v>58.81</v>
      </c>
      <c r="BV1004">
        <v>58.81</v>
      </c>
      <c r="CA1004">
        <v>58.81</v>
      </c>
      <c r="CF1004">
        <v>58.81</v>
      </c>
      <c r="CK1004" s="17">
        <v>58.81</v>
      </c>
      <c r="CP1004">
        <v>58.81</v>
      </c>
      <c r="CU1004">
        <v>58.81</v>
      </c>
      <c r="CZ1004">
        <v>58.81</v>
      </c>
      <c r="DE1004">
        <v>58.81</v>
      </c>
      <c r="DJ1004">
        <v>58.81</v>
      </c>
      <c r="DO1004">
        <v>58.81</v>
      </c>
      <c r="DT1004">
        <v>58.81</v>
      </c>
      <c r="DY1004">
        <v>61.76</v>
      </c>
      <c r="ED1004">
        <v>42.14</v>
      </c>
      <c r="EI1004">
        <v>42.14</v>
      </c>
      <c r="EN1004">
        <v>42.14</v>
      </c>
      <c r="ES1004">
        <v>42.14</v>
      </c>
      <c r="EX1004">
        <v>42.14</v>
      </c>
      <c r="FC1004">
        <v>42.14</v>
      </c>
      <c r="FH1004">
        <v>42.14</v>
      </c>
      <c r="FM1004">
        <v>42.14</v>
      </c>
      <c r="FR1004">
        <v>42.14</v>
      </c>
      <c r="FW1004">
        <v>42.14</v>
      </c>
      <c r="GB1004">
        <v>42.14</v>
      </c>
      <c r="GG1004">
        <v>42.14</v>
      </c>
      <c r="GL1004">
        <v>44.43</v>
      </c>
      <c r="GQ1004">
        <v>44.43</v>
      </c>
      <c r="GV1004">
        <v>44.43</v>
      </c>
      <c r="HA1004">
        <v>44.43</v>
      </c>
      <c r="HF1004">
        <v>44.43</v>
      </c>
      <c r="HK1004">
        <v>44.43</v>
      </c>
      <c r="HP1004">
        <v>44.43</v>
      </c>
      <c r="HU1004">
        <v>44.43</v>
      </c>
      <c r="HZ1004">
        <v>44.43</v>
      </c>
      <c r="IE1004">
        <v>44.43</v>
      </c>
      <c r="IJ1004">
        <v>44.43</v>
      </c>
      <c r="IO1004">
        <v>43.72</v>
      </c>
      <c r="IT1004">
        <v>43.72</v>
      </c>
      <c r="IY1004">
        <v>43.72</v>
      </c>
      <c r="JD1004">
        <v>43.72</v>
      </c>
      <c r="JI1004">
        <v>43.72</v>
      </c>
      <c r="JN1004">
        <v>43.72</v>
      </c>
    </row>
    <row r="1005" spans="1:278" x14ac:dyDescent="0.3">
      <c r="A1005" s="2">
        <f>IFERROR(AVERAGEIF(Customer_Revenue[[#This Row],[1/3/2022]:[3/31/2022]], "&gt;0"), 0)</f>
        <v>23.454999999999998</v>
      </c>
      <c r="B1005" s="1">
        <f>IFERROR(AVEDEV(Customer_Revenue[[#This Row],[1/3/2022]:[3/31/2022]]),0)</f>
        <v>0.9399999999999995</v>
      </c>
      <c r="C1005" s="1">
        <f>IFERROR(MAX(0,#REF!-#REF!),0)</f>
        <v>0</v>
      </c>
      <c r="D1005" s="1">
        <f>IFERROR(#REF!+#REF!,0)</f>
        <v>0</v>
      </c>
      <c r="E1005" s="2">
        <f>IFERROR(AVERAGEIF(Customer_Revenue[[#This Row],[4/1/2022]:[6/30/2022]], "&gt;0"), 0)</f>
        <v>25.984615384615385</v>
      </c>
      <c r="F1005" s="1">
        <f>IFERROR(AVEDEV(Customer_Revenue[[#This Row],[4/1/2022]:[6/30/2022]]),0)</f>
        <v>3.4469387755102026</v>
      </c>
      <c r="G1005" s="1">
        <f>IFERROR(MAX(0,#REF!-#REF!),0)</f>
        <v>0</v>
      </c>
      <c r="H1005" s="1">
        <f>IFERROR(#REF!+#REF!,0)</f>
        <v>0</v>
      </c>
      <c r="I1005" s="2">
        <f>IFERROR(AVERAGEIF(Customer_Revenue[[#This Row],[4/1/2022]:[9/30/2022]], "&gt;0"),0)</f>
        <v>26.114444444444437</v>
      </c>
      <c r="J1005" s="1">
        <f>IFERROR(AVEDEV(Customer_Revenue[[#This Row],[4/1/2022]:[9/30/2022]]),0)</f>
        <v>4.700600000000005</v>
      </c>
      <c r="K1005" s="1">
        <f>IFERROR(MAX(0,Customer_Revenue[[#This Row],[Q3 Mean]]-Customer_Revenue[[#This Row],[Q3 Mean Absolute Deviation]]),0)</f>
        <v>21.413844444444432</v>
      </c>
      <c r="L1005" s="1">
        <f>IFERROR(MAX(0,Customer_Revenue[[#This Row],[Q3 Mean]]+Customer_Revenue[[#This Row],[Q3 Mean Absolute Deviation]]),0)</f>
        <v>30.815044444444442</v>
      </c>
      <c r="M1005" s="2">
        <f>IFERROR(AVERAGEIF(Customer_Revenue[[#This Row],[10/1/2021]:[3/31/2022]], "&gt;0"),0)</f>
        <v>23.075384615384618</v>
      </c>
      <c r="N1005" s="1">
        <f>IFERROR(AVEDEV(Customer_Revenue[[#This Row],[10/1/2021]:[3/31/2022]]),0)</f>
        <v>0.55065088757396607</v>
      </c>
      <c r="O1005" s="1">
        <f>IFERROR(MAX(0,#REF!-#REF!),0)</f>
        <v>0</v>
      </c>
      <c r="P1005" s="1">
        <f>IFERROR(#REF!+#REF!,0)</f>
        <v>0</v>
      </c>
      <c r="Q1005">
        <v>14785</v>
      </c>
      <c r="R1005">
        <v>22.75</v>
      </c>
      <c r="W1005">
        <v>22.75</v>
      </c>
      <c r="AB1005">
        <v>22.75</v>
      </c>
      <c r="AG1005">
        <v>22.75</v>
      </c>
      <c r="AL1005">
        <v>22.75</v>
      </c>
      <c r="AQ1005">
        <v>22.75</v>
      </c>
      <c r="AV1005">
        <v>22.75</v>
      </c>
      <c r="BA1005">
        <v>22.75</v>
      </c>
      <c r="BF1005">
        <v>22.75</v>
      </c>
      <c r="BK1005">
        <v>22.75</v>
      </c>
      <c r="BP1005">
        <v>22.75</v>
      </c>
      <c r="BU1005">
        <v>22.75</v>
      </c>
      <c r="BZ1005">
        <v>22.75</v>
      </c>
      <c r="CE1005">
        <v>22.75</v>
      </c>
      <c r="CJ1005">
        <v>22.75</v>
      </c>
      <c r="CK1005" s="17"/>
      <c r="CO1005">
        <v>22.75</v>
      </c>
      <c r="CT1005">
        <v>22.75</v>
      </c>
      <c r="CY1005">
        <v>22.75</v>
      </c>
      <c r="DD1005">
        <v>22.75</v>
      </c>
      <c r="DI1005">
        <v>22.75</v>
      </c>
      <c r="DN1005">
        <v>22.75</v>
      </c>
      <c r="DS1005">
        <v>22.75</v>
      </c>
      <c r="DX1005">
        <v>23.89</v>
      </c>
      <c r="EC1005">
        <v>23.89</v>
      </c>
      <c r="EH1005">
        <v>25.84</v>
      </c>
      <c r="EM1005">
        <v>25.84</v>
      </c>
      <c r="ER1005">
        <v>25.84</v>
      </c>
      <c r="EW1005">
        <v>25.84</v>
      </c>
      <c r="FB1005">
        <v>25.84</v>
      </c>
      <c r="FG1005">
        <v>25.84</v>
      </c>
      <c r="FL1005">
        <v>25.84</v>
      </c>
      <c r="FQ1005">
        <v>25.84</v>
      </c>
      <c r="FV1005">
        <v>25.84</v>
      </c>
      <c r="GA1005">
        <v>25.84</v>
      </c>
      <c r="GF1005">
        <v>25.84</v>
      </c>
      <c r="GJ1005">
        <v>26.31</v>
      </c>
      <c r="GK1005">
        <v>0</v>
      </c>
      <c r="GP1005">
        <v>26.31</v>
      </c>
      <c r="GU1005">
        <v>26.31</v>
      </c>
      <c r="GZ1005">
        <v>26.31</v>
      </c>
      <c r="HE1005">
        <v>26.31</v>
      </c>
      <c r="HI1005">
        <v>26.31</v>
      </c>
      <c r="HJ1005">
        <v>0</v>
      </c>
      <c r="HO1005">
        <v>26.31</v>
      </c>
      <c r="HT1005">
        <v>26.31</v>
      </c>
      <c r="HY1005">
        <v>26.31</v>
      </c>
      <c r="ID1005">
        <v>26.31</v>
      </c>
      <c r="II1005">
        <v>26.31</v>
      </c>
      <c r="IN1005">
        <v>26.16</v>
      </c>
      <c r="IS1005">
        <v>26.16</v>
      </c>
      <c r="IX1005">
        <v>26.16</v>
      </c>
      <c r="JB1005">
        <v>26.16</v>
      </c>
      <c r="JC1005">
        <v>0</v>
      </c>
      <c r="JH1005">
        <v>26.16</v>
      </c>
      <c r="JM1005">
        <v>26.16</v>
      </c>
      <c r="JR1005">
        <v>26.16</v>
      </c>
    </row>
    <row r="1006" spans="1:278" x14ac:dyDescent="0.3">
      <c r="A1006" s="2">
        <f>IFERROR(AVERAGEIF(Customer_Revenue[[#This Row],[1/3/2022]:[3/31/2022]], "&gt;0"), 0)</f>
        <v>49.57</v>
      </c>
      <c r="B1006" s="1">
        <f>IFERROR(AVEDEV(Customer_Revenue[[#This Row],[1/3/2022]:[3/31/2022]]),0)</f>
        <v>1.5300000000000011</v>
      </c>
      <c r="C1006" s="1">
        <f>IFERROR(MAX(0,#REF!-#REF!),0)</f>
        <v>0</v>
      </c>
      <c r="D1006" s="1">
        <f>IFERROR(#REF!+#REF!,0)</f>
        <v>0</v>
      </c>
      <c r="E1006" s="2">
        <f>IFERROR(AVERAGEIF(Customer_Revenue[[#This Row],[4/1/2022]:[6/30/2022]], "&gt;0"), 0)</f>
        <v>211.04500000000002</v>
      </c>
      <c r="F1006" s="1">
        <f>IFERROR(AVEDEV(Customer_Revenue[[#This Row],[4/1/2022]:[6/30/2022]]),0)</f>
        <v>116.50500000000001</v>
      </c>
      <c r="G1006" s="1">
        <f>IFERROR(MAX(0,#REF!-#REF!),0)</f>
        <v>0</v>
      </c>
      <c r="H1006" s="1">
        <f>IFERROR(#REF!+#REF!,0)</f>
        <v>0</v>
      </c>
      <c r="I1006" s="2">
        <f>IFERROR(AVERAGEIF(Customer_Revenue[[#This Row],[4/1/2022]:[9/30/2022]], "&gt;0"),0)</f>
        <v>187.24</v>
      </c>
      <c r="J1006" s="1">
        <f>IFERROR(AVEDEV(Customer_Revenue[[#This Row],[4/1/2022]:[9/30/2022]]),0)</f>
        <v>93.54</v>
      </c>
      <c r="K1006" s="1">
        <f>IFERROR(MAX(0,Customer_Revenue[[#This Row],[Q3 Mean]]-Customer_Revenue[[#This Row],[Q3 Mean Absolute Deviation]]),0)</f>
        <v>93.7</v>
      </c>
      <c r="L1006" s="1">
        <f>IFERROR(MAX(0,Customer_Revenue[[#This Row],[Q3 Mean]]+Customer_Revenue[[#This Row],[Q3 Mean Absolute Deviation]]),0)</f>
        <v>280.78000000000003</v>
      </c>
      <c r="M1006" s="2">
        <f>IFERROR(AVERAGEIF(Customer_Revenue[[#This Row],[10/1/2021]:[3/31/2022]], "&gt;0"),0)</f>
        <v>97.817499999999995</v>
      </c>
      <c r="N1006" s="1">
        <f>IFERROR(AVEDEV(Customer_Revenue[[#This Row],[10/1/2021]:[3/31/2022]]),0)</f>
        <v>48.076874999999994</v>
      </c>
      <c r="O1006" s="1">
        <f>IFERROR(MAX(0,#REF!-#REF!),0)</f>
        <v>0</v>
      </c>
      <c r="P1006" s="1">
        <f>IFERROR(#REF!+#REF!,0)</f>
        <v>0</v>
      </c>
      <c r="Q1006">
        <v>14797</v>
      </c>
      <c r="W1006">
        <v>76.09</v>
      </c>
      <c r="AU1006">
        <v>137</v>
      </c>
      <c r="AV1006">
        <v>240</v>
      </c>
      <c r="AZ1006">
        <v>108.76</v>
      </c>
      <c r="BQ1006">
        <v>47.26</v>
      </c>
      <c r="BT1006">
        <v>74.290000000000006</v>
      </c>
      <c r="CK1006" s="17"/>
      <c r="DE1006">
        <v>51.1</v>
      </c>
      <c r="DI1006">
        <v>48.04</v>
      </c>
      <c r="FK1006">
        <v>94.539999999999992</v>
      </c>
      <c r="GW1006">
        <v>327.55</v>
      </c>
      <c r="JM1006">
        <v>139.63</v>
      </c>
    </row>
    <row r="1007" spans="1:278" x14ac:dyDescent="0.3">
      <c r="A1007" s="2">
        <f>IFERROR(AVERAGEIF(Customer_Revenue[[#This Row],[1/3/2022]:[3/31/2022]], "&gt;0"), 0)</f>
        <v>60.333333333333343</v>
      </c>
      <c r="B1007" s="1">
        <f>IFERROR(AVEDEV(Customer_Revenue[[#This Row],[1/3/2022]:[3/31/2022]]),0)</f>
        <v>3.465555555555563</v>
      </c>
      <c r="C1007" s="1">
        <f>IFERROR(MAX(0,#REF!-#REF!),0)</f>
        <v>0</v>
      </c>
      <c r="D1007" s="1">
        <f>IFERROR(#REF!+#REF!,0)</f>
        <v>0</v>
      </c>
      <c r="E1007" s="2">
        <f>IFERROR(AVERAGEIF(Customer_Revenue[[#This Row],[4/1/2022]:[6/30/2022]], "&gt;0"), 0)</f>
        <v>186.3</v>
      </c>
      <c r="F1007" s="1">
        <f>IFERROR(AVEDEV(Customer_Revenue[[#This Row],[4/1/2022]:[6/30/2022]]),0)</f>
        <v>126.32</v>
      </c>
      <c r="G1007" s="1">
        <f>IFERROR(MAX(0,#REF!-#REF!),0)</f>
        <v>0</v>
      </c>
      <c r="H1007" s="1">
        <f>IFERROR(#REF!+#REF!,0)</f>
        <v>0</v>
      </c>
      <c r="I1007" s="2">
        <f>IFERROR(AVERAGEIF(Customer_Revenue[[#This Row],[4/1/2022]:[9/30/2022]], "&gt;0"),0)</f>
        <v>302.07941176470592</v>
      </c>
      <c r="J1007" s="1">
        <f>IFERROR(AVEDEV(Customer_Revenue[[#This Row],[4/1/2022]:[9/30/2022]]),0)</f>
        <v>180.41429362880882</v>
      </c>
      <c r="K1007" s="1">
        <f>IFERROR(MAX(0,Customer_Revenue[[#This Row],[Q3 Mean]]-Customer_Revenue[[#This Row],[Q3 Mean Absolute Deviation]]),0)</f>
        <v>121.6651181358971</v>
      </c>
      <c r="L1007" s="1">
        <f>IFERROR(MAX(0,Customer_Revenue[[#This Row],[Q3 Mean]]+Customer_Revenue[[#This Row],[Q3 Mean Absolute Deviation]]),0)</f>
        <v>482.49370539351474</v>
      </c>
      <c r="M1007" s="2">
        <f>IFERROR(AVERAGEIF(Customer_Revenue[[#This Row],[10/1/2021]:[3/31/2022]], "&gt;0"),0)</f>
        <v>77.873333333333321</v>
      </c>
      <c r="N1007" s="1">
        <f>IFERROR(AVEDEV(Customer_Revenue[[#This Row],[10/1/2021]:[3/31/2022]]),0)</f>
        <v>32.271851851851849</v>
      </c>
      <c r="O1007" s="1">
        <f>IFERROR(MAX(0,#REF!-#REF!),0)</f>
        <v>0</v>
      </c>
      <c r="P1007" s="1">
        <f>IFERROR(#REF!+#REF!,0)</f>
        <v>0</v>
      </c>
      <c r="Q1007">
        <v>14814</v>
      </c>
      <c r="T1007">
        <v>133.53</v>
      </c>
      <c r="Y1007">
        <v>138.55000000000001</v>
      </c>
      <c r="AD1007">
        <v>133.53</v>
      </c>
      <c r="AI1007">
        <v>56.91</v>
      </c>
      <c r="AN1007">
        <v>51.89</v>
      </c>
      <c r="AS1007">
        <v>56.91</v>
      </c>
      <c r="AX1007">
        <v>51.89</v>
      </c>
      <c r="BC1007">
        <v>56.91</v>
      </c>
      <c r="BH1007">
        <v>51.89</v>
      </c>
      <c r="BM1007">
        <v>196.32999999999998</v>
      </c>
      <c r="BR1007">
        <v>39.33</v>
      </c>
      <c r="CB1007">
        <v>72.05</v>
      </c>
      <c r="CK1007" s="17"/>
      <c r="CL1007">
        <v>58.86</v>
      </c>
      <c r="CV1007">
        <v>57.54</v>
      </c>
      <c r="DF1007">
        <v>57.54</v>
      </c>
      <c r="DP1007">
        <v>70.73</v>
      </c>
      <c r="DZ1007">
        <v>57.54</v>
      </c>
      <c r="EJ1007">
        <v>59.79</v>
      </c>
      <c r="ET1007">
        <v>59.79</v>
      </c>
      <c r="FD1007">
        <v>59.79</v>
      </c>
      <c r="FN1007">
        <v>86.17</v>
      </c>
      <c r="FX1007">
        <v>200.47</v>
      </c>
      <c r="GC1007">
        <v>132.01</v>
      </c>
      <c r="GH1007">
        <v>347.42</v>
      </c>
      <c r="GR1007">
        <v>88.46</v>
      </c>
      <c r="HB1007">
        <v>516.29</v>
      </c>
      <c r="HL1007">
        <v>96.69</v>
      </c>
      <c r="HV1007">
        <v>375.95</v>
      </c>
      <c r="IF1007">
        <v>426.94</v>
      </c>
      <c r="II1007">
        <v>0</v>
      </c>
      <c r="IP1007">
        <v>265.5</v>
      </c>
      <c r="IV1007">
        <v>493.19</v>
      </c>
      <c r="IZ1007">
        <v>535.37</v>
      </c>
      <c r="JE1007">
        <v>755.29</v>
      </c>
      <c r="JF1007">
        <v>357.01</v>
      </c>
      <c r="JJ1007">
        <v>339.01</v>
      </c>
      <c r="JK1007">
        <v>0</v>
      </c>
    </row>
    <row r="1008" spans="1:278" x14ac:dyDescent="0.3">
      <c r="A1008" s="2">
        <f>IFERROR(AVERAGEIF(Customer_Revenue[[#This Row],[1/3/2022]:[3/31/2022]], "&gt;0"), 0)</f>
        <v>47.43</v>
      </c>
      <c r="B1008" s="1">
        <f>IFERROR(AVEDEV(Customer_Revenue[[#This Row],[1/3/2022]:[3/31/2022]]),0)</f>
        <v>2.5428571428571445</v>
      </c>
      <c r="C1008" s="1">
        <f>IFERROR(MAX(0,#REF!-#REF!),0)</f>
        <v>0</v>
      </c>
      <c r="D1008" s="1">
        <f>IFERROR(#REF!+#REF!,0)</f>
        <v>0</v>
      </c>
      <c r="E1008" s="2">
        <f>IFERROR(AVERAGEIF(Customer_Revenue[[#This Row],[4/1/2022]:[6/30/2022]], "&gt;0"), 0)</f>
        <v>41.738333333333337</v>
      </c>
      <c r="F1008" s="1">
        <f>IFERROR(AVEDEV(Customer_Revenue[[#This Row],[4/1/2022]:[6/30/2022]]),0)</f>
        <v>2.6511111111111121</v>
      </c>
      <c r="G1008" s="1">
        <f>IFERROR(MAX(0,#REF!-#REF!),0)</f>
        <v>0</v>
      </c>
      <c r="H1008" s="1">
        <f>IFERROR(#REF!+#REF!,0)</f>
        <v>0</v>
      </c>
      <c r="I1008" s="2">
        <f>IFERROR(AVERAGEIF(Customer_Revenue[[#This Row],[4/1/2022]:[9/30/2022]], "&gt;0"),0)</f>
        <v>41.054166666666667</v>
      </c>
      <c r="J1008" s="1">
        <f>IFERROR(AVEDEV(Customer_Revenue[[#This Row],[4/1/2022]:[9/30/2022]]),0)</f>
        <v>5.8301775147928998</v>
      </c>
      <c r="K1008" s="1">
        <f>IFERROR(MAX(0,Customer_Revenue[[#This Row],[Q3 Mean]]-Customer_Revenue[[#This Row],[Q3 Mean Absolute Deviation]]),0)</f>
        <v>35.223989151873766</v>
      </c>
      <c r="L1008" s="1">
        <f>IFERROR(MAX(0,Customer_Revenue[[#This Row],[Q3 Mean]]+Customer_Revenue[[#This Row],[Q3 Mean Absolute Deviation]]),0)</f>
        <v>46.884344181459568</v>
      </c>
      <c r="M1008" s="2">
        <f>IFERROR(AVERAGEIF(Customer_Revenue[[#This Row],[10/1/2021]:[3/31/2022]], "&gt;0"),0)</f>
        <v>44.873076923076916</v>
      </c>
      <c r="N1008" s="1">
        <f>IFERROR(AVEDEV(Customer_Revenue[[#This Row],[10/1/2021]:[3/31/2022]]),0)</f>
        <v>3.0740828402366853</v>
      </c>
      <c r="O1008" s="1">
        <f>IFERROR(MAX(0,#REF!-#REF!),0)</f>
        <v>0</v>
      </c>
      <c r="P1008" s="1">
        <f>IFERROR(#REF!+#REF!,0)</f>
        <v>0</v>
      </c>
      <c r="Q1008">
        <v>14816</v>
      </c>
      <c r="X1008">
        <v>41.71</v>
      </c>
      <c r="AH1008">
        <v>41.71</v>
      </c>
      <c r="AT1008">
        <v>41.71</v>
      </c>
      <c r="BB1008">
        <v>41.71</v>
      </c>
      <c r="BL1008">
        <v>41.71</v>
      </c>
      <c r="BV1008">
        <v>42.79</v>
      </c>
      <c r="CF1008">
        <v>42.79</v>
      </c>
      <c r="CK1008" s="17"/>
      <c r="CP1008">
        <v>45.3</v>
      </c>
      <c r="CZ1008">
        <v>45.3</v>
      </c>
      <c r="DJ1008">
        <v>48.53</v>
      </c>
      <c r="DT1008">
        <v>48.53</v>
      </c>
      <c r="ED1008">
        <v>50.78</v>
      </c>
      <c r="EN1008">
        <v>50.78</v>
      </c>
      <c r="EX1008">
        <v>46.95</v>
      </c>
      <c r="FH1008">
        <v>38.85</v>
      </c>
      <c r="FR1008">
        <v>38.85</v>
      </c>
      <c r="GB1008">
        <v>44.48</v>
      </c>
      <c r="GL1008">
        <v>40.65</v>
      </c>
      <c r="GV1008">
        <v>40.65</v>
      </c>
      <c r="HF1008">
        <v>0</v>
      </c>
      <c r="HK1008">
        <v>40.65</v>
      </c>
      <c r="HU1008">
        <v>40.65</v>
      </c>
      <c r="IE1008">
        <v>40.65</v>
      </c>
      <c r="IO1008">
        <v>40.090000000000003</v>
      </c>
      <c r="IZ1008">
        <v>40.090000000000003</v>
      </c>
      <c r="JI1008">
        <v>40.090000000000003</v>
      </c>
    </row>
    <row r="1009" spans="1:278" x14ac:dyDescent="0.3">
      <c r="A1009" s="2">
        <f>IFERROR(AVERAGEIF(Customer_Revenue[[#This Row],[1/3/2022]:[3/31/2022]], "&gt;0"), 0)</f>
        <v>0</v>
      </c>
      <c r="B1009" s="1">
        <f>IFERROR(AVEDEV(Customer_Revenue[[#This Row],[1/3/2022]:[3/31/2022]]),0)</f>
        <v>0</v>
      </c>
      <c r="C1009" s="1">
        <f>IFERROR(MAX(0,#REF!-#REF!),0)</f>
        <v>0</v>
      </c>
      <c r="D1009" s="1">
        <f>IFERROR(#REF!+#REF!,0)</f>
        <v>0</v>
      </c>
      <c r="E1009" s="2">
        <f>IFERROR(AVERAGEIF(Customer_Revenue[[#This Row],[4/1/2022]:[6/30/2022]], "&gt;0"), 0)</f>
        <v>327</v>
      </c>
      <c r="F1009" s="1">
        <f>IFERROR(AVEDEV(Customer_Revenue[[#This Row],[4/1/2022]:[6/30/2022]]),0)</f>
        <v>109</v>
      </c>
      <c r="G1009" s="1">
        <f>IFERROR(MAX(0,#REF!-#REF!),0)</f>
        <v>0</v>
      </c>
      <c r="H1009" s="1">
        <f>IFERROR(#REF!+#REF!,0)</f>
        <v>0</v>
      </c>
      <c r="I1009" s="2">
        <f>IFERROR(AVERAGEIF(Customer_Revenue[[#This Row],[4/1/2022]:[9/30/2022]], "&gt;0"),0)</f>
        <v>443.59999999999997</v>
      </c>
      <c r="J1009" s="1">
        <f>IFERROR(AVEDEV(Customer_Revenue[[#This Row],[4/1/2022]:[9/30/2022]]),0)</f>
        <v>118.05714285714285</v>
      </c>
      <c r="K1009" s="1">
        <f>IFERROR(MAX(0,Customer_Revenue[[#This Row],[Q3 Mean]]-Customer_Revenue[[#This Row],[Q3 Mean Absolute Deviation]]),0)</f>
        <v>325.54285714285709</v>
      </c>
      <c r="L1009" s="1">
        <f>IFERROR(MAX(0,Customer_Revenue[[#This Row],[Q3 Mean]]+Customer_Revenue[[#This Row],[Q3 Mean Absolute Deviation]]),0)</f>
        <v>561.65714285714284</v>
      </c>
      <c r="M1009" s="2">
        <f>IFERROR(AVERAGEIF(Customer_Revenue[[#This Row],[10/1/2021]:[3/31/2022]], "&gt;0"),0)</f>
        <v>731.84</v>
      </c>
      <c r="N1009" s="1">
        <f>IFERROR(AVEDEV(Customer_Revenue[[#This Row],[10/1/2021]:[3/31/2022]]),0)</f>
        <v>0</v>
      </c>
      <c r="O1009" s="1">
        <f>IFERROR(MAX(0,#REF!-#REF!),0)</f>
        <v>0</v>
      </c>
      <c r="P1009" s="1">
        <f>IFERROR(#REF!+#REF!,0)</f>
        <v>0</v>
      </c>
      <c r="Q1009">
        <v>14821</v>
      </c>
      <c r="AG1009">
        <v>731.84</v>
      </c>
      <c r="CK1009" s="17"/>
      <c r="GT1009">
        <v>436</v>
      </c>
      <c r="HD1009">
        <v>218</v>
      </c>
      <c r="HN1009">
        <v>545</v>
      </c>
      <c r="IC1009">
        <v>654</v>
      </c>
      <c r="IR1009">
        <v>436</v>
      </c>
      <c r="JG1009">
        <v>545</v>
      </c>
      <c r="JQ1009">
        <v>271.2</v>
      </c>
    </row>
    <row r="1010" spans="1:278" x14ac:dyDescent="0.3">
      <c r="A1010" s="2">
        <f>IFERROR(AVERAGEIF(Customer_Revenue[[#This Row],[1/3/2022]:[3/31/2022]], "&gt;0"), 0)</f>
        <v>117.72999999999999</v>
      </c>
      <c r="B1010" s="1">
        <f>IFERROR(AVEDEV(Customer_Revenue[[#This Row],[1/3/2022]:[3/31/2022]]),0)</f>
        <v>6.3276923076923071</v>
      </c>
      <c r="C1010" s="1">
        <f>IFERROR(MAX(0,#REF!-#REF!),0)</f>
        <v>0</v>
      </c>
      <c r="D1010" s="1">
        <f>IFERROR(#REF!+#REF!,0)</f>
        <v>0</v>
      </c>
      <c r="E1010" s="2">
        <f>IFERROR(AVERAGEIF(Customer_Revenue[[#This Row],[4/1/2022]:[6/30/2022]], "&gt;0"), 0)</f>
        <v>129.30307692307696</v>
      </c>
      <c r="F1010" s="1">
        <f>IFERROR(AVEDEV(Customer_Revenue[[#This Row],[4/1/2022]:[6/30/2022]]),0)</f>
        <v>8.3905325443786936</v>
      </c>
      <c r="G1010" s="1">
        <f>IFERROR(MAX(0,#REF!-#REF!),0)</f>
        <v>0</v>
      </c>
      <c r="H1010" s="1">
        <f>IFERROR(#REF!+#REF!,0)</f>
        <v>0</v>
      </c>
      <c r="I1010" s="2">
        <f>IFERROR(AVERAGEIF(Customer_Revenue[[#This Row],[4/1/2022]:[9/30/2022]], "&gt;0"),0)</f>
        <v>137.0965384615385</v>
      </c>
      <c r="J1010" s="1">
        <f>IFERROR(AVEDEV(Customer_Revenue[[#This Row],[4/1/2022]:[9/30/2022]]),0)</f>
        <v>9.0121893491124219</v>
      </c>
      <c r="K1010" s="1">
        <f>IFERROR(MAX(0,Customer_Revenue[[#This Row],[Q3 Mean]]-Customer_Revenue[[#This Row],[Q3 Mean Absolute Deviation]]),0)</f>
        <v>128.08434911242608</v>
      </c>
      <c r="L1010" s="1">
        <f>IFERROR(MAX(0,Customer_Revenue[[#This Row],[Q3 Mean]]+Customer_Revenue[[#This Row],[Q3 Mean Absolute Deviation]]),0)</f>
        <v>146.10872781065092</v>
      </c>
      <c r="M1010" s="2">
        <f>IFERROR(AVERAGEIF(Customer_Revenue[[#This Row],[10/1/2021]:[3/31/2022]], "&gt;0"),0)</f>
        <v>115.8009090909091</v>
      </c>
      <c r="N1010" s="1">
        <f>IFERROR(AVEDEV(Customer_Revenue[[#This Row],[10/1/2021]:[3/31/2022]]),0)</f>
        <v>7.5461157024793346</v>
      </c>
      <c r="O1010" s="1">
        <f>IFERROR(MAX(0,#REF!-#REF!),0)</f>
        <v>0</v>
      </c>
      <c r="P1010" s="1">
        <f>IFERROR(#REF!+#REF!,0)</f>
        <v>0</v>
      </c>
      <c r="Q1010">
        <v>14837</v>
      </c>
      <c r="V1010">
        <v>120.97</v>
      </c>
      <c r="AA1010">
        <v>107.78</v>
      </c>
      <c r="AF1010">
        <v>120.97</v>
      </c>
      <c r="AK1010">
        <v>88.94</v>
      </c>
      <c r="AP1010">
        <v>120.97</v>
      </c>
      <c r="BO1010">
        <v>107.78</v>
      </c>
      <c r="BT1010">
        <v>120.97</v>
      </c>
      <c r="BY1010">
        <v>107.78</v>
      </c>
      <c r="CD1010">
        <v>120.97</v>
      </c>
      <c r="CI1010">
        <v>107.78</v>
      </c>
      <c r="CK1010" s="17"/>
      <c r="CN1010">
        <v>120.97</v>
      </c>
      <c r="CS1010">
        <v>107.78</v>
      </c>
      <c r="CX1010">
        <v>120.97</v>
      </c>
      <c r="DC1010">
        <v>107.78</v>
      </c>
      <c r="DH1010">
        <v>120.97</v>
      </c>
      <c r="DM1010">
        <v>107.78</v>
      </c>
      <c r="DR1010">
        <v>120.97</v>
      </c>
      <c r="DW1010">
        <v>116.4</v>
      </c>
      <c r="EB1010">
        <v>130.63999999999999</v>
      </c>
      <c r="EG1010">
        <v>118.07</v>
      </c>
      <c r="EL1010">
        <v>132.31</v>
      </c>
      <c r="EQ1010">
        <v>118.07</v>
      </c>
      <c r="EV1010">
        <v>133.69</v>
      </c>
      <c r="FA1010">
        <v>119.45</v>
      </c>
      <c r="FF1010">
        <v>133.69</v>
      </c>
      <c r="FK1010">
        <v>119.45</v>
      </c>
      <c r="FP1010">
        <v>133.69</v>
      </c>
      <c r="FU1010">
        <v>119.45</v>
      </c>
      <c r="FZ1010">
        <v>133.69</v>
      </c>
      <c r="GE1010">
        <v>119.45</v>
      </c>
      <c r="GJ1010">
        <v>152.94</v>
      </c>
      <c r="GO1010">
        <v>121.74</v>
      </c>
      <c r="GT1010">
        <v>135.97999999999999</v>
      </c>
      <c r="GY1010">
        <v>121.74</v>
      </c>
      <c r="HD1010">
        <v>135.97999999999999</v>
      </c>
      <c r="HI1010">
        <v>138.69999999999999</v>
      </c>
      <c r="HN1010">
        <v>152.94</v>
      </c>
      <c r="HS1010">
        <v>138.69999999999999</v>
      </c>
      <c r="HX1010">
        <v>152.94</v>
      </c>
      <c r="IC1010">
        <v>138.69999999999999</v>
      </c>
      <c r="IH1010">
        <v>152.94</v>
      </c>
      <c r="IM1010">
        <v>137.99</v>
      </c>
      <c r="IR1010">
        <v>152.22999999999999</v>
      </c>
      <c r="IW1010">
        <v>137.99</v>
      </c>
      <c r="JB1010">
        <v>152.22999999999999</v>
      </c>
      <c r="JG1010">
        <v>137.99</v>
      </c>
      <c r="JL1010">
        <v>152.22999999999999</v>
      </c>
      <c r="JQ1010">
        <v>137.99</v>
      </c>
    </row>
    <row r="1011" spans="1:278" x14ac:dyDescent="0.3">
      <c r="A1011" s="2">
        <f>IFERROR(AVERAGEIF(Customer_Revenue[[#This Row],[1/3/2022]:[3/31/2022]], "&gt;0"), 0)</f>
        <v>100.514</v>
      </c>
      <c r="B1011" s="1">
        <f>IFERROR(AVEDEV(Customer_Revenue[[#This Row],[1/3/2022]:[3/31/2022]]),0)</f>
        <v>47.58059171597634</v>
      </c>
      <c r="C1011" s="1">
        <f>IFERROR(MAX(0,#REF!-#REF!),0)</f>
        <v>0</v>
      </c>
      <c r="D1011" s="1">
        <f>IFERROR(#REF!+#REF!,0)</f>
        <v>0</v>
      </c>
      <c r="E1011" s="2">
        <f>IFERROR(AVERAGEIF(Customer_Revenue[[#This Row],[4/1/2022]:[6/30/2022]], "&gt;0"), 0)</f>
        <v>126.21600000000001</v>
      </c>
      <c r="F1011" s="1">
        <f>IFERROR(AVEDEV(Customer_Revenue[[#This Row],[4/1/2022]:[6/30/2022]]),0)</f>
        <v>57.956326530612237</v>
      </c>
      <c r="G1011" s="1">
        <f>IFERROR(MAX(0,#REF!-#REF!),0)</f>
        <v>0</v>
      </c>
      <c r="H1011" s="1">
        <f>IFERROR(#REF!+#REF!,0)</f>
        <v>0</v>
      </c>
      <c r="I1011" s="2">
        <f>IFERROR(AVERAGEIF(Customer_Revenue[[#This Row],[4/1/2022]:[9/30/2022]], "&gt;0"),0)</f>
        <v>137.95875000000001</v>
      </c>
      <c r="J1011" s="1">
        <f>IFERROR(AVEDEV(Customer_Revenue[[#This Row],[4/1/2022]:[9/30/2022]]),0)</f>
        <v>56.309693877551013</v>
      </c>
      <c r="K1011" s="1">
        <f>IFERROR(MAX(0,Customer_Revenue[[#This Row],[Q3 Mean]]-Customer_Revenue[[#This Row],[Q3 Mean Absolute Deviation]]),0)</f>
        <v>81.649056122448997</v>
      </c>
      <c r="L1011" s="1">
        <f>IFERROR(MAX(0,Customer_Revenue[[#This Row],[Q3 Mean]]+Customer_Revenue[[#This Row],[Q3 Mean Absolute Deviation]]),0)</f>
        <v>194.26844387755102</v>
      </c>
      <c r="M1011" s="2">
        <f>IFERROR(AVERAGEIF(Customer_Revenue[[#This Row],[10/1/2021]:[3/31/2022]], "&gt;0"),0)</f>
        <v>110.1857142857143</v>
      </c>
      <c r="N1011" s="1">
        <f>IFERROR(AVEDEV(Customer_Revenue[[#This Row],[10/1/2021]:[3/31/2022]]),0)</f>
        <v>45.52812500000001</v>
      </c>
      <c r="O1011" s="1">
        <f>IFERROR(MAX(0,#REF!-#REF!),0)</f>
        <v>0</v>
      </c>
      <c r="P1011" s="1">
        <f>IFERROR(#REF!+#REF!,0)</f>
        <v>0</v>
      </c>
      <c r="Q1011">
        <v>14845</v>
      </c>
      <c r="AI1011">
        <v>0</v>
      </c>
      <c r="AK1011">
        <v>179.72</v>
      </c>
      <c r="AN1011">
        <v>0</v>
      </c>
      <c r="AS1011">
        <v>0</v>
      </c>
      <c r="AX1011">
        <v>0</v>
      </c>
      <c r="BF1011">
        <v>0</v>
      </c>
      <c r="BH1011">
        <v>89.01</v>
      </c>
      <c r="BM1011">
        <v>0</v>
      </c>
      <c r="BR1011">
        <v>0</v>
      </c>
      <c r="BW1011">
        <v>0</v>
      </c>
      <c r="CB1011">
        <v>0</v>
      </c>
      <c r="CG1011">
        <v>0</v>
      </c>
      <c r="CK1011" s="17"/>
      <c r="CL1011">
        <v>0</v>
      </c>
      <c r="CQ1011">
        <v>89.01</v>
      </c>
      <c r="CV1011">
        <v>0</v>
      </c>
      <c r="DI1011">
        <v>61.13</v>
      </c>
      <c r="DK1011">
        <v>120.51</v>
      </c>
      <c r="DP1011">
        <v>0</v>
      </c>
      <c r="DU1011">
        <v>0</v>
      </c>
      <c r="DZ1011">
        <v>0</v>
      </c>
      <c r="EB1011">
        <v>134.22</v>
      </c>
      <c r="EE1011">
        <v>0</v>
      </c>
      <c r="EJ1011">
        <v>0</v>
      </c>
      <c r="EO1011">
        <v>97.7</v>
      </c>
      <c r="ET1011">
        <v>0</v>
      </c>
      <c r="EY1011">
        <v>0</v>
      </c>
      <c r="FD1011">
        <v>177.03</v>
      </c>
      <c r="FI1011">
        <v>0</v>
      </c>
      <c r="FN1011">
        <v>177.03</v>
      </c>
      <c r="FS1011">
        <v>0</v>
      </c>
      <c r="FX1011">
        <v>0</v>
      </c>
      <c r="GC1011">
        <v>97.7</v>
      </c>
      <c r="GH1011">
        <v>0</v>
      </c>
      <c r="GM1011">
        <v>0</v>
      </c>
      <c r="GR1011">
        <v>99.99</v>
      </c>
      <c r="GU1011">
        <v>79.33</v>
      </c>
      <c r="GW1011">
        <v>0</v>
      </c>
      <c r="HB1011">
        <v>0</v>
      </c>
      <c r="HG1011">
        <v>136.28</v>
      </c>
      <c r="HL1011">
        <v>0</v>
      </c>
      <c r="HQ1011">
        <v>0</v>
      </c>
      <c r="HV1011">
        <v>0</v>
      </c>
      <c r="IA1011">
        <v>148.19</v>
      </c>
      <c r="IF1011">
        <v>0</v>
      </c>
      <c r="IK1011">
        <v>0</v>
      </c>
      <c r="IP1011">
        <v>0</v>
      </c>
      <c r="IU1011">
        <v>0</v>
      </c>
      <c r="IZ1011">
        <v>0</v>
      </c>
      <c r="JC1011">
        <v>188.12</v>
      </c>
      <c r="JE1011">
        <v>0</v>
      </c>
      <c r="JJ1011">
        <v>0</v>
      </c>
      <c r="JO1011">
        <v>0</v>
      </c>
    </row>
    <row r="1012" spans="1:278" x14ac:dyDescent="0.3">
      <c r="A1012" s="2">
        <f>IFERROR(AVERAGEIF(Customer_Revenue[[#This Row],[1/3/2022]:[3/31/2022]], "&gt;0"), 0)</f>
        <v>114.57</v>
      </c>
      <c r="B1012" s="1">
        <f>IFERROR(AVEDEV(Customer_Revenue[[#This Row],[1/3/2022]:[3/31/2022]]),0)</f>
        <v>36.662399999999998</v>
      </c>
      <c r="C1012" s="1">
        <f>IFERROR(MAX(0,#REF!-#REF!),0)</f>
        <v>0</v>
      </c>
      <c r="D1012" s="1">
        <f>IFERROR(#REF!+#REF!,0)</f>
        <v>0</v>
      </c>
      <c r="E1012" s="2">
        <f>IFERROR(AVERAGEIF(Customer_Revenue[[#This Row],[4/1/2022]:[6/30/2022]], "&gt;0"), 0)</f>
        <v>136.5069230769231</v>
      </c>
      <c r="F1012" s="1">
        <f>IFERROR(AVEDEV(Customer_Revenue[[#This Row],[4/1/2022]:[6/30/2022]]),0)</f>
        <v>19.111734693877555</v>
      </c>
      <c r="G1012" s="1">
        <f>IFERROR(MAX(0,#REF!-#REF!),0)</f>
        <v>0</v>
      </c>
      <c r="H1012" s="1">
        <f>IFERROR(#REF!+#REF!,0)</f>
        <v>0</v>
      </c>
      <c r="I1012" s="2">
        <f>IFERROR(AVERAGEIF(Customer_Revenue[[#This Row],[4/1/2022]:[9/30/2022]], "&gt;0"),0)</f>
        <v>153.64500000000001</v>
      </c>
      <c r="J1012" s="1">
        <f>IFERROR(AVEDEV(Customer_Revenue[[#This Row],[4/1/2022]:[9/30/2022]]),0)</f>
        <v>29.792016460905344</v>
      </c>
      <c r="K1012" s="1">
        <f>IFERROR(MAX(0,Customer_Revenue[[#This Row],[Q3 Mean]]-Customer_Revenue[[#This Row],[Q3 Mean Absolute Deviation]]),0)</f>
        <v>123.85298353909467</v>
      </c>
      <c r="L1012" s="1">
        <f>IFERROR(MAX(0,Customer_Revenue[[#This Row],[Q3 Mean]]+Customer_Revenue[[#This Row],[Q3 Mean Absolute Deviation]]),0)</f>
        <v>183.43701646090534</v>
      </c>
      <c r="M1012" s="2">
        <f>IFERROR(AVERAGEIF(Customer_Revenue[[#This Row],[10/1/2021]:[3/31/2022]], "&gt;0"),0)</f>
        <v>163.39166666666668</v>
      </c>
      <c r="N1012" s="1">
        <f>IFERROR(AVEDEV(Customer_Revenue[[#This Row],[10/1/2021]:[3/31/2022]]),0)</f>
        <v>72.618518518518513</v>
      </c>
      <c r="O1012" s="1">
        <f>IFERROR(MAX(0,#REF!-#REF!),0)</f>
        <v>0</v>
      </c>
      <c r="P1012" s="1">
        <f>IFERROR(#REF!+#REF!,0)</f>
        <v>0</v>
      </c>
      <c r="Q1012">
        <v>14853</v>
      </c>
      <c r="U1012">
        <v>214.36</v>
      </c>
      <c r="Z1012">
        <v>195.89</v>
      </c>
      <c r="AE1012">
        <v>182.58</v>
      </c>
      <c r="AJ1012">
        <v>182.58</v>
      </c>
      <c r="AO1012">
        <v>262.52999999999997</v>
      </c>
      <c r="AT1012">
        <v>151.18</v>
      </c>
      <c r="AY1012">
        <v>147.66</v>
      </c>
      <c r="BD1012">
        <v>134.35</v>
      </c>
      <c r="BI1012">
        <v>125</v>
      </c>
      <c r="BN1012">
        <v>125</v>
      </c>
      <c r="BS1012">
        <v>125</v>
      </c>
      <c r="BX1012">
        <v>0</v>
      </c>
      <c r="CC1012">
        <v>0</v>
      </c>
      <c r="CK1012" s="17"/>
      <c r="EA1012">
        <v>0</v>
      </c>
      <c r="EF1012">
        <v>0</v>
      </c>
      <c r="EK1012">
        <v>0</v>
      </c>
      <c r="EP1012">
        <v>0</v>
      </c>
      <c r="EQ1012">
        <v>114.57</v>
      </c>
      <c r="ER1012">
        <v>0</v>
      </c>
      <c r="EU1012">
        <v>125</v>
      </c>
      <c r="EZ1012">
        <v>125</v>
      </c>
      <c r="FE1012">
        <v>125</v>
      </c>
      <c r="FJ1012">
        <v>125</v>
      </c>
      <c r="FO1012">
        <v>133.83000000000001</v>
      </c>
      <c r="FT1012">
        <v>128.9</v>
      </c>
      <c r="FY1012">
        <v>128.9</v>
      </c>
      <c r="GD1012">
        <v>128.9</v>
      </c>
      <c r="GI1012">
        <v>130.91</v>
      </c>
      <c r="GN1012">
        <v>130.91</v>
      </c>
      <c r="GS1012">
        <v>230.42</v>
      </c>
      <c r="GX1012">
        <v>130.91</v>
      </c>
      <c r="HC1012">
        <v>130.91</v>
      </c>
      <c r="HH1012">
        <v>183.35</v>
      </c>
      <c r="HM1012">
        <v>183.36</v>
      </c>
      <c r="HR1012">
        <v>183.36</v>
      </c>
      <c r="HW1012">
        <v>183.36</v>
      </c>
      <c r="IB1012">
        <v>156.82</v>
      </c>
      <c r="IG1012">
        <v>162.62</v>
      </c>
      <c r="IL1012">
        <v>159.02000000000001</v>
      </c>
      <c r="IQ1012">
        <v>159.02000000000001</v>
      </c>
      <c r="IV1012">
        <v>255.7</v>
      </c>
      <c r="JA1012">
        <v>156.19</v>
      </c>
      <c r="JF1012">
        <v>156.19</v>
      </c>
      <c r="JK1012">
        <v>156.19</v>
      </c>
      <c r="JP1012">
        <v>125</v>
      </c>
    </row>
    <row r="1013" spans="1:278" x14ac:dyDescent="0.3">
      <c r="A1013" s="2">
        <f>IFERROR(AVERAGEIF(Customer_Revenue[[#This Row],[1/3/2022]:[3/31/2022]], "&gt;0"), 0)</f>
        <v>173.46</v>
      </c>
      <c r="B1013" s="1">
        <f>IFERROR(AVEDEV(Customer_Revenue[[#This Row],[1/3/2022]:[3/31/2022]]),0)</f>
        <v>19.347692307692309</v>
      </c>
      <c r="C1013" s="1">
        <f>IFERROR(MAX(0,#REF!-#REF!),0)</f>
        <v>0</v>
      </c>
      <c r="D1013" s="1">
        <f>IFERROR(#REF!+#REF!,0)</f>
        <v>0</v>
      </c>
      <c r="E1013" s="2">
        <f>IFERROR(AVERAGEIF(Customer_Revenue[[#This Row],[4/1/2022]:[6/30/2022]], "&gt;0"), 0)</f>
        <v>116.25923076923073</v>
      </c>
      <c r="F1013" s="1">
        <f>IFERROR(AVEDEV(Customer_Revenue[[#This Row],[4/1/2022]:[6/30/2022]]),0)</f>
        <v>17.554285714285747</v>
      </c>
      <c r="G1013" s="1">
        <f>IFERROR(MAX(0,#REF!-#REF!),0)</f>
        <v>0</v>
      </c>
      <c r="H1013" s="1">
        <f>IFERROR(#REF!+#REF!,0)</f>
        <v>0</v>
      </c>
      <c r="I1013" s="2">
        <f>IFERROR(AVERAGEIF(Customer_Revenue[[#This Row],[4/1/2022]:[9/30/2022]], "&gt;0"),0)</f>
        <v>112.89923076923067</v>
      </c>
      <c r="J1013" s="1">
        <f>IFERROR(AVEDEV(Customer_Revenue[[#This Row],[4/1/2022]:[9/30/2022]]),0)</f>
        <v>9.2152263374486409</v>
      </c>
      <c r="K1013" s="1">
        <f>IFERROR(MAX(0,Customer_Revenue[[#This Row],[Q3 Mean]]-Customer_Revenue[[#This Row],[Q3 Mean Absolute Deviation]]),0)</f>
        <v>103.68400443178203</v>
      </c>
      <c r="L1013" s="1">
        <f>IFERROR(MAX(0,Customer_Revenue[[#This Row],[Q3 Mean]]+Customer_Revenue[[#This Row],[Q3 Mean Absolute Deviation]]),0)</f>
        <v>122.11445710667931</v>
      </c>
      <c r="M1013" s="2">
        <f>IFERROR(AVERAGEIF(Customer_Revenue[[#This Row],[10/1/2021]:[3/31/2022]], "&gt;0"),0)</f>
        <v>166.12038461538461</v>
      </c>
      <c r="N1013" s="1">
        <f>IFERROR(AVEDEV(Customer_Revenue[[#This Row],[10/1/2021]:[3/31/2022]]),0)</f>
        <v>21.454567901234569</v>
      </c>
      <c r="O1013" s="1">
        <f>IFERROR(MAX(0,#REF!-#REF!),0)</f>
        <v>0</v>
      </c>
      <c r="P1013" s="1">
        <f>IFERROR(#REF!+#REF!,0)</f>
        <v>0</v>
      </c>
      <c r="Q1013">
        <v>14869</v>
      </c>
      <c r="U1013">
        <v>176.68</v>
      </c>
      <c r="Z1013">
        <v>176.68</v>
      </c>
      <c r="AE1013">
        <v>176.68</v>
      </c>
      <c r="AJ1013">
        <v>176.68</v>
      </c>
      <c r="AL1013">
        <v>0</v>
      </c>
      <c r="AO1013">
        <v>162.55000000000001</v>
      </c>
      <c r="AT1013">
        <v>146.22</v>
      </c>
      <c r="AY1013">
        <v>146.22</v>
      </c>
      <c r="BD1013">
        <v>146.22</v>
      </c>
      <c r="BI1013">
        <v>146.22</v>
      </c>
      <c r="BN1013">
        <v>152.5</v>
      </c>
      <c r="BS1013">
        <v>152.5</v>
      </c>
      <c r="BX1013">
        <v>152.5</v>
      </c>
      <c r="CC1013">
        <v>152.5</v>
      </c>
      <c r="CH1013">
        <v>152.5</v>
      </c>
      <c r="CK1013" s="17"/>
      <c r="CM1013">
        <v>152.5</v>
      </c>
      <c r="CR1013">
        <v>152.5</v>
      </c>
      <c r="CW1013">
        <v>152.5</v>
      </c>
      <c r="DB1013">
        <v>152.5</v>
      </c>
      <c r="DG1013">
        <v>152.5</v>
      </c>
      <c r="DL1013">
        <v>181.39000000000001</v>
      </c>
      <c r="DQ1013">
        <v>181.39</v>
      </c>
      <c r="DV1013">
        <v>194.27</v>
      </c>
      <c r="EA1013">
        <v>194.27</v>
      </c>
      <c r="EF1013">
        <v>196.22</v>
      </c>
      <c r="EK1013">
        <v>196.22</v>
      </c>
      <c r="EP1013">
        <v>196.22</v>
      </c>
      <c r="EU1013">
        <v>196.22</v>
      </c>
      <c r="EZ1013">
        <v>113.51</v>
      </c>
      <c r="FE1013">
        <v>113.51</v>
      </c>
      <c r="FJ1013">
        <v>113.51</v>
      </c>
      <c r="FO1013">
        <v>115.19</v>
      </c>
      <c r="FT1013">
        <v>93.03</v>
      </c>
      <c r="FU1013">
        <v>0</v>
      </c>
      <c r="FY1013">
        <v>109.15</v>
      </c>
      <c r="GD1013">
        <v>109.15</v>
      </c>
      <c r="GI1013">
        <v>109.62</v>
      </c>
      <c r="GN1013">
        <v>109.62</v>
      </c>
      <c r="GS1013">
        <v>109.62</v>
      </c>
      <c r="GX1013">
        <v>109.62</v>
      </c>
      <c r="HC1013">
        <v>109.62</v>
      </c>
      <c r="HH1013">
        <v>109.62</v>
      </c>
      <c r="HM1013">
        <v>109.62</v>
      </c>
      <c r="HR1013">
        <v>109.62</v>
      </c>
      <c r="HW1013">
        <v>109.62</v>
      </c>
      <c r="IB1013">
        <v>109.62</v>
      </c>
      <c r="IG1013">
        <v>109.62</v>
      </c>
      <c r="IL1013">
        <v>109.47</v>
      </c>
      <c r="IQ1013">
        <v>109.47</v>
      </c>
      <c r="IV1013">
        <v>109.47</v>
      </c>
      <c r="JA1013">
        <v>109.47</v>
      </c>
      <c r="JF1013">
        <v>109.47</v>
      </c>
      <c r="JK1013">
        <v>109.47</v>
      </c>
      <c r="JP1013">
        <v>109.47</v>
      </c>
    </row>
    <row r="1014" spans="1:278" x14ac:dyDescent="0.3">
      <c r="A1014" s="2">
        <f>IFERROR(AVERAGEIF(Customer_Revenue[[#This Row],[1/3/2022]:[3/31/2022]], "&gt;0"), 0)</f>
        <v>64.098333333333329</v>
      </c>
      <c r="B1014" s="1">
        <f>IFERROR(AVEDEV(Customer_Revenue[[#This Row],[1/3/2022]:[3/31/2022]]),0)</f>
        <v>17.047222222222214</v>
      </c>
      <c r="C1014" s="1">
        <f>IFERROR(MAX(0,#REF!-#REF!),0)</f>
        <v>0</v>
      </c>
      <c r="D1014" s="1">
        <f>IFERROR(#REF!+#REF!,0)</f>
        <v>0</v>
      </c>
      <c r="E1014" s="2">
        <f>IFERROR(AVERAGEIF(Customer_Revenue[[#This Row],[4/1/2022]:[6/30/2022]], "&gt;0"), 0)</f>
        <v>176.89499999999998</v>
      </c>
      <c r="F1014" s="1">
        <f>IFERROR(AVEDEV(Customer_Revenue[[#This Row],[4/1/2022]:[6/30/2022]]),0)</f>
        <v>149.72387543252592</v>
      </c>
      <c r="G1014" s="1">
        <f>IFERROR(MAX(0,#REF!-#REF!),0)</f>
        <v>0</v>
      </c>
      <c r="H1014" s="1">
        <f>IFERROR(#REF!+#REF!,0)</f>
        <v>0</v>
      </c>
      <c r="I1014" s="2">
        <f>IFERROR(AVERAGEIF(Customer_Revenue[[#This Row],[4/1/2022]:[9/30/2022]], "&gt;0"),0)</f>
        <v>166.28294117647064</v>
      </c>
      <c r="J1014" s="1">
        <f>IFERROR(AVEDEV(Customer_Revenue[[#This Row],[4/1/2022]:[9/30/2022]]),0)</f>
        <v>136.01645714285715</v>
      </c>
      <c r="K1014" s="1">
        <f>IFERROR(MAX(0,Customer_Revenue[[#This Row],[Q3 Mean]]-Customer_Revenue[[#This Row],[Q3 Mean Absolute Deviation]]),0)</f>
        <v>30.266484033613494</v>
      </c>
      <c r="L1014" s="1">
        <f>IFERROR(MAX(0,Customer_Revenue[[#This Row],[Q3 Mean]]+Customer_Revenue[[#This Row],[Q3 Mean Absolute Deviation]]),0)</f>
        <v>302.29939831932779</v>
      </c>
      <c r="M1014" s="2">
        <f>IFERROR(AVERAGEIF(Customer_Revenue[[#This Row],[10/1/2021]:[3/31/2022]], "&gt;0"),0)</f>
        <v>91.83</v>
      </c>
      <c r="N1014" s="1">
        <f>IFERROR(AVEDEV(Customer_Revenue[[#This Row],[10/1/2021]:[3/31/2022]]),0)</f>
        <v>58.18190476190474</v>
      </c>
      <c r="O1014" s="1">
        <f>IFERROR(MAX(0,#REF!-#REF!),0)</f>
        <v>0</v>
      </c>
      <c r="P1014" s="1">
        <f>IFERROR(#REF!+#REF!,0)</f>
        <v>0</v>
      </c>
      <c r="Q1014">
        <v>14894</v>
      </c>
      <c r="R1014">
        <v>172.7</v>
      </c>
      <c r="V1014">
        <v>52.52</v>
      </c>
      <c r="AA1014">
        <v>52.52</v>
      </c>
      <c r="AF1014">
        <v>52.52</v>
      </c>
      <c r="AK1014">
        <v>326.95999999999998</v>
      </c>
      <c r="AP1014">
        <v>52.52</v>
      </c>
      <c r="AU1014">
        <v>52.52</v>
      </c>
      <c r="AZ1014">
        <v>275.45999999999998</v>
      </c>
      <c r="BE1014">
        <v>52.52</v>
      </c>
      <c r="BJ1014">
        <v>52.52</v>
      </c>
      <c r="BO1014">
        <v>52.52</v>
      </c>
      <c r="BT1014">
        <v>179.70000000000002</v>
      </c>
      <c r="BY1014">
        <v>52.52</v>
      </c>
      <c r="CD1014">
        <v>52.52</v>
      </c>
      <c r="CE1014">
        <v>63.82</v>
      </c>
      <c r="CI1014">
        <v>52.52</v>
      </c>
      <c r="CK1014" s="17"/>
      <c r="DW1014">
        <v>115.24</v>
      </c>
      <c r="EB1014">
        <v>52.52</v>
      </c>
      <c r="EG1014">
        <v>54.77</v>
      </c>
      <c r="EL1014">
        <v>54.77</v>
      </c>
      <c r="EQ1014">
        <v>54.77</v>
      </c>
      <c r="EV1014">
        <v>59.17</v>
      </c>
      <c r="FA1014">
        <v>59.17</v>
      </c>
      <c r="FF1014">
        <v>59.17</v>
      </c>
      <c r="FH1014">
        <v>45.91</v>
      </c>
      <c r="FK1014">
        <v>59.17</v>
      </c>
      <c r="FL1014">
        <v>81.38</v>
      </c>
      <c r="FP1014">
        <v>59.17</v>
      </c>
      <c r="FQ1014">
        <v>50.87</v>
      </c>
      <c r="FU1014">
        <v>183.39</v>
      </c>
      <c r="FV1014">
        <v>0</v>
      </c>
      <c r="FZ1014">
        <v>130.38999999999999</v>
      </c>
      <c r="GE1014">
        <v>59.17</v>
      </c>
      <c r="GJ1014">
        <v>605.37</v>
      </c>
      <c r="GO1014">
        <v>518.83000000000004</v>
      </c>
      <c r="GT1014">
        <v>265.12</v>
      </c>
      <c r="GY1014">
        <v>532.39</v>
      </c>
      <c r="HD1014">
        <v>61.65</v>
      </c>
      <c r="HI1014">
        <v>61.65</v>
      </c>
      <c r="HN1014">
        <v>61.65</v>
      </c>
      <c r="HO1014">
        <v>45.78</v>
      </c>
      <c r="HS1014">
        <v>61.65</v>
      </c>
      <c r="HT1014">
        <v>132.25</v>
      </c>
      <c r="HX1014">
        <v>61.65</v>
      </c>
      <c r="IC1014">
        <v>61.65</v>
      </c>
      <c r="ID1014">
        <v>455.11</v>
      </c>
      <c r="IH1014">
        <v>61.65</v>
      </c>
      <c r="IM1014">
        <v>281.31</v>
      </c>
      <c r="IR1014">
        <v>60.88</v>
      </c>
      <c r="IS1014">
        <v>298.56</v>
      </c>
      <c r="IW1014">
        <v>373.06</v>
      </c>
      <c r="JB1014">
        <v>60.88</v>
      </c>
      <c r="JG1014">
        <v>60.88</v>
      </c>
      <c r="JH1014">
        <v>40.69</v>
      </c>
      <c r="JL1014">
        <v>379.65</v>
      </c>
      <c r="JQ1014">
        <v>264.35000000000002</v>
      </c>
    </row>
    <row r="1015" spans="1:278" x14ac:dyDescent="0.3">
      <c r="A1015" s="2">
        <f>IFERROR(AVERAGEIF(Customer_Revenue[[#This Row],[1/3/2022]:[3/31/2022]], "&gt;0"), 0)</f>
        <v>100.51999999999998</v>
      </c>
      <c r="B1015" s="1">
        <f>IFERROR(AVEDEV(Customer_Revenue[[#This Row],[1/3/2022]:[3/31/2022]]),0)</f>
        <v>0.69230769230768685</v>
      </c>
      <c r="C1015" s="1">
        <f>IFERROR(MAX(0,#REF!-#REF!),0)</f>
        <v>0</v>
      </c>
      <c r="D1015" s="1">
        <f>IFERROR(#REF!+#REF!,0)</f>
        <v>0</v>
      </c>
      <c r="E1015" s="2">
        <f>IFERROR(AVERAGEIF(Customer_Revenue[[#This Row],[4/1/2022]:[6/30/2022]], "&gt;0"), 0)</f>
        <v>104.62384615384615</v>
      </c>
      <c r="F1015" s="1">
        <f>IFERROR(AVEDEV(Customer_Revenue[[#This Row],[4/1/2022]:[6/30/2022]]),0)</f>
        <v>2.8041420118343185</v>
      </c>
      <c r="G1015" s="1">
        <f>IFERROR(MAX(0,#REF!-#REF!),0)</f>
        <v>0</v>
      </c>
      <c r="H1015" s="1">
        <f>IFERROR(#REF!+#REF!,0)</f>
        <v>0</v>
      </c>
      <c r="I1015" s="2">
        <f>IFERROR(AVERAGEIF(Customer_Revenue[[#This Row],[4/1/2022]:[9/30/2022]], "&gt;0"),0)</f>
        <v>107.69346153846156</v>
      </c>
      <c r="J1015" s="1">
        <f>IFERROR(AVEDEV(Customer_Revenue[[#This Row],[4/1/2022]:[9/30/2022]]),0)</f>
        <v>3.111390532544374</v>
      </c>
      <c r="K1015" s="1">
        <f>IFERROR(MAX(0,Customer_Revenue[[#This Row],[Q3 Mean]]-Customer_Revenue[[#This Row],[Q3 Mean Absolute Deviation]]),0)</f>
        <v>104.58207100591719</v>
      </c>
      <c r="L1015" s="1">
        <f>IFERROR(MAX(0,Customer_Revenue[[#This Row],[Q3 Mean]]+Customer_Revenue[[#This Row],[Q3 Mean Absolute Deviation]]),0)</f>
        <v>110.80485207100594</v>
      </c>
      <c r="M1015" s="2">
        <f>IFERROR(AVERAGEIF(Customer_Revenue[[#This Row],[10/1/2021]:[3/31/2022]], "&gt;0"),0)</f>
        <v>100.29499999999999</v>
      </c>
      <c r="N1015" s="1">
        <f>IFERROR(AVEDEV(Customer_Revenue[[#This Row],[10/1/2021]:[3/31/2022]]),0)</f>
        <v>7.1541015089163249</v>
      </c>
      <c r="O1015" s="1">
        <f>IFERROR(MAX(0,#REF!-#REF!),0)</f>
        <v>0</v>
      </c>
      <c r="P1015" s="1">
        <f>IFERROR(#REF!+#REF!,0)</f>
        <v>0</v>
      </c>
      <c r="Q1015">
        <v>14922</v>
      </c>
      <c r="S1015">
        <v>100.07</v>
      </c>
      <c r="X1015">
        <v>100.07</v>
      </c>
      <c r="AC1015">
        <v>100.07</v>
      </c>
      <c r="AH1015">
        <v>100.07</v>
      </c>
      <c r="AM1015">
        <v>100.07</v>
      </c>
      <c r="AQ1015">
        <v>0</v>
      </c>
      <c r="AV1015">
        <v>100.07</v>
      </c>
      <c r="AY1015">
        <v>100.07</v>
      </c>
      <c r="BD1015">
        <v>100.07</v>
      </c>
      <c r="BI1015">
        <v>100.07</v>
      </c>
      <c r="BN1015">
        <v>100.07</v>
      </c>
      <c r="BS1015">
        <v>100.07</v>
      </c>
      <c r="BX1015">
        <v>100.07</v>
      </c>
      <c r="CC1015">
        <v>100.07</v>
      </c>
      <c r="CH1015">
        <v>100.07</v>
      </c>
      <c r="CK1015" s="17"/>
      <c r="CM1015">
        <v>100.07</v>
      </c>
      <c r="CR1015">
        <v>100.07</v>
      </c>
      <c r="CW1015">
        <v>100.07</v>
      </c>
      <c r="DB1015">
        <v>100.07</v>
      </c>
      <c r="DG1015">
        <v>100.07</v>
      </c>
      <c r="DL1015">
        <v>100.07</v>
      </c>
      <c r="DQ1015">
        <v>100.07</v>
      </c>
      <c r="DV1015">
        <v>100.07</v>
      </c>
      <c r="EA1015">
        <v>100.07</v>
      </c>
      <c r="EF1015">
        <v>102.02</v>
      </c>
      <c r="EK1015">
        <v>102.02</v>
      </c>
      <c r="EP1015">
        <v>102.02</v>
      </c>
      <c r="EU1015">
        <v>102.02</v>
      </c>
      <c r="EZ1015">
        <v>102.02</v>
      </c>
      <c r="FE1015">
        <v>102.02</v>
      </c>
      <c r="FJ1015">
        <v>102.02</v>
      </c>
      <c r="FO1015">
        <v>102.02</v>
      </c>
      <c r="FT1015">
        <v>102.02</v>
      </c>
      <c r="FY1015">
        <v>102.02</v>
      </c>
      <c r="GD1015">
        <v>107.27</v>
      </c>
      <c r="GI1015">
        <v>107.74</v>
      </c>
      <c r="GN1015">
        <v>107.74</v>
      </c>
      <c r="GS1015">
        <v>107.74</v>
      </c>
      <c r="GX1015">
        <v>107.74</v>
      </c>
      <c r="HC1015">
        <v>107.74</v>
      </c>
      <c r="HH1015">
        <v>107.74</v>
      </c>
      <c r="HM1015">
        <v>107.74</v>
      </c>
      <c r="HR1015">
        <v>107.74</v>
      </c>
      <c r="HW1015">
        <v>107.74</v>
      </c>
      <c r="IB1015">
        <v>107.74</v>
      </c>
      <c r="IG1015">
        <v>107.74</v>
      </c>
      <c r="IL1015">
        <v>107.59</v>
      </c>
      <c r="IQ1015">
        <v>107.59</v>
      </c>
      <c r="IV1015">
        <v>107.59</v>
      </c>
      <c r="JA1015">
        <v>117.34</v>
      </c>
      <c r="JF1015">
        <v>117.34</v>
      </c>
      <c r="JK1015">
        <v>117.34</v>
      </c>
      <c r="JP1015">
        <v>118.69</v>
      </c>
    </row>
    <row r="1016" spans="1:278" x14ac:dyDescent="0.3">
      <c r="A1016" s="2">
        <f>IFERROR(AVERAGEIF(Customer_Revenue[[#This Row],[1/3/2022]:[3/31/2022]], "&gt;0"), 0)</f>
        <v>45.32</v>
      </c>
      <c r="B1016" s="1">
        <f>IFERROR(AVEDEV(Customer_Revenue[[#This Row],[1/3/2022]:[3/31/2022]]),0)</f>
        <v>1</v>
      </c>
      <c r="C1016" s="1">
        <f>IFERROR(MAX(0,#REF!-#REF!),0)</f>
        <v>0</v>
      </c>
      <c r="D1016" s="1">
        <f>IFERROR(#REF!+#REF!,0)</f>
        <v>0</v>
      </c>
      <c r="E1016" s="2">
        <f>IFERROR(AVERAGEIF(Customer_Revenue[[#This Row],[4/1/2022]:[6/30/2022]], "&gt;0"), 0)</f>
        <v>48.454999999999998</v>
      </c>
      <c r="F1016" s="1">
        <f>IFERROR(AVEDEV(Customer_Revenue[[#This Row],[4/1/2022]:[6/30/2022]]),0)</f>
        <v>21.535555555555558</v>
      </c>
      <c r="G1016" s="1">
        <f>IFERROR(MAX(0,#REF!-#REF!),0)</f>
        <v>0</v>
      </c>
      <c r="H1016" s="1">
        <f>IFERROR(#REF!+#REF!,0)</f>
        <v>0</v>
      </c>
      <c r="I1016" s="2">
        <f>IFERROR(AVERAGEIF(Customer_Revenue[[#This Row],[4/1/2022]:[9/30/2022]], "&gt;0"),0)</f>
        <v>50.307499999999997</v>
      </c>
      <c r="J1016" s="1">
        <f>IFERROR(AVEDEV(Customer_Revenue[[#This Row],[4/1/2022]:[9/30/2022]]),0)</f>
        <v>22.358888888888888</v>
      </c>
      <c r="K1016" s="1">
        <f>IFERROR(MAX(0,Customer_Revenue[[#This Row],[Q3 Mean]]-Customer_Revenue[[#This Row],[Q3 Mean Absolute Deviation]]),0)</f>
        <v>27.948611111111109</v>
      </c>
      <c r="L1016" s="1">
        <f>IFERROR(MAX(0,Customer_Revenue[[#This Row],[Q3 Mean]]+Customer_Revenue[[#This Row],[Q3 Mean Absolute Deviation]]),0)</f>
        <v>72.666388888888889</v>
      </c>
      <c r="M1016" s="2">
        <f>IFERROR(AVERAGEIF(Customer_Revenue[[#This Row],[10/1/2021]:[3/31/2022]], "&gt;0"),0)</f>
        <v>44.89142857142857</v>
      </c>
      <c r="N1016" s="1">
        <f>IFERROR(AVEDEV(Customer_Revenue[[#This Row],[10/1/2021]:[3/31/2022]]),0)</f>
        <v>0.55102040816326381</v>
      </c>
      <c r="O1016" s="1">
        <f>IFERROR(MAX(0,#REF!-#REF!),0)</f>
        <v>0</v>
      </c>
      <c r="P1016" s="1">
        <f>IFERROR(#REF!+#REF!,0)</f>
        <v>0</v>
      </c>
      <c r="Q1016">
        <v>14935</v>
      </c>
      <c r="V1016">
        <v>44.57</v>
      </c>
      <c r="AP1016">
        <v>44.57</v>
      </c>
      <c r="BJ1016">
        <v>44.57</v>
      </c>
      <c r="CD1016">
        <v>44.57</v>
      </c>
      <c r="CK1016" s="17"/>
      <c r="CX1016">
        <v>44.57</v>
      </c>
      <c r="DR1016">
        <v>44.57</v>
      </c>
      <c r="EL1016">
        <v>46.82</v>
      </c>
      <c r="FF1016">
        <v>46.82</v>
      </c>
      <c r="FZ1016">
        <v>50.09</v>
      </c>
      <c r="GT1016">
        <v>0</v>
      </c>
      <c r="HN1016">
        <v>0</v>
      </c>
      <c r="IH1016">
        <v>52.54</v>
      </c>
      <c r="JB1016">
        <v>51.78</v>
      </c>
    </row>
    <row r="1017" spans="1:278" x14ac:dyDescent="0.3">
      <c r="A1017" s="2">
        <f>IFERROR(AVERAGEIF(Customer_Revenue[[#This Row],[1/3/2022]:[3/31/2022]], "&gt;0"), 0)</f>
        <v>50</v>
      </c>
      <c r="B1017" s="1">
        <f>IFERROR(AVEDEV(Customer_Revenue[[#This Row],[1/3/2022]:[3/31/2022]]),0)</f>
        <v>5.0000000000000009</v>
      </c>
      <c r="C1017" s="1">
        <f>IFERROR(MAX(0,#REF!-#REF!),0)</f>
        <v>0</v>
      </c>
      <c r="D1017" s="1">
        <f>IFERROR(#REF!+#REF!,0)</f>
        <v>0</v>
      </c>
      <c r="E1017" s="2">
        <f>IFERROR(AVERAGEIF(Customer_Revenue[[#This Row],[4/1/2022]:[6/30/2022]], "&gt;0"), 0)</f>
        <v>58.27571428571428</v>
      </c>
      <c r="F1017" s="1">
        <f>IFERROR(AVEDEV(Customer_Revenue[[#This Row],[4/1/2022]:[6/30/2022]]),0)</f>
        <v>2.3208163265306103</v>
      </c>
      <c r="G1017" s="1">
        <f>IFERROR(MAX(0,#REF!-#REF!),0)</f>
        <v>0</v>
      </c>
      <c r="H1017" s="1">
        <f>IFERROR(#REF!+#REF!,0)</f>
        <v>0</v>
      </c>
      <c r="I1017" s="2">
        <f>IFERROR(AVERAGEIF(Customer_Revenue[[#This Row],[4/1/2022]:[9/30/2022]], "&gt;0"),0)</f>
        <v>58.615714285714276</v>
      </c>
      <c r="J1017" s="1">
        <f>IFERROR(AVEDEV(Customer_Revenue[[#This Row],[4/1/2022]:[9/30/2022]]),0)</f>
        <v>4.5997959183673487</v>
      </c>
      <c r="K1017" s="1">
        <f>IFERROR(MAX(0,Customer_Revenue[[#This Row],[Q3 Mean]]-Customer_Revenue[[#This Row],[Q3 Mean Absolute Deviation]]),0)</f>
        <v>54.015918367346927</v>
      </c>
      <c r="L1017" s="1">
        <f>IFERROR(MAX(0,Customer_Revenue[[#This Row],[Q3 Mean]]+Customer_Revenue[[#This Row],[Q3 Mean Absolute Deviation]]),0)</f>
        <v>63.215510204081625</v>
      </c>
      <c r="M1017" s="2">
        <f>IFERROR(AVERAGEIF(Customer_Revenue[[#This Row],[10/1/2021]:[3/31/2022]], "&gt;0"),0)</f>
        <v>51.003846153846169</v>
      </c>
      <c r="N1017" s="1">
        <f>IFERROR(AVEDEV(Customer_Revenue[[#This Row],[10/1/2021]:[3/31/2022]]),0)</f>
        <v>4.7288757396449608</v>
      </c>
      <c r="O1017" s="1">
        <f>IFERROR(MAX(0,#REF!-#REF!),0)</f>
        <v>0</v>
      </c>
      <c r="P1017" s="1">
        <f>IFERROR(#REF!+#REF!,0)</f>
        <v>0</v>
      </c>
      <c r="Q1017">
        <v>14936</v>
      </c>
      <c r="T1017">
        <v>58.69</v>
      </c>
      <c r="AD1017">
        <v>56.69</v>
      </c>
      <c r="AN1017">
        <v>53.35</v>
      </c>
      <c r="AX1017">
        <v>36.270000000000003</v>
      </c>
      <c r="BH1017">
        <v>53.35</v>
      </c>
      <c r="BR1017">
        <v>51.35</v>
      </c>
      <c r="CB1017">
        <v>53.35</v>
      </c>
      <c r="CK1017" s="17"/>
      <c r="CL1017">
        <v>51.35</v>
      </c>
      <c r="CV1017">
        <v>53.35</v>
      </c>
      <c r="DF1017">
        <v>35</v>
      </c>
      <c r="DP1017">
        <v>53.35</v>
      </c>
      <c r="DZ1017">
        <v>51.35</v>
      </c>
      <c r="EJ1017">
        <v>55.6</v>
      </c>
      <c r="ET1017">
        <v>53.6</v>
      </c>
      <c r="FD1017">
        <v>55.6</v>
      </c>
      <c r="FN1017">
        <v>57.89</v>
      </c>
      <c r="FX1017">
        <v>60.05</v>
      </c>
      <c r="GH1017">
        <v>57.89</v>
      </c>
      <c r="GR1017">
        <v>62.53</v>
      </c>
      <c r="HB1017">
        <v>60.37</v>
      </c>
      <c r="HL1017">
        <v>62.53</v>
      </c>
      <c r="HQ1017">
        <v>35.9</v>
      </c>
      <c r="HV1017">
        <v>70.77</v>
      </c>
      <c r="IF1017">
        <v>62.53</v>
      </c>
      <c r="IP1017">
        <v>59.6</v>
      </c>
      <c r="IZ1017">
        <v>61.76</v>
      </c>
      <c r="JJ1017">
        <v>59.6</v>
      </c>
    </row>
    <row r="1018" spans="1:278" x14ac:dyDescent="0.3">
      <c r="A1018" s="2">
        <f>IFERROR(AVERAGEIF(Customer_Revenue[[#This Row],[1/3/2022]:[3/31/2022]], "&gt;0"), 0)</f>
        <v>43.94</v>
      </c>
      <c r="B1018" s="1">
        <f>IFERROR(AVEDEV(Customer_Revenue[[#This Row],[1/3/2022]:[3/31/2022]]),0)</f>
        <v>0.41666666666666669</v>
      </c>
      <c r="C1018" s="1">
        <f>IFERROR(MAX(0,#REF!-#REF!),0)</f>
        <v>0</v>
      </c>
      <c r="D1018" s="1">
        <f>IFERROR(#REF!+#REF!,0)</f>
        <v>0</v>
      </c>
      <c r="E1018" s="2">
        <f>IFERROR(AVERAGEIF(Customer_Revenue[[#This Row],[4/1/2022]:[6/30/2022]], "&gt;0"), 0)</f>
        <v>45.611538461538466</v>
      </c>
      <c r="F1018" s="1">
        <f>IFERROR(AVEDEV(Customer_Revenue[[#This Row],[4/1/2022]:[6/30/2022]]),0)</f>
        <v>0.58366863905325828</v>
      </c>
      <c r="G1018" s="1">
        <f>IFERROR(MAX(0,#REF!-#REF!),0)</f>
        <v>0</v>
      </c>
      <c r="H1018" s="1">
        <f>IFERROR(#REF!+#REF!,0)</f>
        <v>0</v>
      </c>
      <c r="I1018" s="2">
        <f>IFERROR(AVERAGEIF(Customer_Revenue[[#This Row],[4/1/2022]:[9/30/2022]], "&gt;0"),0)</f>
        <v>45.991851851851862</v>
      </c>
      <c r="J1018" s="1">
        <f>IFERROR(AVEDEV(Customer_Revenue[[#This Row],[4/1/2022]:[9/30/2022]]),0)</f>
        <v>0.53456790123456677</v>
      </c>
      <c r="K1018" s="1">
        <f>IFERROR(MAX(0,Customer_Revenue[[#This Row],[Q3 Mean]]-Customer_Revenue[[#This Row],[Q3 Mean Absolute Deviation]]),0)</f>
        <v>45.457283950617295</v>
      </c>
      <c r="L1018" s="1">
        <f>IFERROR(MAX(0,Customer_Revenue[[#This Row],[Q3 Mean]]+Customer_Revenue[[#This Row],[Q3 Mean Absolute Deviation]]),0)</f>
        <v>46.526419753086429</v>
      </c>
      <c r="M1018" s="2">
        <f>IFERROR(AVERAGEIF(Customer_Revenue[[#This Row],[10/1/2021]:[3/31/2022]], "&gt;0"),0)</f>
        <v>45.749230769230799</v>
      </c>
      <c r="N1018" s="1">
        <f>IFERROR(AVEDEV(Customer_Revenue[[#This Row],[10/1/2021]:[3/31/2022]]),0)</f>
        <v>3.0956804733727994</v>
      </c>
      <c r="O1018" s="1">
        <f>IFERROR(MAX(0,#REF!-#REF!),0)</f>
        <v>0</v>
      </c>
      <c r="P1018" s="1">
        <f>IFERROR(#REF!+#REF!,0)</f>
        <v>0</v>
      </c>
      <c r="Q1018">
        <v>14938</v>
      </c>
      <c r="R1018">
        <v>53.49</v>
      </c>
      <c r="W1018">
        <v>53.49</v>
      </c>
      <c r="AB1018">
        <v>53.49</v>
      </c>
      <c r="AG1018">
        <v>58.79</v>
      </c>
      <c r="AL1018">
        <v>49.73</v>
      </c>
      <c r="AQ1018">
        <v>43.69</v>
      </c>
      <c r="AV1018">
        <v>43.69</v>
      </c>
      <c r="BA1018">
        <v>43.69</v>
      </c>
      <c r="BF1018">
        <v>43.69</v>
      </c>
      <c r="BK1018">
        <v>43.69</v>
      </c>
      <c r="BP1018">
        <v>43.69</v>
      </c>
      <c r="BU1018">
        <v>43.69</v>
      </c>
      <c r="BZ1018">
        <v>43.69</v>
      </c>
      <c r="CE1018">
        <v>43.69</v>
      </c>
      <c r="CJ1018">
        <v>43.69</v>
      </c>
      <c r="CK1018" s="17"/>
      <c r="CO1018">
        <v>43.69</v>
      </c>
      <c r="CT1018">
        <v>43.69</v>
      </c>
      <c r="CY1018">
        <v>43.69</v>
      </c>
      <c r="DD1018">
        <v>43.69</v>
      </c>
      <c r="DI1018">
        <v>43.69</v>
      </c>
      <c r="DN1018">
        <v>43.69</v>
      </c>
      <c r="DS1018">
        <v>43.69</v>
      </c>
      <c r="DX1018">
        <v>43.69</v>
      </c>
      <c r="EC1018">
        <v>43.69</v>
      </c>
      <c r="EH1018">
        <v>45.19</v>
      </c>
      <c r="EM1018">
        <v>45.19</v>
      </c>
      <c r="ER1018">
        <v>45.19</v>
      </c>
      <c r="EW1018">
        <v>45.19</v>
      </c>
      <c r="FB1018">
        <v>45.19</v>
      </c>
      <c r="FG1018">
        <v>45.19</v>
      </c>
      <c r="FL1018">
        <v>45.19</v>
      </c>
      <c r="FQ1018">
        <v>45.19</v>
      </c>
      <c r="FV1018">
        <v>45.19</v>
      </c>
      <c r="GA1018">
        <v>45.19</v>
      </c>
      <c r="GF1018">
        <v>45.19</v>
      </c>
      <c r="GK1018">
        <v>46.56</v>
      </c>
      <c r="GP1018">
        <v>46.56</v>
      </c>
      <c r="GU1018">
        <v>46.56</v>
      </c>
      <c r="GZ1018">
        <v>46.56</v>
      </c>
      <c r="HE1018">
        <v>46.56</v>
      </c>
      <c r="HJ1018">
        <v>46.56</v>
      </c>
      <c r="HO1018">
        <v>46.56</v>
      </c>
      <c r="HT1018">
        <v>46.56</v>
      </c>
      <c r="HY1018">
        <v>46.56</v>
      </c>
      <c r="ID1018">
        <v>46.56</v>
      </c>
      <c r="II1018">
        <v>46.56</v>
      </c>
      <c r="IN1018">
        <v>46.13</v>
      </c>
      <c r="IS1018">
        <v>46.13</v>
      </c>
      <c r="IX1018">
        <v>46.13</v>
      </c>
      <c r="JC1018">
        <v>46.13</v>
      </c>
      <c r="JH1018">
        <v>46.13</v>
      </c>
      <c r="JM1018">
        <v>46.13</v>
      </c>
      <c r="JR1018">
        <v>46.13</v>
      </c>
    </row>
    <row r="1019" spans="1:278" x14ac:dyDescent="0.3">
      <c r="A1019" s="2">
        <f>IFERROR(AVERAGEIF(Customer_Revenue[[#This Row],[1/3/2022]:[3/31/2022]], "&gt;0"), 0)</f>
        <v>103.66583333333331</v>
      </c>
      <c r="B1019" s="1">
        <f>IFERROR(AVEDEV(Customer_Revenue[[#This Row],[1/3/2022]:[3/31/2022]]),0)</f>
        <v>13.965416666666655</v>
      </c>
      <c r="C1019" s="1">
        <f>IFERROR(MAX(0,#REF!-#REF!),0)</f>
        <v>0</v>
      </c>
      <c r="D1019" s="1">
        <f>IFERROR(#REF!+#REF!,0)</f>
        <v>0</v>
      </c>
      <c r="E1019" s="2">
        <f>IFERROR(AVERAGEIF(Customer_Revenue[[#This Row],[4/1/2022]:[6/30/2022]], "&gt;0"), 0)</f>
        <v>117.20692307692306</v>
      </c>
      <c r="F1019" s="1">
        <f>IFERROR(AVEDEV(Customer_Revenue[[#This Row],[4/1/2022]:[6/30/2022]]),0)</f>
        <v>16.99526627218934</v>
      </c>
      <c r="G1019" s="1">
        <f>IFERROR(MAX(0,#REF!-#REF!),0)</f>
        <v>0</v>
      </c>
      <c r="H1019" s="1">
        <f>IFERROR(#REF!+#REF!,0)</f>
        <v>0</v>
      </c>
      <c r="I1019" s="2">
        <f>IFERROR(AVERAGEIF(Customer_Revenue[[#This Row],[4/1/2022]:[9/30/2022]], "&gt;0"),0)</f>
        <v>123.00000000000004</v>
      </c>
      <c r="J1019" s="1">
        <f>IFERROR(AVEDEV(Customer_Revenue[[#This Row],[4/1/2022]:[9/30/2022]]),0)</f>
        <v>18.975200000000015</v>
      </c>
      <c r="K1019" s="1">
        <f>IFERROR(MAX(0,Customer_Revenue[[#This Row],[Q3 Mean]]-Customer_Revenue[[#This Row],[Q3 Mean Absolute Deviation]]),0)</f>
        <v>104.02480000000003</v>
      </c>
      <c r="L1019" s="1">
        <f>IFERROR(MAX(0,Customer_Revenue[[#This Row],[Q3 Mean]]+Customer_Revenue[[#This Row],[Q3 Mean Absolute Deviation]]),0)</f>
        <v>141.97520000000006</v>
      </c>
      <c r="M1019" s="2">
        <f>IFERROR(AVERAGEIF(Customer_Revenue[[#This Row],[10/1/2021]:[3/31/2022]], "&gt;0"),0)</f>
        <v>94.997307692307714</v>
      </c>
      <c r="N1019" s="1">
        <f>IFERROR(AVEDEV(Customer_Revenue[[#This Row],[10/1/2021]:[3/31/2022]]),0)</f>
        <v>19.031785714285711</v>
      </c>
      <c r="O1019" s="1">
        <f>IFERROR(MAX(0,#REF!-#REF!),0)</f>
        <v>0</v>
      </c>
      <c r="P1019" s="1">
        <f>IFERROR(#REF!+#REF!,0)</f>
        <v>0</v>
      </c>
      <c r="Q1019">
        <v>14945</v>
      </c>
      <c r="R1019">
        <v>80.709999999999994</v>
      </c>
      <c r="W1019">
        <v>112.71</v>
      </c>
      <c r="AB1019">
        <v>80.709999999999994</v>
      </c>
      <c r="AI1019">
        <v>80.709999999999994</v>
      </c>
      <c r="AL1019">
        <v>80.709999999999994</v>
      </c>
      <c r="AQ1019">
        <v>80.709999999999994</v>
      </c>
      <c r="AV1019">
        <v>80.709999999999994</v>
      </c>
      <c r="BA1019">
        <v>80.709999999999994</v>
      </c>
      <c r="BF1019">
        <v>80.709999999999994</v>
      </c>
      <c r="BK1019">
        <v>112.71</v>
      </c>
      <c r="BP1019">
        <v>80.709999999999994</v>
      </c>
      <c r="BU1019">
        <v>80.709999999999994</v>
      </c>
      <c r="BY1019">
        <v>112.71</v>
      </c>
      <c r="BZ1019">
        <v>0</v>
      </c>
      <c r="CD1019">
        <v>80.709999999999994</v>
      </c>
      <c r="CE1019">
        <v>0</v>
      </c>
      <c r="CJ1019">
        <v>80.709999999999994</v>
      </c>
      <c r="CK1019" s="17"/>
      <c r="CO1019">
        <v>133.78</v>
      </c>
      <c r="CT1019">
        <v>95.78</v>
      </c>
      <c r="CY1019">
        <v>95.78</v>
      </c>
      <c r="DD1019">
        <v>95.78</v>
      </c>
      <c r="DI1019">
        <v>95.78</v>
      </c>
      <c r="DN1019">
        <v>95.78</v>
      </c>
      <c r="DS1019">
        <v>129.38</v>
      </c>
      <c r="DX1019">
        <v>95.78</v>
      </c>
      <c r="EC1019">
        <v>95.78</v>
      </c>
      <c r="EH1019">
        <v>98.03</v>
      </c>
      <c r="EM1019">
        <v>131.63</v>
      </c>
      <c r="ER1019">
        <v>98.03</v>
      </c>
      <c r="EW1019">
        <v>98.03</v>
      </c>
      <c r="FB1019">
        <v>98.03</v>
      </c>
      <c r="FG1019">
        <v>98.03</v>
      </c>
      <c r="FL1019">
        <v>98.03</v>
      </c>
      <c r="FQ1019">
        <v>150.44999999999999</v>
      </c>
      <c r="FV1019">
        <v>113.29</v>
      </c>
      <c r="GA1019">
        <v>113.29</v>
      </c>
      <c r="GF1019">
        <v>113.29</v>
      </c>
      <c r="GK1019">
        <v>115.79</v>
      </c>
      <c r="GP1019">
        <v>152.41</v>
      </c>
      <c r="GU1019">
        <v>159.22999999999999</v>
      </c>
      <c r="GZ1019">
        <v>115.79</v>
      </c>
      <c r="HE1019">
        <v>115.79</v>
      </c>
      <c r="HJ1019">
        <v>152.41</v>
      </c>
      <c r="HO1019">
        <v>115.79</v>
      </c>
      <c r="HT1019">
        <v>115.79</v>
      </c>
      <c r="HY1019">
        <v>115.79</v>
      </c>
      <c r="IN1019">
        <v>115.01</v>
      </c>
      <c r="IS1019">
        <v>156.02000000000001</v>
      </c>
      <c r="IX1019">
        <v>115.01</v>
      </c>
      <c r="JC1019">
        <v>115.01</v>
      </c>
      <c r="JH1019">
        <v>115.01</v>
      </c>
      <c r="JM1019">
        <v>115.01</v>
      </c>
      <c r="JR1019">
        <v>204.67</v>
      </c>
    </row>
    <row r="1020" spans="1:278" x14ac:dyDescent="0.3">
      <c r="A1020" s="2">
        <f>IFERROR(AVERAGEIF(Customer_Revenue[[#This Row],[1/3/2022]:[3/31/2022]], "&gt;0"), 0)</f>
        <v>108.04399999999998</v>
      </c>
      <c r="B1020" s="1">
        <f>IFERROR(AVEDEV(Customer_Revenue[[#This Row],[1/3/2022]:[3/31/2022]]),0)</f>
        <v>27.936799999999995</v>
      </c>
      <c r="C1020" s="1">
        <f>IFERROR(MAX(0,#REF!-#REF!),0)</f>
        <v>0</v>
      </c>
      <c r="D1020" s="1">
        <f>IFERROR(#REF!+#REF!,0)</f>
        <v>0</v>
      </c>
      <c r="E1020" s="2">
        <f>IFERROR(AVERAGEIF(Customer_Revenue[[#This Row],[4/1/2022]:[6/30/2022]], "&gt;0"), 0)</f>
        <v>73.593636363636378</v>
      </c>
      <c r="F1020" s="1">
        <f>IFERROR(AVEDEV(Customer_Revenue[[#This Row],[4/1/2022]:[6/30/2022]]),0)</f>
        <v>10.317355371900829</v>
      </c>
      <c r="G1020" s="1">
        <f>IFERROR(MAX(0,#REF!-#REF!),0)</f>
        <v>0</v>
      </c>
      <c r="H1020" s="1">
        <f>IFERROR(#REF!+#REF!,0)</f>
        <v>0</v>
      </c>
      <c r="I1020" s="2">
        <f>IFERROR(AVERAGEIF(Customer_Revenue[[#This Row],[4/1/2022]:[9/30/2022]], "&gt;0"),0)</f>
        <v>57.292400000000008</v>
      </c>
      <c r="J1020" s="1">
        <f>IFERROR(AVEDEV(Customer_Revenue[[#This Row],[4/1/2022]:[9/30/2022]]),0)</f>
        <v>16.128480000000007</v>
      </c>
      <c r="K1020" s="1">
        <f>IFERROR(MAX(0,Customer_Revenue[[#This Row],[Q3 Mean]]-Customer_Revenue[[#This Row],[Q3 Mean Absolute Deviation]]),0)</f>
        <v>41.163920000000005</v>
      </c>
      <c r="L1020" s="1">
        <f>IFERROR(MAX(0,Customer_Revenue[[#This Row],[Q3 Mean]]+Customer_Revenue[[#This Row],[Q3 Mean Absolute Deviation]]),0)</f>
        <v>73.420880000000011</v>
      </c>
      <c r="M1020" s="2">
        <f>IFERROR(AVERAGEIF(Customer_Revenue[[#This Row],[10/1/2021]:[3/31/2022]], "&gt;0"),0)</f>
        <v>91.093749999999986</v>
      </c>
      <c r="N1020" s="1">
        <f>IFERROR(AVEDEV(Customer_Revenue[[#This Row],[10/1/2021]:[3/31/2022]]),0)</f>
        <v>46.865234375</v>
      </c>
      <c r="O1020" s="1">
        <f>IFERROR(MAX(0,#REF!-#REF!),0)</f>
        <v>0</v>
      </c>
      <c r="P1020" s="1">
        <f>IFERROR(#REF!+#REF!,0)</f>
        <v>0</v>
      </c>
      <c r="Q1020">
        <v>14950</v>
      </c>
      <c r="AF1020">
        <v>35</v>
      </c>
      <c r="AK1020">
        <v>0</v>
      </c>
      <c r="AQ1020">
        <v>0</v>
      </c>
      <c r="AV1020">
        <v>72.66</v>
      </c>
      <c r="BA1020">
        <v>0</v>
      </c>
      <c r="BF1020">
        <v>0</v>
      </c>
      <c r="BK1020">
        <v>0</v>
      </c>
      <c r="BP1020">
        <v>0</v>
      </c>
      <c r="BU1020">
        <v>0</v>
      </c>
      <c r="BZ1020">
        <v>0</v>
      </c>
      <c r="CE1020">
        <v>80.87</v>
      </c>
      <c r="CJ1020">
        <v>80.87</v>
      </c>
      <c r="CK1020" s="17"/>
      <c r="CO1020">
        <v>86.71</v>
      </c>
      <c r="CT1020">
        <v>86.71</v>
      </c>
      <c r="CY1020">
        <v>156.76</v>
      </c>
      <c r="DD1020">
        <v>129.16999999999999</v>
      </c>
      <c r="FB1020">
        <v>93.22</v>
      </c>
      <c r="FG1020">
        <v>96.21</v>
      </c>
      <c r="FL1020">
        <v>86.01</v>
      </c>
      <c r="FQ1020">
        <v>64.930000000000007</v>
      </c>
      <c r="FV1020">
        <v>71.180000000000007</v>
      </c>
      <c r="GA1020">
        <v>71.180000000000007</v>
      </c>
      <c r="GF1020">
        <v>71.180000000000007</v>
      </c>
      <c r="GK1020">
        <v>72.47</v>
      </c>
      <c r="GP1020">
        <v>72.47</v>
      </c>
      <c r="GU1020">
        <v>75.680000000000007</v>
      </c>
      <c r="GZ1020">
        <v>35</v>
      </c>
      <c r="HE1020">
        <v>46.73</v>
      </c>
      <c r="HJ1020">
        <v>46.73</v>
      </c>
      <c r="HO1020">
        <v>46.73</v>
      </c>
      <c r="HT1020">
        <v>46.73</v>
      </c>
      <c r="HY1020">
        <v>46.73</v>
      </c>
      <c r="ID1020">
        <v>46.73</v>
      </c>
      <c r="II1020">
        <v>46.73</v>
      </c>
      <c r="IN1020">
        <v>46.33</v>
      </c>
      <c r="IS1020">
        <v>46.33</v>
      </c>
      <c r="IX1020">
        <v>38.049999999999997</v>
      </c>
      <c r="JC1020">
        <v>38.36</v>
      </c>
      <c r="JH1020">
        <v>42.2</v>
      </c>
      <c r="JM1020">
        <v>42.2</v>
      </c>
      <c r="JR1020">
        <v>42.2</v>
      </c>
    </row>
    <row r="1021" spans="1:278" x14ac:dyDescent="0.3">
      <c r="A1021" s="2">
        <f>IFERROR(AVERAGEIF(Customer_Revenue[[#This Row],[1/3/2022]:[3/31/2022]], "&gt;0"), 0)</f>
        <v>553.91461538461522</v>
      </c>
      <c r="B1021" s="1">
        <f>IFERROR(AVEDEV(Customer_Revenue[[#This Row],[1/3/2022]:[3/31/2022]]),0)</f>
        <v>1.2248520710058721</v>
      </c>
      <c r="C1021" s="1">
        <f>IFERROR(MAX(0,#REF!-#REF!),0)</f>
        <v>0</v>
      </c>
      <c r="D1021" s="1">
        <f>IFERROR(#REF!+#REF!,0)</f>
        <v>0</v>
      </c>
      <c r="E1021" s="2">
        <f>IFERROR(AVERAGEIF(Customer_Revenue[[#This Row],[4/1/2022]:[6/30/2022]], "&gt;0"), 0)</f>
        <v>593.806923076923</v>
      </c>
      <c r="F1021" s="1">
        <f>IFERROR(AVEDEV(Customer_Revenue[[#This Row],[4/1/2022]:[6/30/2022]]),0)</f>
        <v>42.158224852071008</v>
      </c>
      <c r="G1021" s="1">
        <f>IFERROR(MAX(0,#REF!-#REF!),0)</f>
        <v>0</v>
      </c>
      <c r="H1021" s="1">
        <f>IFERROR(#REF!+#REF!,0)</f>
        <v>0</v>
      </c>
      <c r="I1021" s="2">
        <f>IFERROR(AVERAGEIF(Customer_Revenue[[#This Row],[4/1/2022]:[9/30/2022]], "&gt;0"),0)</f>
        <v>604.70807692307699</v>
      </c>
      <c r="J1021" s="1">
        <f>IFERROR(AVEDEV(Customer_Revenue[[#This Row],[4/1/2022]:[9/30/2022]]),0)</f>
        <v>26.948964497041395</v>
      </c>
      <c r="K1021" s="1">
        <f>IFERROR(MAX(0,Customer_Revenue[[#This Row],[Q3 Mean]]-Customer_Revenue[[#This Row],[Q3 Mean Absolute Deviation]]),0)</f>
        <v>577.75911242603559</v>
      </c>
      <c r="L1021" s="1">
        <f>IFERROR(MAX(0,Customer_Revenue[[#This Row],[Q3 Mean]]+Customer_Revenue[[#This Row],[Q3 Mean Absolute Deviation]]),0)</f>
        <v>631.65704142011839</v>
      </c>
      <c r="M1021" s="2">
        <f>IFERROR(AVERAGEIF(Customer_Revenue[[#This Row],[10/1/2021]:[3/31/2022]], "&gt;0"),0)</f>
        <v>559.33307692307721</v>
      </c>
      <c r="N1021" s="1">
        <f>IFERROR(AVEDEV(Customer_Revenue[[#This Row],[10/1/2021]:[3/31/2022]]),0)</f>
        <v>6.623550295858033</v>
      </c>
      <c r="O1021" s="1">
        <f>IFERROR(MAX(0,#REF!-#REF!),0)</f>
        <v>0</v>
      </c>
      <c r="P1021" s="1">
        <f>IFERROR(#REF!+#REF!,0)</f>
        <v>0</v>
      </c>
      <c r="Q1021">
        <v>14956</v>
      </c>
      <c r="U1021">
        <v>568.27</v>
      </c>
      <c r="Z1021">
        <v>568.27</v>
      </c>
      <c r="AE1021">
        <v>568.27</v>
      </c>
      <c r="AJ1021">
        <v>568.27</v>
      </c>
      <c r="AO1021">
        <v>568.27</v>
      </c>
      <c r="AT1021">
        <v>568.27</v>
      </c>
      <c r="AY1021">
        <v>568.27</v>
      </c>
      <c r="BD1021">
        <v>568.27</v>
      </c>
      <c r="BI1021">
        <v>543.88</v>
      </c>
      <c r="BN1021">
        <v>568.27</v>
      </c>
      <c r="BS1021">
        <v>562.16999999999996</v>
      </c>
      <c r="BX1021">
        <v>562.16999999999996</v>
      </c>
      <c r="CC1021">
        <v>559.12</v>
      </c>
      <c r="CH1021">
        <v>559.12</v>
      </c>
      <c r="CK1021" s="17"/>
      <c r="CM1021">
        <v>553.03</v>
      </c>
      <c r="CR1021">
        <v>553.03</v>
      </c>
      <c r="CW1021">
        <v>553.03</v>
      </c>
      <c r="DB1021">
        <v>553.03</v>
      </c>
      <c r="DG1021">
        <v>553.03</v>
      </c>
      <c r="DL1021">
        <v>553.03</v>
      </c>
      <c r="DQ1021">
        <v>553.03</v>
      </c>
      <c r="DV1021">
        <v>553.03</v>
      </c>
      <c r="EA1021">
        <v>553.03</v>
      </c>
      <c r="EF1021">
        <v>554.53</v>
      </c>
      <c r="EK1021">
        <v>554.53</v>
      </c>
      <c r="EP1021">
        <v>555.44000000000005</v>
      </c>
      <c r="EU1021">
        <v>555.44000000000005</v>
      </c>
      <c r="EZ1021">
        <v>554.53</v>
      </c>
      <c r="FE1021">
        <v>554.53</v>
      </c>
      <c r="FJ1021">
        <v>554.53</v>
      </c>
      <c r="FO1021">
        <v>554.53</v>
      </c>
      <c r="FT1021">
        <v>554.53</v>
      </c>
      <c r="FY1021">
        <v>554.53</v>
      </c>
      <c r="GD1021">
        <v>715.92</v>
      </c>
      <c r="GI1021">
        <v>618.16</v>
      </c>
      <c r="GN1021">
        <v>618.16</v>
      </c>
      <c r="GS1021">
        <v>628.21</v>
      </c>
      <c r="GX1021">
        <v>628.21</v>
      </c>
      <c r="HC1021">
        <v>628.21</v>
      </c>
      <c r="HH1021">
        <v>628.21</v>
      </c>
      <c r="HM1021">
        <v>628.21</v>
      </c>
      <c r="HR1021">
        <v>628.21</v>
      </c>
      <c r="HW1021">
        <v>618.16</v>
      </c>
      <c r="IB1021">
        <v>611.45000000000005</v>
      </c>
      <c r="IG1021">
        <v>611.45000000000005</v>
      </c>
      <c r="IL1021">
        <v>611.03</v>
      </c>
      <c r="IQ1021">
        <v>611.03</v>
      </c>
      <c r="IV1021">
        <v>611.03</v>
      </c>
      <c r="JA1021">
        <v>614.39</v>
      </c>
      <c r="JF1021">
        <v>614.39</v>
      </c>
      <c r="JK1021">
        <v>607.67999999999995</v>
      </c>
      <c r="JP1021">
        <v>607.67999999999995</v>
      </c>
    </row>
    <row r="1022" spans="1:278" x14ac:dyDescent="0.3">
      <c r="A1022" s="2">
        <f>IFERROR(AVERAGEIF(Customer_Revenue[[#This Row],[1/3/2022]:[3/31/2022]], "&gt;0"), 0)</f>
        <v>438.66615384615386</v>
      </c>
      <c r="B1022" s="1">
        <f>IFERROR(AVEDEV(Customer_Revenue[[#This Row],[1/3/2022]:[3/31/2022]]),0)</f>
        <v>0.53254437869823668</v>
      </c>
      <c r="C1022" s="1">
        <f>IFERROR(MAX(0,#REF!-#REF!),0)</f>
        <v>0</v>
      </c>
      <c r="D1022" s="1">
        <f>IFERROR(#REF!+#REF!,0)</f>
        <v>0</v>
      </c>
      <c r="E1022" s="2">
        <f>IFERROR(AVERAGEIF(Customer_Revenue[[#This Row],[4/1/2022]:[6/30/2022]], "&gt;0"), 0)</f>
        <v>489.96153846153862</v>
      </c>
      <c r="F1022" s="1">
        <f>IFERROR(AVEDEV(Customer_Revenue[[#This Row],[4/1/2022]:[6/30/2022]]),0)</f>
        <v>56.150059171597725</v>
      </c>
      <c r="G1022" s="1">
        <f>IFERROR(MAX(0,#REF!-#REF!),0)</f>
        <v>0</v>
      </c>
      <c r="H1022" s="1">
        <f>IFERROR(#REF!+#REF!,0)</f>
        <v>0</v>
      </c>
      <c r="I1022" s="2">
        <f>IFERROR(AVERAGEIF(Customer_Revenue[[#This Row],[4/1/2022]:[9/30/2022]], "&gt;0"),0)</f>
        <v>488.05499999999978</v>
      </c>
      <c r="J1022" s="1">
        <f>IFERROR(AVEDEV(Customer_Revenue[[#This Row],[4/1/2022]:[9/30/2022]]),0)</f>
        <v>29.37769230769214</v>
      </c>
      <c r="K1022" s="1">
        <f>IFERROR(MAX(0,Customer_Revenue[[#This Row],[Q3 Mean]]-Customer_Revenue[[#This Row],[Q3 Mean Absolute Deviation]]),0)</f>
        <v>458.67730769230764</v>
      </c>
      <c r="L1022" s="1">
        <f>IFERROR(MAX(0,Customer_Revenue[[#This Row],[Q3 Mean]]+Customer_Revenue[[#This Row],[Q3 Mean Absolute Deviation]]),0)</f>
        <v>517.43269230769192</v>
      </c>
      <c r="M1022" s="2">
        <f>IFERROR(AVERAGEIF(Customer_Revenue[[#This Row],[10/1/2021]:[3/31/2022]], "&gt;0"),0)</f>
        <v>438.49307692307679</v>
      </c>
      <c r="N1022" s="1">
        <f>IFERROR(AVEDEV(Customer_Revenue[[#This Row],[10/1/2021]:[3/31/2022]]),0)</f>
        <v>0.30621301775137838</v>
      </c>
      <c r="O1022" s="1">
        <f>IFERROR(MAX(0,#REF!-#REF!),0)</f>
        <v>0</v>
      </c>
      <c r="P1022" s="1">
        <f>IFERROR(#REF!+#REF!,0)</f>
        <v>0</v>
      </c>
      <c r="Q1022">
        <v>14957</v>
      </c>
      <c r="U1022">
        <v>438.32</v>
      </c>
      <c r="Z1022">
        <v>438.32</v>
      </c>
      <c r="AE1022">
        <v>438.32</v>
      </c>
      <c r="AJ1022">
        <v>438.32</v>
      </c>
      <c r="AO1022">
        <v>438.32</v>
      </c>
      <c r="AT1022">
        <v>438.32</v>
      </c>
      <c r="AY1022">
        <v>438.32</v>
      </c>
      <c r="BD1022">
        <v>438.32</v>
      </c>
      <c r="BI1022">
        <v>438.32</v>
      </c>
      <c r="BN1022">
        <v>438.32</v>
      </c>
      <c r="BS1022">
        <v>438.32</v>
      </c>
      <c r="BX1022">
        <v>438.32</v>
      </c>
      <c r="CC1022">
        <v>438.32</v>
      </c>
      <c r="CH1022">
        <v>438.32</v>
      </c>
      <c r="CK1022" s="17"/>
      <c r="CM1022">
        <v>438.32</v>
      </c>
      <c r="CR1022">
        <v>438.32</v>
      </c>
      <c r="CW1022">
        <v>438.32</v>
      </c>
      <c r="DB1022">
        <v>438.32</v>
      </c>
      <c r="DG1022">
        <v>438.32</v>
      </c>
      <c r="DL1022">
        <v>438.32</v>
      </c>
      <c r="DQ1022">
        <v>438.32</v>
      </c>
      <c r="DV1022">
        <v>438.32</v>
      </c>
      <c r="EA1022">
        <v>438.32</v>
      </c>
      <c r="EF1022">
        <v>439.82</v>
      </c>
      <c r="EK1022">
        <v>439.82</v>
      </c>
      <c r="EP1022">
        <v>439.82</v>
      </c>
      <c r="EU1022">
        <v>439.82</v>
      </c>
      <c r="EZ1022">
        <v>439.82</v>
      </c>
      <c r="FE1022">
        <v>439.82</v>
      </c>
      <c r="FJ1022">
        <v>439.82</v>
      </c>
      <c r="FO1022">
        <v>439.82</v>
      </c>
      <c r="FT1022">
        <v>439.82</v>
      </c>
      <c r="FY1022">
        <v>439.82</v>
      </c>
      <c r="GD1022">
        <v>836.32</v>
      </c>
      <c r="GI1022">
        <v>485.3</v>
      </c>
      <c r="GN1022">
        <v>485.3</v>
      </c>
      <c r="GS1022">
        <v>485.3</v>
      </c>
      <c r="GX1022">
        <v>499.27</v>
      </c>
      <c r="HC1022">
        <v>499.27</v>
      </c>
      <c r="HH1022">
        <v>499.27</v>
      </c>
      <c r="HM1022">
        <v>485.3</v>
      </c>
      <c r="HR1022">
        <v>485.3</v>
      </c>
      <c r="HW1022">
        <v>485.3</v>
      </c>
      <c r="IB1022">
        <v>485.3</v>
      </c>
      <c r="IG1022">
        <v>485.3</v>
      </c>
      <c r="IL1022">
        <v>484.88</v>
      </c>
      <c r="IQ1022">
        <v>484.88</v>
      </c>
      <c r="IV1022">
        <v>484.88</v>
      </c>
      <c r="JA1022">
        <v>484.88</v>
      </c>
      <c r="JF1022">
        <v>484.88</v>
      </c>
      <c r="JK1022">
        <v>484.88</v>
      </c>
      <c r="JP1022">
        <v>484.88</v>
      </c>
    </row>
    <row r="1023" spans="1:278" x14ac:dyDescent="0.3">
      <c r="A1023" s="2">
        <f>IFERROR(AVERAGEIF(Customer_Revenue[[#This Row],[1/3/2022]:[3/31/2022]], "&gt;0"), 0)</f>
        <v>68.161428571428573</v>
      </c>
      <c r="B1023" s="1">
        <f>IFERROR(AVEDEV(Customer_Revenue[[#This Row],[1/3/2022]:[3/31/2022]]),0)</f>
        <v>9.2253061224489805</v>
      </c>
      <c r="C1023" s="1">
        <f>IFERROR(MAX(0,#REF!-#REF!),0)</f>
        <v>0</v>
      </c>
      <c r="D1023" s="1">
        <f>IFERROR(#REF!+#REF!,0)</f>
        <v>0</v>
      </c>
      <c r="E1023" s="2">
        <f>IFERROR(AVERAGEIF(Customer_Revenue[[#This Row],[4/1/2022]:[6/30/2022]], "&gt;0"), 0)</f>
        <v>71.53</v>
      </c>
      <c r="F1023" s="1">
        <f>IFERROR(AVEDEV(Customer_Revenue[[#This Row],[4/1/2022]:[6/30/2022]]),0)</f>
        <v>19.869444444444451</v>
      </c>
      <c r="G1023" s="1">
        <f>IFERROR(MAX(0,#REF!-#REF!),0)</f>
        <v>0</v>
      </c>
      <c r="H1023" s="1">
        <f>IFERROR(#REF!+#REF!,0)</f>
        <v>0</v>
      </c>
      <c r="I1023" s="2">
        <f>IFERROR(AVERAGEIF(Customer_Revenue[[#This Row],[4/1/2022]:[9/30/2022]], "&gt;0"),0)</f>
        <v>72.354166666666671</v>
      </c>
      <c r="J1023" s="1">
        <f>IFERROR(AVEDEV(Customer_Revenue[[#This Row],[4/1/2022]:[9/30/2022]]),0)</f>
        <v>11.635266272189348</v>
      </c>
      <c r="K1023" s="1">
        <f>IFERROR(MAX(0,Customer_Revenue[[#This Row],[Q3 Mean]]-Customer_Revenue[[#This Row],[Q3 Mean Absolute Deviation]]),0)</f>
        <v>60.718900394477323</v>
      </c>
      <c r="L1023" s="1">
        <f>IFERROR(MAX(0,Customer_Revenue[[#This Row],[Q3 Mean]]+Customer_Revenue[[#This Row],[Q3 Mean Absolute Deviation]]),0)</f>
        <v>83.989432938856027</v>
      </c>
      <c r="M1023" s="2">
        <f>IFERROR(AVERAGEIF(Customer_Revenue[[#This Row],[10/1/2021]:[3/31/2022]], "&gt;0"),0)</f>
        <v>65.331538461538443</v>
      </c>
      <c r="N1023" s="1">
        <f>IFERROR(AVEDEV(Customer_Revenue[[#This Row],[10/1/2021]:[3/31/2022]]),0)</f>
        <v>5.4028402366863739</v>
      </c>
      <c r="O1023" s="1">
        <f>IFERROR(MAX(0,#REF!-#REF!),0)</f>
        <v>0</v>
      </c>
      <c r="P1023" s="1">
        <f>IFERROR(#REF!+#REF!,0)</f>
        <v>0</v>
      </c>
      <c r="Q1023">
        <v>14958</v>
      </c>
      <c r="X1023">
        <v>62.03</v>
      </c>
      <c r="AH1023">
        <v>62.03</v>
      </c>
      <c r="AR1023">
        <v>62.03</v>
      </c>
      <c r="BB1023">
        <v>62.03</v>
      </c>
      <c r="BL1023">
        <v>62.03</v>
      </c>
      <c r="BV1023">
        <v>62.03</v>
      </c>
      <c r="CF1023">
        <v>62.03</v>
      </c>
      <c r="CK1023" s="17"/>
      <c r="CP1023">
        <v>62.03</v>
      </c>
      <c r="CZ1023">
        <v>62.03</v>
      </c>
      <c r="DJ1023">
        <v>100.45</v>
      </c>
      <c r="DT1023">
        <v>62.03</v>
      </c>
      <c r="ED1023">
        <v>64.28</v>
      </c>
      <c r="EN1023">
        <v>64.28</v>
      </c>
      <c r="EX1023">
        <v>64.28</v>
      </c>
      <c r="FH1023">
        <v>64.28</v>
      </c>
      <c r="FR1023">
        <v>64.28</v>
      </c>
      <c r="GB1023">
        <v>97.68</v>
      </c>
      <c r="GL1023">
        <v>67.13</v>
      </c>
      <c r="GV1023">
        <v>0</v>
      </c>
      <c r="HF1023">
        <v>67.13</v>
      </c>
      <c r="HP1023">
        <v>67.13</v>
      </c>
      <c r="HZ1023">
        <v>67.13</v>
      </c>
      <c r="IJ1023">
        <v>110.16</v>
      </c>
      <c r="IT1023">
        <v>66.349999999999994</v>
      </c>
      <c r="JD1023">
        <v>66.349999999999994</v>
      </c>
      <c r="JN1023">
        <v>66.349999999999994</v>
      </c>
    </row>
    <row r="1024" spans="1:278" x14ac:dyDescent="0.3">
      <c r="A1024" s="2">
        <f>IFERROR(AVERAGEIF(Customer_Revenue[[#This Row],[1/3/2022]:[3/31/2022]], "&gt;0"), 0)</f>
        <v>27.515714285714285</v>
      </c>
      <c r="B1024" s="1">
        <f>IFERROR(AVEDEV(Customer_Revenue[[#This Row],[1/3/2022]:[3/31/2022]]),0)</f>
        <v>2.6497959183673472</v>
      </c>
      <c r="C1024" s="1">
        <f>IFERROR(MAX(0,#REF!-#REF!),0)</f>
        <v>0</v>
      </c>
      <c r="D1024" s="1">
        <f>IFERROR(#REF!+#REF!,0)</f>
        <v>0</v>
      </c>
      <c r="E1024" s="2">
        <f>IFERROR(AVERAGEIF(Customer_Revenue[[#This Row],[4/1/2022]:[6/30/2022]], "&gt;0"), 0)</f>
        <v>34.73833333333333</v>
      </c>
      <c r="F1024" s="1">
        <f>IFERROR(AVEDEV(Customer_Revenue[[#This Row],[4/1/2022]:[6/30/2022]]),0)</f>
        <v>0.97166666666666879</v>
      </c>
      <c r="G1024" s="1">
        <f>IFERROR(MAX(0,#REF!-#REF!),0)</f>
        <v>0</v>
      </c>
      <c r="H1024" s="1">
        <f>IFERROR(#REF!+#REF!,0)</f>
        <v>0</v>
      </c>
      <c r="I1024" s="2">
        <f>IFERROR(AVERAGEIF(Customer_Revenue[[#This Row],[4/1/2022]:[9/30/2022]], "&gt;0"),0)</f>
        <v>34.341538461538462</v>
      </c>
      <c r="J1024" s="1">
        <f>IFERROR(AVEDEV(Customer_Revenue[[#This Row],[4/1/2022]:[9/30/2022]]),0)</f>
        <v>0.6315976331360974</v>
      </c>
      <c r="K1024" s="1">
        <f>IFERROR(MAX(0,Customer_Revenue[[#This Row],[Q3 Mean]]-Customer_Revenue[[#This Row],[Q3 Mean Absolute Deviation]]),0)</f>
        <v>33.709940828402367</v>
      </c>
      <c r="L1024" s="1">
        <f>IFERROR(MAX(0,Customer_Revenue[[#This Row],[Q3 Mean]]+Customer_Revenue[[#This Row],[Q3 Mean Absolute Deviation]]),0)</f>
        <v>34.973136094674558</v>
      </c>
      <c r="M1024" s="2">
        <f>IFERROR(AVERAGEIF(Customer_Revenue[[#This Row],[10/1/2021]:[3/31/2022]], "&gt;0"),0)</f>
        <v>24.959999999999997</v>
      </c>
      <c r="N1024" s="1">
        <f>IFERROR(AVEDEV(Customer_Revenue[[#This Row],[10/1/2021]:[3/31/2022]]),0)</f>
        <v>3.1933333333333347</v>
      </c>
      <c r="O1024" s="1">
        <f>IFERROR(MAX(0,#REF!-#REF!),0)</f>
        <v>0</v>
      </c>
      <c r="P1024" s="1">
        <f>IFERROR(#REF!+#REF!,0)</f>
        <v>0</v>
      </c>
      <c r="Q1024">
        <v>14985</v>
      </c>
      <c r="U1024">
        <v>25.97</v>
      </c>
      <c r="AD1024">
        <v>17.899999999999999</v>
      </c>
      <c r="AI1024">
        <v>8.07</v>
      </c>
      <c r="AN1024">
        <v>25.97</v>
      </c>
      <c r="AS1024">
        <v>25.97</v>
      </c>
      <c r="BC1024">
        <v>25.97</v>
      </c>
      <c r="BM1024">
        <v>25.97</v>
      </c>
      <c r="BW1024">
        <v>25.97</v>
      </c>
      <c r="CG1024">
        <v>25.97</v>
      </c>
      <c r="CK1024" s="17"/>
      <c r="CQ1024">
        <v>25.97</v>
      </c>
      <c r="DA1024">
        <v>25.97</v>
      </c>
      <c r="DK1024">
        <v>25.97</v>
      </c>
      <c r="DU1024">
        <v>25.97</v>
      </c>
      <c r="EE1024">
        <v>36.79</v>
      </c>
      <c r="EO1024">
        <v>25.97</v>
      </c>
      <c r="EY1024">
        <v>35.71</v>
      </c>
      <c r="FI1024">
        <v>35.71</v>
      </c>
      <c r="FS1024">
        <v>35.71</v>
      </c>
      <c r="GC1024">
        <v>32.979999999999997</v>
      </c>
      <c r="GM1024">
        <v>34.159999999999997</v>
      </c>
      <c r="GW1024">
        <v>34.159999999999997</v>
      </c>
      <c r="HG1024">
        <v>34.159999999999997</v>
      </c>
      <c r="HQ1024">
        <v>34.159999999999997</v>
      </c>
      <c r="IA1024">
        <v>34.159999999999997</v>
      </c>
      <c r="IK1024">
        <v>34.159999999999997</v>
      </c>
      <c r="IU1024">
        <v>33.79</v>
      </c>
      <c r="JE1024">
        <v>33.79</v>
      </c>
      <c r="JO1024">
        <v>33.79</v>
      </c>
    </row>
    <row r="1025" spans="1:278" x14ac:dyDescent="0.3">
      <c r="A1025" s="2">
        <f>IFERROR(AVERAGEIF(Customer_Revenue[[#This Row],[1/3/2022]:[3/31/2022]], "&gt;0"), 0)</f>
        <v>91.915555555555571</v>
      </c>
      <c r="B1025" s="1">
        <f>IFERROR(AVEDEV(Customer_Revenue[[#This Row],[1/3/2022]:[3/31/2022]]),0)</f>
        <v>79.169600000000003</v>
      </c>
      <c r="C1025" s="1">
        <f>IFERROR(MAX(0,#REF!-#REF!),0)</f>
        <v>0</v>
      </c>
      <c r="D1025" s="1">
        <f>IFERROR(#REF!+#REF!,0)</f>
        <v>0</v>
      </c>
      <c r="E1025" s="2">
        <f>IFERROR(AVERAGEIF(Customer_Revenue[[#This Row],[4/1/2022]:[6/30/2022]], "&gt;0"), 0)</f>
        <v>120.47549999999998</v>
      </c>
      <c r="F1025" s="1">
        <f>IFERROR(AVEDEV(Customer_Revenue[[#This Row],[4/1/2022]:[6/30/2022]]),0)</f>
        <v>73.307949999999977</v>
      </c>
      <c r="G1025" s="1">
        <f>IFERROR(MAX(0,#REF!-#REF!),0)</f>
        <v>0</v>
      </c>
      <c r="H1025" s="1">
        <f>IFERROR(#REF!+#REF!,0)</f>
        <v>0</v>
      </c>
      <c r="I1025" s="2">
        <f>IFERROR(AVERAGEIF(Customer_Revenue[[#This Row],[4/1/2022]:[9/30/2022]], "&gt;0"),0)</f>
        <v>148.00513513513516</v>
      </c>
      <c r="J1025" s="1">
        <f>IFERROR(AVEDEV(Customer_Revenue[[#This Row],[4/1/2022]:[9/30/2022]]),0)</f>
        <v>63.795763330898453</v>
      </c>
      <c r="K1025" s="1">
        <f>IFERROR(MAX(0,Customer_Revenue[[#This Row],[Q3 Mean]]-Customer_Revenue[[#This Row],[Q3 Mean Absolute Deviation]]),0)</f>
        <v>84.20937180423671</v>
      </c>
      <c r="L1025" s="1">
        <f>IFERROR(MAX(0,Customer_Revenue[[#This Row],[Q3 Mean]]+Customer_Revenue[[#This Row],[Q3 Mean Absolute Deviation]]),0)</f>
        <v>211.80089846603363</v>
      </c>
      <c r="M1025" s="2">
        <f>IFERROR(AVERAGEIF(Customer_Revenue[[#This Row],[10/1/2021]:[3/31/2022]], "&gt;0"),0)</f>
        <v>177.75500000000005</v>
      </c>
      <c r="N1025" s="1">
        <f>IFERROR(AVEDEV(Customer_Revenue[[#This Row],[10/1/2021]:[3/31/2022]]),0)</f>
        <v>88.868884688090731</v>
      </c>
      <c r="O1025" s="1">
        <f>IFERROR(MAX(0,#REF!-#REF!),0)</f>
        <v>0</v>
      </c>
      <c r="P1025" s="1">
        <f>IFERROR(#REF!+#REF!,0)</f>
        <v>0</v>
      </c>
      <c r="Q1025">
        <v>14986</v>
      </c>
      <c r="U1025">
        <v>234.69</v>
      </c>
      <c r="Z1025">
        <v>234.69</v>
      </c>
      <c r="AD1025">
        <v>234.69</v>
      </c>
      <c r="AI1025">
        <v>233.52</v>
      </c>
      <c r="AN1025">
        <v>239.19</v>
      </c>
      <c r="AS1025">
        <v>234.69</v>
      </c>
      <c r="AX1025">
        <v>234.69</v>
      </c>
      <c r="BC1025">
        <v>234.69</v>
      </c>
      <c r="BH1025">
        <v>234.69</v>
      </c>
      <c r="BM1025">
        <v>234.69</v>
      </c>
      <c r="BR1025">
        <v>244.12</v>
      </c>
      <c r="BW1025">
        <v>244.51</v>
      </c>
      <c r="CB1025">
        <v>244.51</v>
      </c>
      <c r="CG1025">
        <v>244.51</v>
      </c>
      <c r="CK1025" s="17"/>
      <c r="CL1025">
        <v>244.51</v>
      </c>
      <c r="CN1025">
        <v>24.9</v>
      </c>
      <c r="CV1025">
        <v>31.04</v>
      </c>
      <c r="DF1025">
        <v>31.82</v>
      </c>
      <c r="DO1025">
        <v>31.82</v>
      </c>
      <c r="DP1025">
        <v>0</v>
      </c>
      <c r="DY1025">
        <v>31.82</v>
      </c>
      <c r="EF1025">
        <v>155</v>
      </c>
      <c r="EI1025">
        <v>31.82</v>
      </c>
      <c r="ES1025">
        <v>31.82</v>
      </c>
      <c r="EX1025">
        <v>31.82</v>
      </c>
      <c r="FB1025">
        <v>174.7</v>
      </c>
      <c r="FC1025">
        <v>31.82</v>
      </c>
      <c r="FH1025">
        <v>33.380000000000003</v>
      </c>
      <c r="FL1025">
        <v>147.69999999999999</v>
      </c>
      <c r="FM1025">
        <v>31.82</v>
      </c>
      <c r="FO1025">
        <v>275.64999999999998</v>
      </c>
      <c r="FP1025">
        <v>26</v>
      </c>
      <c r="FR1025">
        <v>31.82</v>
      </c>
      <c r="FU1025">
        <v>188.79</v>
      </c>
      <c r="FW1025">
        <v>31.82</v>
      </c>
      <c r="GB1025">
        <v>207.04999999999998</v>
      </c>
      <c r="GC1025">
        <v>150.1</v>
      </c>
      <c r="GF1025">
        <v>100.9</v>
      </c>
      <c r="GG1025">
        <v>181.92</v>
      </c>
      <c r="GL1025">
        <v>183.1</v>
      </c>
      <c r="GQ1025">
        <v>183.1</v>
      </c>
      <c r="GV1025">
        <v>183.1</v>
      </c>
      <c r="HA1025">
        <v>183.1</v>
      </c>
      <c r="HF1025">
        <v>183.1</v>
      </c>
      <c r="HK1025">
        <v>183.1</v>
      </c>
      <c r="HP1025">
        <v>183.1</v>
      </c>
      <c r="HU1025">
        <v>183.1</v>
      </c>
      <c r="HZ1025">
        <v>183.1</v>
      </c>
      <c r="IE1025">
        <v>183.1</v>
      </c>
      <c r="IJ1025">
        <v>183.1</v>
      </c>
      <c r="IK1025">
        <v>211.11</v>
      </c>
      <c r="IO1025">
        <v>182.73</v>
      </c>
      <c r="IT1025">
        <v>183.51</v>
      </c>
      <c r="IY1025">
        <v>183.51</v>
      </c>
      <c r="JC1025">
        <v>67.180000000000007</v>
      </c>
      <c r="JD1025">
        <v>183.51</v>
      </c>
      <c r="JI1025">
        <v>194.45</v>
      </c>
      <c r="JK1025">
        <v>365.71</v>
      </c>
      <c r="JM1025">
        <v>29.76</v>
      </c>
      <c r="JN1025">
        <v>183.51</v>
      </c>
    </row>
    <row r="1026" spans="1:278" x14ac:dyDescent="0.3">
      <c r="A1026" s="2">
        <f>IFERROR(AVERAGEIF(Customer_Revenue[[#This Row],[1/3/2022]:[3/31/2022]], "&gt;0"), 0)</f>
        <v>69.05</v>
      </c>
      <c r="B1026" s="1">
        <f>IFERROR(AVEDEV(Customer_Revenue[[#This Row],[1/3/2022]:[3/31/2022]]),0)</f>
        <v>12.479999999999999</v>
      </c>
      <c r="C1026" s="1">
        <f>IFERROR(MAX(0,#REF!-#REF!),0)</f>
        <v>0</v>
      </c>
      <c r="D1026" s="1">
        <f>IFERROR(#REF!+#REF!,0)</f>
        <v>0</v>
      </c>
      <c r="E1026" s="2">
        <f>IFERROR(AVERAGEIF(Customer_Revenue[[#This Row],[4/1/2022]:[6/30/2022]], "&gt;0"), 0)</f>
        <v>76.11</v>
      </c>
      <c r="F1026" s="1">
        <f>IFERROR(AVEDEV(Customer_Revenue[[#This Row],[4/1/2022]:[6/30/2022]]),0)</f>
        <v>16.748571428571431</v>
      </c>
      <c r="G1026" s="1">
        <f>IFERROR(MAX(0,#REF!-#REF!),0)</f>
        <v>0</v>
      </c>
      <c r="H1026" s="1">
        <f>IFERROR(#REF!+#REF!,0)</f>
        <v>0</v>
      </c>
      <c r="I1026" s="2">
        <f>IFERROR(AVERAGEIF(Customer_Revenue[[#This Row],[4/1/2022]:[9/30/2022]], "&gt;0"),0)</f>
        <v>77.927692307692325</v>
      </c>
      <c r="J1026" s="1">
        <f>IFERROR(AVEDEV(Customer_Revenue[[#This Row],[4/1/2022]:[9/30/2022]]),0)</f>
        <v>25.67254437869823</v>
      </c>
      <c r="K1026" s="1">
        <f>IFERROR(MAX(0,Customer_Revenue[[#This Row],[Q3 Mean]]-Customer_Revenue[[#This Row],[Q3 Mean Absolute Deviation]]),0)</f>
        <v>52.255147928994091</v>
      </c>
      <c r="L1026" s="1">
        <f>IFERROR(MAX(0,Customer_Revenue[[#This Row],[Q3 Mean]]+Customer_Revenue[[#This Row],[Q3 Mean Absolute Deviation]]),0)</f>
        <v>103.60023668639056</v>
      </c>
      <c r="M1026" s="2">
        <f>IFERROR(AVERAGEIF(Customer_Revenue[[#This Row],[10/1/2021]:[3/31/2022]], "&gt;0"),0)</f>
        <v>66.326428571428579</v>
      </c>
      <c r="N1026" s="1">
        <f>IFERROR(AVEDEV(Customer_Revenue[[#This Row],[10/1/2021]:[3/31/2022]]),0)</f>
        <v>13.944266666666669</v>
      </c>
      <c r="O1026" s="1">
        <f>IFERROR(MAX(0,#REF!-#REF!),0)</f>
        <v>0</v>
      </c>
      <c r="P1026" s="1">
        <f>IFERROR(#REF!+#REF!,0)</f>
        <v>0</v>
      </c>
      <c r="Q1026">
        <v>14987</v>
      </c>
      <c r="U1026">
        <v>56.57</v>
      </c>
      <c r="AD1026">
        <v>56.57</v>
      </c>
      <c r="AI1026">
        <v>69.28</v>
      </c>
      <c r="AN1026">
        <v>56.57</v>
      </c>
      <c r="AS1026">
        <v>0</v>
      </c>
      <c r="AX1026">
        <v>56.57</v>
      </c>
      <c r="BH1026">
        <v>56.57</v>
      </c>
      <c r="BR1026">
        <v>82.61</v>
      </c>
      <c r="CB1026">
        <v>79.53</v>
      </c>
      <c r="CK1026" s="17"/>
      <c r="CL1026">
        <v>82.61</v>
      </c>
      <c r="CV1026">
        <v>56.57</v>
      </c>
      <c r="DF1026">
        <v>56.57</v>
      </c>
      <c r="DP1026">
        <v>80.989999999999995</v>
      </c>
      <c r="DZ1026">
        <v>80.989999999999995</v>
      </c>
      <c r="EJ1026">
        <v>56.57</v>
      </c>
      <c r="ET1026">
        <v>89.53</v>
      </c>
      <c r="FD1026">
        <v>90.57</v>
      </c>
      <c r="FN1026">
        <v>56.57</v>
      </c>
      <c r="FX1026">
        <v>56.57</v>
      </c>
      <c r="GH1026">
        <v>56.57</v>
      </c>
      <c r="GR1026">
        <v>91.48</v>
      </c>
      <c r="HB1026">
        <v>91.48</v>
      </c>
      <c r="HL1026">
        <v>57.48</v>
      </c>
      <c r="HV1026">
        <v>57.48</v>
      </c>
      <c r="IF1026">
        <v>57.48</v>
      </c>
      <c r="IP1026">
        <v>193.45</v>
      </c>
      <c r="IZ1026">
        <v>57.2</v>
      </c>
      <c r="JJ1026">
        <v>57.2</v>
      </c>
    </row>
    <row r="1027" spans="1:278" x14ac:dyDescent="0.3">
      <c r="A1027" s="2">
        <f>IFERROR(AVERAGEIF(Customer_Revenue[[#This Row],[1/3/2022]:[3/31/2022]], "&gt;0"), 0)</f>
        <v>110.75384615384615</v>
      </c>
      <c r="B1027" s="1">
        <f>IFERROR(AVEDEV(Customer_Revenue[[#This Row],[1/3/2022]:[3/31/2022]]),0)</f>
        <v>14.691836734693878</v>
      </c>
      <c r="C1027" s="1">
        <f>IFERROR(MAX(0,#REF!-#REF!),0)</f>
        <v>0</v>
      </c>
      <c r="D1027" s="1">
        <f>IFERROR(#REF!+#REF!,0)</f>
        <v>0</v>
      </c>
      <c r="E1027" s="2">
        <f>IFERROR(AVERAGEIF(Customer_Revenue[[#This Row],[4/1/2022]:[6/30/2022]], "&gt;0"), 0)</f>
        <v>123.36230769230772</v>
      </c>
      <c r="F1027" s="1">
        <f>IFERROR(AVEDEV(Customer_Revenue[[#This Row],[4/1/2022]:[6/30/2022]]),0)</f>
        <v>16.364387755102012</v>
      </c>
      <c r="G1027" s="1">
        <f>IFERROR(MAX(0,#REF!-#REF!),0)</f>
        <v>0</v>
      </c>
      <c r="H1027" s="1">
        <f>IFERROR(#REF!+#REF!,0)</f>
        <v>0</v>
      </c>
      <c r="I1027" s="2">
        <f>IFERROR(AVERAGEIF(Customer_Revenue[[#This Row],[4/1/2022]:[9/30/2022]], "&gt;0"),0)</f>
        <v>125.31538461538464</v>
      </c>
      <c r="J1027" s="1">
        <f>IFERROR(AVEDEV(Customer_Revenue[[#This Row],[4/1/2022]:[9/30/2022]]),0)</f>
        <v>9.3853497942386657</v>
      </c>
      <c r="K1027" s="1">
        <f>IFERROR(MAX(0,Customer_Revenue[[#This Row],[Q3 Mean]]-Customer_Revenue[[#This Row],[Q3 Mean Absolute Deviation]]),0)</f>
        <v>115.93003482114598</v>
      </c>
      <c r="L1027" s="1">
        <f>IFERROR(MAX(0,Customer_Revenue[[#This Row],[Q3 Mean]]+Customer_Revenue[[#This Row],[Q3 Mean Absolute Deviation]]),0)</f>
        <v>134.70073440962332</v>
      </c>
      <c r="M1027" s="2">
        <f>IFERROR(AVERAGEIF(Customer_Revenue[[#This Row],[10/1/2021]:[3/31/2022]], "&gt;0"),0)</f>
        <v>110.51230769230764</v>
      </c>
      <c r="N1027" s="1">
        <f>IFERROR(AVEDEV(Customer_Revenue[[#This Row],[10/1/2021]:[3/31/2022]]),0)</f>
        <v>10.468449931412907</v>
      </c>
      <c r="O1027" s="1">
        <f>IFERROR(MAX(0,#REF!-#REF!),0)</f>
        <v>0</v>
      </c>
      <c r="P1027" s="1">
        <f>IFERROR(#REF!+#REF!,0)</f>
        <v>0</v>
      </c>
      <c r="Q1027">
        <v>14988</v>
      </c>
      <c r="U1027">
        <v>85.09</v>
      </c>
      <c r="Z1027">
        <v>119.08</v>
      </c>
      <c r="AD1027">
        <v>119.08</v>
      </c>
      <c r="AI1027">
        <v>109.71</v>
      </c>
      <c r="AM1027">
        <v>95.4</v>
      </c>
      <c r="AR1027">
        <v>124.02</v>
      </c>
      <c r="AW1027">
        <v>124.02</v>
      </c>
      <c r="BB1027">
        <v>108.42</v>
      </c>
      <c r="BG1027">
        <v>108.42</v>
      </c>
      <c r="BL1027">
        <v>110.07</v>
      </c>
      <c r="BQ1027">
        <v>110.07</v>
      </c>
      <c r="BV1027">
        <v>110.07</v>
      </c>
      <c r="CA1027">
        <v>110.07</v>
      </c>
      <c r="CF1027">
        <v>110.07</v>
      </c>
      <c r="CK1027" s="17">
        <v>110.07</v>
      </c>
      <c r="CP1027">
        <v>106.09</v>
      </c>
      <c r="CU1027">
        <v>106.09</v>
      </c>
      <c r="CZ1027">
        <v>105.92</v>
      </c>
      <c r="DE1027">
        <v>106.09</v>
      </c>
      <c r="DJ1027">
        <v>105.35</v>
      </c>
      <c r="DO1027">
        <v>113.47</v>
      </c>
      <c r="DT1027">
        <v>115.33</v>
      </c>
      <c r="DY1027">
        <v>115.33</v>
      </c>
      <c r="ED1027">
        <v>115.33</v>
      </c>
      <c r="EE1027">
        <v>0</v>
      </c>
      <c r="EI1027">
        <v>115.33</v>
      </c>
      <c r="EN1027">
        <v>115.33</v>
      </c>
      <c r="ES1027">
        <v>115.33</v>
      </c>
      <c r="EX1027">
        <v>119.99000000000001</v>
      </c>
      <c r="FC1027">
        <v>123.97</v>
      </c>
      <c r="FH1027">
        <v>123.97</v>
      </c>
      <c r="FM1027">
        <v>123.97</v>
      </c>
      <c r="FR1027">
        <v>123.97</v>
      </c>
      <c r="FW1027">
        <v>123.97</v>
      </c>
      <c r="GB1027">
        <v>123.97</v>
      </c>
      <c r="GG1027">
        <v>123.97</v>
      </c>
      <c r="GL1027">
        <v>125.15</v>
      </c>
      <c r="GQ1027">
        <v>125.15</v>
      </c>
      <c r="GR1027">
        <v>0</v>
      </c>
      <c r="GV1027">
        <v>125.15</v>
      </c>
      <c r="HA1027">
        <v>125.15</v>
      </c>
      <c r="HF1027">
        <v>125.15</v>
      </c>
      <c r="HK1027">
        <v>125.15</v>
      </c>
      <c r="HP1027">
        <v>125.15</v>
      </c>
      <c r="HU1027">
        <v>125.15</v>
      </c>
      <c r="HZ1027">
        <v>125.15</v>
      </c>
      <c r="IE1027">
        <v>128.87</v>
      </c>
      <c r="IJ1027">
        <v>128.87</v>
      </c>
      <c r="IO1027">
        <v>128.5</v>
      </c>
      <c r="IT1027">
        <v>128.5</v>
      </c>
      <c r="IY1027">
        <v>128.5</v>
      </c>
      <c r="JD1027">
        <v>128.5</v>
      </c>
      <c r="JI1027">
        <v>128.5</v>
      </c>
      <c r="JN1027">
        <v>128.5</v>
      </c>
    </row>
    <row r="1028" spans="1:278" x14ac:dyDescent="0.3">
      <c r="A1028" s="2">
        <f>IFERROR(AVERAGEIF(Customer_Revenue[[#This Row],[1/3/2022]:[3/31/2022]], "&gt;0"), 0)</f>
        <v>40.107500000000002</v>
      </c>
      <c r="B1028" s="1">
        <f>IFERROR(AVEDEV(Customer_Revenue[[#This Row],[1/3/2022]:[3/31/2022]]),0)</f>
        <v>3.3037500000000009</v>
      </c>
      <c r="C1028" s="1">
        <f>IFERROR(MAX(0,#REF!-#REF!),0)</f>
        <v>0</v>
      </c>
      <c r="D1028" s="1">
        <f>IFERROR(#REF!+#REF!,0)</f>
        <v>0</v>
      </c>
      <c r="E1028" s="2">
        <f>IFERROR(AVERAGEIF(Customer_Revenue[[#This Row],[4/1/2022]:[6/30/2022]], "&gt;0"), 0)</f>
        <v>132.822</v>
      </c>
      <c r="F1028" s="1">
        <f>IFERROR(AVEDEV(Customer_Revenue[[#This Row],[4/1/2022]:[6/30/2022]]),0)</f>
        <v>47.302399999999999</v>
      </c>
      <c r="G1028" s="1">
        <f>IFERROR(MAX(0,#REF!-#REF!),0)</f>
        <v>0</v>
      </c>
      <c r="H1028" s="1">
        <f>IFERROR(#REF!+#REF!,0)</f>
        <v>0</v>
      </c>
      <c r="I1028" s="2">
        <f>IFERROR(AVERAGEIF(Customer_Revenue[[#This Row],[4/1/2022]:[9/30/2022]], "&gt;0"),0)</f>
        <v>116.78</v>
      </c>
      <c r="J1028" s="1">
        <f>IFERROR(AVEDEV(Customer_Revenue[[#This Row],[4/1/2022]:[9/30/2022]]),0)</f>
        <v>37.662500000000009</v>
      </c>
      <c r="K1028" s="1">
        <f>IFERROR(MAX(0,Customer_Revenue[[#This Row],[Q3 Mean]]-Customer_Revenue[[#This Row],[Q3 Mean Absolute Deviation]]),0)</f>
        <v>79.117499999999993</v>
      </c>
      <c r="L1028" s="1">
        <f>IFERROR(MAX(0,Customer_Revenue[[#This Row],[Q3 Mean]]+Customer_Revenue[[#This Row],[Q3 Mean Absolute Deviation]]),0)</f>
        <v>154.4425</v>
      </c>
      <c r="M1028" s="2">
        <f>IFERROR(AVERAGEIF(Customer_Revenue[[#This Row],[10/1/2021]:[3/31/2022]], "&gt;0"),0)</f>
        <v>52.167142857142856</v>
      </c>
      <c r="N1028" s="1">
        <f>IFERROR(AVEDEV(Customer_Revenue[[#This Row],[10/1/2021]:[3/31/2022]]),0)</f>
        <v>18.618437500000002</v>
      </c>
      <c r="O1028" s="1">
        <f>IFERROR(MAX(0,#REF!-#REF!),0)</f>
        <v>0</v>
      </c>
      <c r="P1028" s="1">
        <f>IFERROR(#REF!+#REF!,0)</f>
        <v>0</v>
      </c>
      <c r="Q1028">
        <v>14989</v>
      </c>
      <c r="AB1028">
        <v>0</v>
      </c>
      <c r="AD1028">
        <v>42.31</v>
      </c>
      <c r="AV1028">
        <v>120.12</v>
      </c>
      <c r="BP1028">
        <v>42.31</v>
      </c>
      <c r="CJ1028">
        <v>42.31</v>
      </c>
      <c r="CK1028" s="17"/>
      <c r="DD1028">
        <v>42.31</v>
      </c>
      <c r="DX1028">
        <v>42.31</v>
      </c>
      <c r="DZ1028">
        <v>33.5</v>
      </c>
      <c r="ER1028">
        <v>192.9</v>
      </c>
      <c r="ET1028">
        <v>191</v>
      </c>
      <c r="FL1028">
        <v>71.81</v>
      </c>
      <c r="GF1028">
        <v>91.31</v>
      </c>
      <c r="GZ1028">
        <v>117.09</v>
      </c>
      <c r="HT1028">
        <v>53.49</v>
      </c>
      <c r="IN1028">
        <v>108.32</v>
      </c>
      <c r="JH1028">
        <v>108.32</v>
      </c>
    </row>
    <row r="1029" spans="1:278" x14ac:dyDescent="0.3">
      <c r="A1029" s="2">
        <f>IFERROR(AVERAGEIF(Customer_Revenue[[#This Row],[1/3/2022]:[3/31/2022]], "&gt;0"), 0)</f>
        <v>48.46</v>
      </c>
      <c r="B1029" s="1">
        <f>IFERROR(AVEDEV(Customer_Revenue[[#This Row],[1/3/2022]:[3/31/2022]]),0)</f>
        <v>0</v>
      </c>
      <c r="C1029" s="1">
        <f>IFERROR(MAX(0,#REF!-#REF!),0)</f>
        <v>0</v>
      </c>
      <c r="D1029" s="1">
        <f>IFERROR(#REF!+#REF!,0)</f>
        <v>0</v>
      </c>
      <c r="E1029" s="2">
        <f>IFERROR(AVERAGEIF(Customer_Revenue[[#This Row],[4/1/2022]:[6/30/2022]], "&gt;0"), 0)</f>
        <v>48.853333333333332</v>
      </c>
      <c r="F1029" s="1">
        <f>IFERROR(AVEDEV(Customer_Revenue[[#This Row],[4/1/2022]:[6/30/2022]]),0)</f>
        <v>0.52444444444444349</v>
      </c>
      <c r="G1029" s="1">
        <f>IFERROR(MAX(0,#REF!-#REF!),0)</f>
        <v>0</v>
      </c>
      <c r="H1029" s="1">
        <f>IFERROR(#REF!+#REF!,0)</f>
        <v>0</v>
      </c>
      <c r="I1029" s="2">
        <f>IFERROR(AVERAGEIF(Customer_Revenue[[#This Row],[4/1/2022]:[9/30/2022]], "&gt;0"),0)</f>
        <v>49.19714285714285</v>
      </c>
      <c r="J1029" s="1">
        <f>IFERROR(AVEDEV(Customer_Revenue[[#This Row],[4/1/2022]:[9/30/2022]]),0)</f>
        <v>0.42122448979592214</v>
      </c>
      <c r="K1029" s="1">
        <f>IFERROR(MAX(0,Customer_Revenue[[#This Row],[Q3 Mean]]-Customer_Revenue[[#This Row],[Q3 Mean Absolute Deviation]]),0)</f>
        <v>48.775918367346925</v>
      </c>
      <c r="L1029" s="1">
        <f>IFERROR(MAX(0,Customer_Revenue[[#This Row],[Q3 Mean]]+Customer_Revenue[[#This Row],[Q3 Mean Absolute Deviation]]),0)</f>
        <v>49.618367346938776</v>
      </c>
      <c r="M1029" s="2">
        <f>IFERROR(AVERAGEIF(Customer_Revenue[[#This Row],[10/1/2021]:[3/31/2022]], "&gt;0"),0)</f>
        <v>48.457142857142856</v>
      </c>
      <c r="N1029" s="1">
        <f>IFERROR(AVEDEV(Customer_Revenue[[#This Row],[10/1/2021]:[3/31/2022]]),0)</f>
        <v>4.0816326530617175E-3</v>
      </c>
      <c r="O1029" s="1">
        <f>IFERROR(MAX(0,#REF!-#REF!),0)</f>
        <v>0</v>
      </c>
      <c r="P1029" s="1">
        <f>IFERROR(#REF!+#REF!,0)</f>
        <v>0</v>
      </c>
      <c r="Q1029">
        <v>14990</v>
      </c>
      <c r="T1029">
        <v>48.45</v>
      </c>
      <c r="AL1029">
        <v>48.45</v>
      </c>
      <c r="BF1029">
        <v>48.46</v>
      </c>
      <c r="BZ1029">
        <v>48.46</v>
      </c>
      <c r="CK1029" s="17"/>
      <c r="CT1029">
        <v>48.46</v>
      </c>
      <c r="DN1029">
        <v>48.46</v>
      </c>
      <c r="EH1029">
        <v>48.46</v>
      </c>
      <c r="FB1029">
        <v>48.46</v>
      </c>
      <c r="FV1029">
        <v>48.46</v>
      </c>
      <c r="GP1029">
        <v>49.64</v>
      </c>
      <c r="HJ1029">
        <v>49.64</v>
      </c>
      <c r="ID1029">
        <v>49.64</v>
      </c>
      <c r="IX1029">
        <v>49.27</v>
      </c>
      <c r="JR1029">
        <v>49.27</v>
      </c>
    </row>
    <row r="1030" spans="1:278" x14ac:dyDescent="0.3">
      <c r="A1030" s="2">
        <f>IFERROR(AVERAGEIF(Customer_Revenue[[#This Row],[1/3/2022]:[3/31/2022]], "&gt;0"), 0)</f>
        <v>79.37833333333333</v>
      </c>
      <c r="B1030" s="1">
        <f>IFERROR(AVEDEV(Customer_Revenue[[#This Row],[1/3/2022]:[3/31/2022]]),0)</f>
        <v>10.710555555555553</v>
      </c>
      <c r="C1030" s="1">
        <f>IFERROR(MAX(0,#REF!-#REF!),0)</f>
        <v>0</v>
      </c>
      <c r="D1030" s="1">
        <f>IFERROR(#REF!+#REF!,0)</f>
        <v>0</v>
      </c>
      <c r="E1030" s="2">
        <f>IFERROR(AVERAGEIF(Customer_Revenue[[#This Row],[4/1/2022]:[6/30/2022]], "&gt;0"), 0)</f>
        <v>101.56</v>
      </c>
      <c r="F1030" s="1">
        <f>IFERROR(AVEDEV(Customer_Revenue[[#This Row],[4/1/2022]:[6/30/2022]]),0)</f>
        <v>33.755918367346943</v>
      </c>
      <c r="G1030" s="1">
        <f>IFERROR(MAX(0,#REF!-#REF!),0)</f>
        <v>0</v>
      </c>
      <c r="H1030" s="1">
        <f>IFERROR(#REF!+#REF!,0)</f>
        <v>0</v>
      </c>
      <c r="I1030" s="2">
        <f>IFERROR(AVERAGEIF(Customer_Revenue[[#This Row],[4/1/2022]:[9/30/2022]], "&gt;0"),0)</f>
        <v>95.334615384615375</v>
      </c>
      <c r="J1030" s="1">
        <f>IFERROR(AVEDEV(Customer_Revenue[[#This Row],[4/1/2022]:[9/30/2022]]),0)</f>
        <v>27.34222222222223</v>
      </c>
      <c r="K1030" s="1">
        <f>IFERROR(MAX(0,Customer_Revenue[[#This Row],[Q3 Mean]]-Customer_Revenue[[#This Row],[Q3 Mean Absolute Deviation]]),0)</f>
        <v>67.992393162393142</v>
      </c>
      <c r="L1030" s="1">
        <f>IFERROR(MAX(0,Customer_Revenue[[#This Row],[Q3 Mean]]+Customer_Revenue[[#This Row],[Q3 Mean Absolute Deviation]]),0)</f>
        <v>122.67683760683761</v>
      </c>
      <c r="M1030" s="2">
        <f>IFERROR(AVERAGEIF(Customer_Revenue[[#This Row],[10/1/2021]:[3/31/2022]], "&gt;0"),0)</f>
        <v>75.02000000000001</v>
      </c>
      <c r="N1030" s="1">
        <f>IFERROR(AVEDEV(Customer_Revenue[[#This Row],[10/1/2021]:[3/31/2022]]),0)</f>
        <v>8.0861538461538522</v>
      </c>
      <c r="O1030" s="1">
        <f>IFERROR(MAX(0,#REF!-#REF!),0)</f>
        <v>0</v>
      </c>
      <c r="P1030" s="1">
        <f>IFERROR(#REF!+#REF!,0)</f>
        <v>0</v>
      </c>
      <c r="Q1030">
        <v>14991</v>
      </c>
      <c r="Y1030">
        <v>72.95</v>
      </c>
      <c r="AH1030">
        <v>72.95</v>
      </c>
      <c r="AQ1030">
        <v>72.95</v>
      </c>
      <c r="BA1030">
        <v>43.15</v>
      </c>
      <c r="BK1030">
        <v>72.95</v>
      </c>
      <c r="BU1030">
        <v>91.09</v>
      </c>
      <c r="CE1030">
        <v>72.95</v>
      </c>
      <c r="CK1030" s="17"/>
      <c r="CO1030">
        <v>111.51</v>
      </c>
      <c r="CY1030">
        <v>72.95</v>
      </c>
      <c r="DI1030">
        <v>72.95</v>
      </c>
      <c r="DS1030">
        <v>72.95</v>
      </c>
      <c r="EC1030">
        <v>72.95</v>
      </c>
      <c r="EM1030">
        <v>72.959999999999994</v>
      </c>
      <c r="EW1030">
        <v>92.24</v>
      </c>
      <c r="FG1030">
        <v>169.36</v>
      </c>
      <c r="FQ1030">
        <v>72.959999999999994</v>
      </c>
      <c r="GA1030">
        <v>77.959999999999994</v>
      </c>
      <c r="GJ1030">
        <v>79.14</v>
      </c>
      <c r="GK1030">
        <v>0</v>
      </c>
      <c r="GU1030">
        <v>117.7</v>
      </c>
      <c r="HE1030">
        <v>79.14</v>
      </c>
      <c r="HO1030">
        <v>156.26</v>
      </c>
      <c r="HY1030">
        <v>79.14</v>
      </c>
      <c r="II1030">
        <v>79.14</v>
      </c>
      <c r="IS1030">
        <v>78.77</v>
      </c>
      <c r="JB1030">
        <v>78.77</v>
      </c>
      <c r="JC1030">
        <v>0</v>
      </c>
      <c r="JM1030">
        <v>78.77</v>
      </c>
    </row>
    <row r="1031" spans="1:278" x14ac:dyDescent="0.3">
      <c r="A1031" s="2">
        <f>IFERROR(AVERAGEIF(Customer_Revenue[[#This Row],[1/3/2022]:[3/31/2022]], "&gt;0"), 0)</f>
        <v>32.846923076923083</v>
      </c>
      <c r="B1031" s="1">
        <f>IFERROR(AVEDEV(Customer_Revenue[[#This Row],[1/3/2022]:[3/31/2022]]),0)</f>
        <v>4.9312426035503023</v>
      </c>
      <c r="C1031" s="1">
        <f>IFERROR(MAX(0,#REF!-#REF!),0)</f>
        <v>0</v>
      </c>
      <c r="D1031" s="1">
        <f>IFERROR(#REF!+#REF!,0)</f>
        <v>0</v>
      </c>
      <c r="E1031" s="2">
        <f>IFERROR(AVERAGEIF(Customer_Revenue[[#This Row],[4/1/2022]:[6/30/2022]], "&gt;0"), 0)</f>
        <v>31.114615384615391</v>
      </c>
      <c r="F1031" s="1">
        <f>IFERROR(AVEDEV(Customer_Revenue[[#This Row],[4/1/2022]:[6/30/2022]]),0)</f>
        <v>17.794082840236687</v>
      </c>
      <c r="G1031" s="1">
        <f>IFERROR(MAX(0,#REF!-#REF!),0)</f>
        <v>0</v>
      </c>
      <c r="H1031" s="1">
        <f>IFERROR(#REF!+#REF!,0)</f>
        <v>0</v>
      </c>
      <c r="I1031" s="2">
        <f>IFERROR(AVERAGEIF(Customer_Revenue[[#This Row],[4/1/2022]:[9/30/2022]], "&gt;0"),0)</f>
        <v>32.291923076923077</v>
      </c>
      <c r="J1031" s="1">
        <f>IFERROR(AVEDEV(Customer_Revenue[[#This Row],[4/1/2022]:[9/30/2022]]),0)</f>
        <v>17.974822485207092</v>
      </c>
      <c r="K1031" s="1">
        <f>IFERROR(MAX(0,Customer_Revenue[[#This Row],[Q3 Mean]]-Customer_Revenue[[#This Row],[Q3 Mean Absolute Deviation]]),0)</f>
        <v>14.317100591715985</v>
      </c>
      <c r="L1031" s="1">
        <f>IFERROR(MAX(0,Customer_Revenue[[#This Row],[Q3 Mean]]+Customer_Revenue[[#This Row],[Q3 Mean Absolute Deviation]]),0)</f>
        <v>50.266745562130168</v>
      </c>
      <c r="M1031" s="2">
        <f>IFERROR(AVERAGEIF(Customer_Revenue[[#This Row],[10/1/2021]:[3/31/2022]], "&gt;0"),0)</f>
        <v>37.613599999999998</v>
      </c>
      <c r="N1031" s="1">
        <f>IFERROR(AVEDEV(Customer_Revenue[[#This Row],[10/1/2021]:[3/31/2022]]),0)</f>
        <v>10.356508875739646</v>
      </c>
      <c r="O1031" s="1">
        <f>IFERROR(MAX(0,#REF!-#REF!),0)</f>
        <v>0</v>
      </c>
      <c r="P1031" s="1">
        <f>IFERROR(#REF!+#REF!,0)</f>
        <v>0</v>
      </c>
      <c r="Q1031">
        <v>14992</v>
      </c>
      <c r="U1031">
        <v>27.88</v>
      </c>
      <c r="Z1031">
        <v>27.88</v>
      </c>
      <c r="AD1031">
        <v>27.88</v>
      </c>
      <c r="AI1031">
        <v>63.58</v>
      </c>
      <c r="AN1031">
        <v>40.619999999999997</v>
      </c>
      <c r="AS1031">
        <v>40.619999999999997</v>
      </c>
      <c r="AX1031">
        <v>40.619999999999997</v>
      </c>
      <c r="BC1031">
        <v>35.409999999999997</v>
      </c>
      <c r="BH1031">
        <v>38.01</v>
      </c>
      <c r="BM1031">
        <v>67.91</v>
      </c>
      <c r="BR1031">
        <v>35.21</v>
      </c>
      <c r="BW1031">
        <v>67.709999999999994</v>
      </c>
      <c r="CB1031">
        <v>0</v>
      </c>
      <c r="CG1031">
        <v>30.61</v>
      </c>
      <c r="CK1031" s="17"/>
      <c r="CL1031">
        <v>30.61</v>
      </c>
      <c r="CQ1031">
        <v>30.61</v>
      </c>
      <c r="CV1031">
        <v>30.61</v>
      </c>
      <c r="DA1031">
        <v>30.61</v>
      </c>
      <c r="DF1031">
        <v>30.61</v>
      </c>
      <c r="DK1031">
        <v>25.4</v>
      </c>
      <c r="DP1031">
        <v>30.61</v>
      </c>
      <c r="DU1031">
        <v>30.61</v>
      </c>
      <c r="DZ1031">
        <v>30.61</v>
      </c>
      <c r="EE1031">
        <v>64.900000000000006</v>
      </c>
      <c r="EJ1031">
        <v>30.61</v>
      </c>
      <c r="EO1031">
        <v>30.61</v>
      </c>
      <c r="ET1031">
        <v>50.83</v>
      </c>
      <c r="EY1031">
        <v>17.87</v>
      </c>
      <c r="FD1031">
        <v>52.16</v>
      </c>
      <c r="FI1031">
        <v>17.87</v>
      </c>
      <c r="FN1031">
        <v>17.87</v>
      </c>
      <c r="FS1031">
        <v>17.87</v>
      </c>
      <c r="FX1031">
        <v>17.87</v>
      </c>
      <c r="GC1031">
        <v>17.87</v>
      </c>
      <c r="GH1031">
        <v>85.12</v>
      </c>
      <c r="GM1031">
        <v>19.05</v>
      </c>
      <c r="GR1031">
        <v>19.05</v>
      </c>
      <c r="GW1031">
        <v>52.01</v>
      </c>
      <c r="HB1031">
        <v>19.05</v>
      </c>
      <c r="HG1031">
        <v>53.34</v>
      </c>
      <c r="HL1031">
        <v>19.05</v>
      </c>
      <c r="HQ1031">
        <v>19.05</v>
      </c>
      <c r="HV1031">
        <v>19.05</v>
      </c>
      <c r="IA1031">
        <v>57.45</v>
      </c>
      <c r="IF1031">
        <v>57.45</v>
      </c>
      <c r="IK1031">
        <v>19.05</v>
      </c>
      <c r="IP1031">
        <v>18.68</v>
      </c>
      <c r="IU1031">
        <v>18.68</v>
      </c>
      <c r="IZ1031">
        <v>57.97</v>
      </c>
      <c r="JE1031">
        <v>18.68</v>
      </c>
      <c r="JJ1031">
        <v>18.68</v>
      </c>
      <c r="JO1031">
        <v>57.97</v>
      </c>
    </row>
    <row r="1032" spans="1:278" x14ac:dyDescent="0.3">
      <c r="A1032" s="2">
        <f>IFERROR(AVERAGEIF(Customer_Revenue[[#This Row],[1/3/2022]:[3/31/2022]], "&gt;0"), 0)</f>
        <v>19.989999999999998</v>
      </c>
      <c r="B1032" s="1">
        <f>IFERROR(AVEDEV(Customer_Revenue[[#This Row],[1/3/2022]:[3/31/2022]]),0)</f>
        <v>6.3967999999999989</v>
      </c>
      <c r="C1032" s="1">
        <f>IFERROR(MAX(0,#REF!-#REF!),0)</f>
        <v>0</v>
      </c>
      <c r="D1032" s="1">
        <f>IFERROR(#REF!+#REF!,0)</f>
        <v>0</v>
      </c>
      <c r="E1032" s="2">
        <f>IFERROR(AVERAGEIF(Customer_Revenue[[#This Row],[4/1/2022]:[6/30/2022]], "&gt;0"), 0)</f>
        <v>20.445</v>
      </c>
      <c r="F1032" s="1">
        <f>IFERROR(AVEDEV(Customer_Revenue[[#This Row],[4/1/2022]:[6/30/2022]]),0)</f>
        <v>0.45500000000000007</v>
      </c>
      <c r="G1032" s="1">
        <f>IFERROR(MAX(0,#REF!-#REF!),0)</f>
        <v>0</v>
      </c>
      <c r="H1032" s="1">
        <f>IFERROR(#REF!+#REF!,0)</f>
        <v>0</v>
      </c>
      <c r="I1032" s="2">
        <f>IFERROR(AVERAGEIF(Customer_Revenue[[#This Row],[4/1/2022]:[9/30/2022]], "&gt;0"),0)</f>
        <v>20.632727272727276</v>
      </c>
      <c r="J1032" s="1">
        <f>IFERROR(AVEDEV(Customer_Revenue[[#This Row],[4/1/2022]:[9/30/2022]]),0)</f>
        <v>0.24297520661156985</v>
      </c>
      <c r="K1032" s="1">
        <f>IFERROR(MAX(0,Customer_Revenue[[#This Row],[Q3 Mean]]-Customer_Revenue[[#This Row],[Q3 Mean Absolute Deviation]]),0)</f>
        <v>20.389752066115708</v>
      </c>
      <c r="L1032" s="1">
        <f>IFERROR(MAX(0,Customer_Revenue[[#This Row],[Q3 Mean]]+Customer_Revenue[[#This Row],[Q3 Mean Absolute Deviation]]),0)</f>
        <v>20.875702479338845</v>
      </c>
      <c r="M1032" s="2">
        <f>IFERROR(AVERAGEIF(Customer_Revenue[[#This Row],[10/1/2021]:[3/31/2022]], "&gt;0"),0)</f>
        <v>19.990000000000002</v>
      </c>
      <c r="N1032" s="1">
        <f>IFERROR(AVEDEV(Customer_Revenue[[#This Row],[10/1/2021]:[3/31/2022]]),0)</f>
        <v>5.5527777777777745</v>
      </c>
      <c r="O1032" s="1">
        <f>IFERROR(MAX(0,#REF!-#REF!),0)</f>
        <v>0</v>
      </c>
      <c r="P1032" s="1">
        <f>IFERROR(#REF!+#REF!,0)</f>
        <v>0</v>
      </c>
      <c r="Q1032">
        <v>14993</v>
      </c>
      <c r="Y1032">
        <v>19.989999999999998</v>
      </c>
      <c r="AH1032">
        <v>19.989999999999998</v>
      </c>
      <c r="AM1032">
        <v>0</v>
      </c>
      <c r="AY1032">
        <v>19.989999999999998</v>
      </c>
      <c r="BH1032">
        <v>19.989999999999998</v>
      </c>
      <c r="BR1032">
        <v>19.989999999999998</v>
      </c>
      <c r="CB1032">
        <v>19.989999999999998</v>
      </c>
      <c r="CK1032" s="17"/>
      <c r="CM1032">
        <v>19.989999999999998</v>
      </c>
      <c r="CY1032">
        <v>0</v>
      </c>
      <c r="DG1032">
        <v>19.989999999999998</v>
      </c>
      <c r="DQ1032">
        <v>19.989999999999998</v>
      </c>
      <c r="EP1032">
        <v>19.989999999999998</v>
      </c>
      <c r="FT1032">
        <v>19.989999999999998</v>
      </c>
      <c r="GD1032">
        <v>19.989999999999998</v>
      </c>
      <c r="GN1032">
        <v>20.9</v>
      </c>
      <c r="GX1032">
        <v>20.9</v>
      </c>
      <c r="HH1032">
        <v>20.9</v>
      </c>
      <c r="HR1032">
        <v>20.9</v>
      </c>
      <c r="IB1032">
        <v>20.9</v>
      </c>
      <c r="IL1032">
        <v>20.62</v>
      </c>
      <c r="IV1032">
        <v>20.62</v>
      </c>
      <c r="JF1032">
        <v>20.62</v>
      </c>
      <c r="JP1032">
        <v>20.62</v>
      </c>
    </row>
    <row r="1033" spans="1:278" x14ac:dyDescent="0.3">
      <c r="A1033" s="2">
        <f>IFERROR(AVERAGEIF(Customer_Revenue[[#This Row],[1/3/2022]:[3/31/2022]], "&gt;0"), 0)</f>
        <v>33.85</v>
      </c>
      <c r="B1033" s="1">
        <f>IFERROR(AVEDEV(Customer_Revenue[[#This Row],[1/3/2022]:[3/31/2022]]),0)</f>
        <v>0</v>
      </c>
      <c r="C1033" s="1">
        <f>IFERROR(MAX(0,#REF!-#REF!),0)</f>
        <v>0</v>
      </c>
      <c r="D1033" s="1">
        <f>IFERROR(#REF!+#REF!,0)</f>
        <v>0</v>
      </c>
      <c r="E1033" s="2">
        <f>IFERROR(AVERAGEIF(Customer_Revenue[[#This Row],[4/1/2022]:[6/30/2022]], "&gt;0"), 0)</f>
        <v>35.831428571428567</v>
      </c>
      <c r="F1033" s="1">
        <f>IFERROR(AVEDEV(Customer_Revenue[[#This Row],[4/1/2022]:[6/30/2022]]),0)</f>
        <v>2.2644897959183652</v>
      </c>
      <c r="G1033" s="1">
        <f>IFERROR(MAX(0,#REF!-#REF!),0)</f>
        <v>0</v>
      </c>
      <c r="H1033" s="1">
        <f>IFERROR(#REF!+#REF!,0)</f>
        <v>0</v>
      </c>
      <c r="I1033" s="2">
        <f>IFERROR(AVERAGEIF(Customer_Revenue[[#This Row],[4/1/2022]:[9/30/2022]], "&gt;0"),0)</f>
        <v>37.432142857142857</v>
      </c>
      <c r="J1033" s="1">
        <f>IFERROR(AVEDEV(Customer_Revenue[[#This Row],[4/1/2022]:[9/30/2022]]),0)</f>
        <v>2.0469387755102026</v>
      </c>
      <c r="K1033" s="1">
        <f>IFERROR(MAX(0,Customer_Revenue[[#This Row],[Q3 Mean]]-Customer_Revenue[[#This Row],[Q3 Mean Absolute Deviation]]),0)</f>
        <v>35.385204081632651</v>
      </c>
      <c r="L1033" s="1">
        <f>IFERROR(MAX(0,Customer_Revenue[[#This Row],[Q3 Mean]]+Customer_Revenue[[#This Row],[Q3 Mean Absolute Deviation]]),0)</f>
        <v>39.479081632653063</v>
      </c>
      <c r="M1033" s="2">
        <f>IFERROR(AVERAGEIF(Customer_Revenue[[#This Row],[10/1/2021]:[3/31/2022]], "&gt;0"),0)</f>
        <v>33.850000000000009</v>
      </c>
      <c r="N1033" s="1">
        <f>IFERROR(AVEDEV(Customer_Revenue[[#This Row],[10/1/2021]:[3/31/2022]]),0)</f>
        <v>7.1054273576010019E-15</v>
      </c>
      <c r="O1033" s="1">
        <f>IFERROR(MAX(0,#REF!-#REF!),0)</f>
        <v>0</v>
      </c>
      <c r="P1033" s="1">
        <f>IFERROR(#REF!+#REF!,0)</f>
        <v>0</v>
      </c>
      <c r="Q1033">
        <v>14994</v>
      </c>
      <c r="T1033">
        <v>33.85</v>
      </c>
      <c r="AD1033">
        <v>33.85</v>
      </c>
      <c r="AL1033">
        <v>33.85</v>
      </c>
      <c r="AV1033">
        <v>33.85</v>
      </c>
      <c r="BF1033">
        <v>33.85</v>
      </c>
      <c r="BP1033">
        <v>33.85</v>
      </c>
      <c r="BZ1033">
        <v>33.85</v>
      </c>
      <c r="CJ1033">
        <v>33.85</v>
      </c>
      <c r="CK1033" s="17"/>
      <c r="DD1033">
        <v>33.85</v>
      </c>
      <c r="DN1033">
        <v>33.85</v>
      </c>
      <c r="ED1033">
        <v>33.85</v>
      </c>
      <c r="EH1033">
        <v>33.85</v>
      </c>
      <c r="ER1033">
        <v>33.85</v>
      </c>
      <c r="EZ1033">
        <v>33.85</v>
      </c>
      <c r="FJ1033">
        <v>33.85</v>
      </c>
      <c r="FT1033">
        <v>33.85</v>
      </c>
      <c r="GD1033">
        <v>37.6</v>
      </c>
      <c r="GN1033">
        <v>38.909999999999997</v>
      </c>
      <c r="GX1033">
        <v>38.909999999999997</v>
      </c>
      <c r="HH1033">
        <v>38.909999999999997</v>
      </c>
      <c r="HR1033">
        <v>38.909999999999997</v>
      </c>
      <c r="IB1033">
        <v>38.909999999999997</v>
      </c>
      <c r="IL1033">
        <v>41</v>
      </c>
      <c r="IV1033">
        <v>38.5</v>
      </c>
      <c r="JF1033">
        <v>38.5</v>
      </c>
      <c r="JP1033">
        <v>38.5</v>
      </c>
    </row>
    <row r="1034" spans="1:278" x14ac:dyDescent="0.3">
      <c r="A1034" s="2">
        <f>IFERROR(AVERAGEIF(Customer_Revenue[[#This Row],[1/3/2022]:[3/31/2022]], "&gt;0"), 0)</f>
        <v>19.930000000000003</v>
      </c>
      <c r="B1034" s="1">
        <f>IFERROR(AVEDEV(Customer_Revenue[[#This Row],[1/3/2022]:[3/31/2022]]),0)</f>
        <v>3.5527136788005009E-15</v>
      </c>
      <c r="C1034" s="1">
        <f>IFERROR(MAX(0,#REF!-#REF!),0)</f>
        <v>0</v>
      </c>
      <c r="D1034" s="1">
        <f>IFERROR(#REF!+#REF!,0)</f>
        <v>0</v>
      </c>
      <c r="E1034" s="2">
        <f>IFERROR(AVERAGEIF(Customer_Revenue[[#This Row],[4/1/2022]:[6/30/2022]], "&gt;0"), 0)</f>
        <v>4.9000000000000004</v>
      </c>
      <c r="F1034" s="1">
        <f>IFERROR(AVEDEV(Customer_Revenue[[#This Row],[4/1/2022]:[6/30/2022]]),0)</f>
        <v>2.177777777777778</v>
      </c>
      <c r="G1034" s="1">
        <f>IFERROR(MAX(0,#REF!-#REF!),0)</f>
        <v>0</v>
      </c>
      <c r="H1034" s="1">
        <f>IFERROR(#REF!+#REF!,0)</f>
        <v>0</v>
      </c>
      <c r="I1034" s="2">
        <f>IFERROR(AVERAGEIF(Customer_Revenue[[#This Row],[4/1/2022]:[9/30/2022]], "&gt;0"),0)</f>
        <v>4.9000000000000004</v>
      </c>
      <c r="J1034" s="1">
        <f>IFERROR(AVEDEV(Customer_Revenue[[#This Row],[4/1/2022]:[9/30/2022]]),0)</f>
        <v>2.177777777777778</v>
      </c>
      <c r="K1034" s="1">
        <f>IFERROR(MAX(0,Customer_Revenue[[#This Row],[Q3 Mean]]-Customer_Revenue[[#This Row],[Q3 Mean Absolute Deviation]]),0)</f>
        <v>2.7222222222222223</v>
      </c>
      <c r="L1034" s="1">
        <f>IFERROR(MAX(0,Customer_Revenue[[#This Row],[Q3 Mean]]+Customer_Revenue[[#This Row],[Q3 Mean Absolute Deviation]]),0)</f>
        <v>7.0777777777777784</v>
      </c>
      <c r="M1034" s="2">
        <f>IFERROR(AVERAGEIF(Customer_Revenue[[#This Row],[10/1/2021]:[3/31/2022]], "&gt;0"),0)</f>
        <v>19.930000000000003</v>
      </c>
      <c r="N1034" s="1">
        <f>IFERROR(AVEDEV(Customer_Revenue[[#This Row],[10/1/2021]:[3/31/2022]]),0)</f>
        <v>2.8302958579881623</v>
      </c>
      <c r="O1034" s="1">
        <f>IFERROR(MAX(0,#REF!-#REF!),0)</f>
        <v>0</v>
      </c>
      <c r="P1034" s="1">
        <f>IFERROR(#REF!+#REF!,0)</f>
        <v>0</v>
      </c>
      <c r="Q1034">
        <v>14996</v>
      </c>
      <c r="AI1034">
        <v>19.93</v>
      </c>
      <c r="AK1034">
        <v>0</v>
      </c>
      <c r="AR1034">
        <v>19.93</v>
      </c>
      <c r="BB1034">
        <v>19.93</v>
      </c>
      <c r="BL1034">
        <v>19.93</v>
      </c>
      <c r="BV1034">
        <v>19.93</v>
      </c>
      <c r="CF1034">
        <v>19.93</v>
      </c>
      <c r="CK1034" s="17"/>
      <c r="CP1034">
        <v>19.93</v>
      </c>
      <c r="CZ1034">
        <v>19.93</v>
      </c>
      <c r="DJ1034">
        <v>19.93</v>
      </c>
      <c r="DT1034">
        <v>19.93</v>
      </c>
      <c r="ED1034">
        <v>19.93</v>
      </c>
      <c r="EN1034">
        <v>19.93</v>
      </c>
      <c r="EX1034">
        <v>4.9000000000000004</v>
      </c>
      <c r="FH1034">
        <v>0</v>
      </c>
      <c r="FR1034">
        <v>0</v>
      </c>
    </row>
    <row r="1035" spans="1:278" x14ac:dyDescent="0.3">
      <c r="A1035" s="2">
        <f>IFERROR(AVERAGEIF(Customer_Revenue[[#This Row],[1/3/2022]:[3/31/2022]], "&gt;0"), 0)</f>
        <v>26.114285714285717</v>
      </c>
      <c r="B1035" s="1">
        <f>IFERROR(AVEDEV(Customer_Revenue[[#This Row],[1/3/2022]:[3/31/2022]]),0)</f>
        <v>0.36734693877551344</v>
      </c>
      <c r="C1035" s="1">
        <f>IFERROR(MAX(0,#REF!-#REF!),0)</f>
        <v>0</v>
      </c>
      <c r="D1035" s="1">
        <f>IFERROR(#REF!+#REF!,0)</f>
        <v>0</v>
      </c>
      <c r="E1035" s="2">
        <f>IFERROR(AVERAGEIF(Customer_Revenue[[#This Row],[4/1/2022]:[6/30/2022]], "&gt;0"), 0)</f>
        <v>21.262857142857143</v>
      </c>
      <c r="F1035" s="1">
        <f>IFERROR(AVEDEV(Customer_Revenue[[#This Row],[4/1/2022]:[6/30/2022]]),0)</f>
        <v>1.8040816326530613</v>
      </c>
      <c r="G1035" s="1">
        <f>IFERROR(MAX(0,#REF!-#REF!),0)</f>
        <v>0</v>
      </c>
      <c r="H1035" s="1">
        <f>IFERROR(#REF!+#REF!,0)</f>
        <v>0</v>
      </c>
      <c r="I1035" s="2">
        <f>IFERROR(AVERAGEIF(Customer_Revenue[[#This Row],[4/1/2022]:[9/30/2022]], "&gt;0"),0)</f>
        <v>20.975384615384616</v>
      </c>
      <c r="J1035" s="1">
        <f>IFERROR(AVEDEV(Customer_Revenue[[#This Row],[4/1/2022]:[9/30/2022]]),0)</f>
        <v>1.2028402366863911</v>
      </c>
      <c r="K1035" s="1">
        <f>IFERROR(MAX(0,Customer_Revenue[[#This Row],[Q3 Mean]]-Customer_Revenue[[#This Row],[Q3 Mean Absolute Deviation]]),0)</f>
        <v>19.772544378698225</v>
      </c>
      <c r="L1035" s="1">
        <f>IFERROR(MAX(0,Customer_Revenue[[#This Row],[Q3 Mean]]+Customer_Revenue[[#This Row],[Q3 Mean Absolute Deviation]]),0)</f>
        <v>22.178224852071008</v>
      </c>
      <c r="M1035" s="2">
        <f>IFERROR(AVERAGEIF(Customer_Revenue[[#This Row],[10/1/2021]:[3/31/2022]], "&gt;0"),0)</f>
        <v>25.616666666666664</v>
      </c>
      <c r="N1035" s="1">
        <f>IFERROR(AVEDEV(Customer_Revenue[[#This Row],[10/1/2021]:[3/31/2022]]),0)</f>
        <v>0.76944444444444571</v>
      </c>
      <c r="O1035" s="1">
        <f>IFERROR(MAX(0,#REF!-#REF!),0)</f>
        <v>0</v>
      </c>
      <c r="P1035" s="1">
        <f>IFERROR(#REF!+#REF!,0)</f>
        <v>0</v>
      </c>
      <c r="Q1035">
        <v>14997</v>
      </c>
      <c r="AI1035">
        <v>25.9</v>
      </c>
      <c r="AS1035">
        <v>25.9</v>
      </c>
      <c r="BC1035">
        <v>21</v>
      </c>
      <c r="BM1035">
        <v>25.9</v>
      </c>
      <c r="BW1035">
        <v>25.9</v>
      </c>
      <c r="CG1035">
        <v>25.9</v>
      </c>
      <c r="CK1035" s="17"/>
      <c r="CQ1035">
        <v>25.9</v>
      </c>
      <c r="DA1035">
        <v>25.9</v>
      </c>
      <c r="DK1035">
        <v>25.9</v>
      </c>
      <c r="DO1035">
        <v>25.9</v>
      </c>
      <c r="DY1035">
        <v>25.9</v>
      </c>
      <c r="EI1035">
        <v>27.4</v>
      </c>
      <c r="ES1035">
        <v>27.4</v>
      </c>
      <c r="FC1035">
        <v>20</v>
      </c>
      <c r="FM1035">
        <v>20</v>
      </c>
      <c r="FW1035">
        <v>20</v>
      </c>
      <c r="GG1035">
        <v>20</v>
      </c>
      <c r="GQ1035">
        <v>21.44</v>
      </c>
      <c r="HA1035">
        <v>20</v>
      </c>
      <c r="HK1035">
        <v>21.44</v>
      </c>
      <c r="HU1035">
        <v>20</v>
      </c>
      <c r="IE1035">
        <v>21.44</v>
      </c>
      <c r="IO1035">
        <v>20</v>
      </c>
      <c r="IY1035">
        <v>20.96</v>
      </c>
      <c r="JI1035">
        <v>20</v>
      </c>
    </row>
    <row r="1036" spans="1:278" x14ac:dyDescent="0.3">
      <c r="A1036" s="2">
        <f>IFERROR(AVERAGEIF(Customer_Revenue[[#This Row],[1/3/2022]:[3/31/2022]], "&gt;0"), 0)</f>
        <v>23.550000000000004</v>
      </c>
      <c r="B1036" s="1">
        <f>IFERROR(AVEDEV(Customer_Revenue[[#This Row],[1/3/2022]:[3/31/2022]]),0)</f>
        <v>3.5527136788005009E-15</v>
      </c>
      <c r="C1036" s="1">
        <f>IFERROR(MAX(0,#REF!-#REF!),0)</f>
        <v>0</v>
      </c>
      <c r="D1036" s="1">
        <f>IFERROR(#REF!+#REF!,0)</f>
        <v>0</v>
      </c>
      <c r="E1036" s="2">
        <f>IFERROR(AVERAGEIF(Customer_Revenue[[#This Row],[4/1/2022]:[6/30/2022]], "&gt;0"), 0)</f>
        <v>20</v>
      </c>
      <c r="F1036" s="1">
        <f>IFERROR(AVEDEV(Customer_Revenue[[#This Row],[4/1/2022]:[6/30/2022]]),0)</f>
        <v>5.5555555555555545</v>
      </c>
      <c r="G1036" s="1">
        <f>IFERROR(MAX(0,#REF!-#REF!),0)</f>
        <v>0</v>
      </c>
      <c r="H1036" s="1">
        <f>IFERROR(#REF!+#REF!,0)</f>
        <v>0</v>
      </c>
      <c r="I1036" s="2">
        <f>IFERROR(AVERAGEIF(Customer_Revenue[[#This Row],[4/1/2022]:[9/30/2022]], "&gt;0"),0)</f>
        <v>20</v>
      </c>
      <c r="J1036" s="1">
        <f>IFERROR(AVEDEV(Customer_Revenue[[#This Row],[4/1/2022]:[9/30/2022]]),0)</f>
        <v>2.8402366863905337</v>
      </c>
      <c r="K1036" s="1">
        <f>IFERROR(MAX(0,Customer_Revenue[[#This Row],[Q3 Mean]]-Customer_Revenue[[#This Row],[Q3 Mean Absolute Deviation]]),0)</f>
        <v>17.159763313609467</v>
      </c>
      <c r="L1036" s="1">
        <f>IFERROR(MAX(0,Customer_Revenue[[#This Row],[Q3 Mean]]+Customer_Revenue[[#This Row],[Q3 Mean Absolute Deviation]]),0)</f>
        <v>22.840236686390533</v>
      </c>
      <c r="M1036" s="2">
        <f>IFERROR(AVERAGEIF(Customer_Revenue[[#This Row],[10/1/2021]:[3/31/2022]], "&gt;0"),0)</f>
        <v>23.557500000000005</v>
      </c>
      <c r="N1036" s="1">
        <f>IFERROR(AVEDEV(Customer_Revenue[[#This Row],[10/1/2021]:[3/31/2022]]),0)</f>
        <v>1.3750000000003185E-2</v>
      </c>
      <c r="O1036" s="1">
        <f>IFERROR(MAX(0,#REF!-#REF!),0)</f>
        <v>0</v>
      </c>
      <c r="P1036" s="1">
        <f>IFERROR(#REF!+#REF!,0)</f>
        <v>0</v>
      </c>
      <c r="Q1036">
        <v>14998</v>
      </c>
      <c r="AI1036">
        <v>23.64</v>
      </c>
      <c r="AS1036">
        <v>23.55</v>
      </c>
      <c r="BC1036">
        <v>23.55</v>
      </c>
      <c r="BM1036">
        <v>23.55</v>
      </c>
      <c r="BW1036">
        <v>23.55</v>
      </c>
      <c r="CG1036">
        <v>23.55</v>
      </c>
      <c r="CK1036" s="17"/>
      <c r="CQ1036">
        <v>23.55</v>
      </c>
      <c r="DA1036">
        <v>23.55</v>
      </c>
      <c r="DK1036">
        <v>23.55</v>
      </c>
      <c r="DU1036">
        <v>23.55</v>
      </c>
      <c r="EE1036">
        <v>23.55</v>
      </c>
      <c r="EO1036">
        <v>23.55</v>
      </c>
      <c r="EY1036">
        <v>20</v>
      </c>
      <c r="FI1036">
        <v>0</v>
      </c>
      <c r="FS1036">
        <v>20</v>
      </c>
      <c r="GC1036">
        <v>20</v>
      </c>
      <c r="GM1036">
        <v>20</v>
      </c>
      <c r="GW1036">
        <v>20</v>
      </c>
      <c r="HG1036">
        <v>20</v>
      </c>
      <c r="HQ1036">
        <v>20</v>
      </c>
      <c r="IA1036">
        <v>20</v>
      </c>
      <c r="IK1036">
        <v>20</v>
      </c>
      <c r="IU1036">
        <v>20</v>
      </c>
      <c r="JE1036">
        <v>20</v>
      </c>
      <c r="JO1036">
        <v>20</v>
      </c>
    </row>
    <row r="1037" spans="1:278" x14ac:dyDescent="0.3">
      <c r="A1037" s="2">
        <f>IFERROR(AVERAGEIF(Customer_Revenue[[#This Row],[1/3/2022]:[3/31/2022]], "&gt;0"), 0)</f>
        <v>29.11</v>
      </c>
      <c r="B1037" s="1">
        <f>IFERROR(AVEDEV(Customer_Revenue[[#This Row],[1/3/2022]:[3/31/2022]]),0)</f>
        <v>10.91625</v>
      </c>
      <c r="C1037" s="1">
        <f>IFERROR(MAX(0,#REF!-#REF!),0)</f>
        <v>0</v>
      </c>
      <c r="D1037" s="1">
        <f>IFERROR(#REF!+#REF!,0)</f>
        <v>0</v>
      </c>
      <c r="E1037" s="2">
        <f>IFERROR(AVERAGEIF(Customer_Revenue[[#This Row],[4/1/2022]:[6/30/2022]], "&gt;0"), 0)</f>
        <v>17.653333333333336</v>
      </c>
      <c r="F1037" s="1">
        <f>IFERROR(AVEDEV(Customer_Revenue[[#This Row],[4/1/2022]:[6/30/2022]]),0)</f>
        <v>0.52444444444444471</v>
      </c>
      <c r="G1037" s="1">
        <f>IFERROR(MAX(0,#REF!-#REF!),0)</f>
        <v>0</v>
      </c>
      <c r="H1037" s="1">
        <f>IFERROR(#REF!+#REF!,0)</f>
        <v>0</v>
      </c>
      <c r="I1037" s="2">
        <f>IFERROR(AVERAGEIF(Customer_Revenue[[#This Row],[4/1/2022]:[9/30/2022]], "&gt;0"),0)</f>
        <v>17.984999999999999</v>
      </c>
      <c r="J1037" s="1">
        <f>IFERROR(AVEDEV(Customer_Revenue[[#This Row],[4/1/2022]:[9/30/2022]]),0)</f>
        <v>0.48333333333333367</v>
      </c>
      <c r="K1037" s="1">
        <f>IFERROR(MAX(0,Customer_Revenue[[#This Row],[Q3 Mean]]-Customer_Revenue[[#This Row],[Q3 Mean Absolute Deviation]]),0)</f>
        <v>17.501666666666665</v>
      </c>
      <c r="L1037" s="1">
        <f>IFERROR(MAX(0,Customer_Revenue[[#This Row],[Q3 Mean]]+Customer_Revenue[[#This Row],[Q3 Mean Absolute Deviation]]),0)</f>
        <v>18.468333333333334</v>
      </c>
      <c r="M1037" s="2">
        <f>IFERROR(AVERAGEIF(Customer_Revenue[[#This Row],[10/1/2021]:[3/31/2022]], "&gt;0"),0)</f>
        <v>30.94857142857143</v>
      </c>
      <c r="N1037" s="1">
        <f>IFERROR(AVEDEV(Customer_Revenue[[#This Row],[10/1/2021]:[3/31/2022]]),0)</f>
        <v>13.879200000000003</v>
      </c>
      <c r="O1037" s="1">
        <f>IFERROR(MAX(0,#REF!-#REF!),0)</f>
        <v>0</v>
      </c>
      <c r="P1037" s="1">
        <f>IFERROR(#REF!+#REF!,0)</f>
        <v>0</v>
      </c>
      <c r="Q1037">
        <v>14999</v>
      </c>
      <c r="U1037">
        <v>17.260000000000002</v>
      </c>
      <c r="AD1037">
        <v>0</v>
      </c>
      <c r="AM1037">
        <v>37.35</v>
      </c>
      <c r="AW1037">
        <v>0</v>
      </c>
      <c r="BG1037">
        <v>37.35</v>
      </c>
      <c r="CA1037">
        <v>37.35</v>
      </c>
      <c r="CK1037" s="17"/>
      <c r="CZ1037">
        <v>37.35</v>
      </c>
      <c r="DO1037">
        <v>0</v>
      </c>
      <c r="DP1037">
        <v>24.99</v>
      </c>
      <c r="EJ1037">
        <v>24.99</v>
      </c>
      <c r="FN1037">
        <v>17.260000000000002</v>
      </c>
      <c r="FX1037">
        <v>17.260000000000002</v>
      </c>
      <c r="GR1037">
        <v>18.440000000000001</v>
      </c>
      <c r="HL1037">
        <v>18.440000000000001</v>
      </c>
      <c r="IF1037">
        <v>18.440000000000001</v>
      </c>
      <c r="IZ1037">
        <v>18.07</v>
      </c>
    </row>
    <row r="1038" spans="1:278" x14ac:dyDescent="0.3">
      <c r="A1038" s="2">
        <f>IFERROR(AVERAGEIF(Customer_Revenue[[#This Row],[1/3/2022]:[3/31/2022]], "&gt;0"), 0)</f>
        <v>20.900000000000002</v>
      </c>
      <c r="B1038" s="1">
        <f>IFERROR(AVEDEV(Customer_Revenue[[#This Row],[1/3/2022]:[3/31/2022]]),0)</f>
        <v>3.5527136788005009E-15</v>
      </c>
      <c r="C1038" s="1">
        <f>IFERROR(MAX(0,#REF!-#REF!),0)</f>
        <v>0</v>
      </c>
      <c r="D1038" s="1">
        <f>IFERROR(#REF!+#REF!,0)</f>
        <v>0</v>
      </c>
      <c r="E1038" s="2">
        <f>IFERROR(AVERAGEIF(Customer_Revenue[[#This Row],[4/1/2022]:[6/30/2022]], "&gt;0"), 0)</f>
        <v>21.192</v>
      </c>
      <c r="F1038" s="1">
        <f>IFERROR(AVEDEV(Customer_Revenue[[#This Row],[4/1/2022]:[6/30/2022]]),0)</f>
        <v>8.6497959183673476</v>
      </c>
      <c r="G1038" s="1">
        <f>IFERROR(MAX(0,#REF!-#REF!),0)</f>
        <v>0</v>
      </c>
      <c r="H1038" s="1">
        <f>IFERROR(#REF!+#REF!,0)</f>
        <v>0</v>
      </c>
      <c r="I1038" s="2">
        <f>IFERROR(AVERAGEIF(Customer_Revenue[[#This Row],[4/1/2022]:[9/30/2022]], "&gt;0"),0)</f>
        <v>21.617499999999996</v>
      </c>
      <c r="J1038" s="1">
        <f>IFERROR(AVEDEV(Customer_Revenue[[#This Row],[4/1/2022]:[9/30/2022]]),0)</f>
        <v>5.2940816326530609</v>
      </c>
      <c r="K1038" s="1">
        <f>IFERROR(MAX(0,Customer_Revenue[[#This Row],[Q3 Mean]]-Customer_Revenue[[#This Row],[Q3 Mean Absolute Deviation]]),0)</f>
        <v>16.323418367346935</v>
      </c>
      <c r="L1038" s="1">
        <f>IFERROR(MAX(0,Customer_Revenue[[#This Row],[Q3 Mean]]+Customer_Revenue[[#This Row],[Q3 Mean Absolute Deviation]]),0)</f>
        <v>26.911581632653057</v>
      </c>
      <c r="M1038" s="2">
        <f>IFERROR(AVERAGEIF(Customer_Revenue[[#This Row],[10/1/2021]:[3/31/2022]], "&gt;0"),0)</f>
        <v>20.900000000000002</v>
      </c>
      <c r="N1038" s="1">
        <f>IFERROR(AVEDEV(Customer_Revenue[[#This Row],[10/1/2021]:[3/31/2022]]),0)</f>
        <v>3.5527136788005009E-15</v>
      </c>
      <c r="O1038" s="1">
        <f>IFERROR(MAX(0,#REF!-#REF!),0)</f>
        <v>0</v>
      </c>
      <c r="P1038" s="1">
        <f>IFERROR(#REF!+#REF!,0)</f>
        <v>0</v>
      </c>
      <c r="Q1038">
        <v>15000</v>
      </c>
      <c r="Z1038">
        <v>20.9</v>
      </c>
      <c r="AI1038">
        <v>20.9</v>
      </c>
      <c r="AR1038">
        <v>20.9</v>
      </c>
      <c r="BD1038">
        <v>20.9</v>
      </c>
      <c r="BL1038">
        <v>20.9</v>
      </c>
      <c r="BV1038">
        <v>20.9</v>
      </c>
      <c r="CF1038">
        <v>20.9</v>
      </c>
      <c r="CK1038" s="17"/>
      <c r="CP1038">
        <v>20.9</v>
      </c>
      <c r="CZ1038">
        <v>20.9</v>
      </c>
      <c r="DJ1038">
        <v>20.9</v>
      </c>
      <c r="DT1038">
        <v>20.9</v>
      </c>
      <c r="ED1038">
        <v>20.9</v>
      </c>
      <c r="EN1038">
        <v>20.9</v>
      </c>
      <c r="EX1038">
        <v>20</v>
      </c>
      <c r="FH1038">
        <v>20.9</v>
      </c>
      <c r="FR1038">
        <v>0</v>
      </c>
      <c r="GD1038">
        <v>20.9</v>
      </c>
      <c r="GL1038">
        <v>0</v>
      </c>
      <c r="GM1038">
        <v>22.08</v>
      </c>
      <c r="GV1038">
        <v>22.08</v>
      </c>
      <c r="HF1038">
        <v>22.08</v>
      </c>
      <c r="HP1038">
        <v>22.08</v>
      </c>
      <c r="HZ1038">
        <v>22.08</v>
      </c>
      <c r="IJ1038">
        <v>22.08</v>
      </c>
      <c r="IT1038">
        <v>21.71</v>
      </c>
      <c r="JD1038">
        <v>21.71</v>
      </c>
      <c r="JN1038">
        <v>21.71</v>
      </c>
    </row>
    <row r="1039" spans="1:278" x14ac:dyDescent="0.3">
      <c r="A1039" s="2">
        <f>IFERROR(AVERAGEIF(Customer_Revenue[[#This Row],[1/3/2022]:[3/31/2022]], "&gt;0"), 0)</f>
        <v>40.74</v>
      </c>
      <c r="B1039" s="1">
        <f>IFERROR(AVEDEV(Customer_Revenue[[#This Row],[1/3/2022]:[3/31/2022]]),0)</f>
        <v>0</v>
      </c>
      <c r="C1039" s="1">
        <f>IFERROR(MAX(0,#REF!-#REF!),0)</f>
        <v>0</v>
      </c>
      <c r="D1039" s="1">
        <f>IFERROR(#REF!+#REF!,0)</f>
        <v>0</v>
      </c>
      <c r="E1039" s="2">
        <f>IFERROR(AVERAGEIF(Customer_Revenue[[#This Row],[4/1/2022]:[6/30/2022]], "&gt;0"), 0)</f>
        <v>41.133333333333333</v>
      </c>
      <c r="F1039" s="1">
        <f>IFERROR(AVEDEV(Customer_Revenue[[#This Row],[4/1/2022]:[6/30/2022]]),0)</f>
        <v>0.52444444444444349</v>
      </c>
      <c r="G1039" s="1">
        <f>IFERROR(MAX(0,#REF!-#REF!),0)</f>
        <v>0</v>
      </c>
      <c r="H1039" s="1">
        <f>IFERROR(#REF!+#REF!,0)</f>
        <v>0</v>
      </c>
      <c r="I1039" s="2">
        <f>IFERROR(AVERAGEIF(Customer_Revenue[[#This Row],[4/1/2022]:[9/30/2022]], "&gt;0"),0)</f>
        <v>41.471538461538472</v>
      </c>
      <c r="J1039" s="1">
        <f>IFERROR(AVEDEV(Customer_Revenue[[#This Row],[4/1/2022]:[9/30/2022]]),0)</f>
        <v>0.45017751479289486</v>
      </c>
      <c r="K1039" s="1">
        <f>IFERROR(MAX(0,Customer_Revenue[[#This Row],[Q3 Mean]]-Customer_Revenue[[#This Row],[Q3 Mean Absolute Deviation]]),0)</f>
        <v>41.021360946745574</v>
      </c>
      <c r="L1039" s="1">
        <f>IFERROR(MAX(0,Customer_Revenue[[#This Row],[Q3 Mean]]+Customer_Revenue[[#This Row],[Q3 Mean Absolute Deviation]]),0)</f>
        <v>41.92171597633137</v>
      </c>
      <c r="M1039" s="2">
        <f>IFERROR(AVERAGEIF(Customer_Revenue[[#This Row],[10/1/2021]:[3/31/2022]], "&gt;0"),0)</f>
        <v>40.74</v>
      </c>
      <c r="N1039" s="1">
        <f>IFERROR(AVEDEV(Customer_Revenue[[#This Row],[10/1/2021]:[3/31/2022]]),0)</f>
        <v>0</v>
      </c>
      <c r="O1039" s="1">
        <f>IFERROR(MAX(0,#REF!-#REF!),0)</f>
        <v>0</v>
      </c>
      <c r="P1039" s="1">
        <f>IFERROR(#REF!+#REF!,0)</f>
        <v>0</v>
      </c>
      <c r="Q1039">
        <v>15001</v>
      </c>
      <c r="Z1039">
        <v>40.74</v>
      </c>
      <c r="AI1039">
        <v>40.74</v>
      </c>
      <c r="AR1039">
        <v>40.74</v>
      </c>
      <c r="BD1039">
        <v>40.74</v>
      </c>
      <c r="BL1039">
        <v>40.74</v>
      </c>
      <c r="BV1039">
        <v>40.74</v>
      </c>
      <c r="CF1039">
        <v>40.74</v>
      </c>
      <c r="CK1039" s="17"/>
      <c r="CP1039">
        <v>40.74</v>
      </c>
      <c r="CZ1039">
        <v>40.74</v>
      </c>
      <c r="DJ1039">
        <v>40.74</v>
      </c>
      <c r="DT1039">
        <v>40.74</v>
      </c>
      <c r="ED1039">
        <v>40.74</v>
      </c>
      <c r="EN1039">
        <v>40.74</v>
      </c>
      <c r="EX1039">
        <v>40.74</v>
      </c>
      <c r="FH1039">
        <v>40.74</v>
      </c>
      <c r="FR1039">
        <v>40.74</v>
      </c>
      <c r="GB1039">
        <v>40.74</v>
      </c>
      <c r="GL1039">
        <v>41.92</v>
      </c>
      <c r="GV1039">
        <v>41.92</v>
      </c>
      <c r="HF1039">
        <v>41.92</v>
      </c>
      <c r="HP1039">
        <v>41.92</v>
      </c>
      <c r="HZ1039">
        <v>41.92</v>
      </c>
      <c r="IJ1039">
        <v>41.92</v>
      </c>
      <c r="IT1039">
        <v>41.55</v>
      </c>
      <c r="JD1039">
        <v>41.55</v>
      </c>
      <c r="JN1039">
        <v>41.55</v>
      </c>
    </row>
    <row r="1040" spans="1:278" x14ac:dyDescent="0.3">
      <c r="A1040" s="2">
        <f>IFERROR(AVERAGEIF(Customer_Revenue[[#This Row],[1/3/2022]:[3/31/2022]], "&gt;0"), 0)</f>
        <v>19.539999999999996</v>
      </c>
      <c r="B1040" s="1">
        <f>IFERROR(AVEDEV(Customer_Revenue[[#This Row],[1/3/2022]:[3/31/2022]]),0)</f>
        <v>3.5527136788005009E-15</v>
      </c>
      <c r="C1040" s="1">
        <f>IFERROR(MAX(0,#REF!-#REF!),0)</f>
        <v>0</v>
      </c>
      <c r="D1040" s="1">
        <f>IFERROR(#REF!+#REF!,0)</f>
        <v>0</v>
      </c>
      <c r="E1040" s="2">
        <f>IFERROR(AVERAGEIF(Customer_Revenue[[#This Row],[4/1/2022]:[6/30/2022]], "&gt;0"), 0)</f>
        <v>19.933333333333334</v>
      </c>
      <c r="F1040" s="1">
        <f>IFERROR(AVEDEV(Customer_Revenue[[#This Row],[4/1/2022]:[6/30/2022]]),0)</f>
        <v>0.52444444444444471</v>
      </c>
      <c r="G1040" s="1">
        <f>IFERROR(MAX(0,#REF!-#REF!),0)</f>
        <v>0</v>
      </c>
      <c r="H1040" s="1">
        <f>IFERROR(#REF!+#REF!,0)</f>
        <v>0</v>
      </c>
      <c r="I1040" s="2">
        <f>IFERROR(AVERAGEIF(Customer_Revenue[[#This Row],[4/1/2022]:[9/30/2022]], "&gt;0"),0)</f>
        <v>20.271538461538459</v>
      </c>
      <c r="J1040" s="1">
        <f>IFERROR(AVEDEV(Customer_Revenue[[#This Row],[4/1/2022]:[9/30/2022]]),0)</f>
        <v>0.45017751479290058</v>
      </c>
      <c r="K1040" s="1">
        <f>IFERROR(MAX(0,Customer_Revenue[[#This Row],[Q3 Mean]]-Customer_Revenue[[#This Row],[Q3 Mean Absolute Deviation]]),0)</f>
        <v>19.821360946745557</v>
      </c>
      <c r="L1040" s="1">
        <f>IFERROR(MAX(0,Customer_Revenue[[#This Row],[Q3 Mean]]+Customer_Revenue[[#This Row],[Q3 Mean Absolute Deviation]]),0)</f>
        <v>20.72171597633136</v>
      </c>
      <c r="M1040" s="2">
        <f>IFERROR(AVERAGEIF(Customer_Revenue[[#This Row],[10/1/2021]:[3/31/2022]], "&gt;0"),0)</f>
        <v>19.163076923076918</v>
      </c>
      <c r="N1040" s="1">
        <f>IFERROR(AVEDEV(Customer_Revenue[[#This Row],[10/1/2021]:[3/31/2022]]),0)</f>
        <v>0.69585798816568378</v>
      </c>
      <c r="O1040" s="1">
        <f>IFERROR(MAX(0,#REF!-#REF!),0)</f>
        <v>0</v>
      </c>
      <c r="P1040" s="1">
        <f>IFERROR(#REF!+#REF!,0)</f>
        <v>0</v>
      </c>
      <c r="Q1040">
        <v>15002</v>
      </c>
      <c r="Z1040">
        <v>19.54</v>
      </c>
      <c r="AI1040">
        <v>19.54</v>
      </c>
      <c r="AS1040">
        <v>19.54</v>
      </c>
      <c r="BC1040">
        <v>14.64</v>
      </c>
      <c r="BM1040">
        <v>19.54</v>
      </c>
      <c r="BW1040">
        <v>19.54</v>
      </c>
      <c r="CG1040">
        <v>19.54</v>
      </c>
      <c r="CK1040" s="17"/>
      <c r="CQ1040">
        <v>19.54</v>
      </c>
      <c r="DA1040">
        <v>19.54</v>
      </c>
      <c r="DK1040">
        <v>19.54</v>
      </c>
      <c r="DU1040">
        <v>19.54</v>
      </c>
      <c r="EE1040">
        <v>19.54</v>
      </c>
      <c r="EO1040">
        <v>19.54</v>
      </c>
      <c r="EY1040">
        <v>19.54</v>
      </c>
      <c r="FI1040">
        <v>19.54</v>
      </c>
      <c r="FS1040">
        <v>19.54</v>
      </c>
      <c r="GC1040">
        <v>19.54</v>
      </c>
      <c r="GM1040">
        <v>20.72</v>
      </c>
      <c r="GW1040">
        <v>20.72</v>
      </c>
      <c r="HG1040">
        <v>20.72</v>
      </c>
      <c r="HQ1040">
        <v>20.72</v>
      </c>
      <c r="IA1040">
        <v>20.72</v>
      </c>
      <c r="IK1040">
        <v>20.72</v>
      </c>
      <c r="IU1040">
        <v>20.350000000000001</v>
      </c>
      <c r="JE1040">
        <v>20.350000000000001</v>
      </c>
      <c r="JO1040">
        <v>20.350000000000001</v>
      </c>
    </row>
    <row r="1041" spans="1:277" x14ac:dyDescent="0.3">
      <c r="A1041" s="2">
        <f>IFERROR(AVERAGEIF(Customer_Revenue[[#This Row],[1/3/2022]:[3/31/2022]], "&gt;0"), 0)</f>
        <v>21.080000000000002</v>
      </c>
      <c r="B1041" s="1">
        <f>IFERROR(AVEDEV(Customer_Revenue[[#This Row],[1/3/2022]:[3/31/2022]]),0)</f>
        <v>3.5527136788005009E-15</v>
      </c>
      <c r="C1041" s="1">
        <f>IFERROR(MAX(0,#REF!-#REF!),0)</f>
        <v>0</v>
      </c>
      <c r="D1041" s="1">
        <f>IFERROR(#REF!+#REF!,0)</f>
        <v>0</v>
      </c>
      <c r="E1041" s="2">
        <f>IFERROR(AVERAGEIF(Customer_Revenue[[#This Row],[4/1/2022]:[6/30/2022]], "&gt;0"), 0)</f>
        <v>19.899999999999999</v>
      </c>
      <c r="F1041" s="1">
        <f>IFERROR(AVEDEV(Customer_Revenue[[#This Row],[4/1/2022]:[6/30/2022]]),0)</f>
        <v>13.266666666666666</v>
      </c>
      <c r="G1041" s="1">
        <f>IFERROR(MAX(0,#REF!-#REF!),0)</f>
        <v>0</v>
      </c>
      <c r="H1041" s="1">
        <f>IFERROR(#REF!+#REF!,0)</f>
        <v>0</v>
      </c>
      <c r="I1041" s="2">
        <f>IFERROR(AVERAGEIF(Customer_Revenue[[#This Row],[4/1/2022]:[9/30/2022]], "&gt;0"),0)</f>
        <v>19.899999999999999</v>
      </c>
      <c r="J1041" s="1">
        <f>IFERROR(AVEDEV(Customer_Revenue[[#This Row],[4/1/2022]:[9/30/2022]]),0)</f>
        <v>13.266666666666666</v>
      </c>
      <c r="K1041" s="1">
        <f>IFERROR(MAX(0,Customer_Revenue[[#This Row],[Q3 Mean]]-Customer_Revenue[[#This Row],[Q3 Mean Absolute Deviation]]),0)</f>
        <v>6.6333333333333329</v>
      </c>
      <c r="L1041" s="1">
        <f>IFERROR(MAX(0,Customer_Revenue[[#This Row],[Q3 Mean]]+Customer_Revenue[[#This Row],[Q3 Mean Absolute Deviation]]),0)</f>
        <v>33.166666666666664</v>
      </c>
      <c r="M1041" s="2">
        <f>IFERROR(AVERAGEIF(Customer_Revenue[[#This Row],[10/1/2021]:[3/31/2022]], "&gt;0"),0)</f>
        <v>21.079999999999991</v>
      </c>
      <c r="N1041" s="1">
        <f>IFERROR(AVEDEV(Customer_Revenue[[#This Row],[10/1/2021]:[3/31/2022]]),0)</f>
        <v>7.1054273576010019E-15</v>
      </c>
      <c r="O1041" s="1">
        <f>IFERROR(MAX(0,#REF!-#REF!),0)</f>
        <v>0</v>
      </c>
      <c r="P1041" s="1">
        <f>IFERROR(#REF!+#REF!,0)</f>
        <v>0</v>
      </c>
      <c r="Q1041">
        <v>15004</v>
      </c>
      <c r="Z1041">
        <v>21.08</v>
      </c>
      <c r="AI1041">
        <v>21.08</v>
      </c>
      <c r="AS1041">
        <v>21.08</v>
      </c>
      <c r="BC1041">
        <v>21.08</v>
      </c>
      <c r="BM1041">
        <v>21.08</v>
      </c>
      <c r="BW1041">
        <v>21.08</v>
      </c>
      <c r="CG1041">
        <v>21.08</v>
      </c>
      <c r="CK1041" s="17"/>
      <c r="CQ1041">
        <v>21.08</v>
      </c>
      <c r="DA1041">
        <v>21.08</v>
      </c>
      <c r="DK1041">
        <v>21.08</v>
      </c>
      <c r="DU1041">
        <v>21.08</v>
      </c>
      <c r="EE1041">
        <v>21.08</v>
      </c>
      <c r="EO1041">
        <v>21.08</v>
      </c>
      <c r="EY1041">
        <v>19.899999999999999</v>
      </c>
      <c r="FI1041">
        <v>0</v>
      </c>
      <c r="FS1041">
        <v>-19.899999999999999</v>
      </c>
    </row>
    <row r="1042" spans="1:277" x14ac:dyDescent="0.3">
      <c r="A1042" s="2">
        <f>IFERROR(AVERAGEIF(Customer_Revenue[[#This Row],[1/3/2022]:[3/31/2022]], "&gt;0"), 0)</f>
        <v>31.17</v>
      </c>
      <c r="B1042" s="1">
        <f>IFERROR(AVEDEV(Customer_Revenue[[#This Row],[1/3/2022]:[3/31/2022]]),0)</f>
        <v>0</v>
      </c>
      <c r="C1042" s="1">
        <f>IFERROR(MAX(0,#REF!-#REF!),0)</f>
        <v>0</v>
      </c>
      <c r="D1042" s="1">
        <f>IFERROR(#REF!+#REF!,0)</f>
        <v>0</v>
      </c>
      <c r="E1042" s="2">
        <f>IFERROR(AVERAGEIF(Customer_Revenue[[#This Row],[4/1/2022]:[6/30/2022]], "&gt;0"), 0)</f>
        <v>20</v>
      </c>
      <c r="F1042" s="1">
        <f>IFERROR(AVEDEV(Customer_Revenue[[#This Row],[4/1/2022]:[6/30/2022]]),0)</f>
        <v>7.5</v>
      </c>
      <c r="G1042" s="1">
        <f>IFERROR(MAX(0,#REF!-#REF!),0)</f>
        <v>0</v>
      </c>
      <c r="H1042" s="1">
        <f>IFERROR(#REF!+#REF!,0)</f>
        <v>0</v>
      </c>
      <c r="I1042" s="2">
        <f>IFERROR(AVERAGEIF(Customer_Revenue[[#This Row],[4/1/2022]:[9/30/2022]], "&gt;0"),0)</f>
        <v>20</v>
      </c>
      <c r="J1042" s="1">
        <f>IFERROR(AVEDEV(Customer_Revenue[[#This Row],[4/1/2022]:[9/30/2022]]),0)</f>
        <v>4.8979591836734704</v>
      </c>
      <c r="K1042" s="1">
        <f>IFERROR(MAX(0,Customer_Revenue[[#This Row],[Q3 Mean]]-Customer_Revenue[[#This Row],[Q3 Mean Absolute Deviation]]),0)</f>
        <v>15.102040816326529</v>
      </c>
      <c r="L1042" s="1">
        <f>IFERROR(MAX(0,Customer_Revenue[[#This Row],[Q3 Mean]]+Customer_Revenue[[#This Row],[Q3 Mean Absolute Deviation]]),0)</f>
        <v>24.897959183673471</v>
      </c>
      <c r="M1042" s="2">
        <f>IFERROR(AVERAGEIF(Customer_Revenue[[#This Row],[10/1/2021]:[3/31/2022]], "&gt;0"),0)</f>
        <v>31.17</v>
      </c>
      <c r="N1042" s="1">
        <f>IFERROR(AVEDEV(Customer_Revenue[[#This Row],[10/1/2021]:[3/31/2022]]),0)</f>
        <v>0</v>
      </c>
      <c r="O1042" s="1">
        <f>IFERROR(MAX(0,#REF!-#REF!),0)</f>
        <v>0</v>
      </c>
      <c r="P1042" s="1">
        <f>IFERROR(#REF!+#REF!,0)</f>
        <v>0</v>
      </c>
      <c r="Q1042">
        <v>15005</v>
      </c>
      <c r="Z1042">
        <v>31.17</v>
      </c>
      <c r="AI1042">
        <v>31.17</v>
      </c>
      <c r="CK1042" s="17"/>
      <c r="ED1042">
        <v>31.17</v>
      </c>
      <c r="EN1042">
        <v>31.17</v>
      </c>
      <c r="EX1042">
        <v>0</v>
      </c>
      <c r="FH1042">
        <v>20</v>
      </c>
      <c r="GB1042">
        <v>20</v>
      </c>
      <c r="HA1042">
        <v>20</v>
      </c>
      <c r="HP1042">
        <v>20</v>
      </c>
      <c r="IJ1042">
        <v>20</v>
      </c>
      <c r="JD1042">
        <v>20</v>
      </c>
    </row>
    <row r="1043" spans="1:277" x14ac:dyDescent="0.3">
      <c r="A1043" s="2">
        <f>IFERROR(AVERAGEIF(Customer_Revenue[[#This Row],[1/3/2022]:[3/31/2022]], "&gt;0"), 0)</f>
        <v>51.149999999999991</v>
      </c>
      <c r="B1043" s="1">
        <f>IFERROR(AVEDEV(Customer_Revenue[[#This Row],[1/3/2022]:[3/31/2022]]),0)</f>
        <v>7.1054273576010019E-15</v>
      </c>
      <c r="C1043" s="1">
        <f>IFERROR(MAX(0,#REF!-#REF!),0)</f>
        <v>0</v>
      </c>
      <c r="D1043" s="1">
        <f>IFERROR(#REF!+#REF!,0)</f>
        <v>0</v>
      </c>
      <c r="E1043" s="2">
        <f>IFERROR(AVERAGEIF(Customer_Revenue[[#This Row],[4/1/2022]:[6/30/2022]], "&gt;0"), 0)</f>
        <v>47.935000000000002</v>
      </c>
      <c r="F1043" s="1">
        <f>IFERROR(AVEDEV(Customer_Revenue[[#This Row],[4/1/2022]:[6/30/2022]]),0)</f>
        <v>22.52</v>
      </c>
      <c r="G1043" s="1">
        <f>IFERROR(MAX(0,#REF!-#REF!),0)</f>
        <v>0</v>
      </c>
      <c r="H1043" s="1">
        <f>IFERROR(#REF!+#REF!,0)</f>
        <v>0</v>
      </c>
      <c r="I1043" s="2">
        <f>IFERROR(AVERAGEIF(Customer_Revenue[[#This Row],[4/1/2022]:[9/30/2022]], "&gt;0"),0)</f>
        <v>42.331538461538457</v>
      </c>
      <c r="J1043" s="1">
        <f>IFERROR(AVEDEV(Customer_Revenue[[#This Row],[4/1/2022]:[9/30/2022]]),0)</f>
        <v>16.717751479289937</v>
      </c>
      <c r="K1043" s="1">
        <f>IFERROR(MAX(0,Customer_Revenue[[#This Row],[Q3 Mean]]-Customer_Revenue[[#This Row],[Q3 Mean Absolute Deviation]]),0)</f>
        <v>25.61378698224852</v>
      </c>
      <c r="L1043" s="1">
        <f>IFERROR(MAX(0,Customer_Revenue[[#This Row],[Q3 Mean]]+Customer_Revenue[[#This Row],[Q3 Mean Absolute Deviation]]),0)</f>
        <v>59.049289940828395</v>
      </c>
      <c r="M1043" s="2">
        <f>IFERROR(AVERAGEIF(Customer_Revenue[[#This Row],[10/1/2021]:[3/31/2022]], "&gt;0"),0)</f>
        <v>49.580769230769221</v>
      </c>
      <c r="N1043" s="1">
        <f>IFERROR(AVEDEV(Customer_Revenue[[#This Row],[10/1/2021]:[3/31/2022]]),0)</f>
        <v>2.8970414201183505</v>
      </c>
      <c r="O1043" s="1">
        <f>IFERROR(MAX(0,#REF!-#REF!),0)</f>
        <v>0</v>
      </c>
      <c r="P1043" s="1">
        <f>IFERROR(#REF!+#REF!,0)</f>
        <v>0</v>
      </c>
      <c r="Q1043">
        <v>15006</v>
      </c>
      <c r="Z1043">
        <v>30.75</v>
      </c>
      <c r="AI1043">
        <v>51.15</v>
      </c>
      <c r="AR1043">
        <v>51.15</v>
      </c>
      <c r="BD1043">
        <v>51.15</v>
      </c>
      <c r="BL1043">
        <v>51.15</v>
      </c>
      <c r="BV1043">
        <v>51.15</v>
      </c>
      <c r="CF1043">
        <v>51.15</v>
      </c>
      <c r="CK1043" s="17"/>
      <c r="CP1043">
        <v>51.15</v>
      </c>
      <c r="CZ1043">
        <v>51.15</v>
      </c>
      <c r="DJ1043">
        <v>51.15</v>
      </c>
      <c r="DT1043">
        <v>51.15</v>
      </c>
      <c r="ED1043">
        <v>51.15</v>
      </c>
      <c r="EN1043">
        <v>51.15</v>
      </c>
      <c r="EX1043">
        <v>111.35</v>
      </c>
      <c r="FH1043">
        <v>30.75</v>
      </c>
      <c r="FR1043">
        <v>30.75</v>
      </c>
      <c r="GB1043">
        <v>30.75</v>
      </c>
      <c r="GL1043">
        <v>52.08</v>
      </c>
      <c r="GV1043">
        <v>31.93</v>
      </c>
      <c r="HF1043">
        <v>31.93</v>
      </c>
      <c r="HP1043">
        <v>31.93</v>
      </c>
      <c r="HZ1043">
        <v>31.93</v>
      </c>
      <c r="IJ1043">
        <v>72.23</v>
      </c>
      <c r="IT1043">
        <v>31.56</v>
      </c>
      <c r="JD1043">
        <v>31.56</v>
      </c>
      <c r="JN1043">
        <v>31.56</v>
      </c>
    </row>
    <row r="1044" spans="1:277" x14ac:dyDescent="0.3">
      <c r="A1044" s="2">
        <f>IFERROR(AVERAGEIF(Customer_Revenue[[#This Row],[1/3/2022]:[3/31/2022]], "&gt;0"), 0)</f>
        <v>160.80285714285714</v>
      </c>
      <c r="B1044" s="1">
        <f>IFERROR(AVEDEV(Customer_Revenue[[#This Row],[1/3/2022]:[3/31/2022]]),0)</f>
        <v>23.631836734693877</v>
      </c>
      <c r="C1044" s="1">
        <f>IFERROR(MAX(0,#REF!-#REF!),0)</f>
        <v>0</v>
      </c>
      <c r="D1044" s="1">
        <f>IFERROR(#REF!+#REF!,0)</f>
        <v>0</v>
      </c>
      <c r="E1044" s="2">
        <f>IFERROR(AVERAGEIF(Customer_Revenue[[#This Row],[4/1/2022]:[6/30/2022]], "&gt;0"), 0)</f>
        <v>141.76857142857142</v>
      </c>
      <c r="F1044" s="1">
        <f>IFERROR(AVEDEV(Customer_Revenue[[#This Row],[4/1/2022]:[6/30/2022]]),0)</f>
        <v>36.973061224489797</v>
      </c>
      <c r="G1044" s="1">
        <f>IFERROR(MAX(0,#REF!-#REF!),0)</f>
        <v>0</v>
      </c>
      <c r="H1044" s="1">
        <f>IFERROR(#REF!+#REF!,0)</f>
        <v>0</v>
      </c>
      <c r="I1044" s="2">
        <f>IFERROR(AVERAGEIF(Customer_Revenue[[#This Row],[4/1/2022]:[9/30/2022]], "&gt;0"),0)</f>
        <v>164.39857142857142</v>
      </c>
      <c r="J1044" s="1">
        <f>IFERROR(AVEDEV(Customer_Revenue[[#This Row],[4/1/2022]:[9/30/2022]]),0)</f>
        <v>37.258979591836741</v>
      </c>
      <c r="K1044" s="1">
        <f>IFERROR(MAX(0,Customer_Revenue[[#This Row],[Q3 Mean]]-Customer_Revenue[[#This Row],[Q3 Mean Absolute Deviation]]),0)</f>
        <v>127.13959183673467</v>
      </c>
      <c r="L1044" s="1">
        <f>IFERROR(MAX(0,Customer_Revenue[[#This Row],[Q3 Mean]]+Customer_Revenue[[#This Row],[Q3 Mean Absolute Deviation]]),0)</f>
        <v>201.65755102040816</v>
      </c>
      <c r="M1044" s="2">
        <f>IFERROR(AVERAGEIF(Customer_Revenue[[#This Row],[10/1/2021]:[3/31/2022]], "&gt;0"),0)</f>
        <v>142.42071428571427</v>
      </c>
      <c r="N1044" s="1">
        <f>IFERROR(AVEDEV(Customer_Revenue[[#This Row],[10/1/2021]:[3/31/2022]]),0)</f>
        <v>32.863200000000006</v>
      </c>
      <c r="O1044" s="1">
        <f>IFERROR(MAX(0,#REF!-#REF!),0)</f>
        <v>0</v>
      </c>
      <c r="P1044" s="1">
        <f>IFERROR(#REF!+#REF!,0)</f>
        <v>0</v>
      </c>
      <c r="Q1044">
        <v>15007</v>
      </c>
      <c r="Y1044">
        <v>0</v>
      </c>
      <c r="AA1044">
        <v>146.19999999999999</v>
      </c>
      <c r="AK1044">
        <v>127.21</v>
      </c>
      <c r="AU1044">
        <v>158.97999999999999</v>
      </c>
      <c r="BE1044">
        <v>127.21</v>
      </c>
      <c r="BO1044">
        <v>143.80000000000001</v>
      </c>
      <c r="BY1044">
        <v>134.06</v>
      </c>
      <c r="CE1044">
        <v>30.81</v>
      </c>
      <c r="CI1044">
        <v>136.58000000000001</v>
      </c>
      <c r="CK1044" s="17"/>
      <c r="CS1044">
        <v>201.07</v>
      </c>
      <c r="DC1044">
        <v>162.49</v>
      </c>
      <c r="DN1044">
        <v>135.1</v>
      </c>
      <c r="DW1044">
        <v>201.56</v>
      </c>
      <c r="EG1044">
        <v>152.22</v>
      </c>
      <c r="EQ1044">
        <v>136.6</v>
      </c>
      <c r="ES1044">
        <v>39.9</v>
      </c>
      <c r="FA1044">
        <v>193.69</v>
      </c>
      <c r="FK1044">
        <v>145.11000000000001</v>
      </c>
      <c r="FU1044">
        <v>127.23</v>
      </c>
      <c r="GE1044">
        <v>178.07</v>
      </c>
      <c r="GO1044">
        <v>128.77000000000001</v>
      </c>
      <c r="GY1044">
        <v>179.61</v>
      </c>
      <c r="HI1044">
        <v>195.23</v>
      </c>
      <c r="HS1044">
        <v>187.59</v>
      </c>
      <c r="IC1044">
        <v>203.21</v>
      </c>
      <c r="IM1044">
        <v>120.17</v>
      </c>
      <c r="IW1044">
        <v>190.99</v>
      </c>
      <c r="JG1044">
        <v>221.02</v>
      </c>
      <c r="JQ1044">
        <v>190.99</v>
      </c>
    </row>
    <row r="1045" spans="1:277" x14ac:dyDescent="0.3">
      <c r="A1045" s="2">
        <f>IFERROR(AVERAGEIF(Customer_Revenue[[#This Row],[1/3/2022]:[3/31/2022]], "&gt;0"), 0)</f>
        <v>21.81</v>
      </c>
      <c r="B1045" s="1">
        <f>IFERROR(AVEDEV(Customer_Revenue[[#This Row],[1/3/2022]:[3/31/2022]]),0)</f>
        <v>0</v>
      </c>
      <c r="C1045" s="1">
        <f>IFERROR(MAX(0,#REF!-#REF!),0)</f>
        <v>0</v>
      </c>
      <c r="D1045" s="1">
        <f>IFERROR(#REF!+#REF!,0)</f>
        <v>0</v>
      </c>
      <c r="E1045" s="2">
        <f>IFERROR(AVERAGEIF(Customer_Revenue[[#This Row],[4/1/2022]:[6/30/2022]], "&gt;0"), 0)</f>
        <v>22.147142857142857</v>
      </c>
      <c r="F1045" s="1">
        <f>IFERROR(AVEDEV(Customer_Revenue[[#This Row],[4/1/2022]:[6/30/2022]]),0)</f>
        <v>0.48163265306122482</v>
      </c>
      <c r="G1045" s="1">
        <f>IFERROR(MAX(0,#REF!-#REF!),0)</f>
        <v>0</v>
      </c>
      <c r="H1045" s="1">
        <f>IFERROR(#REF!+#REF!,0)</f>
        <v>0</v>
      </c>
      <c r="I1045" s="2">
        <f>IFERROR(AVERAGEIF(Customer_Revenue[[#This Row],[4/1/2022]:[9/30/2022]], "&gt;0"),0)</f>
        <v>22.450769230769232</v>
      </c>
      <c r="J1045" s="1">
        <f>IFERROR(AVEDEV(Customer_Revenue[[#This Row],[4/1/2022]:[9/30/2022]]),0)</f>
        <v>0.4928994082840234</v>
      </c>
      <c r="K1045" s="1">
        <f>IFERROR(MAX(0,Customer_Revenue[[#This Row],[Q3 Mean]]-Customer_Revenue[[#This Row],[Q3 Mean Absolute Deviation]]),0)</f>
        <v>21.957869822485208</v>
      </c>
      <c r="L1045" s="1">
        <f>IFERROR(MAX(0,Customer_Revenue[[#This Row],[Q3 Mean]]+Customer_Revenue[[#This Row],[Q3 Mean Absolute Deviation]]),0)</f>
        <v>22.943668639053257</v>
      </c>
      <c r="M1045" s="2">
        <f>IFERROR(AVERAGEIF(Customer_Revenue[[#This Row],[10/1/2021]:[3/31/2022]], "&gt;0"),0)</f>
        <v>21.81</v>
      </c>
      <c r="N1045" s="1">
        <f>IFERROR(AVEDEV(Customer_Revenue[[#This Row],[10/1/2021]:[3/31/2022]]),0)</f>
        <v>0</v>
      </c>
      <c r="O1045" s="1">
        <f>IFERROR(MAX(0,#REF!-#REF!),0)</f>
        <v>0</v>
      </c>
      <c r="P1045" s="1">
        <f>IFERROR(#REF!+#REF!,0)</f>
        <v>0</v>
      </c>
      <c r="Q1045">
        <v>15008</v>
      </c>
      <c r="U1045">
        <v>21.81</v>
      </c>
      <c r="AD1045">
        <v>21.81</v>
      </c>
      <c r="AN1045">
        <v>21.81</v>
      </c>
      <c r="AX1045">
        <v>21.81</v>
      </c>
      <c r="BH1045">
        <v>21.81</v>
      </c>
      <c r="BR1045">
        <v>21.81</v>
      </c>
      <c r="CB1045">
        <v>21.81</v>
      </c>
      <c r="CK1045" s="17"/>
      <c r="CL1045">
        <v>21.81</v>
      </c>
      <c r="CV1045">
        <v>21.81</v>
      </c>
      <c r="DF1045">
        <v>21.81</v>
      </c>
      <c r="DP1045">
        <v>21.81</v>
      </c>
      <c r="DZ1045">
        <v>21.81</v>
      </c>
      <c r="EJ1045">
        <v>21.81</v>
      </c>
      <c r="ET1045">
        <v>21.81</v>
      </c>
      <c r="FD1045">
        <v>21.81</v>
      </c>
      <c r="FN1045">
        <v>21.81</v>
      </c>
      <c r="FX1045">
        <v>21.81</v>
      </c>
      <c r="GH1045">
        <v>21.81</v>
      </c>
      <c r="GR1045">
        <v>22.99</v>
      </c>
      <c r="HB1045">
        <v>22.99</v>
      </c>
      <c r="HL1045">
        <v>22.99</v>
      </c>
      <c r="HV1045">
        <v>22.99</v>
      </c>
      <c r="IF1045">
        <v>22.99</v>
      </c>
      <c r="IP1045">
        <v>22.62</v>
      </c>
      <c r="IZ1045">
        <v>22.62</v>
      </c>
      <c r="JJ1045">
        <v>22.62</v>
      </c>
    </row>
    <row r="1046" spans="1:277" x14ac:dyDescent="0.3">
      <c r="A1046" s="2">
        <f>IFERROR(AVERAGEIF(Customer_Revenue[[#This Row],[1/3/2022]:[3/31/2022]], "&gt;0"), 0)</f>
        <v>49.21</v>
      </c>
      <c r="B1046" s="1">
        <f>IFERROR(AVEDEV(Customer_Revenue[[#This Row],[1/3/2022]:[3/31/2022]]),0)</f>
        <v>18.453750000000003</v>
      </c>
      <c r="C1046" s="1">
        <f>IFERROR(MAX(0,#REF!-#REF!),0)</f>
        <v>0</v>
      </c>
      <c r="D1046" s="1">
        <f>IFERROR(#REF!+#REF!,0)</f>
        <v>0</v>
      </c>
      <c r="E1046" s="2">
        <f>IFERROR(AVERAGEIF(Customer_Revenue[[#This Row],[4/1/2022]:[6/30/2022]], "&gt;0"), 0)</f>
        <v>52.355000000000004</v>
      </c>
      <c r="F1046" s="1">
        <f>IFERROR(AVEDEV(Customer_Revenue[[#This Row],[4/1/2022]:[6/30/2022]]),0)</f>
        <v>12.095000000000002</v>
      </c>
      <c r="G1046" s="1">
        <f>IFERROR(MAX(0,#REF!-#REF!),0)</f>
        <v>0</v>
      </c>
      <c r="H1046" s="1">
        <f>IFERROR(#REF!+#REF!,0)</f>
        <v>0</v>
      </c>
      <c r="I1046" s="2">
        <f>IFERROR(AVERAGEIF(Customer_Revenue[[#This Row],[4/1/2022]:[9/30/2022]], "&gt;0"),0)</f>
        <v>57.73857142857144</v>
      </c>
      <c r="J1046" s="1">
        <f>IFERROR(AVEDEV(Customer_Revenue[[#This Row],[4/1/2022]:[9/30/2022]]),0)</f>
        <v>9.9877551020408166</v>
      </c>
      <c r="K1046" s="1">
        <f>IFERROR(MAX(0,Customer_Revenue[[#This Row],[Q3 Mean]]-Customer_Revenue[[#This Row],[Q3 Mean Absolute Deviation]]),0)</f>
        <v>47.750816326530625</v>
      </c>
      <c r="L1046" s="1">
        <f>IFERROR(MAX(0,Customer_Revenue[[#This Row],[Q3 Mean]]+Customer_Revenue[[#This Row],[Q3 Mean Absolute Deviation]]),0)</f>
        <v>67.726326530612255</v>
      </c>
      <c r="M1046" s="2">
        <f>IFERROR(AVERAGEIF(Customer_Revenue[[#This Row],[10/1/2021]:[3/31/2022]], "&gt;0"),0)</f>
        <v>49.54</v>
      </c>
      <c r="N1046" s="1">
        <f>IFERROR(AVEDEV(Customer_Revenue[[#This Row],[10/1/2021]:[3/31/2022]]),0)</f>
        <v>11.449244444444442</v>
      </c>
      <c r="O1046" s="1">
        <f>IFERROR(MAX(0,#REF!-#REF!),0)</f>
        <v>0</v>
      </c>
      <c r="P1046" s="1">
        <f>IFERROR(#REF!+#REF!,0)</f>
        <v>0</v>
      </c>
      <c r="Q1046">
        <v>15009</v>
      </c>
      <c r="U1046">
        <v>43.43</v>
      </c>
      <c r="AD1046">
        <v>43.43</v>
      </c>
      <c r="AN1046">
        <v>52.38</v>
      </c>
      <c r="AX1046">
        <v>52.38</v>
      </c>
      <c r="BH1046">
        <v>52.38</v>
      </c>
      <c r="BR1046">
        <v>52.38</v>
      </c>
      <c r="CB1046">
        <v>52.38</v>
      </c>
      <c r="CK1046" s="17"/>
      <c r="CL1046">
        <v>0</v>
      </c>
      <c r="CQ1046">
        <v>49.21</v>
      </c>
      <c r="DA1046">
        <v>49.21</v>
      </c>
      <c r="DF1046">
        <v>0</v>
      </c>
      <c r="DK1046">
        <v>49.21</v>
      </c>
      <c r="DU1046">
        <v>49.21</v>
      </c>
      <c r="EE1046">
        <v>49.21</v>
      </c>
      <c r="EO1046">
        <v>49.21</v>
      </c>
      <c r="EY1046">
        <v>40.26</v>
      </c>
      <c r="FI1046">
        <v>40.26</v>
      </c>
      <c r="GC1046">
        <v>63.86</v>
      </c>
      <c r="GW1046">
        <v>65.040000000000006</v>
      </c>
      <c r="HQ1046">
        <v>65.040000000000006</v>
      </c>
      <c r="IK1046">
        <v>65.040000000000006</v>
      </c>
      <c r="JE1046">
        <v>64.67</v>
      </c>
    </row>
    <row r="1047" spans="1:277" x14ac:dyDescent="0.3">
      <c r="A1047" s="2">
        <f>IFERROR(AVERAGEIF(Customer_Revenue[[#This Row],[1/3/2022]:[3/31/2022]], "&gt;0"), 0)</f>
        <v>42.300000000000004</v>
      </c>
      <c r="B1047" s="1">
        <f>IFERROR(AVEDEV(Customer_Revenue[[#This Row],[1/3/2022]:[3/31/2022]]),0)</f>
        <v>7.1054273576010019E-15</v>
      </c>
      <c r="C1047" s="1">
        <f>IFERROR(MAX(0,#REF!-#REF!),0)</f>
        <v>0</v>
      </c>
      <c r="D1047" s="1">
        <f>IFERROR(#REF!+#REF!,0)</f>
        <v>0</v>
      </c>
      <c r="E1047" s="2">
        <f>IFERROR(AVERAGEIF(Customer_Revenue[[#This Row],[4/1/2022]:[6/30/2022]], "&gt;0"), 0)</f>
        <v>42.693333333333328</v>
      </c>
      <c r="F1047" s="1">
        <f>IFERROR(AVEDEV(Customer_Revenue[[#This Row],[4/1/2022]:[6/30/2022]]),0)</f>
        <v>10.455510204081632</v>
      </c>
      <c r="G1047" s="1">
        <f>IFERROR(MAX(0,#REF!-#REF!),0)</f>
        <v>0</v>
      </c>
      <c r="H1047" s="1">
        <f>IFERROR(#REF!+#REF!,0)</f>
        <v>0</v>
      </c>
      <c r="I1047" s="2">
        <f>IFERROR(AVERAGEIF(Customer_Revenue[[#This Row],[4/1/2022]:[9/30/2022]], "&gt;0"),0)</f>
        <v>42.994166666666672</v>
      </c>
      <c r="J1047" s="1">
        <f>IFERROR(AVEDEV(Customer_Revenue[[#This Row],[4/1/2022]:[9/30/2022]]),0)</f>
        <v>6.1056804733727761</v>
      </c>
      <c r="K1047" s="1">
        <f>IFERROR(MAX(0,Customer_Revenue[[#This Row],[Q3 Mean]]-Customer_Revenue[[#This Row],[Q3 Mean Absolute Deviation]]),0)</f>
        <v>36.888486193293893</v>
      </c>
      <c r="L1047" s="1">
        <f>IFERROR(MAX(0,Customer_Revenue[[#This Row],[Q3 Mean]]+Customer_Revenue[[#This Row],[Q3 Mean Absolute Deviation]]),0)</f>
        <v>49.099847140039451</v>
      </c>
      <c r="M1047" s="2">
        <f>IFERROR(AVERAGEIF(Customer_Revenue[[#This Row],[10/1/2021]:[3/31/2022]], "&gt;0"),0)</f>
        <v>42.300000000000004</v>
      </c>
      <c r="N1047" s="1">
        <f>IFERROR(AVEDEV(Customer_Revenue[[#This Row],[10/1/2021]:[3/31/2022]]),0)</f>
        <v>7.1054273576010019E-15</v>
      </c>
      <c r="O1047" s="1">
        <f>IFERROR(MAX(0,#REF!-#REF!),0)</f>
        <v>0</v>
      </c>
      <c r="P1047" s="1">
        <f>IFERROR(#REF!+#REF!,0)</f>
        <v>0</v>
      </c>
      <c r="Q1047">
        <v>15010</v>
      </c>
      <c r="AD1047">
        <v>42.3</v>
      </c>
      <c r="AM1047">
        <v>42.3</v>
      </c>
      <c r="AW1047">
        <v>42.3</v>
      </c>
      <c r="BG1047">
        <v>42.3</v>
      </c>
      <c r="BQ1047">
        <v>42.3</v>
      </c>
      <c r="CA1047">
        <v>42.3</v>
      </c>
      <c r="CK1047" s="17">
        <v>42.3</v>
      </c>
      <c r="CU1047">
        <v>42.3</v>
      </c>
      <c r="DE1047">
        <v>42.3</v>
      </c>
      <c r="DO1047">
        <v>42.3</v>
      </c>
      <c r="DY1047">
        <v>42.3</v>
      </c>
      <c r="EI1047">
        <v>42.3</v>
      </c>
      <c r="ES1047">
        <v>42.3</v>
      </c>
      <c r="FC1047">
        <v>0</v>
      </c>
      <c r="FM1047">
        <v>42.3</v>
      </c>
      <c r="FW1047">
        <v>42.3</v>
      </c>
      <c r="GG1047">
        <v>42.3</v>
      </c>
      <c r="GQ1047">
        <v>43.48</v>
      </c>
      <c r="HA1047">
        <v>43.48</v>
      </c>
      <c r="HK1047">
        <v>43.48</v>
      </c>
      <c r="HU1047">
        <v>43.48</v>
      </c>
      <c r="IE1047">
        <v>43.48</v>
      </c>
      <c r="IO1047">
        <v>43.11</v>
      </c>
      <c r="IY1047">
        <v>43.11</v>
      </c>
      <c r="JI1047">
        <v>43.11</v>
      </c>
    </row>
    <row r="1048" spans="1:277" x14ac:dyDescent="0.3">
      <c r="A1048" s="2">
        <f>IFERROR(AVERAGEIF(Customer_Revenue[[#This Row],[1/3/2022]:[3/31/2022]], "&gt;0"), 0)</f>
        <v>29.740000000000002</v>
      </c>
      <c r="B1048" s="1">
        <f>IFERROR(AVEDEV(Customer_Revenue[[#This Row],[1/3/2022]:[3/31/2022]]),0)</f>
        <v>3.5527136788005009E-15</v>
      </c>
      <c r="C1048" s="1">
        <f>IFERROR(MAX(0,#REF!-#REF!),0)</f>
        <v>0</v>
      </c>
      <c r="D1048" s="1">
        <f>IFERROR(#REF!+#REF!,0)</f>
        <v>0</v>
      </c>
      <c r="E1048" s="2">
        <f>IFERROR(AVERAGEIF(Customer_Revenue[[#This Row],[4/1/2022]:[6/30/2022]], "&gt;0"), 0)</f>
        <v>32.105000000000004</v>
      </c>
      <c r="F1048" s="1">
        <f>IFERROR(AVEDEV(Customer_Revenue[[#This Row],[4/1/2022]:[6/30/2022]]),0)</f>
        <v>10.273599999999998</v>
      </c>
      <c r="G1048" s="1">
        <f>IFERROR(MAX(0,#REF!-#REF!),0)</f>
        <v>0</v>
      </c>
      <c r="H1048" s="1">
        <f>IFERROR(#REF!+#REF!,0)</f>
        <v>0</v>
      </c>
      <c r="I1048" s="2">
        <f>IFERROR(AVERAGEIF(Customer_Revenue[[#This Row],[4/1/2022]:[9/30/2022]], "&gt;0"),0)</f>
        <v>35.559999999999995</v>
      </c>
      <c r="J1048" s="1">
        <f>IFERROR(AVEDEV(Customer_Revenue[[#This Row],[4/1/2022]:[9/30/2022]]),0)</f>
        <v>8.2701234567901238</v>
      </c>
      <c r="K1048" s="1">
        <f>IFERROR(MAX(0,Customer_Revenue[[#This Row],[Q3 Mean]]-Customer_Revenue[[#This Row],[Q3 Mean Absolute Deviation]]),0)</f>
        <v>27.289876543209871</v>
      </c>
      <c r="L1048" s="1">
        <f>IFERROR(MAX(0,Customer_Revenue[[#This Row],[Q3 Mean]]+Customer_Revenue[[#This Row],[Q3 Mean Absolute Deviation]]),0)</f>
        <v>43.830123456790119</v>
      </c>
      <c r="M1048" s="2">
        <f>IFERROR(AVERAGEIF(Customer_Revenue[[#This Row],[10/1/2021]:[3/31/2022]], "&gt;0"),0)</f>
        <v>29.740000000000006</v>
      </c>
      <c r="N1048" s="1">
        <f>IFERROR(AVEDEV(Customer_Revenue[[#This Row],[10/1/2021]:[3/31/2022]]),0)</f>
        <v>7.1054273576010019E-15</v>
      </c>
      <c r="O1048" s="1">
        <f>IFERROR(MAX(0,#REF!-#REF!),0)</f>
        <v>0</v>
      </c>
      <c r="P1048" s="1">
        <f>IFERROR(#REF!+#REF!,0)</f>
        <v>0</v>
      </c>
      <c r="Q1048">
        <v>15011</v>
      </c>
      <c r="U1048">
        <v>29.74</v>
      </c>
      <c r="AD1048">
        <v>29.74</v>
      </c>
      <c r="AM1048">
        <v>29.74</v>
      </c>
      <c r="AW1048">
        <v>29.74</v>
      </c>
      <c r="BG1048">
        <v>29.74</v>
      </c>
      <c r="BQ1048">
        <v>29.74</v>
      </c>
      <c r="CF1048">
        <v>29.74</v>
      </c>
      <c r="CK1048" s="17"/>
      <c r="CP1048">
        <v>29.74</v>
      </c>
      <c r="CZ1048">
        <v>29.74</v>
      </c>
      <c r="DJ1048">
        <v>29.74</v>
      </c>
      <c r="DT1048">
        <v>29.74</v>
      </c>
      <c r="ED1048">
        <v>29.74</v>
      </c>
      <c r="EN1048">
        <v>29.74</v>
      </c>
      <c r="EX1048">
        <v>29.74</v>
      </c>
      <c r="FH1048">
        <v>29.74</v>
      </c>
      <c r="FR1048">
        <v>29.74</v>
      </c>
      <c r="GB1048">
        <v>0</v>
      </c>
      <c r="GL1048">
        <v>39.200000000000003</v>
      </c>
      <c r="HF1048">
        <v>39.200000000000003</v>
      </c>
      <c r="HZ1048">
        <v>39.200000000000003</v>
      </c>
      <c r="IT1048">
        <v>38.83</v>
      </c>
      <c r="JN1048">
        <v>38.83</v>
      </c>
    </row>
    <row r="1049" spans="1:277" x14ac:dyDescent="0.3">
      <c r="A1049" s="2">
        <f>IFERROR(AVERAGEIF(Customer_Revenue[[#This Row],[1/3/2022]:[3/31/2022]], "&gt;0"), 0)</f>
        <v>108.42</v>
      </c>
      <c r="B1049" s="1">
        <f>IFERROR(AVEDEV(Customer_Revenue[[#This Row],[1/3/2022]:[3/31/2022]]),0)</f>
        <v>0</v>
      </c>
      <c r="C1049" s="1">
        <f>IFERROR(MAX(0,#REF!-#REF!),0)</f>
        <v>0</v>
      </c>
      <c r="D1049" s="1">
        <f>IFERROR(#REF!+#REF!,0)</f>
        <v>0</v>
      </c>
      <c r="E1049" s="2">
        <f>IFERROR(AVERAGEIF(Customer_Revenue[[#This Row],[4/1/2022]:[6/30/2022]], "&gt;0"), 0)</f>
        <v>108.75714285714287</v>
      </c>
      <c r="F1049" s="1">
        <f>IFERROR(AVEDEV(Customer_Revenue[[#This Row],[4/1/2022]:[6/30/2022]]),0)</f>
        <v>0.48163265306122582</v>
      </c>
      <c r="G1049" s="1">
        <f>IFERROR(MAX(0,#REF!-#REF!),0)</f>
        <v>0</v>
      </c>
      <c r="H1049" s="1">
        <f>IFERROR(#REF!+#REF!,0)</f>
        <v>0</v>
      </c>
      <c r="I1049" s="2">
        <f>IFERROR(AVERAGEIF(Customer_Revenue[[#This Row],[4/1/2022]:[9/30/2022]], "&gt;0"),0)</f>
        <v>109.06076923076924</v>
      </c>
      <c r="J1049" s="1">
        <f>IFERROR(AVEDEV(Customer_Revenue[[#This Row],[4/1/2022]:[9/30/2022]]),0)</f>
        <v>0.49289940828401985</v>
      </c>
      <c r="K1049" s="1">
        <f>IFERROR(MAX(0,Customer_Revenue[[#This Row],[Q3 Mean]]-Customer_Revenue[[#This Row],[Q3 Mean Absolute Deviation]]),0)</f>
        <v>108.56786982248522</v>
      </c>
      <c r="L1049" s="1">
        <f>IFERROR(MAX(0,Customer_Revenue[[#This Row],[Q3 Mean]]+Customer_Revenue[[#This Row],[Q3 Mean Absolute Deviation]]),0)</f>
        <v>109.55366863905326</v>
      </c>
      <c r="M1049" s="2">
        <f>IFERROR(AVERAGEIF(Customer_Revenue[[#This Row],[10/1/2021]:[3/31/2022]], "&gt;0"),0)</f>
        <v>105.93384615384616</v>
      </c>
      <c r="N1049" s="1">
        <f>IFERROR(AVEDEV(Customer_Revenue[[#This Row],[10/1/2021]:[3/31/2022]]),0)</f>
        <v>4.2073372781065039</v>
      </c>
      <c r="O1049" s="1">
        <f>IFERROR(MAX(0,#REF!-#REF!),0)</f>
        <v>0</v>
      </c>
      <c r="P1049" s="1">
        <f>IFERROR(#REF!+#REF!,0)</f>
        <v>0</v>
      </c>
      <c r="Q1049">
        <v>15012</v>
      </c>
      <c r="U1049">
        <v>92.26</v>
      </c>
      <c r="AD1049">
        <v>92.26</v>
      </c>
      <c r="AM1049">
        <v>108.42</v>
      </c>
      <c r="AW1049">
        <v>108.42</v>
      </c>
      <c r="BG1049">
        <v>108.42</v>
      </c>
      <c r="BQ1049">
        <v>108.42</v>
      </c>
      <c r="CA1049">
        <v>108.42</v>
      </c>
      <c r="CK1049" s="17">
        <v>108.42</v>
      </c>
      <c r="CU1049">
        <v>108.42</v>
      </c>
      <c r="DE1049">
        <v>108.42</v>
      </c>
      <c r="DO1049">
        <v>108.42</v>
      </c>
      <c r="DY1049">
        <v>108.42</v>
      </c>
      <c r="EI1049">
        <v>108.42</v>
      </c>
      <c r="ES1049">
        <v>108.42</v>
      </c>
      <c r="FC1049">
        <v>108.42</v>
      </c>
      <c r="FM1049">
        <v>108.42</v>
      </c>
      <c r="FW1049">
        <v>108.42</v>
      </c>
      <c r="GG1049">
        <v>108.42</v>
      </c>
      <c r="GQ1049">
        <v>109.6</v>
      </c>
      <c r="HA1049">
        <v>109.6</v>
      </c>
      <c r="HK1049">
        <v>109.6</v>
      </c>
      <c r="HU1049">
        <v>109.6</v>
      </c>
      <c r="IE1049">
        <v>109.6</v>
      </c>
      <c r="IO1049">
        <v>109.23</v>
      </c>
      <c r="IY1049">
        <v>109.23</v>
      </c>
      <c r="JI1049">
        <v>109.23</v>
      </c>
    </row>
    <row r="1050" spans="1:277" x14ac:dyDescent="0.3">
      <c r="A1050" s="2">
        <f>IFERROR(AVERAGEIF(Customer_Revenue[[#This Row],[1/3/2022]:[3/31/2022]], "&gt;0"), 0)</f>
        <v>21.12</v>
      </c>
      <c r="B1050" s="1">
        <f>IFERROR(AVEDEV(Customer_Revenue[[#This Row],[1/3/2022]:[3/31/2022]]),0)</f>
        <v>0</v>
      </c>
      <c r="C1050" s="1">
        <f>IFERROR(MAX(0,#REF!-#REF!),0)</f>
        <v>0</v>
      </c>
      <c r="D1050" s="1">
        <f>IFERROR(#REF!+#REF!,0)</f>
        <v>0</v>
      </c>
      <c r="E1050" s="2">
        <f>IFERROR(AVERAGEIF(Customer_Revenue[[#This Row],[4/1/2022]:[6/30/2022]], "&gt;0"), 0)</f>
        <v>21.457142857142859</v>
      </c>
      <c r="F1050" s="1">
        <f>IFERROR(AVEDEV(Customer_Revenue[[#This Row],[4/1/2022]:[6/30/2022]]),0)</f>
        <v>0.48163265306122482</v>
      </c>
      <c r="G1050" s="1">
        <f>IFERROR(MAX(0,#REF!-#REF!),0)</f>
        <v>0</v>
      </c>
      <c r="H1050" s="1">
        <f>IFERROR(#REF!+#REF!,0)</f>
        <v>0</v>
      </c>
      <c r="I1050" s="2">
        <f>IFERROR(AVERAGEIF(Customer_Revenue[[#This Row],[4/1/2022]:[9/30/2022]], "&gt;0"),0)</f>
        <v>21.760769230769235</v>
      </c>
      <c r="J1050" s="1">
        <f>IFERROR(AVEDEV(Customer_Revenue[[#This Row],[4/1/2022]:[9/30/2022]]),0)</f>
        <v>0.49289940828402262</v>
      </c>
      <c r="K1050" s="1">
        <f>IFERROR(MAX(0,Customer_Revenue[[#This Row],[Q3 Mean]]-Customer_Revenue[[#This Row],[Q3 Mean Absolute Deviation]]),0)</f>
        <v>21.267869822485213</v>
      </c>
      <c r="L1050" s="1">
        <f>IFERROR(MAX(0,Customer_Revenue[[#This Row],[Q3 Mean]]+Customer_Revenue[[#This Row],[Q3 Mean Absolute Deviation]]),0)</f>
        <v>22.253668639053256</v>
      </c>
      <c r="M1050" s="2">
        <f>IFERROR(AVERAGEIF(Customer_Revenue[[#This Row],[10/1/2021]:[3/31/2022]], "&gt;0"),0)</f>
        <v>21.12</v>
      </c>
      <c r="N1050" s="1">
        <f>IFERROR(AVEDEV(Customer_Revenue[[#This Row],[10/1/2021]:[3/31/2022]]),0)</f>
        <v>0</v>
      </c>
      <c r="O1050" s="1">
        <f>IFERROR(MAX(0,#REF!-#REF!),0)</f>
        <v>0</v>
      </c>
      <c r="P1050" s="1">
        <f>IFERROR(#REF!+#REF!,0)</f>
        <v>0</v>
      </c>
      <c r="Q1050">
        <v>15013</v>
      </c>
      <c r="U1050">
        <v>21.12</v>
      </c>
      <c r="AD1050">
        <v>21.12</v>
      </c>
      <c r="AM1050">
        <v>21.12</v>
      </c>
      <c r="AW1050">
        <v>21.12</v>
      </c>
      <c r="BG1050">
        <v>21.12</v>
      </c>
      <c r="BQ1050">
        <v>21.12</v>
      </c>
      <c r="CA1050">
        <v>21.12</v>
      </c>
      <c r="CK1050" s="17">
        <v>21.12</v>
      </c>
      <c r="CU1050">
        <v>21.12</v>
      </c>
      <c r="DE1050">
        <v>21.12</v>
      </c>
      <c r="DO1050">
        <v>21.12</v>
      </c>
      <c r="DY1050">
        <v>21.12</v>
      </c>
      <c r="EI1050">
        <v>21.12</v>
      </c>
      <c r="ES1050">
        <v>21.12</v>
      </c>
      <c r="FC1050">
        <v>21.12</v>
      </c>
      <c r="FM1050">
        <v>21.12</v>
      </c>
      <c r="FW1050">
        <v>21.12</v>
      </c>
      <c r="GG1050">
        <v>21.12</v>
      </c>
      <c r="GQ1050">
        <v>22.3</v>
      </c>
      <c r="HA1050">
        <v>22.3</v>
      </c>
      <c r="HK1050">
        <v>22.3</v>
      </c>
      <c r="HU1050">
        <v>22.3</v>
      </c>
      <c r="IE1050">
        <v>22.3</v>
      </c>
      <c r="IO1050">
        <v>21.93</v>
      </c>
      <c r="IY1050">
        <v>21.93</v>
      </c>
      <c r="JI1050">
        <v>21.93</v>
      </c>
    </row>
    <row r="1051" spans="1:277" x14ac:dyDescent="0.3">
      <c r="A1051" s="2">
        <f>IFERROR(AVERAGEIF(Customer_Revenue[[#This Row],[1/3/2022]:[3/31/2022]], "&gt;0"), 0)</f>
        <v>22.150000000000002</v>
      </c>
      <c r="B1051" s="1">
        <f>IFERROR(AVEDEV(Customer_Revenue[[#This Row],[1/3/2022]:[3/31/2022]]),0)</f>
        <v>3.5527136788005009E-15</v>
      </c>
      <c r="C1051" s="1">
        <f>IFERROR(MAX(0,#REF!-#REF!),0)</f>
        <v>0</v>
      </c>
      <c r="D1051" s="1">
        <f>IFERROR(#REF!+#REF!,0)</f>
        <v>0</v>
      </c>
      <c r="E1051" s="2">
        <f>IFERROR(AVERAGEIF(Customer_Revenue[[#This Row],[4/1/2022]:[6/30/2022]], "&gt;0"), 0)</f>
        <v>22.487142857142853</v>
      </c>
      <c r="F1051" s="1">
        <f>IFERROR(AVEDEV(Customer_Revenue[[#This Row],[4/1/2022]:[6/30/2022]]),0)</f>
        <v>0.48163265306122327</v>
      </c>
      <c r="G1051" s="1">
        <f>IFERROR(MAX(0,#REF!-#REF!),0)</f>
        <v>0</v>
      </c>
      <c r="H1051" s="1">
        <f>IFERROR(#REF!+#REF!,0)</f>
        <v>0</v>
      </c>
      <c r="I1051" s="2">
        <f>IFERROR(AVERAGEIF(Customer_Revenue[[#This Row],[4/1/2022]:[9/30/2022]], "&gt;0"),0)</f>
        <v>22.790769230769225</v>
      </c>
      <c r="J1051" s="1">
        <f>IFERROR(AVEDEV(Customer_Revenue[[#This Row],[4/1/2022]:[9/30/2022]]),0)</f>
        <v>0.49289940828402506</v>
      </c>
      <c r="K1051" s="1">
        <f>IFERROR(MAX(0,Customer_Revenue[[#This Row],[Q3 Mean]]-Customer_Revenue[[#This Row],[Q3 Mean Absolute Deviation]]),0)</f>
        <v>22.2978698224852</v>
      </c>
      <c r="L1051" s="1">
        <f>IFERROR(MAX(0,Customer_Revenue[[#This Row],[Q3 Mean]]+Customer_Revenue[[#This Row],[Q3 Mean Absolute Deviation]]),0)</f>
        <v>23.28366863905325</v>
      </c>
      <c r="M1051" s="2">
        <f>IFERROR(AVERAGEIF(Customer_Revenue[[#This Row],[10/1/2021]:[3/31/2022]], "&gt;0"),0)</f>
        <v>22.15</v>
      </c>
      <c r="N1051" s="1">
        <f>IFERROR(AVEDEV(Customer_Revenue[[#This Row],[10/1/2021]:[3/31/2022]]),0)</f>
        <v>0</v>
      </c>
      <c r="O1051" s="1">
        <f>IFERROR(MAX(0,#REF!-#REF!),0)</f>
        <v>0</v>
      </c>
      <c r="P1051" s="1">
        <f>IFERROR(#REF!+#REF!,0)</f>
        <v>0</v>
      </c>
      <c r="Q1051">
        <v>15014</v>
      </c>
      <c r="U1051">
        <v>22.15</v>
      </c>
      <c r="AD1051">
        <v>22.15</v>
      </c>
      <c r="AM1051">
        <v>22.15</v>
      </c>
      <c r="AW1051">
        <v>22.15</v>
      </c>
      <c r="BG1051">
        <v>22.15</v>
      </c>
      <c r="BQ1051">
        <v>22.15</v>
      </c>
      <c r="CF1051">
        <v>22.15</v>
      </c>
      <c r="CK1051" s="17">
        <v>22.15</v>
      </c>
      <c r="CU1051">
        <v>22.15</v>
      </c>
      <c r="DE1051">
        <v>22.15</v>
      </c>
      <c r="DO1051">
        <v>22.15</v>
      </c>
      <c r="DY1051">
        <v>22.15</v>
      </c>
      <c r="EI1051">
        <v>22.15</v>
      </c>
      <c r="ES1051">
        <v>22.15</v>
      </c>
      <c r="FC1051">
        <v>22.15</v>
      </c>
      <c r="FM1051">
        <v>22.15</v>
      </c>
      <c r="FW1051">
        <v>22.15</v>
      </c>
      <c r="GG1051">
        <v>22.15</v>
      </c>
      <c r="GQ1051">
        <v>23.33</v>
      </c>
      <c r="HA1051">
        <v>23.33</v>
      </c>
      <c r="HK1051">
        <v>23.33</v>
      </c>
      <c r="HU1051">
        <v>23.33</v>
      </c>
      <c r="IE1051">
        <v>23.33</v>
      </c>
      <c r="IO1051">
        <v>22.96</v>
      </c>
      <c r="IY1051">
        <v>22.96</v>
      </c>
      <c r="JI1051">
        <v>22.96</v>
      </c>
    </row>
    <row r="1052" spans="1:277" x14ac:dyDescent="0.3">
      <c r="A1052" s="2">
        <f>IFERROR(AVERAGEIF(Customer_Revenue[[#This Row],[1/3/2022]:[3/31/2022]], "&gt;0"), 0)</f>
        <v>36.82</v>
      </c>
      <c r="B1052" s="1">
        <f>IFERROR(AVEDEV(Customer_Revenue[[#This Row],[1/3/2022]:[3/31/2022]]),0)</f>
        <v>6.06</v>
      </c>
      <c r="C1052" s="1">
        <f>IFERROR(MAX(0,#REF!-#REF!),0)</f>
        <v>0</v>
      </c>
      <c r="D1052" s="1">
        <f>IFERROR(#REF!+#REF!,0)</f>
        <v>0</v>
      </c>
      <c r="E1052" s="2">
        <f>IFERROR(AVERAGEIF(Customer_Revenue[[#This Row],[4/1/2022]:[6/30/2022]], "&gt;0"), 0)</f>
        <v>36.291428571428568</v>
      </c>
      <c r="F1052" s="1">
        <f>IFERROR(AVEDEV(Customer_Revenue[[#This Row],[4/1/2022]:[6/30/2022]]),0)</f>
        <v>5.9844897959183685</v>
      </c>
      <c r="G1052" s="1">
        <f>IFERROR(MAX(0,#REF!-#REF!),0)</f>
        <v>0</v>
      </c>
      <c r="H1052" s="1">
        <f>IFERROR(#REF!+#REF!,0)</f>
        <v>0</v>
      </c>
      <c r="I1052" s="2">
        <f>IFERROR(AVERAGEIF(Customer_Revenue[[#This Row],[4/1/2022]:[9/30/2022]], "&gt;0"),0)</f>
        <v>36.994615384615386</v>
      </c>
      <c r="J1052" s="1">
        <f>IFERROR(AVEDEV(Customer_Revenue[[#This Row],[4/1/2022]:[9/30/2022]]),0)</f>
        <v>6.1018934911242626</v>
      </c>
      <c r="K1052" s="1">
        <f>IFERROR(MAX(0,Customer_Revenue[[#This Row],[Q3 Mean]]-Customer_Revenue[[#This Row],[Q3 Mean Absolute Deviation]]),0)</f>
        <v>30.892721893491125</v>
      </c>
      <c r="L1052" s="1">
        <f>IFERROR(MAX(0,Customer_Revenue[[#This Row],[Q3 Mean]]+Customer_Revenue[[#This Row],[Q3 Mean Absolute Deviation]]),0)</f>
        <v>43.096508875739652</v>
      </c>
      <c r="M1052" s="2">
        <f>IFERROR(AVERAGEIF(Customer_Revenue[[#This Row],[10/1/2021]:[3/31/2022]], "&gt;0"),0)</f>
        <v>38.188461538461532</v>
      </c>
      <c r="N1052" s="1">
        <f>IFERROR(AVEDEV(Customer_Revenue[[#This Row],[10/1/2021]:[3/31/2022]]),0)</f>
        <v>6.8570414201183452</v>
      </c>
      <c r="O1052" s="1">
        <f>IFERROR(MAX(0,#REF!-#REF!),0)</f>
        <v>0</v>
      </c>
      <c r="P1052" s="1">
        <f>IFERROR(#REF!+#REF!,0)</f>
        <v>0</v>
      </c>
      <c r="Q1052">
        <v>15015</v>
      </c>
      <c r="U1052">
        <v>42.88</v>
      </c>
      <c r="AD1052">
        <v>30.76</v>
      </c>
      <c r="AM1052">
        <v>55</v>
      </c>
      <c r="AW1052">
        <v>30.76</v>
      </c>
      <c r="BG1052">
        <v>42.49</v>
      </c>
      <c r="BQ1052">
        <v>30.76</v>
      </c>
      <c r="CA1052">
        <v>42.88</v>
      </c>
      <c r="CK1052" s="17">
        <v>30.76</v>
      </c>
      <c r="CU1052">
        <v>42.88</v>
      </c>
      <c r="DE1052">
        <v>30.76</v>
      </c>
      <c r="DO1052">
        <v>42.88</v>
      </c>
      <c r="DY1052">
        <v>30.76</v>
      </c>
      <c r="EI1052">
        <v>42.88</v>
      </c>
      <c r="ES1052">
        <v>30.76</v>
      </c>
      <c r="FC1052">
        <v>42.88</v>
      </c>
      <c r="FM1052">
        <v>30.76</v>
      </c>
      <c r="FW1052">
        <v>42.88</v>
      </c>
      <c r="GG1052">
        <v>30.76</v>
      </c>
      <c r="GQ1052">
        <v>44.06</v>
      </c>
      <c r="HA1052">
        <v>31.94</v>
      </c>
      <c r="HK1052">
        <v>44.06</v>
      </c>
      <c r="HU1052">
        <v>31.94</v>
      </c>
      <c r="IE1052">
        <v>44.06</v>
      </c>
      <c r="IO1052">
        <v>31.57</v>
      </c>
      <c r="IY1052">
        <v>43.69</v>
      </c>
      <c r="JI1052">
        <v>31.57</v>
      </c>
    </row>
    <row r="1053" spans="1:277" x14ac:dyDescent="0.3">
      <c r="A1053" s="2">
        <f>IFERROR(AVERAGEIF(Customer_Revenue[[#This Row],[1/3/2022]:[3/31/2022]], "&gt;0"), 0)</f>
        <v>41.420000000000009</v>
      </c>
      <c r="B1053" s="1">
        <f>IFERROR(AVEDEV(Customer_Revenue[[#This Row],[1/3/2022]:[3/31/2022]]),0)</f>
        <v>7.1054273576010019E-15</v>
      </c>
      <c r="C1053" s="1">
        <f>IFERROR(MAX(0,#REF!-#REF!),0)</f>
        <v>0</v>
      </c>
      <c r="D1053" s="1">
        <f>IFERROR(#REF!+#REF!,0)</f>
        <v>0</v>
      </c>
      <c r="E1053" s="2">
        <f>IFERROR(AVERAGEIF(Customer_Revenue[[#This Row],[4/1/2022]:[6/30/2022]], "&gt;0"), 0)</f>
        <v>41.420000000000009</v>
      </c>
      <c r="F1053" s="1">
        <f>IFERROR(AVEDEV(Customer_Revenue[[#This Row],[4/1/2022]:[6/30/2022]]),0)</f>
        <v>7.1054273576010019E-15</v>
      </c>
      <c r="G1053" s="1">
        <f>IFERROR(MAX(0,#REF!-#REF!),0)</f>
        <v>0</v>
      </c>
      <c r="H1053" s="1">
        <f>IFERROR(#REF!+#REF!,0)</f>
        <v>0</v>
      </c>
      <c r="I1053" s="2">
        <f>IFERROR(AVERAGEIF(Customer_Revenue[[#This Row],[4/1/2022]:[9/30/2022]], "&gt;0"),0)</f>
        <v>41.420000000000009</v>
      </c>
      <c r="J1053" s="1">
        <f>IFERROR(AVEDEV(Customer_Revenue[[#This Row],[4/1/2022]:[9/30/2022]]),0)</f>
        <v>7.1054273576010019E-15</v>
      </c>
      <c r="K1053" s="1">
        <f>IFERROR(MAX(0,Customer_Revenue[[#This Row],[Q3 Mean]]-Customer_Revenue[[#This Row],[Q3 Mean Absolute Deviation]]),0)</f>
        <v>41.42</v>
      </c>
      <c r="L1053" s="1">
        <f>IFERROR(MAX(0,Customer_Revenue[[#This Row],[Q3 Mean]]+Customer_Revenue[[#This Row],[Q3 Mean Absolute Deviation]]),0)</f>
        <v>41.420000000000016</v>
      </c>
      <c r="M1053" s="2">
        <f>IFERROR(AVERAGEIF(Customer_Revenue[[#This Row],[10/1/2021]:[3/31/2022]], "&gt;0"),0)</f>
        <v>41.420000000000009</v>
      </c>
      <c r="N1053" s="1">
        <f>IFERROR(AVEDEV(Customer_Revenue[[#This Row],[10/1/2021]:[3/31/2022]]),0)</f>
        <v>7.1054273576010019E-15</v>
      </c>
      <c r="O1053" s="1">
        <f>IFERROR(MAX(0,#REF!-#REF!),0)</f>
        <v>0</v>
      </c>
      <c r="P1053" s="1">
        <f>IFERROR(#REF!+#REF!,0)</f>
        <v>0</v>
      </c>
      <c r="Q1053">
        <v>15017</v>
      </c>
      <c r="U1053">
        <v>41.42</v>
      </c>
      <c r="AD1053">
        <v>41.42</v>
      </c>
      <c r="AM1053">
        <v>41.42</v>
      </c>
      <c r="AW1053">
        <v>41.42</v>
      </c>
      <c r="BG1053">
        <v>41.42</v>
      </c>
      <c r="BQ1053">
        <v>41.42</v>
      </c>
      <c r="CA1053">
        <v>41.42</v>
      </c>
      <c r="CK1053" s="17">
        <v>41.42</v>
      </c>
      <c r="CU1053">
        <v>41.42</v>
      </c>
      <c r="DE1053">
        <v>41.42</v>
      </c>
      <c r="DO1053">
        <v>41.42</v>
      </c>
      <c r="DY1053">
        <v>41.42</v>
      </c>
      <c r="EI1053">
        <v>41.42</v>
      </c>
      <c r="ES1053">
        <v>41.42</v>
      </c>
      <c r="FC1053">
        <v>41.42</v>
      </c>
      <c r="FM1053">
        <v>41.42</v>
      </c>
      <c r="FW1053">
        <v>41.42</v>
      </c>
      <c r="GG1053">
        <v>41.42</v>
      </c>
      <c r="GQ1053">
        <v>41.42</v>
      </c>
      <c r="HA1053">
        <v>41.42</v>
      </c>
      <c r="HK1053">
        <v>41.42</v>
      </c>
      <c r="HU1053">
        <v>41.42</v>
      </c>
      <c r="IE1053">
        <v>41.42</v>
      </c>
      <c r="IO1053">
        <v>41.42</v>
      </c>
      <c r="IY1053">
        <v>41.42</v>
      </c>
      <c r="JI1053">
        <v>41.42</v>
      </c>
    </row>
    <row r="1054" spans="1:277" x14ac:dyDescent="0.3">
      <c r="A1054" s="2">
        <f>IFERROR(AVERAGEIF(Customer_Revenue[[#This Row],[1/3/2022]:[3/31/2022]], "&gt;0"), 0)</f>
        <v>48.08</v>
      </c>
      <c r="B1054" s="1">
        <f>IFERROR(AVEDEV(Customer_Revenue[[#This Row],[1/3/2022]:[3/31/2022]]),0)</f>
        <v>21.368888888888886</v>
      </c>
      <c r="C1054" s="1">
        <f>IFERROR(MAX(0,#REF!-#REF!),0)</f>
        <v>0</v>
      </c>
      <c r="D1054" s="1">
        <f>IFERROR(#REF!+#REF!,0)</f>
        <v>0</v>
      </c>
      <c r="E1054" s="2">
        <f>IFERROR(AVERAGEIF(Customer_Revenue[[#This Row],[4/1/2022]:[6/30/2022]], "&gt;0"), 0)</f>
        <v>20</v>
      </c>
      <c r="F1054" s="1">
        <f>IFERROR(AVEDEV(Customer_Revenue[[#This Row],[4/1/2022]:[6/30/2022]]),0)</f>
        <v>0</v>
      </c>
      <c r="G1054" s="1">
        <f>IFERROR(MAX(0,#REF!-#REF!),0)</f>
        <v>0</v>
      </c>
      <c r="H1054" s="1">
        <f>IFERROR(#REF!+#REF!,0)</f>
        <v>0</v>
      </c>
      <c r="I1054" s="2">
        <f>IFERROR(AVERAGEIF(Customer_Revenue[[#This Row],[4/1/2022]:[9/30/2022]], "&gt;0"),0)</f>
        <v>20</v>
      </c>
      <c r="J1054" s="1">
        <f>IFERROR(AVEDEV(Customer_Revenue[[#This Row],[4/1/2022]:[9/30/2022]]),0)</f>
        <v>0</v>
      </c>
      <c r="K1054" s="1">
        <f>IFERROR(MAX(0,Customer_Revenue[[#This Row],[Q3 Mean]]-Customer_Revenue[[#This Row],[Q3 Mean Absolute Deviation]]),0)</f>
        <v>20</v>
      </c>
      <c r="L1054" s="1">
        <f>IFERROR(MAX(0,Customer_Revenue[[#This Row],[Q3 Mean]]+Customer_Revenue[[#This Row],[Q3 Mean Absolute Deviation]]),0)</f>
        <v>20</v>
      </c>
      <c r="M1054" s="2">
        <f>IFERROR(AVERAGEIF(Customer_Revenue[[#This Row],[10/1/2021]:[3/31/2022]], "&gt;0"),0)</f>
        <v>41.0625</v>
      </c>
      <c r="N1054" s="1">
        <f>IFERROR(AVEDEV(Customer_Revenue[[#This Row],[10/1/2021]:[3/31/2022]]),0)</f>
        <v>20.454999999999998</v>
      </c>
      <c r="O1054" s="1">
        <f>IFERROR(MAX(0,#REF!-#REF!),0)</f>
        <v>0</v>
      </c>
      <c r="P1054" s="1">
        <f>IFERROR(#REF!+#REF!,0)</f>
        <v>0</v>
      </c>
      <c r="Q1054">
        <v>15018</v>
      </c>
      <c r="AK1054">
        <v>20.76</v>
      </c>
      <c r="BE1054">
        <v>0</v>
      </c>
      <c r="BY1054">
        <v>47.33</v>
      </c>
      <c r="CK1054" s="17"/>
      <c r="DC1054">
        <v>0</v>
      </c>
      <c r="DM1054">
        <v>47.33</v>
      </c>
      <c r="EQ1054">
        <v>48.83</v>
      </c>
      <c r="FA1054">
        <v>20</v>
      </c>
      <c r="FU1054">
        <v>20</v>
      </c>
      <c r="GO1054">
        <v>20</v>
      </c>
      <c r="HI1054">
        <v>20</v>
      </c>
      <c r="IH1054">
        <v>20</v>
      </c>
      <c r="IW1054">
        <v>20</v>
      </c>
      <c r="JQ1054">
        <v>20</v>
      </c>
    </row>
    <row r="1055" spans="1:277" x14ac:dyDescent="0.3">
      <c r="A1055" s="2">
        <f>IFERROR(AVERAGEIF(Customer_Revenue[[#This Row],[1/3/2022]:[3/31/2022]], "&gt;0"), 0)</f>
        <v>41.41</v>
      </c>
      <c r="B1055" s="1">
        <f>IFERROR(AVEDEV(Customer_Revenue[[#This Row],[1/3/2022]:[3/31/2022]]),0)</f>
        <v>0.66666666666666663</v>
      </c>
      <c r="C1055" s="1">
        <f>IFERROR(MAX(0,#REF!-#REF!),0)</f>
        <v>0</v>
      </c>
      <c r="D1055" s="1">
        <f>IFERROR(#REF!+#REF!,0)</f>
        <v>0</v>
      </c>
      <c r="E1055" s="2">
        <f>IFERROR(AVERAGEIF(Customer_Revenue[[#This Row],[4/1/2022]:[6/30/2022]], "&gt;0"), 0)</f>
        <v>42.116666666666667</v>
      </c>
      <c r="F1055" s="1">
        <f>IFERROR(AVEDEV(Customer_Revenue[[#This Row],[4/1/2022]:[6/30/2022]]),0)</f>
        <v>0.6111111111111095</v>
      </c>
      <c r="G1055" s="1">
        <f>IFERROR(MAX(0,#REF!-#REF!),0)</f>
        <v>0</v>
      </c>
      <c r="H1055" s="1">
        <f>IFERROR(#REF!+#REF!,0)</f>
        <v>0</v>
      </c>
      <c r="I1055" s="2">
        <f>IFERROR(AVERAGEIF(Customer_Revenue[[#This Row],[4/1/2022]:[9/30/2022]], "&gt;0"),0)</f>
        <v>42.335714285714289</v>
      </c>
      <c r="J1055" s="1">
        <f>IFERROR(AVEDEV(Customer_Revenue[[#This Row],[4/1/2022]:[9/30/2022]]),0)</f>
        <v>0.36775510204081641</v>
      </c>
      <c r="K1055" s="1">
        <f>IFERROR(MAX(0,Customer_Revenue[[#This Row],[Q3 Mean]]-Customer_Revenue[[#This Row],[Q3 Mean Absolute Deviation]]),0)</f>
        <v>41.967959183673472</v>
      </c>
      <c r="L1055" s="1">
        <f>IFERROR(MAX(0,Customer_Revenue[[#This Row],[Q3 Mean]]+Customer_Revenue[[#This Row],[Q3 Mean Absolute Deviation]]),0)</f>
        <v>42.703469387755106</v>
      </c>
      <c r="M1055" s="2">
        <f>IFERROR(AVERAGEIF(Customer_Revenue[[#This Row],[10/1/2021]:[3/31/2022]], "&gt;0"),0)</f>
        <v>47.17499999999999</v>
      </c>
      <c r="N1055" s="1">
        <f>IFERROR(AVEDEV(Customer_Revenue[[#This Row],[10/1/2021]:[3/31/2022]]),0)</f>
        <v>11.797959183673466</v>
      </c>
      <c r="O1055" s="1">
        <f>IFERROR(MAX(0,#REF!-#REF!),0)</f>
        <v>0</v>
      </c>
      <c r="P1055" s="1">
        <f>IFERROR(#REF!+#REF!,0)</f>
        <v>0</v>
      </c>
      <c r="Q1055">
        <v>15019</v>
      </c>
      <c r="AK1055">
        <v>50.5</v>
      </c>
      <c r="BE1055">
        <v>67.41</v>
      </c>
      <c r="BM1055">
        <v>-1</v>
      </c>
      <c r="BY1055">
        <v>40.909999999999997</v>
      </c>
      <c r="CK1055" s="17"/>
      <c r="CS1055">
        <v>40.909999999999997</v>
      </c>
      <c r="DR1055">
        <v>40.909999999999997</v>
      </c>
      <c r="EL1055">
        <v>42.41</v>
      </c>
      <c r="FA1055">
        <v>42.41</v>
      </c>
      <c r="FU1055">
        <v>41.2</v>
      </c>
      <c r="GO1055">
        <v>42.74</v>
      </c>
      <c r="HI1055">
        <v>42.74</v>
      </c>
      <c r="IC1055">
        <v>42.74</v>
      </c>
      <c r="IW1055">
        <v>42.26</v>
      </c>
      <c r="JQ1055">
        <v>42.26</v>
      </c>
    </row>
    <row r="1056" spans="1:277" x14ac:dyDescent="0.3">
      <c r="A1056" s="2">
        <f>IFERROR(AVERAGEIF(Customer_Revenue[[#This Row],[1/3/2022]:[3/31/2022]], "&gt;0"), 0)</f>
        <v>44</v>
      </c>
      <c r="B1056" s="1">
        <f>IFERROR(AVEDEV(Customer_Revenue[[#This Row],[1/3/2022]:[3/31/2022]]),0)</f>
        <v>16.600000000000001</v>
      </c>
      <c r="C1056" s="1">
        <f>IFERROR(MAX(0,#REF!-#REF!),0)</f>
        <v>0</v>
      </c>
      <c r="D1056" s="1">
        <f>IFERROR(#REF!+#REF!,0)</f>
        <v>0</v>
      </c>
      <c r="E1056" s="2">
        <f>IFERROR(AVERAGEIF(Customer_Revenue[[#This Row],[4/1/2022]:[6/30/2022]], "&gt;0"), 0)</f>
        <v>37.703333333333333</v>
      </c>
      <c r="F1056" s="1">
        <f>IFERROR(AVEDEV(Customer_Revenue[[#This Row],[4/1/2022]:[6/30/2022]]),0)</f>
        <v>0.40444444444444611</v>
      </c>
      <c r="G1056" s="1">
        <f>IFERROR(MAX(0,#REF!-#REF!),0)</f>
        <v>0</v>
      </c>
      <c r="H1056" s="1">
        <f>IFERROR(#REF!+#REF!,0)</f>
        <v>0</v>
      </c>
      <c r="I1056" s="2">
        <f>IFERROR(AVERAGEIF(Customer_Revenue[[#This Row],[4/1/2022]:[9/30/2022]], "&gt;0"),0)</f>
        <v>38.884</v>
      </c>
      <c r="J1056" s="1">
        <f>IFERROR(AVEDEV(Customer_Revenue[[#This Row],[4/1/2022]:[9/30/2022]]),0)</f>
        <v>10.80111111111111</v>
      </c>
      <c r="K1056" s="1">
        <f>IFERROR(MAX(0,Customer_Revenue[[#This Row],[Q3 Mean]]-Customer_Revenue[[#This Row],[Q3 Mean Absolute Deviation]]),0)</f>
        <v>28.082888888888888</v>
      </c>
      <c r="L1056" s="1">
        <f>IFERROR(MAX(0,Customer_Revenue[[#This Row],[Q3 Mean]]+Customer_Revenue[[#This Row],[Q3 Mean Absolute Deviation]]),0)</f>
        <v>49.685111111111112</v>
      </c>
      <c r="M1056" s="2">
        <f>IFERROR(AVERAGEIF(Customer_Revenue[[#This Row],[10/1/2021]:[3/31/2022]], "&gt;0"),0)</f>
        <v>37.559999999999995</v>
      </c>
      <c r="N1056" s="1">
        <f>IFERROR(AVEDEV(Customer_Revenue[[#This Row],[10/1/2021]:[3/31/2022]]),0)</f>
        <v>14.085000000000001</v>
      </c>
      <c r="O1056" s="1">
        <f>IFERROR(MAX(0,#REF!-#REF!),0)</f>
        <v>0</v>
      </c>
      <c r="P1056" s="1">
        <f>IFERROR(#REF!+#REF!,0)</f>
        <v>0</v>
      </c>
      <c r="Q1056">
        <v>15020</v>
      </c>
      <c r="T1056">
        <v>0</v>
      </c>
      <c r="U1056">
        <v>31.12</v>
      </c>
      <c r="AN1056">
        <v>31.12</v>
      </c>
      <c r="BH1056">
        <v>31.12</v>
      </c>
      <c r="CG1056">
        <v>32.799999999999997</v>
      </c>
      <c r="CK1056" s="17"/>
      <c r="CV1056">
        <v>0</v>
      </c>
      <c r="DP1056">
        <v>61.8</v>
      </c>
      <c r="EJ1056">
        <v>37.4</v>
      </c>
      <c r="FD1056">
        <v>37.4</v>
      </c>
      <c r="FX1056">
        <v>37.4</v>
      </c>
      <c r="GR1056">
        <v>38.31</v>
      </c>
      <c r="HL1056">
        <v>38.31</v>
      </c>
      <c r="IF1056">
        <v>0</v>
      </c>
      <c r="IZ1056">
        <v>43</v>
      </c>
    </row>
    <row r="1057" spans="1:277" x14ac:dyDescent="0.3">
      <c r="A1057" s="2">
        <f>IFERROR(AVERAGEIF(Customer_Revenue[[#This Row],[1/3/2022]:[3/31/2022]], "&gt;0"), 0)</f>
        <v>70.326666666666668</v>
      </c>
      <c r="B1057" s="1">
        <f>IFERROR(AVEDEV(Customer_Revenue[[#This Row],[1/3/2022]:[3/31/2022]]),0)</f>
        <v>26.372500000000002</v>
      </c>
      <c r="C1057" s="1">
        <f>IFERROR(MAX(0,#REF!-#REF!),0)</f>
        <v>0</v>
      </c>
      <c r="D1057" s="1">
        <f>IFERROR(#REF!+#REF!,0)</f>
        <v>0</v>
      </c>
      <c r="E1057" s="2">
        <f>IFERROR(AVERAGEIF(Customer_Revenue[[#This Row],[4/1/2022]:[6/30/2022]], "&gt;0"), 0)</f>
        <v>66.933333333333337</v>
      </c>
      <c r="F1057" s="1">
        <f>IFERROR(AVEDEV(Customer_Revenue[[#This Row],[4/1/2022]:[6/30/2022]]),0)</f>
        <v>0.52444444444444116</v>
      </c>
      <c r="G1057" s="1">
        <f>IFERROR(MAX(0,#REF!-#REF!),0)</f>
        <v>0</v>
      </c>
      <c r="H1057" s="1">
        <f>IFERROR(#REF!+#REF!,0)</f>
        <v>0</v>
      </c>
      <c r="I1057" s="2">
        <f>IFERROR(AVERAGEIF(Customer_Revenue[[#This Row],[4/1/2022]:[9/30/2022]], "&gt;0"),0)</f>
        <v>67.265000000000001</v>
      </c>
      <c r="J1057" s="1">
        <f>IFERROR(AVEDEV(Customer_Revenue[[#This Row],[4/1/2022]:[9/30/2022]]),0)</f>
        <v>0.48333333333332956</v>
      </c>
      <c r="K1057" s="1">
        <f>IFERROR(MAX(0,Customer_Revenue[[#This Row],[Q3 Mean]]-Customer_Revenue[[#This Row],[Q3 Mean Absolute Deviation]]),0)</f>
        <v>66.781666666666666</v>
      </c>
      <c r="L1057" s="1">
        <f>IFERROR(MAX(0,Customer_Revenue[[#This Row],[Q3 Mean]]+Customer_Revenue[[#This Row],[Q3 Mean Absolute Deviation]]),0)</f>
        <v>67.748333333333335</v>
      </c>
      <c r="M1057" s="2">
        <f>IFERROR(AVERAGEIF(Customer_Revenue[[#This Row],[10/1/2021]:[3/31/2022]], "&gt;0"),0)</f>
        <v>73.03</v>
      </c>
      <c r="N1057" s="1">
        <f>IFERROR(AVEDEV(Customer_Revenue[[#This Row],[10/1/2021]:[3/31/2022]]),0)</f>
        <v>25.244938271604937</v>
      </c>
      <c r="O1057" s="1">
        <f>IFERROR(MAX(0,#REF!-#REF!),0)</f>
        <v>0</v>
      </c>
      <c r="P1057" s="1">
        <f>IFERROR(#REF!+#REF!,0)</f>
        <v>0</v>
      </c>
      <c r="Q1057">
        <v>15021</v>
      </c>
      <c r="T1057">
        <v>0</v>
      </c>
      <c r="U1057">
        <v>77.89</v>
      </c>
      <c r="AM1057">
        <v>77.900000000000006</v>
      </c>
      <c r="BG1057">
        <v>77.900000000000006</v>
      </c>
      <c r="CA1057">
        <v>66.540000000000006</v>
      </c>
      <c r="CK1057" s="17"/>
      <c r="CU1057">
        <v>77.900000000000006</v>
      </c>
      <c r="DO1057">
        <v>0</v>
      </c>
      <c r="DP1057">
        <v>66.540000000000006</v>
      </c>
      <c r="EJ1057">
        <v>66.540000000000006</v>
      </c>
      <c r="FJ1057">
        <v>66.540000000000006</v>
      </c>
      <c r="FX1057">
        <v>66.540000000000006</v>
      </c>
      <c r="GR1057">
        <v>67.72</v>
      </c>
      <c r="HL1057">
        <v>67.72</v>
      </c>
      <c r="IF1057">
        <v>67.72</v>
      </c>
      <c r="IZ1057">
        <v>67.349999999999994</v>
      </c>
    </row>
    <row r="1058" spans="1:277" x14ac:dyDescent="0.3">
      <c r="A1058" s="2">
        <f>IFERROR(AVERAGEIF(Customer_Revenue[[#This Row],[1/3/2022]:[3/31/2022]], "&gt;0"), 0)</f>
        <v>16.3</v>
      </c>
      <c r="B1058" s="1">
        <f>IFERROR(AVEDEV(Customer_Revenue[[#This Row],[1/3/2022]:[3/31/2022]]),0)</f>
        <v>6.1124999999999998</v>
      </c>
      <c r="C1058" s="1">
        <f>IFERROR(MAX(0,#REF!-#REF!),0)</f>
        <v>0</v>
      </c>
      <c r="D1058" s="1">
        <f>IFERROR(#REF!+#REF!,0)</f>
        <v>0</v>
      </c>
      <c r="E1058" s="2">
        <f>IFERROR(AVERAGEIF(Customer_Revenue[[#This Row],[4/1/2022]:[6/30/2022]], "&gt;0"), 0)</f>
        <v>16.89</v>
      </c>
      <c r="F1058" s="1">
        <f>IFERROR(AVEDEV(Customer_Revenue[[#This Row],[4/1/2022]:[6/30/2022]]),0)</f>
        <v>7.5066666666666677</v>
      </c>
      <c r="G1058" s="1">
        <f>IFERROR(MAX(0,#REF!-#REF!),0)</f>
        <v>0</v>
      </c>
      <c r="H1058" s="1">
        <f>IFERROR(#REF!+#REF!,0)</f>
        <v>0</v>
      </c>
      <c r="I1058" s="2">
        <f>IFERROR(AVERAGEIF(Customer_Revenue[[#This Row],[4/1/2022]:[9/30/2022]], "&gt;0"),0)</f>
        <v>17.170000000000002</v>
      </c>
      <c r="J1058" s="1">
        <f>IFERROR(AVEDEV(Customer_Revenue[[#This Row],[4/1/2022]:[9/30/2022]]),0)</f>
        <v>4.769444444444443</v>
      </c>
      <c r="K1058" s="1">
        <f>IFERROR(MAX(0,Customer_Revenue[[#This Row],[Q3 Mean]]-Customer_Revenue[[#This Row],[Q3 Mean Absolute Deviation]]),0)</f>
        <v>12.40055555555556</v>
      </c>
      <c r="L1058" s="1">
        <f>IFERROR(MAX(0,Customer_Revenue[[#This Row],[Q3 Mean]]+Customer_Revenue[[#This Row],[Q3 Mean Absolute Deviation]]),0)</f>
        <v>21.939444444444444</v>
      </c>
      <c r="M1058" s="2">
        <f>IFERROR(AVERAGEIF(Customer_Revenue[[#This Row],[10/1/2021]:[3/31/2022]], "&gt;0"),0)</f>
        <v>16.3</v>
      </c>
      <c r="N1058" s="1">
        <f>IFERROR(AVEDEV(Customer_Revenue[[#This Row],[10/1/2021]:[3/31/2022]]),0)</f>
        <v>5.6345679012345675</v>
      </c>
      <c r="O1058" s="1">
        <f>IFERROR(MAX(0,#REF!-#REF!),0)</f>
        <v>0</v>
      </c>
      <c r="P1058" s="1">
        <f>IFERROR(#REF!+#REF!,0)</f>
        <v>0</v>
      </c>
      <c r="Q1058">
        <v>15022</v>
      </c>
      <c r="T1058">
        <v>0</v>
      </c>
      <c r="U1058">
        <v>16.3</v>
      </c>
      <c r="AM1058">
        <v>16.3</v>
      </c>
      <c r="BG1058">
        <v>16.3</v>
      </c>
      <c r="CA1058">
        <v>16.3</v>
      </c>
      <c r="CK1058" s="17"/>
      <c r="CU1058">
        <v>16.3</v>
      </c>
      <c r="DO1058">
        <v>0</v>
      </c>
      <c r="DP1058">
        <v>16.3</v>
      </c>
      <c r="EJ1058">
        <v>16.3</v>
      </c>
      <c r="FJ1058">
        <v>16.3</v>
      </c>
      <c r="FX1058">
        <v>0</v>
      </c>
      <c r="GR1058">
        <v>17.48</v>
      </c>
      <c r="HL1058">
        <v>17.48</v>
      </c>
      <c r="IF1058">
        <v>17.48</v>
      </c>
      <c r="JJ1058">
        <v>17.11</v>
      </c>
    </row>
    <row r="1059" spans="1:277" x14ac:dyDescent="0.3">
      <c r="A1059" s="2">
        <f>IFERROR(AVERAGEIF(Customer_Revenue[[#This Row],[1/3/2022]:[3/31/2022]], "&gt;0"), 0)</f>
        <v>15.800000000000002</v>
      </c>
      <c r="B1059" s="1">
        <f>IFERROR(AVEDEV(Customer_Revenue[[#This Row],[1/3/2022]:[3/31/2022]]),0)</f>
        <v>1.7763568394002505E-15</v>
      </c>
      <c r="C1059" s="1">
        <f>IFERROR(MAX(0,#REF!-#REF!),0)</f>
        <v>0</v>
      </c>
      <c r="D1059" s="1">
        <f>IFERROR(#REF!+#REF!,0)</f>
        <v>0</v>
      </c>
      <c r="E1059" s="2">
        <f>IFERROR(AVERAGEIF(Customer_Revenue[[#This Row],[4/1/2022]:[6/30/2022]], "&gt;0"), 0)</f>
        <v>23.408000000000001</v>
      </c>
      <c r="F1059" s="1">
        <f>IFERROR(AVEDEV(Customer_Revenue[[#This Row],[4/1/2022]:[6/30/2022]]),0)</f>
        <v>9.1295999999999999</v>
      </c>
      <c r="G1059" s="1">
        <f>IFERROR(MAX(0,#REF!-#REF!),0)</f>
        <v>0</v>
      </c>
      <c r="H1059" s="1">
        <f>IFERROR(#REF!+#REF!,0)</f>
        <v>0</v>
      </c>
      <c r="I1059" s="2">
        <f>IFERROR(AVERAGEIF(Customer_Revenue[[#This Row],[4/1/2022]:[9/30/2022]], "&gt;0"),0)</f>
        <v>25.520000000000003</v>
      </c>
      <c r="J1059" s="1">
        <f>IFERROR(AVEDEV(Customer_Revenue[[#This Row],[4/1/2022]:[9/30/2022]]),0)</f>
        <v>11.745000000000001</v>
      </c>
      <c r="K1059" s="1">
        <f>IFERROR(MAX(0,Customer_Revenue[[#This Row],[Q3 Mean]]-Customer_Revenue[[#This Row],[Q3 Mean Absolute Deviation]]),0)</f>
        <v>13.775000000000002</v>
      </c>
      <c r="L1059" s="1">
        <f>IFERROR(MAX(0,Customer_Revenue[[#This Row],[Q3 Mean]]+Customer_Revenue[[#This Row],[Q3 Mean Absolute Deviation]]),0)</f>
        <v>37.265000000000001</v>
      </c>
      <c r="M1059" s="2">
        <f>IFERROR(AVERAGEIF(Customer_Revenue[[#This Row],[10/1/2021]:[3/31/2022]], "&gt;0"),0)</f>
        <v>19.626666666666665</v>
      </c>
      <c r="N1059" s="1">
        <f>IFERROR(AVEDEV(Customer_Revenue[[#This Row],[10/1/2021]:[3/31/2022]]),0)</f>
        <v>7.3599999999999994</v>
      </c>
      <c r="O1059" s="1">
        <f>IFERROR(MAX(0,#REF!-#REF!),0)</f>
        <v>0</v>
      </c>
      <c r="P1059" s="1">
        <f>IFERROR(#REF!+#REF!,0)</f>
        <v>0</v>
      </c>
      <c r="Q1059">
        <v>15023</v>
      </c>
      <c r="Y1059">
        <v>0</v>
      </c>
      <c r="Z1059">
        <v>38.76</v>
      </c>
      <c r="AR1059">
        <v>0</v>
      </c>
      <c r="AV1059">
        <v>15.8</v>
      </c>
      <c r="BP1059">
        <v>15.8</v>
      </c>
      <c r="CK1059" s="17"/>
      <c r="CO1059">
        <v>15.8</v>
      </c>
      <c r="DD1059">
        <v>15.8</v>
      </c>
      <c r="DY1059">
        <v>15.8</v>
      </c>
      <c r="ER1059">
        <v>15.8</v>
      </c>
      <c r="FL1059">
        <v>15.8</v>
      </c>
      <c r="GF1059">
        <v>15.8</v>
      </c>
      <c r="GL1059">
        <v>26.33</v>
      </c>
      <c r="GZ1059">
        <v>43.31</v>
      </c>
      <c r="HT1059">
        <v>53.9</v>
      </c>
      <c r="IN1059">
        <v>16.61</v>
      </c>
      <c r="JH1059">
        <v>16.61</v>
      </c>
    </row>
    <row r="1060" spans="1:277" x14ac:dyDescent="0.3">
      <c r="A1060" s="2">
        <f>IFERROR(AVERAGEIF(Customer_Revenue[[#This Row],[1/3/2022]:[3/31/2022]], "&gt;0"), 0)</f>
        <v>84.76</v>
      </c>
      <c r="B1060" s="1">
        <f>IFERROR(AVEDEV(Customer_Revenue[[#This Row],[1/3/2022]:[3/31/2022]]),0)</f>
        <v>31.785</v>
      </c>
      <c r="C1060" s="1">
        <f>IFERROR(MAX(0,#REF!-#REF!),0)</f>
        <v>0</v>
      </c>
      <c r="D1060" s="1">
        <f>IFERROR(#REF!+#REF!,0)</f>
        <v>0</v>
      </c>
      <c r="E1060" s="2">
        <f>IFERROR(AVERAGEIF(Customer_Revenue[[#This Row],[4/1/2022]:[6/30/2022]], "&gt;0"), 0)</f>
        <v>44.28</v>
      </c>
      <c r="F1060" s="1">
        <f>IFERROR(AVEDEV(Customer_Revenue[[#This Row],[4/1/2022]:[6/30/2022]]),0)</f>
        <v>0.76999999999999957</v>
      </c>
      <c r="G1060" s="1">
        <f>IFERROR(MAX(0,#REF!-#REF!),0)</f>
        <v>0</v>
      </c>
      <c r="H1060" s="1">
        <f>IFERROR(#REF!+#REF!,0)</f>
        <v>0</v>
      </c>
      <c r="I1060" s="2">
        <f>IFERROR(AVERAGEIF(Customer_Revenue[[#This Row],[4/1/2022]:[9/30/2022]], "&gt;0"),0)</f>
        <v>41.24</v>
      </c>
      <c r="J1060" s="1">
        <f>IFERROR(AVEDEV(Customer_Revenue[[#This Row],[4/1/2022]:[9/30/2022]]),0)</f>
        <v>17.52666666666666</v>
      </c>
      <c r="K1060" s="1">
        <f>IFERROR(MAX(0,Customer_Revenue[[#This Row],[Q3 Mean]]-Customer_Revenue[[#This Row],[Q3 Mean Absolute Deviation]]),0)</f>
        <v>23.713333333333342</v>
      </c>
      <c r="L1060" s="1">
        <f>IFERROR(MAX(0,Customer_Revenue[[#This Row],[Q3 Mean]]+Customer_Revenue[[#This Row],[Q3 Mean Absolute Deviation]]),0)</f>
        <v>58.766666666666666</v>
      </c>
      <c r="M1060" s="2">
        <f>IFERROR(AVERAGEIF(Customer_Revenue[[#This Row],[10/1/2021]:[3/31/2022]], "&gt;0"),0)</f>
        <v>76.039999999999992</v>
      </c>
      <c r="N1060" s="1">
        <f>IFERROR(AVEDEV(Customer_Revenue[[#This Row],[10/1/2021]:[3/31/2022]]),0)</f>
        <v>28.662500000000009</v>
      </c>
      <c r="O1060" s="1">
        <f>IFERROR(MAX(0,#REF!-#REF!),0)</f>
        <v>0</v>
      </c>
      <c r="P1060" s="1">
        <f>IFERROR(#REF!+#REF!,0)</f>
        <v>0</v>
      </c>
      <c r="Q1060">
        <v>15024</v>
      </c>
      <c r="Y1060">
        <v>0</v>
      </c>
      <c r="Z1060">
        <v>56.44</v>
      </c>
      <c r="AR1060">
        <v>72.760000000000005</v>
      </c>
      <c r="BL1060">
        <v>72.760000000000005</v>
      </c>
      <c r="CK1060" s="17">
        <v>0</v>
      </c>
      <c r="CZ1060">
        <v>72.760000000000005</v>
      </c>
      <c r="DT1060">
        <v>72.760000000000005</v>
      </c>
      <c r="EN1060">
        <v>108.76</v>
      </c>
      <c r="FH1060">
        <v>43.51</v>
      </c>
      <c r="GV1060">
        <v>45.05</v>
      </c>
      <c r="HP1060">
        <v>45.05</v>
      </c>
      <c r="IJ1060">
        <v>45.05</v>
      </c>
      <c r="IL1060">
        <v>-17.079999999999998</v>
      </c>
      <c r="JD1060">
        <v>27.54</v>
      </c>
    </row>
    <row r="1061" spans="1:277" x14ac:dyDescent="0.3">
      <c r="A1061" s="2">
        <f>IFERROR(AVERAGEIF(Customer_Revenue[[#This Row],[1/3/2022]:[3/31/2022]], "&gt;0"), 0)</f>
        <v>103.69</v>
      </c>
      <c r="B1061" s="1">
        <f>IFERROR(AVEDEV(Customer_Revenue[[#This Row],[1/3/2022]:[3/31/2022]]),0)</f>
        <v>0</v>
      </c>
      <c r="C1061" s="1">
        <f>IFERROR(MAX(0,#REF!-#REF!),0)</f>
        <v>0</v>
      </c>
      <c r="D1061" s="1">
        <f>IFERROR(#REF!+#REF!,0)</f>
        <v>0</v>
      </c>
      <c r="E1061" s="2">
        <f>IFERROR(AVERAGEIF(Customer_Revenue[[#This Row],[4/1/2022]:[6/30/2022]], "&gt;0"), 0)</f>
        <v>103.985</v>
      </c>
      <c r="F1061" s="1">
        <f>IFERROR(AVEDEV(Customer_Revenue[[#This Row],[4/1/2022]:[6/30/2022]]),0)</f>
        <v>0.44250000000000256</v>
      </c>
      <c r="G1061" s="1">
        <f>IFERROR(MAX(0,#REF!-#REF!),0)</f>
        <v>0</v>
      </c>
      <c r="H1061" s="1">
        <f>IFERROR(#REF!+#REF!,0)</f>
        <v>0</v>
      </c>
      <c r="I1061" s="2">
        <f>IFERROR(AVERAGEIF(Customer_Revenue[[#This Row],[4/1/2022]:[9/30/2022]], "&gt;0"),0)</f>
        <v>104.25857142857141</v>
      </c>
      <c r="J1061" s="1">
        <f>IFERROR(AVEDEV(Customer_Revenue[[#This Row],[4/1/2022]:[9/30/2022]]),0)</f>
        <v>0.48734693877551444</v>
      </c>
      <c r="K1061" s="1">
        <f>IFERROR(MAX(0,Customer_Revenue[[#This Row],[Q3 Mean]]-Customer_Revenue[[#This Row],[Q3 Mean Absolute Deviation]]),0)</f>
        <v>103.7712244897959</v>
      </c>
      <c r="L1061" s="1">
        <f>IFERROR(MAX(0,Customer_Revenue[[#This Row],[Q3 Mean]]+Customer_Revenue[[#This Row],[Q3 Mean Absolute Deviation]]),0)</f>
        <v>104.74591836734693</v>
      </c>
      <c r="M1061" s="2">
        <f>IFERROR(AVERAGEIF(Customer_Revenue[[#This Row],[10/1/2021]:[3/31/2022]], "&gt;0"),0)</f>
        <v>104.90666666666668</v>
      </c>
      <c r="N1061" s="1">
        <f>IFERROR(AVEDEV(Customer_Revenue[[#This Row],[10/1/2021]:[3/31/2022]]),0)</f>
        <v>1.6222222222222296</v>
      </c>
      <c r="O1061" s="1">
        <f>IFERROR(MAX(0,#REF!-#REF!),0)</f>
        <v>0</v>
      </c>
      <c r="P1061" s="1">
        <f>IFERROR(#REF!+#REF!,0)</f>
        <v>0</v>
      </c>
      <c r="Q1061">
        <v>15025</v>
      </c>
      <c r="AD1061">
        <v>107.34</v>
      </c>
      <c r="AX1061">
        <v>107.34</v>
      </c>
      <c r="BR1061">
        <v>103.69</v>
      </c>
      <c r="CK1061" s="17"/>
      <c r="CL1061">
        <v>103.69</v>
      </c>
      <c r="DF1061">
        <v>103.69</v>
      </c>
      <c r="DZ1061">
        <v>103.69</v>
      </c>
      <c r="ET1061">
        <v>103.69</v>
      </c>
      <c r="FN1061">
        <v>103.69</v>
      </c>
      <c r="GH1061">
        <v>103.69</v>
      </c>
      <c r="HB1061">
        <v>104.87</v>
      </c>
      <c r="HV1061">
        <v>104.87</v>
      </c>
      <c r="IP1061">
        <v>104.5</v>
      </c>
      <c r="JJ1061">
        <v>104.5</v>
      </c>
    </row>
    <row r="1062" spans="1:277" x14ac:dyDescent="0.3">
      <c r="A1062" s="2">
        <f>IFERROR(AVERAGEIF(Customer_Revenue[[#This Row],[1/3/2022]:[3/31/2022]], "&gt;0"), 0)</f>
        <v>43.19</v>
      </c>
      <c r="B1062" s="1">
        <f>IFERROR(AVEDEV(Customer_Revenue[[#This Row],[1/3/2022]:[3/31/2022]]),0)</f>
        <v>0</v>
      </c>
      <c r="C1062" s="1">
        <f>IFERROR(MAX(0,#REF!-#REF!),0)</f>
        <v>0</v>
      </c>
      <c r="D1062" s="1">
        <f>IFERROR(#REF!+#REF!,0)</f>
        <v>0</v>
      </c>
      <c r="E1062" s="2">
        <f>IFERROR(AVERAGEIF(Customer_Revenue[[#This Row],[4/1/2022]:[6/30/2022]], "&gt;0"), 0)</f>
        <v>43.484999999999999</v>
      </c>
      <c r="F1062" s="1">
        <f>IFERROR(AVEDEV(Customer_Revenue[[#This Row],[4/1/2022]:[6/30/2022]]),0)</f>
        <v>0.44250000000000078</v>
      </c>
      <c r="G1062" s="1">
        <f>IFERROR(MAX(0,#REF!-#REF!),0)</f>
        <v>0</v>
      </c>
      <c r="H1062" s="1">
        <f>IFERROR(#REF!+#REF!,0)</f>
        <v>0</v>
      </c>
      <c r="I1062" s="2">
        <f>IFERROR(AVERAGEIF(Customer_Revenue[[#This Row],[4/1/2022]:[9/30/2022]], "&gt;0"),0)</f>
        <v>43.758571428571429</v>
      </c>
      <c r="J1062" s="1">
        <f>IFERROR(AVEDEV(Customer_Revenue[[#This Row],[4/1/2022]:[9/30/2022]]),0)</f>
        <v>0.48734693877551039</v>
      </c>
      <c r="K1062" s="1">
        <f>IFERROR(MAX(0,Customer_Revenue[[#This Row],[Q3 Mean]]-Customer_Revenue[[#This Row],[Q3 Mean Absolute Deviation]]),0)</f>
        <v>43.27122448979592</v>
      </c>
      <c r="L1062" s="1">
        <f>IFERROR(MAX(0,Customer_Revenue[[#This Row],[Q3 Mean]]+Customer_Revenue[[#This Row],[Q3 Mean Absolute Deviation]]),0)</f>
        <v>44.245918367346938</v>
      </c>
      <c r="M1062" s="2">
        <f>IFERROR(AVERAGEIF(Customer_Revenue[[#This Row],[10/1/2021]:[3/31/2022]], "&gt;0"),0)</f>
        <v>43.19</v>
      </c>
      <c r="N1062" s="1">
        <f>IFERROR(AVEDEV(Customer_Revenue[[#This Row],[10/1/2021]:[3/31/2022]]),0)</f>
        <v>0</v>
      </c>
      <c r="O1062" s="1">
        <f>IFERROR(MAX(0,#REF!-#REF!),0)</f>
        <v>0</v>
      </c>
      <c r="P1062" s="1">
        <f>IFERROR(#REF!+#REF!,0)</f>
        <v>0</v>
      </c>
      <c r="Q1062">
        <v>15026</v>
      </c>
      <c r="AD1062">
        <v>43.19</v>
      </c>
      <c r="AW1062">
        <v>43.19</v>
      </c>
      <c r="BQ1062">
        <v>43.19</v>
      </c>
      <c r="CK1062" s="17">
        <v>43.19</v>
      </c>
      <c r="DE1062">
        <v>43.19</v>
      </c>
      <c r="DY1062">
        <v>43.19</v>
      </c>
      <c r="ES1062">
        <v>43.19</v>
      </c>
      <c r="FM1062">
        <v>43.19</v>
      </c>
      <c r="GG1062">
        <v>43.19</v>
      </c>
      <c r="HA1062">
        <v>44.37</v>
      </c>
      <c r="HU1062">
        <v>44.37</v>
      </c>
      <c r="IO1062">
        <v>44</v>
      </c>
      <c r="JI1062">
        <v>44</v>
      </c>
    </row>
    <row r="1063" spans="1:277" x14ac:dyDescent="0.3">
      <c r="A1063" s="2">
        <f>IFERROR(AVERAGEIF(Customer_Revenue[[#This Row],[1/3/2022]:[3/31/2022]], "&gt;0"), 0)</f>
        <v>65.69</v>
      </c>
      <c r="B1063" s="1">
        <f>IFERROR(AVEDEV(Customer_Revenue[[#This Row],[1/3/2022]:[3/31/2022]]),0)</f>
        <v>0</v>
      </c>
      <c r="C1063" s="1">
        <f>IFERROR(MAX(0,#REF!-#REF!),0)</f>
        <v>0</v>
      </c>
      <c r="D1063" s="1">
        <f>IFERROR(#REF!+#REF!,0)</f>
        <v>0</v>
      </c>
      <c r="E1063" s="2">
        <f>IFERROR(AVERAGEIF(Customer_Revenue[[#This Row],[4/1/2022]:[6/30/2022]], "&gt;0"), 0)</f>
        <v>46.44</v>
      </c>
      <c r="F1063" s="1">
        <f>IFERROR(AVEDEV(Customer_Revenue[[#This Row],[4/1/2022]:[6/30/2022]]),0)</f>
        <v>9.6249999999999964</v>
      </c>
      <c r="G1063" s="1">
        <f>IFERROR(MAX(0,#REF!-#REF!),0)</f>
        <v>0</v>
      </c>
      <c r="H1063" s="1">
        <f>IFERROR(#REF!+#REF!,0)</f>
        <v>0</v>
      </c>
      <c r="I1063" s="2">
        <f>IFERROR(AVERAGEIF(Customer_Revenue[[#This Row],[4/1/2022]:[9/30/2022]], "&gt;0"),0)</f>
        <v>43.921428571428571</v>
      </c>
      <c r="J1063" s="1">
        <f>IFERROR(AVEDEV(Customer_Revenue[[#This Row],[4/1/2022]:[9/30/2022]]),0)</f>
        <v>6.2195918367346925</v>
      </c>
      <c r="K1063" s="1">
        <f>IFERROR(MAX(0,Customer_Revenue[[#This Row],[Q3 Mean]]-Customer_Revenue[[#This Row],[Q3 Mean Absolute Deviation]]),0)</f>
        <v>37.701836734693877</v>
      </c>
      <c r="L1063" s="1">
        <f>IFERROR(MAX(0,Customer_Revenue[[#This Row],[Q3 Mean]]+Customer_Revenue[[#This Row],[Q3 Mean Absolute Deviation]]),0)</f>
        <v>50.141020408163264</v>
      </c>
      <c r="M1063" s="2">
        <f>IFERROR(AVERAGEIF(Customer_Revenue[[#This Row],[10/1/2021]:[3/31/2022]], "&gt;0"),0)</f>
        <v>61.346666666666664</v>
      </c>
      <c r="N1063" s="1">
        <f>IFERROR(AVEDEV(Customer_Revenue[[#This Row],[10/1/2021]:[3/31/2022]]),0)</f>
        <v>7.238888888888888</v>
      </c>
      <c r="O1063" s="1">
        <f>IFERROR(MAX(0,#REF!-#REF!),0)</f>
        <v>0</v>
      </c>
      <c r="P1063" s="1">
        <f>IFERROR(#REF!+#REF!,0)</f>
        <v>0</v>
      </c>
      <c r="Q1063">
        <v>15027</v>
      </c>
      <c r="AD1063">
        <v>39.630000000000003</v>
      </c>
      <c r="BG1063">
        <v>65.69</v>
      </c>
      <c r="BQ1063">
        <v>65.69</v>
      </c>
      <c r="CK1063" s="17">
        <v>65.69</v>
      </c>
      <c r="DE1063">
        <v>65.69</v>
      </c>
      <c r="DY1063">
        <v>65.69</v>
      </c>
      <c r="EX1063">
        <v>65.69</v>
      </c>
      <c r="FM1063">
        <v>39.630000000000003</v>
      </c>
      <c r="GG1063">
        <v>39.630000000000003</v>
      </c>
      <c r="HA1063">
        <v>40.81</v>
      </c>
      <c r="HU1063">
        <v>40.81</v>
      </c>
      <c r="IO1063">
        <v>40.44</v>
      </c>
      <c r="JI1063">
        <v>40.44</v>
      </c>
    </row>
    <row r="1064" spans="1:277" x14ac:dyDescent="0.3">
      <c r="A1064" s="2">
        <f>IFERROR(AVERAGEIF(Customer_Revenue[[#This Row],[1/3/2022]:[3/31/2022]], "&gt;0"), 0)</f>
        <v>28.13</v>
      </c>
      <c r="B1064" s="1">
        <f>IFERROR(AVEDEV(Customer_Revenue[[#This Row],[1/3/2022]:[3/31/2022]]),0)</f>
        <v>0</v>
      </c>
      <c r="C1064" s="1">
        <f>IFERROR(MAX(0,#REF!-#REF!),0)</f>
        <v>0</v>
      </c>
      <c r="D1064" s="1">
        <f>IFERROR(#REF!+#REF!,0)</f>
        <v>0</v>
      </c>
      <c r="E1064" s="2">
        <f>IFERROR(AVERAGEIF(Customer_Revenue[[#This Row],[4/1/2022]:[6/30/2022]], "&gt;0"), 0)</f>
        <v>28.357500000000002</v>
      </c>
      <c r="F1064" s="1">
        <f>IFERROR(AVEDEV(Customer_Revenue[[#This Row],[4/1/2022]:[6/30/2022]]),0)</f>
        <v>0.34125000000000139</v>
      </c>
      <c r="G1064" s="1">
        <f>IFERROR(MAX(0,#REF!-#REF!),0)</f>
        <v>0</v>
      </c>
      <c r="H1064" s="1">
        <f>IFERROR(#REF!+#REF!,0)</f>
        <v>0</v>
      </c>
      <c r="I1064" s="2">
        <f>IFERROR(AVERAGEIF(Customer_Revenue[[#This Row],[4/1/2022]:[9/30/2022]], "&gt;0"),0)</f>
        <v>28.569999999999997</v>
      </c>
      <c r="J1064" s="1">
        <f>IFERROR(AVEDEV(Customer_Revenue[[#This Row],[4/1/2022]:[9/30/2022]]),0)</f>
        <v>0.37714285714285822</v>
      </c>
      <c r="K1064" s="1">
        <f>IFERROR(MAX(0,Customer_Revenue[[#This Row],[Q3 Mean]]-Customer_Revenue[[#This Row],[Q3 Mean Absolute Deviation]]),0)</f>
        <v>28.19285714285714</v>
      </c>
      <c r="L1064" s="1">
        <f>IFERROR(MAX(0,Customer_Revenue[[#This Row],[Q3 Mean]]+Customer_Revenue[[#This Row],[Q3 Mean Absolute Deviation]]),0)</f>
        <v>28.947142857142854</v>
      </c>
      <c r="M1064" s="2">
        <f>IFERROR(AVERAGEIF(Customer_Revenue[[#This Row],[10/1/2021]:[3/31/2022]], "&gt;0"),0)</f>
        <v>28.13</v>
      </c>
      <c r="N1064" s="1">
        <f>IFERROR(AVEDEV(Customer_Revenue[[#This Row],[10/1/2021]:[3/31/2022]]),0)</f>
        <v>0</v>
      </c>
      <c r="O1064" s="1">
        <f>IFERROR(MAX(0,#REF!-#REF!),0)</f>
        <v>0</v>
      </c>
      <c r="P1064" s="1">
        <f>IFERROR(#REF!+#REF!,0)</f>
        <v>0</v>
      </c>
      <c r="Q1064">
        <v>15028</v>
      </c>
      <c r="AD1064">
        <v>28.13</v>
      </c>
      <c r="AX1064">
        <v>28.13</v>
      </c>
      <c r="BR1064">
        <v>28.13</v>
      </c>
      <c r="CK1064" s="17"/>
      <c r="CL1064">
        <v>28.13</v>
      </c>
      <c r="DF1064">
        <v>28.13</v>
      </c>
      <c r="DZ1064">
        <v>28.13</v>
      </c>
      <c r="ET1064">
        <v>28.13</v>
      </c>
      <c r="FN1064">
        <v>28.13</v>
      </c>
      <c r="GH1064">
        <v>28.13</v>
      </c>
      <c r="HB1064">
        <v>29.04</v>
      </c>
      <c r="HV1064">
        <v>29.04</v>
      </c>
      <c r="IP1064">
        <v>28.76</v>
      </c>
      <c r="JJ1064">
        <v>28.76</v>
      </c>
    </row>
    <row r="1065" spans="1:277" x14ac:dyDescent="0.3">
      <c r="A1065" s="2">
        <f>IFERROR(AVERAGEIF(Customer_Revenue[[#This Row],[1/3/2022]:[3/31/2022]], "&gt;0"), 0)</f>
        <v>19.12</v>
      </c>
      <c r="B1065" s="1">
        <f>IFERROR(AVEDEV(Customer_Revenue[[#This Row],[1/3/2022]:[3/31/2022]]),0)</f>
        <v>0</v>
      </c>
      <c r="C1065" s="1">
        <f>IFERROR(MAX(0,#REF!-#REF!),0)</f>
        <v>0</v>
      </c>
      <c r="D1065" s="1">
        <f>IFERROR(#REF!+#REF!,0)</f>
        <v>0</v>
      </c>
      <c r="E1065" s="2">
        <f>IFERROR(AVERAGEIF(Customer_Revenue[[#This Row],[4/1/2022]:[6/30/2022]], "&gt;0"), 0)</f>
        <v>19.414999999999999</v>
      </c>
      <c r="F1065" s="1">
        <f>IFERROR(AVEDEV(Customer_Revenue[[#This Row],[4/1/2022]:[6/30/2022]]),0)</f>
        <v>0.44249999999999901</v>
      </c>
      <c r="G1065" s="1">
        <f>IFERROR(MAX(0,#REF!-#REF!),0)</f>
        <v>0</v>
      </c>
      <c r="H1065" s="1">
        <f>IFERROR(#REF!+#REF!,0)</f>
        <v>0</v>
      </c>
      <c r="I1065" s="2">
        <f>IFERROR(AVERAGEIF(Customer_Revenue[[#This Row],[4/1/2022]:[9/30/2022]], "&gt;0"),0)</f>
        <v>19.688571428571429</v>
      </c>
      <c r="J1065" s="1">
        <f>IFERROR(AVEDEV(Customer_Revenue[[#This Row],[4/1/2022]:[9/30/2022]]),0)</f>
        <v>0.48734693877550989</v>
      </c>
      <c r="K1065" s="1">
        <f>IFERROR(MAX(0,Customer_Revenue[[#This Row],[Q3 Mean]]-Customer_Revenue[[#This Row],[Q3 Mean Absolute Deviation]]),0)</f>
        <v>19.201224489795919</v>
      </c>
      <c r="L1065" s="1">
        <f>IFERROR(MAX(0,Customer_Revenue[[#This Row],[Q3 Mean]]+Customer_Revenue[[#This Row],[Q3 Mean Absolute Deviation]]),0)</f>
        <v>20.175918367346938</v>
      </c>
      <c r="M1065" s="2">
        <f>IFERROR(AVERAGEIF(Customer_Revenue[[#This Row],[10/1/2021]:[3/31/2022]], "&gt;0"),0)</f>
        <v>30.970000000000002</v>
      </c>
      <c r="N1065" s="1">
        <f>IFERROR(AVEDEV(Customer_Revenue[[#This Row],[10/1/2021]:[3/31/2022]]),0)</f>
        <v>11.85</v>
      </c>
      <c r="O1065" s="1">
        <f>IFERROR(MAX(0,#REF!-#REF!),0)</f>
        <v>0</v>
      </c>
      <c r="P1065" s="1">
        <f>IFERROR(#REF!+#REF!,0)</f>
        <v>0</v>
      </c>
      <c r="Q1065">
        <v>15029</v>
      </c>
      <c r="AD1065">
        <v>42.82</v>
      </c>
      <c r="AW1065">
        <v>42.82</v>
      </c>
      <c r="BQ1065">
        <v>42.82</v>
      </c>
      <c r="CK1065" s="17">
        <v>19.12</v>
      </c>
      <c r="DE1065">
        <v>19.12</v>
      </c>
      <c r="DY1065">
        <v>19.12</v>
      </c>
      <c r="ES1065">
        <v>19.12</v>
      </c>
      <c r="FM1065">
        <v>19.12</v>
      </c>
      <c r="GG1065">
        <v>19.12</v>
      </c>
      <c r="HA1065">
        <v>20.3</v>
      </c>
      <c r="HU1065">
        <v>20.3</v>
      </c>
      <c r="IO1065">
        <v>19.93</v>
      </c>
      <c r="JI1065">
        <v>19.93</v>
      </c>
    </row>
    <row r="1066" spans="1:277" x14ac:dyDescent="0.3">
      <c r="A1066" s="2">
        <f>IFERROR(AVERAGEIF(Customer_Revenue[[#This Row],[1/3/2022]:[3/31/2022]], "&gt;0"), 0)</f>
        <v>0</v>
      </c>
      <c r="B1066" s="1">
        <f>IFERROR(AVEDEV(Customer_Revenue[[#This Row],[1/3/2022]:[3/31/2022]]),0)</f>
        <v>0</v>
      </c>
      <c r="C1066" s="1">
        <f>IFERROR(MAX(0,#REF!-#REF!),0)</f>
        <v>0</v>
      </c>
      <c r="D1066" s="1">
        <f>IFERROR(#REF!+#REF!,0)</f>
        <v>0</v>
      </c>
      <c r="E1066" s="2">
        <f>IFERROR(AVERAGEIF(Customer_Revenue[[#This Row],[4/1/2022]:[6/30/2022]], "&gt;0"), 0)</f>
        <v>0</v>
      </c>
      <c r="F1066" s="1">
        <f>IFERROR(AVEDEV(Customer_Revenue[[#This Row],[4/1/2022]:[6/30/2022]]),0)</f>
        <v>0</v>
      </c>
      <c r="G1066" s="1">
        <f>IFERROR(MAX(0,#REF!-#REF!),0)</f>
        <v>0</v>
      </c>
      <c r="H1066" s="1">
        <f>IFERROR(#REF!+#REF!,0)</f>
        <v>0</v>
      </c>
      <c r="I1066" s="2">
        <f>IFERROR(AVERAGEIF(Customer_Revenue[[#This Row],[4/1/2022]:[9/30/2022]], "&gt;0"),0)</f>
        <v>30.68</v>
      </c>
      <c r="J1066" s="1">
        <f>IFERROR(AVEDEV(Customer_Revenue[[#This Row],[4/1/2022]:[9/30/2022]]),0)</f>
        <v>0</v>
      </c>
      <c r="K1066" s="1">
        <f>IFERROR(MAX(0,Customer_Revenue[[#This Row],[Q3 Mean]]-Customer_Revenue[[#This Row],[Q3 Mean Absolute Deviation]]),0)</f>
        <v>30.68</v>
      </c>
      <c r="L1066" s="1">
        <f>IFERROR(MAX(0,Customer_Revenue[[#This Row],[Q3 Mean]]+Customer_Revenue[[#This Row],[Q3 Mean Absolute Deviation]]),0)</f>
        <v>30.68</v>
      </c>
      <c r="M1066" s="2">
        <f>IFERROR(AVERAGEIF(Customer_Revenue[[#This Row],[10/1/2021]:[3/31/2022]], "&gt;0"),0)</f>
        <v>30.23</v>
      </c>
      <c r="N1066" s="1">
        <f>IFERROR(AVEDEV(Customer_Revenue[[#This Row],[10/1/2021]:[3/31/2022]]),0)</f>
        <v>0</v>
      </c>
      <c r="O1066" s="1">
        <f>IFERROR(MAX(0,#REF!-#REF!),0)</f>
        <v>0</v>
      </c>
      <c r="P1066" s="1">
        <f>IFERROR(#REF!+#REF!,0)</f>
        <v>0</v>
      </c>
      <c r="Q1066">
        <v>15030</v>
      </c>
      <c r="Z1066">
        <v>30.23</v>
      </c>
      <c r="CK1066" s="17"/>
      <c r="IW1066">
        <v>30.68</v>
      </c>
      <c r="JQ1066">
        <v>30.68</v>
      </c>
    </row>
    <row r="1067" spans="1:277" x14ac:dyDescent="0.3">
      <c r="A1067" s="2">
        <f>IFERROR(AVERAGEIF(Customer_Revenue[[#This Row],[1/3/2022]:[3/31/2022]], "&gt;0"), 0)</f>
        <v>74.689230769230761</v>
      </c>
      <c r="B1067" s="1">
        <f>IFERROR(AVEDEV(Customer_Revenue[[#This Row],[1/3/2022]:[3/31/2022]]),0)</f>
        <v>17.261511111111123</v>
      </c>
      <c r="C1067" s="1">
        <f>IFERROR(MAX(0,#REF!-#REF!),0)</f>
        <v>0</v>
      </c>
      <c r="D1067" s="1">
        <f>IFERROR(#REF!+#REF!,0)</f>
        <v>0</v>
      </c>
      <c r="E1067" s="2">
        <f>IFERROR(AVERAGEIF(Customer_Revenue[[#This Row],[4/1/2022]:[6/30/2022]], "&gt;0"), 0)</f>
        <v>72.273846153846151</v>
      </c>
      <c r="F1067" s="1">
        <f>IFERROR(AVEDEV(Customer_Revenue[[#This Row],[4/1/2022]:[6/30/2022]]),0)</f>
        <v>0.55857988165680816</v>
      </c>
      <c r="G1067" s="1">
        <f>IFERROR(MAX(0,#REF!-#REF!),0)</f>
        <v>0</v>
      </c>
      <c r="H1067" s="1">
        <f>IFERROR(#REF!+#REF!,0)</f>
        <v>0</v>
      </c>
      <c r="I1067" s="2">
        <f>IFERROR(AVERAGEIF(Customer_Revenue[[#This Row],[4/1/2022]:[9/30/2022]], "&gt;0"),0)</f>
        <v>72.537307692307721</v>
      </c>
      <c r="J1067" s="1">
        <f>IFERROR(AVEDEV(Customer_Revenue[[#This Row],[4/1/2022]:[9/30/2022]]),0)</f>
        <v>0.44142011834318523</v>
      </c>
      <c r="K1067" s="1">
        <f>IFERROR(MAX(0,Customer_Revenue[[#This Row],[Q3 Mean]]-Customer_Revenue[[#This Row],[Q3 Mean Absolute Deviation]]),0)</f>
        <v>72.095887573964532</v>
      </c>
      <c r="L1067" s="1">
        <f>IFERROR(MAX(0,Customer_Revenue[[#This Row],[Q3 Mean]]+Customer_Revenue[[#This Row],[Q3 Mean Absolute Deviation]]),0)</f>
        <v>72.978727810650909</v>
      </c>
      <c r="M1067" s="2">
        <f>IFERROR(AVERAGEIF(Customer_Revenue[[#This Row],[10/1/2021]:[3/31/2022]], "&gt;0"),0)</f>
        <v>75.509230769230768</v>
      </c>
      <c r="N1067" s="1">
        <f>IFERROR(AVEDEV(Customer_Revenue[[#This Row],[10/1/2021]:[3/31/2022]]),0)</f>
        <v>10.016530612244894</v>
      </c>
      <c r="O1067" s="1">
        <f>IFERROR(MAX(0,#REF!-#REF!),0)</f>
        <v>0</v>
      </c>
      <c r="P1067" s="1">
        <f>IFERROR(#REF!+#REF!,0)</f>
        <v>0</v>
      </c>
      <c r="Q1067">
        <v>15031</v>
      </c>
      <c r="V1067">
        <v>75.44</v>
      </c>
      <c r="AA1067">
        <v>75.44</v>
      </c>
      <c r="AE1067">
        <v>75.44</v>
      </c>
      <c r="AJ1067">
        <v>75.44</v>
      </c>
      <c r="AP1067">
        <v>75.44</v>
      </c>
      <c r="AU1067">
        <v>75.44</v>
      </c>
      <c r="AZ1067">
        <v>75.44</v>
      </c>
      <c r="BE1067">
        <v>78.010000000000005</v>
      </c>
      <c r="BJ1067">
        <v>78.010000000000005</v>
      </c>
      <c r="BO1067">
        <v>79.3</v>
      </c>
      <c r="BT1067">
        <v>76.599999999999994</v>
      </c>
      <c r="BY1067">
        <v>76.599999999999994</v>
      </c>
      <c r="CD1067">
        <v>75.680000000000007</v>
      </c>
      <c r="CI1067">
        <v>75.680000000000007</v>
      </c>
      <c r="CJ1067">
        <v>0</v>
      </c>
      <c r="CK1067" s="17"/>
      <c r="CN1067">
        <v>75.680000000000007</v>
      </c>
      <c r="CS1067">
        <v>75.680000000000007</v>
      </c>
      <c r="CX1067">
        <v>75.680000000000007</v>
      </c>
      <c r="DC1067">
        <v>75.680000000000007</v>
      </c>
      <c r="DH1067">
        <v>75.680000000000007</v>
      </c>
      <c r="DM1067">
        <v>71.819999999999993</v>
      </c>
      <c r="DR1067">
        <v>82.1</v>
      </c>
      <c r="DW1067">
        <v>75.680000000000007</v>
      </c>
      <c r="EB1067">
        <v>71.819999999999993</v>
      </c>
      <c r="EG1067">
        <v>71.819999999999993</v>
      </c>
      <c r="EH1067">
        <v>0</v>
      </c>
      <c r="EL1067">
        <v>71.819999999999993</v>
      </c>
      <c r="EQ1067">
        <v>71.819999999999993</v>
      </c>
      <c r="EV1067">
        <v>71.819999999999993</v>
      </c>
      <c r="FA1067">
        <v>71.819999999999993</v>
      </c>
      <c r="FF1067">
        <v>71.819999999999993</v>
      </c>
      <c r="FK1067">
        <v>71.819999999999993</v>
      </c>
      <c r="FP1067">
        <v>71.819999999999993</v>
      </c>
      <c r="FU1067">
        <v>71.819999999999993</v>
      </c>
      <c r="FZ1067">
        <v>71.819999999999993</v>
      </c>
      <c r="GE1067">
        <v>71.819999999999993</v>
      </c>
      <c r="GJ1067">
        <v>73</v>
      </c>
      <c r="GO1067">
        <v>73</v>
      </c>
      <c r="GT1067">
        <v>73</v>
      </c>
      <c r="GY1067">
        <v>73</v>
      </c>
      <c r="HD1067">
        <v>73</v>
      </c>
      <c r="HI1067">
        <v>73</v>
      </c>
      <c r="HN1067">
        <v>73</v>
      </c>
      <c r="HS1067">
        <v>73</v>
      </c>
      <c r="HX1067">
        <v>73</v>
      </c>
      <c r="IC1067">
        <v>73</v>
      </c>
      <c r="IH1067">
        <v>73</v>
      </c>
      <c r="IM1067">
        <v>72.63</v>
      </c>
      <c r="IR1067">
        <v>72.63</v>
      </c>
      <c r="IW1067">
        <v>72.63</v>
      </c>
      <c r="JB1067">
        <v>72.63</v>
      </c>
      <c r="JG1067">
        <v>72.63</v>
      </c>
      <c r="JL1067">
        <v>72.63</v>
      </c>
      <c r="JQ1067">
        <v>72.63</v>
      </c>
    </row>
    <row r="1068" spans="1:277" x14ac:dyDescent="0.3">
      <c r="A1068" s="2">
        <f>IFERROR(AVERAGEIF(Customer_Revenue[[#This Row],[1/3/2022]:[3/31/2022]], "&gt;0"), 0)</f>
        <v>0</v>
      </c>
      <c r="B1068" s="1">
        <f>IFERROR(AVEDEV(Customer_Revenue[[#This Row],[1/3/2022]:[3/31/2022]]),0)</f>
        <v>0</v>
      </c>
      <c r="C1068" s="1">
        <f>IFERROR(MAX(0,#REF!-#REF!),0)</f>
        <v>0</v>
      </c>
      <c r="D1068" s="1">
        <f>IFERROR(#REF!+#REF!,0)</f>
        <v>0</v>
      </c>
      <c r="E1068" s="2">
        <f>IFERROR(AVERAGEIF(Customer_Revenue[[#This Row],[4/1/2022]:[6/30/2022]], "&gt;0"), 0)</f>
        <v>95.44</v>
      </c>
      <c r="F1068" s="1">
        <f>IFERROR(AVEDEV(Customer_Revenue[[#This Row],[4/1/2022]:[6/30/2022]]),0)</f>
        <v>29.784691358024677</v>
      </c>
      <c r="G1068" s="1">
        <f>IFERROR(MAX(0,#REF!-#REF!),0)</f>
        <v>0</v>
      </c>
      <c r="H1068" s="1">
        <f>IFERROR(#REF!+#REF!,0)</f>
        <v>0</v>
      </c>
      <c r="I1068" s="2">
        <f>IFERROR(AVERAGEIF(Customer_Revenue[[#This Row],[4/1/2022]:[9/30/2022]], "&gt;0"),0)</f>
        <v>98.509999999999991</v>
      </c>
      <c r="J1068" s="1">
        <f>IFERROR(AVEDEV(Customer_Revenue[[#This Row],[4/1/2022]:[9/30/2022]]),0)</f>
        <v>27.087845804988667</v>
      </c>
      <c r="K1068" s="1">
        <f>IFERROR(MAX(0,Customer_Revenue[[#This Row],[Q3 Mean]]-Customer_Revenue[[#This Row],[Q3 Mean Absolute Deviation]]),0)</f>
        <v>71.422154195011331</v>
      </c>
      <c r="L1068" s="1">
        <f>IFERROR(MAX(0,Customer_Revenue[[#This Row],[Q3 Mean]]+Customer_Revenue[[#This Row],[Q3 Mean Absolute Deviation]]),0)</f>
        <v>125.59784580498865</v>
      </c>
      <c r="M1068" s="2">
        <f>IFERROR(AVERAGEIF(Customer_Revenue[[#This Row],[10/1/2021]:[3/31/2022]], "&gt;0"),0)</f>
        <v>0</v>
      </c>
      <c r="N1068" s="1">
        <f>IFERROR(AVEDEV(Customer_Revenue[[#This Row],[10/1/2021]:[3/31/2022]]),0)</f>
        <v>0</v>
      </c>
      <c r="O1068" s="1">
        <f>IFERROR(MAX(0,#REF!-#REF!),0)</f>
        <v>0</v>
      </c>
      <c r="P1068" s="1">
        <f>IFERROR(#REF!+#REF!,0)</f>
        <v>0</v>
      </c>
      <c r="Q1068">
        <v>15032</v>
      </c>
      <c r="AJ1068">
        <v>0</v>
      </c>
      <c r="CK1068" s="17"/>
      <c r="FO1068">
        <v>0</v>
      </c>
      <c r="FT1068">
        <v>35.64</v>
      </c>
      <c r="FY1068">
        <v>95.64</v>
      </c>
      <c r="GD1068">
        <v>95.64</v>
      </c>
      <c r="GI1068">
        <v>107.32</v>
      </c>
      <c r="GN1068">
        <v>107.32</v>
      </c>
      <c r="GS1068">
        <v>107.32</v>
      </c>
      <c r="GX1068">
        <v>107.32</v>
      </c>
      <c r="HC1068">
        <v>107.32</v>
      </c>
      <c r="HH1068">
        <v>107.32</v>
      </c>
      <c r="HM1068">
        <v>107.32</v>
      </c>
      <c r="HR1068">
        <v>107.32</v>
      </c>
      <c r="HW1068">
        <v>107.32</v>
      </c>
      <c r="IB1068">
        <v>107.32</v>
      </c>
      <c r="IG1068">
        <v>107.32</v>
      </c>
      <c r="IL1068">
        <v>106.95</v>
      </c>
      <c r="IQ1068">
        <v>106.95</v>
      </c>
      <c r="IV1068">
        <v>106.95</v>
      </c>
      <c r="JA1068">
        <v>106.95</v>
      </c>
      <c r="JF1068">
        <v>36.450000000000003</v>
      </c>
      <c r="JK1068">
        <v>0</v>
      </c>
    </row>
    <row r="1069" spans="1:277" x14ac:dyDescent="0.3">
      <c r="A1069" s="2">
        <f>IFERROR(AVERAGEIF(Customer_Revenue[[#This Row],[1/3/2022]:[3/31/2022]], "&gt;0"), 0)</f>
        <v>29.050769230769234</v>
      </c>
      <c r="B1069" s="1">
        <f>IFERROR(AVEDEV(Customer_Revenue[[#This Row],[1/3/2022]:[3/31/2022]]),0)</f>
        <v>3.6404733727810639</v>
      </c>
      <c r="C1069" s="1">
        <f>IFERROR(MAX(0,#REF!-#REF!),0)</f>
        <v>0</v>
      </c>
      <c r="D1069" s="1">
        <f>IFERROR(#REF!+#REF!,0)</f>
        <v>0</v>
      </c>
      <c r="E1069" s="2">
        <f>IFERROR(AVERAGEIF(Customer_Revenue[[#This Row],[4/1/2022]:[6/30/2022]], "&gt;0"), 0)</f>
        <v>31.950833333333332</v>
      </c>
      <c r="F1069" s="1">
        <f>IFERROR(AVEDEV(Customer_Revenue[[#This Row],[4/1/2022]:[6/30/2022]]),0)</f>
        <v>4.5373964497041435</v>
      </c>
      <c r="G1069" s="1">
        <f>IFERROR(MAX(0,#REF!-#REF!),0)</f>
        <v>0</v>
      </c>
      <c r="H1069" s="1">
        <f>IFERROR(#REF!+#REF!,0)</f>
        <v>0</v>
      </c>
      <c r="I1069" s="2">
        <f>IFERROR(AVERAGEIF(Customer_Revenue[[#This Row],[4/1/2022]:[9/30/2022]], "&gt;0"),0)</f>
        <v>32.08</v>
      </c>
      <c r="J1069" s="1">
        <f>IFERROR(AVEDEV(Customer_Revenue[[#This Row],[4/1/2022]:[9/30/2022]]),0)</f>
        <v>6.5488757396449735</v>
      </c>
      <c r="K1069" s="1">
        <f>IFERROR(MAX(0,Customer_Revenue[[#This Row],[Q3 Mean]]-Customer_Revenue[[#This Row],[Q3 Mean Absolute Deviation]]),0)</f>
        <v>25.531124260355025</v>
      </c>
      <c r="L1069" s="1">
        <f>IFERROR(MAX(0,Customer_Revenue[[#This Row],[Q3 Mean]]+Customer_Revenue[[#This Row],[Q3 Mean Absolute Deviation]]),0)</f>
        <v>38.628875739644968</v>
      </c>
      <c r="M1069" s="2">
        <f>IFERROR(AVERAGEIF(Customer_Revenue[[#This Row],[10/1/2021]:[3/31/2022]], "&gt;0"),0)</f>
        <v>32.313846153846143</v>
      </c>
      <c r="N1069" s="1">
        <f>IFERROR(AVEDEV(Customer_Revenue[[#This Row],[10/1/2021]:[3/31/2022]]),0)</f>
        <v>6.4809876543209963</v>
      </c>
      <c r="O1069" s="1">
        <f>IFERROR(MAX(0,#REF!-#REF!),0)</f>
        <v>0</v>
      </c>
      <c r="P1069" s="1">
        <f>IFERROR(#REF!+#REF!,0)</f>
        <v>0</v>
      </c>
      <c r="Q1069">
        <v>15033</v>
      </c>
      <c r="V1069">
        <v>22.19</v>
      </c>
      <c r="AA1069">
        <v>22.19</v>
      </c>
      <c r="AE1069">
        <v>27.82</v>
      </c>
      <c r="AJ1069">
        <v>31.68</v>
      </c>
      <c r="AP1069">
        <v>27.82</v>
      </c>
      <c r="AQ1069">
        <v>0</v>
      </c>
      <c r="AU1069">
        <v>41.42</v>
      </c>
      <c r="AZ1069">
        <v>41.34</v>
      </c>
      <c r="BE1069">
        <v>41.34</v>
      </c>
      <c r="BJ1069">
        <v>41.34</v>
      </c>
      <c r="BO1069">
        <v>41.34</v>
      </c>
      <c r="BT1069">
        <v>41.34</v>
      </c>
      <c r="BY1069">
        <v>41.34</v>
      </c>
      <c r="CD1069">
        <v>41.34</v>
      </c>
      <c r="CI1069">
        <v>22.19</v>
      </c>
      <c r="CK1069" s="17"/>
      <c r="CN1069">
        <v>22.19</v>
      </c>
      <c r="CS1069">
        <v>31.68</v>
      </c>
      <c r="CX1069">
        <v>31.68</v>
      </c>
      <c r="DC1069">
        <v>31.68</v>
      </c>
      <c r="DH1069">
        <v>31.68</v>
      </c>
      <c r="DM1069">
        <v>22.19</v>
      </c>
      <c r="DR1069">
        <v>31.68</v>
      </c>
      <c r="DW1069">
        <v>25.97</v>
      </c>
      <c r="EB1069">
        <v>31.68</v>
      </c>
      <c r="EG1069">
        <v>31.68</v>
      </c>
      <c r="EL1069">
        <v>31.68</v>
      </c>
      <c r="EQ1069">
        <v>31.68</v>
      </c>
      <c r="EV1069">
        <v>31.68</v>
      </c>
      <c r="FA1069">
        <v>31.68</v>
      </c>
      <c r="FF1069">
        <v>0</v>
      </c>
      <c r="FK1069">
        <v>31.68</v>
      </c>
      <c r="FP1069">
        <v>31.68</v>
      </c>
      <c r="FU1069">
        <v>31.68</v>
      </c>
      <c r="FZ1069">
        <v>31.68</v>
      </c>
      <c r="GE1069">
        <v>31.68</v>
      </c>
      <c r="GJ1069">
        <v>32.33</v>
      </c>
      <c r="GO1069">
        <v>32.33</v>
      </c>
      <c r="GT1069">
        <v>32.33</v>
      </c>
      <c r="GY1069">
        <v>32.33</v>
      </c>
      <c r="HD1069">
        <v>32.33</v>
      </c>
      <c r="HI1069">
        <v>0</v>
      </c>
      <c r="HN1069">
        <v>32.33</v>
      </c>
      <c r="HS1069">
        <v>32.33</v>
      </c>
      <c r="HX1069">
        <v>32.33</v>
      </c>
      <c r="IC1069">
        <v>32.33</v>
      </c>
      <c r="IH1069">
        <v>32.33</v>
      </c>
      <c r="IM1069">
        <v>32.130000000000003</v>
      </c>
      <c r="IR1069">
        <v>0</v>
      </c>
      <c r="IW1069">
        <v>32.130000000000003</v>
      </c>
      <c r="JB1069">
        <v>32.130000000000003</v>
      </c>
      <c r="JG1069">
        <v>32.130000000000003</v>
      </c>
      <c r="JL1069">
        <v>32.130000000000003</v>
      </c>
      <c r="JQ1069">
        <v>32.130000000000003</v>
      </c>
    </row>
    <row r="1070" spans="1:277" x14ac:dyDescent="0.3">
      <c r="A1070" s="2">
        <f>IFERROR(AVERAGEIF(Customer_Revenue[[#This Row],[1/3/2022]:[3/31/2022]], "&gt;0"), 0)</f>
        <v>119.47230769230769</v>
      </c>
      <c r="B1070" s="1">
        <f>IFERROR(AVEDEV(Customer_Revenue[[#This Row],[1/3/2022]:[3/31/2022]]),0)</f>
        <v>9.5573964497041413</v>
      </c>
      <c r="C1070" s="1">
        <f>IFERROR(MAX(0,#REF!-#REF!),0)</f>
        <v>0</v>
      </c>
      <c r="D1070" s="1">
        <f>IFERROR(#REF!+#REF!,0)</f>
        <v>0</v>
      </c>
      <c r="E1070" s="2">
        <f>IFERROR(AVERAGEIF(Customer_Revenue[[#This Row],[4/1/2022]:[6/30/2022]], "&gt;0"), 0)</f>
        <v>136.53923076923078</v>
      </c>
      <c r="F1070" s="1">
        <f>IFERROR(AVEDEV(Customer_Revenue[[#This Row],[4/1/2022]:[6/30/2022]]),0)</f>
        <v>14.325680473372778</v>
      </c>
      <c r="G1070" s="1">
        <f>IFERROR(MAX(0,#REF!-#REF!),0)</f>
        <v>0</v>
      </c>
      <c r="H1070" s="1">
        <f>IFERROR(#REF!+#REF!,0)</f>
        <v>0</v>
      </c>
      <c r="I1070" s="2">
        <f>IFERROR(AVERAGEIF(Customer_Revenue[[#This Row],[4/1/2022]:[9/30/2022]], "&gt;0"),0)</f>
        <v>179.04639999999995</v>
      </c>
      <c r="J1070" s="1">
        <f>IFERROR(AVEDEV(Customer_Revenue[[#This Row],[4/1/2022]:[9/30/2022]]),0)</f>
        <v>59.393215999999974</v>
      </c>
      <c r="K1070" s="1">
        <f>IFERROR(MAX(0,Customer_Revenue[[#This Row],[Q3 Mean]]-Customer_Revenue[[#This Row],[Q3 Mean Absolute Deviation]]),0)</f>
        <v>119.65318399999998</v>
      </c>
      <c r="L1070" s="1">
        <f>IFERROR(MAX(0,Customer_Revenue[[#This Row],[Q3 Mean]]+Customer_Revenue[[#This Row],[Q3 Mean Absolute Deviation]]),0)</f>
        <v>238.43961599999992</v>
      </c>
      <c r="M1070" s="2">
        <f>IFERROR(AVERAGEIF(Customer_Revenue[[#This Row],[10/1/2021]:[3/31/2022]], "&gt;0"),0)</f>
        <v>130.84961538461545</v>
      </c>
      <c r="N1070" s="1">
        <f>IFERROR(AVEDEV(Customer_Revenue[[#This Row],[10/1/2021]:[3/31/2022]]),0)</f>
        <v>19.809556213017764</v>
      </c>
      <c r="O1070" s="1">
        <f>IFERROR(MAX(0,#REF!-#REF!),0)</f>
        <v>0</v>
      </c>
      <c r="P1070" s="1">
        <f>IFERROR(#REF!+#REF!,0)</f>
        <v>0</v>
      </c>
      <c r="Q1070">
        <v>15034</v>
      </c>
      <c r="V1070">
        <v>146.04</v>
      </c>
      <c r="AA1070">
        <v>179.17</v>
      </c>
      <c r="AE1070">
        <v>146.04</v>
      </c>
      <c r="AJ1070">
        <v>179.17</v>
      </c>
      <c r="AP1070">
        <v>172.19</v>
      </c>
      <c r="AU1070">
        <v>142.05000000000001</v>
      </c>
      <c r="AZ1070">
        <v>112.45</v>
      </c>
      <c r="BE1070">
        <v>175.18</v>
      </c>
      <c r="BJ1070">
        <v>136.49</v>
      </c>
      <c r="BO1070">
        <v>120.39</v>
      </c>
      <c r="BT1070">
        <v>113.26</v>
      </c>
      <c r="BY1070">
        <v>113.26</v>
      </c>
      <c r="CD1070">
        <v>113.26</v>
      </c>
      <c r="CI1070">
        <v>113.26</v>
      </c>
      <c r="CK1070" s="17"/>
      <c r="CN1070">
        <v>113.26</v>
      </c>
      <c r="CS1070">
        <v>113.26</v>
      </c>
      <c r="CX1070">
        <v>113.26</v>
      </c>
      <c r="DC1070">
        <v>113.26</v>
      </c>
      <c r="DH1070">
        <v>113.26</v>
      </c>
      <c r="DM1070">
        <v>140.18</v>
      </c>
      <c r="DR1070">
        <v>113.26</v>
      </c>
      <c r="DW1070">
        <v>113.26</v>
      </c>
      <c r="EB1070">
        <v>140.18</v>
      </c>
      <c r="EG1070">
        <v>113.26</v>
      </c>
      <c r="EL1070">
        <v>113.26</v>
      </c>
      <c r="EQ1070">
        <v>140.18</v>
      </c>
      <c r="EV1070">
        <v>113.26</v>
      </c>
      <c r="FA1070">
        <v>140.18</v>
      </c>
      <c r="FF1070">
        <v>140.18</v>
      </c>
      <c r="FK1070">
        <v>113.26</v>
      </c>
      <c r="FP1070">
        <v>113.26</v>
      </c>
      <c r="FU1070">
        <v>140.18</v>
      </c>
      <c r="FZ1070">
        <v>113.26</v>
      </c>
      <c r="GE1070">
        <v>140.29000000000002</v>
      </c>
      <c r="GJ1070">
        <v>168.38</v>
      </c>
      <c r="GO1070">
        <v>141.46</v>
      </c>
      <c r="GT1070">
        <v>141.46</v>
      </c>
      <c r="GY1070">
        <v>141.46</v>
      </c>
      <c r="HD1070">
        <v>168.38</v>
      </c>
      <c r="HN1070">
        <v>100.43</v>
      </c>
      <c r="HS1070">
        <v>190.01</v>
      </c>
      <c r="HX1070">
        <v>162.65</v>
      </c>
      <c r="IC1070">
        <v>132.5</v>
      </c>
      <c r="IH1070">
        <v>132.5</v>
      </c>
      <c r="IM1070">
        <v>448.53</v>
      </c>
      <c r="IR1070">
        <v>422.68</v>
      </c>
      <c r="IW1070">
        <v>177.33</v>
      </c>
      <c r="JB1070">
        <v>199.73</v>
      </c>
      <c r="JG1070">
        <v>267.52999999999997</v>
      </c>
      <c r="JL1070">
        <v>199.73</v>
      </c>
      <c r="JQ1070">
        <v>267.52999999999997</v>
      </c>
    </row>
    <row r="1071" spans="1:277" x14ac:dyDescent="0.3">
      <c r="A1071" s="2">
        <f>IFERROR(AVERAGEIF(Customer_Revenue[[#This Row],[1/3/2022]:[3/31/2022]], "&gt;0"), 0)</f>
        <v>120.3723076923077</v>
      </c>
      <c r="B1071" s="1">
        <f>IFERROR(AVEDEV(Customer_Revenue[[#This Row],[1/3/2022]:[3/31/2022]]),0)</f>
        <v>19.589822485207108</v>
      </c>
      <c r="C1071" s="1">
        <f>IFERROR(MAX(0,#REF!-#REF!),0)</f>
        <v>0</v>
      </c>
      <c r="D1071" s="1">
        <f>IFERROR(#REF!+#REF!,0)</f>
        <v>0</v>
      </c>
      <c r="E1071" s="2">
        <f>IFERROR(AVERAGEIF(Customer_Revenue[[#This Row],[4/1/2022]:[6/30/2022]], "&gt;0"), 0)</f>
        <v>116.54461538461535</v>
      </c>
      <c r="F1071" s="1">
        <f>IFERROR(AVEDEV(Customer_Revenue[[#This Row],[4/1/2022]:[6/30/2022]]),0)</f>
        <v>32.310000000000009</v>
      </c>
      <c r="G1071" s="1">
        <f>IFERROR(MAX(0,#REF!-#REF!),0)</f>
        <v>0</v>
      </c>
      <c r="H1071" s="1">
        <f>IFERROR(#REF!+#REF!,0)</f>
        <v>0</v>
      </c>
      <c r="I1071" s="2">
        <f>IFERROR(AVERAGEIF(Customer_Revenue[[#This Row],[4/1/2022]:[9/30/2022]], "&gt;0"),0)</f>
        <v>127.99153846153844</v>
      </c>
      <c r="J1071" s="1">
        <f>IFERROR(AVEDEV(Customer_Revenue[[#This Row],[4/1/2022]:[9/30/2022]]),0)</f>
        <v>44.691989795918367</v>
      </c>
      <c r="K1071" s="1">
        <f>IFERROR(MAX(0,Customer_Revenue[[#This Row],[Q3 Mean]]-Customer_Revenue[[#This Row],[Q3 Mean Absolute Deviation]]),0)</f>
        <v>83.29954866562008</v>
      </c>
      <c r="L1071" s="1">
        <f>IFERROR(MAX(0,Customer_Revenue[[#This Row],[Q3 Mean]]+Customer_Revenue[[#This Row],[Q3 Mean Absolute Deviation]]),0)</f>
        <v>172.6835282574568</v>
      </c>
      <c r="M1071" s="2">
        <f>IFERROR(AVERAGEIF(Customer_Revenue[[#This Row],[10/1/2021]:[3/31/2022]], "&gt;0"),0)</f>
        <v>115.68884615384614</v>
      </c>
      <c r="N1071" s="1">
        <f>IFERROR(AVEDEV(Customer_Revenue[[#This Row],[10/1/2021]:[3/31/2022]]),0)</f>
        <v>32.534132653061221</v>
      </c>
      <c r="O1071" s="1">
        <f>IFERROR(MAX(0,#REF!-#REF!),0)</f>
        <v>0</v>
      </c>
      <c r="P1071" s="1">
        <f>IFERROR(#REF!+#REF!,0)</f>
        <v>0</v>
      </c>
      <c r="Q1071">
        <v>15036</v>
      </c>
      <c r="V1071">
        <v>71.75</v>
      </c>
      <c r="AA1071">
        <v>112.13</v>
      </c>
      <c r="AE1071">
        <v>139.97999999999999</v>
      </c>
      <c r="AJ1071">
        <v>145.26</v>
      </c>
      <c r="AP1071">
        <v>72.92</v>
      </c>
      <c r="AU1071">
        <v>105.99</v>
      </c>
      <c r="AZ1071">
        <v>83</v>
      </c>
      <c r="BE1071">
        <v>141.63999999999999</v>
      </c>
      <c r="BF1071">
        <v>-33.130000000000003</v>
      </c>
      <c r="BJ1071">
        <v>72.86</v>
      </c>
      <c r="BO1071">
        <v>140.55000000000001</v>
      </c>
      <c r="BT1071">
        <v>124.9</v>
      </c>
      <c r="BY1071">
        <v>109.63</v>
      </c>
      <c r="CD1071">
        <v>122.46</v>
      </c>
      <c r="CE1071">
        <v>-29</v>
      </c>
      <c r="CI1071">
        <v>81.66</v>
      </c>
      <c r="CK1071" s="17"/>
      <c r="CN1071">
        <v>124.8</v>
      </c>
      <c r="CS1071">
        <v>126.04</v>
      </c>
      <c r="CX1071">
        <v>113.63</v>
      </c>
      <c r="DC1071">
        <v>85.66</v>
      </c>
      <c r="DH1071">
        <v>165.18</v>
      </c>
      <c r="DM1071">
        <v>113.63</v>
      </c>
      <c r="DR1071">
        <v>114.66</v>
      </c>
      <c r="DW1071">
        <v>130.66</v>
      </c>
      <c r="EB1071">
        <v>129.82</v>
      </c>
      <c r="EG1071">
        <v>124.43</v>
      </c>
      <c r="EL1071">
        <v>169.01</v>
      </c>
      <c r="EQ1071">
        <v>85.66</v>
      </c>
      <c r="EV1071">
        <v>167.75</v>
      </c>
      <c r="FA1071">
        <v>114.66</v>
      </c>
      <c r="FF1071">
        <v>69.66</v>
      </c>
      <c r="FK1071">
        <v>141.61000000000001</v>
      </c>
      <c r="FP1071">
        <v>114.66</v>
      </c>
      <c r="FU1071">
        <v>108.01</v>
      </c>
      <c r="FZ1071">
        <v>114.66</v>
      </c>
      <c r="GE1071">
        <v>141.61000000000001</v>
      </c>
      <c r="GJ1071">
        <v>70.84</v>
      </c>
      <c r="GO1071">
        <v>103.8</v>
      </c>
      <c r="GQ1071">
        <v>0</v>
      </c>
      <c r="GT1071">
        <v>187.79</v>
      </c>
      <c r="GY1071">
        <v>70.84</v>
      </c>
      <c r="HD1071">
        <v>109.19</v>
      </c>
      <c r="HI1071">
        <v>149.44</v>
      </c>
      <c r="HN1071">
        <v>70.84</v>
      </c>
      <c r="HS1071">
        <v>70.84</v>
      </c>
      <c r="HV1071">
        <v>0</v>
      </c>
      <c r="HX1071">
        <v>198.67</v>
      </c>
      <c r="IC1071">
        <v>70.84</v>
      </c>
      <c r="IH1071">
        <v>161.04</v>
      </c>
      <c r="IM1071">
        <v>70.47</v>
      </c>
      <c r="IR1071">
        <v>152.59</v>
      </c>
      <c r="IW1071">
        <v>117.72</v>
      </c>
      <c r="JB1071">
        <v>206.07</v>
      </c>
      <c r="JG1071">
        <v>288.19</v>
      </c>
      <c r="JL1071">
        <v>117.72</v>
      </c>
      <c r="JQ1071">
        <v>138.27000000000001</v>
      </c>
    </row>
    <row r="1072" spans="1:277" x14ac:dyDescent="0.3">
      <c r="A1072" s="2">
        <f>IFERROR(AVERAGEIF(Customer_Revenue[[#This Row],[1/3/2022]:[3/31/2022]], "&gt;0"), 0)</f>
        <v>51.087777777777774</v>
      </c>
      <c r="B1072" s="1">
        <f>IFERROR(AVEDEV(Customer_Revenue[[#This Row],[1/3/2022]:[3/31/2022]]),0)</f>
        <v>17.659753086419748</v>
      </c>
      <c r="C1072" s="1">
        <f>IFERROR(MAX(0,#REF!-#REF!),0)</f>
        <v>0</v>
      </c>
      <c r="D1072" s="1">
        <f>IFERROR(#REF!+#REF!,0)</f>
        <v>0</v>
      </c>
      <c r="E1072" s="2">
        <f>IFERROR(AVERAGEIF(Customer_Revenue[[#This Row],[4/1/2022]:[6/30/2022]], "&gt;0"), 0)</f>
        <v>62.222499999999997</v>
      </c>
      <c r="F1072" s="1">
        <f>IFERROR(AVEDEV(Customer_Revenue[[#This Row],[4/1/2022]:[6/30/2022]]),0)</f>
        <v>19.875833333333329</v>
      </c>
      <c r="G1072" s="1">
        <f>IFERROR(MAX(0,#REF!-#REF!),0)</f>
        <v>0</v>
      </c>
      <c r="H1072" s="1">
        <f>IFERROR(#REF!+#REF!,0)</f>
        <v>0</v>
      </c>
      <c r="I1072" s="2">
        <f>IFERROR(AVERAGEIF(Customer_Revenue[[#This Row],[4/1/2022]:[9/30/2022]], "&gt;0"),0)</f>
        <v>60.937083333333334</v>
      </c>
      <c r="J1072" s="1">
        <f>IFERROR(AVEDEV(Customer_Revenue[[#This Row],[4/1/2022]:[9/30/2022]]),0)</f>
        <v>18.956449704142003</v>
      </c>
      <c r="K1072" s="1">
        <f>IFERROR(MAX(0,Customer_Revenue[[#This Row],[Q3 Mean]]-Customer_Revenue[[#This Row],[Q3 Mean Absolute Deviation]]),0)</f>
        <v>41.980633629191331</v>
      </c>
      <c r="L1072" s="1">
        <f>IFERROR(MAX(0,Customer_Revenue[[#This Row],[Q3 Mean]]+Customer_Revenue[[#This Row],[Q3 Mean Absolute Deviation]]),0)</f>
        <v>79.893533037475336</v>
      </c>
      <c r="M1072" s="2">
        <f>IFERROR(AVERAGEIF(Customer_Revenue[[#This Row],[10/1/2021]:[3/31/2022]], "&gt;0"),0)</f>
        <v>46.948181818181816</v>
      </c>
      <c r="N1072" s="1">
        <f>IFERROR(AVEDEV(Customer_Revenue[[#This Row],[10/1/2021]:[3/31/2022]]),0)</f>
        <v>14.927863894139882</v>
      </c>
      <c r="O1072" s="1">
        <f>IFERROR(MAX(0,#REF!-#REF!),0)</f>
        <v>0</v>
      </c>
      <c r="P1072" s="1">
        <f>IFERROR(#REF!+#REF!,0)</f>
        <v>0</v>
      </c>
      <c r="Q1072">
        <v>15037</v>
      </c>
      <c r="V1072">
        <v>51.74</v>
      </c>
      <c r="AA1072">
        <v>21.5</v>
      </c>
      <c r="AE1072">
        <v>35.57</v>
      </c>
      <c r="AJ1072">
        <v>29.08</v>
      </c>
      <c r="AP1072">
        <v>59.51</v>
      </c>
      <c r="AQ1072">
        <v>0</v>
      </c>
      <c r="AU1072">
        <v>29.62</v>
      </c>
      <c r="AZ1072">
        <v>48.55</v>
      </c>
      <c r="BE1072">
        <v>54.15</v>
      </c>
      <c r="BJ1072">
        <v>61.29</v>
      </c>
      <c r="BO1072">
        <v>38.520000000000003</v>
      </c>
      <c r="BT1072">
        <v>38.130000000000003</v>
      </c>
      <c r="BY1072">
        <v>43.73</v>
      </c>
      <c r="CD1072">
        <v>61.68</v>
      </c>
      <c r="CI1072">
        <v>38.130000000000003</v>
      </c>
      <c r="CK1072" s="17"/>
      <c r="CN1072">
        <v>38.130000000000003</v>
      </c>
      <c r="CS1072">
        <v>27.4</v>
      </c>
      <c r="CX1072">
        <v>38.130000000000003</v>
      </c>
      <c r="DC1072">
        <v>34.18</v>
      </c>
      <c r="DM1072">
        <v>83.08</v>
      </c>
      <c r="DW1072">
        <v>54.58</v>
      </c>
      <c r="EG1072">
        <v>91.58</v>
      </c>
      <c r="EQ1072">
        <v>54.58</v>
      </c>
      <c r="FA1072">
        <v>91.58</v>
      </c>
      <c r="FF1072">
        <v>38.130000000000003</v>
      </c>
      <c r="FK1072">
        <v>81.39</v>
      </c>
      <c r="FP1072">
        <v>70.569999999999993</v>
      </c>
      <c r="FU1072">
        <v>99.72</v>
      </c>
      <c r="FZ1072">
        <v>70.569999999999993</v>
      </c>
      <c r="GE1072">
        <v>26.28</v>
      </c>
      <c r="GL1072">
        <v>39.31</v>
      </c>
      <c r="GO1072">
        <v>78.759999999999991</v>
      </c>
      <c r="GT1072">
        <v>50.12</v>
      </c>
      <c r="GY1072">
        <v>50.12</v>
      </c>
      <c r="HD1072">
        <v>50.12</v>
      </c>
      <c r="HH1072">
        <v>79.27</v>
      </c>
      <c r="HI1072">
        <v>0</v>
      </c>
      <c r="HN1072">
        <v>50.12</v>
      </c>
      <c r="HS1072">
        <v>50.12</v>
      </c>
      <c r="HX1072">
        <v>50.12</v>
      </c>
      <c r="IC1072">
        <v>79.27</v>
      </c>
      <c r="IH1072">
        <v>50.12</v>
      </c>
      <c r="IM1072">
        <v>49.75</v>
      </c>
      <c r="IR1072">
        <v>49.75</v>
      </c>
      <c r="IW1072">
        <v>78.900000000000006</v>
      </c>
      <c r="JD1072">
        <v>49.75</v>
      </c>
      <c r="JG1072">
        <v>0</v>
      </c>
      <c r="JL1072">
        <v>49.75</v>
      </c>
      <c r="JQ1072">
        <v>78.900000000000006</v>
      </c>
    </row>
    <row r="1073" spans="1:277" x14ac:dyDescent="0.3">
      <c r="A1073" s="2">
        <f>IFERROR(AVERAGEIF(Customer_Revenue[[#This Row],[1/3/2022]:[3/31/2022]], "&gt;0"), 0)</f>
        <v>28.47000000000001</v>
      </c>
      <c r="B1073" s="1">
        <f>IFERROR(AVEDEV(Customer_Revenue[[#This Row],[1/3/2022]:[3/31/2022]]),0)</f>
        <v>1.0658141036401503E-14</v>
      </c>
      <c r="C1073" s="1">
        <f>IFERROR(MAX(0,#REF!-#REF!),0)</f>
        <v>0</v>
      </c>
      <c r="D1073" s="1">
        <f>IFERROR(#REF!+#REF!,0)</f>
        <v>0</v>
      </c>
      <c r="E1073" s="2">
        <f>IFERROR(AVERAGEIF(Customer_Revenue[[#This Row],[4/1/2022]:[6/30/2022]], "&gt;0"), 0)</f>
        <v>28.923846153846146</v>
      </c>
      <c r="F1073" s="1">
        <f>IFERROR(AVEDEV(Customer_Revenue[[#This Row],[4/1/2022]:[6/30/2022]]),0)</f>
        <v>0.55857988165680306</v>
      </c>
      <c r="G1073" s="1">
        <f>IFERROR(MAX(0,#REF!-#REF!),0)</f>
        <v>0</v>
      </c>
      <c r="H1073" s="1">
        <f>IFERROR(#REF!+#REF!,0)</f>
        <v>0</v>
      </c>
      <c r="I1073" s="2">
        <f>IFERROR(AVERAGEIF(Customer_Revenue[[#This Row],[4/1/2022]:[9/30/2022]], "&gt;0"),0)</f>
        <v>29.187307692307677</v>
      </c>
      <c r="J1073" s="1">
        <f>IFERROR(AVEDEV(Customer_Revenue[[#This Row],[4/1/2022]:[9/30/2022]]),0)</f>
        <v>0.44142011834320133</v>
      </c>
      <c r="K1073" s="1">
        <f>IFERROR(MAX(0,Customer_Revenue[[#This Row],[Q3 Mean]]-Customer_Revenue[[#This Row],[Q3 Mean Absolute Deviation]]),0)</f>
        <v>28.745887573964474</v>
      </c>
      <c r="L1073" s="1">
        <f>IFERROR(MAX(0,Customer_Revenue[[#This Row],[Q3 Mean]]+Customer_Revenue[[#This Row],[Q3 Mean Absolute Deviation]]),0)</f>
        <v>29.628727810650879</v>
      </c>
      <c r="M1073" s="2">
        <f>IFERROR(AVERAGEIF(Customer_Revenue[[#This Row],[10/1/2021]:[3/31/2022]], "&gt;0"),0)</f>
        <v>28.47000000000002</v>
      </c>
      <c r="N1073" s="1">
        <f>IFERROR(AVEDEV(Customer_Revenue[[#This Row],[10/1/2021]:[3/31/2022]]),0)</f>
        <v>2.1316282072803006E-14</v>
      </c>
      <c r="O1073" s="1">
        <f>IFERROR(MAX(0,#REF!-#REF!),0)</f>
        <v>0</v>
      </c>
      <c r="P1073" s="1">
        <f>IFERROR(#REF!+#REF!,0)</f>
        <v>0</v>
      </c>
      <c r="Q1073">
        <v>15038</v>
      </c>
      <c r="V1073">
        <v>28.47</v>
      </c>
      <c r="AA1073">
        <v>28.47</v>
      </c>
      <c r="AE1073">
        <v>28.47</v>
      </c>
      <c r="AJ1073">
        <v>28.47</v>
      </c>
      <c r="AP1073">
        <v>28.47</v>
      </c>
      <c r="AU1073">
        <v>28.47</v>
      </c>
      <c r="AZ1073">
        <v>28.47</v>
      </c>
      <c r="BE1073">
        <v>28.47</v>
      </c>
      <c r="BJ1073">
        <v>28.47</v>
      </c>
      <c r="BO1073">
        <v>28.47</v>
      </c>
      <c r="BT1073">
        <v>28.47</v>
      </c>
      <c r="BY1073">
        <v>28.47</v>
      </c>
      <c r="CD1073">
        <v>28.47</v>
      </c>
      <c r="CI1073">
        <v>28.47</v>
      </c>
      <c r="CK1073" s="17"/>
      <c r="CN1073">
        <v>28.47</v>
      </c>
      <c r="CS1073">
        <v>28.47</v>
      </c>
      <c r="CX1073">
        <v>28.47</v>
      </c>
      <c r="DC1073">
        <v>28.47</v>
      </c>
      <c r="DH1073">
        <v>28.47</v>
      </c>
      <c r="DM1073">
        <v>28.47</v>
      </c>
      <c r="DR1073">
        <v>28.47</v>
      </c>
      <c r="DW1073">
        <v>28.47</v>
      </c>
      <c r="EB1073">
        <v>28.47</v>
      </c>
      <c r="EG1073">
        <v>28.47</v>
      </c>
      <c r="EL1073">
        <v>28.47</v>
      </c>
      <c r="EQ1073">
        <v>28.47</v>
      </c>
      <c r="EV1073">
        <v>28.47</v>
      </c>
      <c r="FA1073">
        <v>28.47</v>
      </c>
      <c r="FF1073">
        <v>28.47</v>
      </c>
      <c r="FK1073">
        <v>28.47</v>
      </c>
      <c r="FP1073">
        <v>28.47</v>
      </c>
      <c r="FU1073">
        <v>28.47</v>
      </c>
      <c r="FZ1073">
        <v>28.47</v>
      </c>
      <c r="GE1073">
        <v>28.47</v>
      </c>
      <c r="GJ1073">
        <v>29.65</v>
      </c>
      <c r="GO1073">
        <v>29.65</v>
      </c>
      <c r="GT1073">
        <v>29.65</v>
      </c>
      <c r="GY1073">
        <v>29.65</v>
      </c>
      <c r="HD1073">
        <v>29.65</v>
      </c>
      <c r="HI1073">
        <v>29.65</v>
      </c>
      <c r="HN1073">
        <v>29.65</v>
      </c>
      <c r="HS1073">
        <v>29.65</v>
      </c>
      <c r="HX1073">
        <v>29.65</v>
      </c>
      <c r="IC1073">
        <v>29.65</v>
      </c>
      <c r="IH1073">
        <v>29.65</v>
      </c>
      <c r="IM1073">
        <v>29.28</v>
      </c>
      <c r="IR1073">
        <v>29.28</v>
      </c>
      <c r="IW1073">
        <v>29.28</v>
      </c>
      <c r="JB1073">
        <v>29.28</v>
      </c>
      <c r="JG1073">
        <v>29.28</v>
      </c>
      <c r="JL1073">
        <v>29.28</v>
      </c>
      <c r="JQ1073">
        <v>29.28</v>
      </c>
    </row>
    <row r="1074" spans="1:277" x14ac:dyDescent="0.3">
      <c r="A1074" s="2">
        <f>IFERROR(AVERAGEIF(Customer_Revenue[[#This Row],[1/3/2022]:[3/31/2022]], "&gt;0"), 0)</f>
        <v>38.355384615384608</v>
      </c>
      <c r="B1074" s="1">
        <f>IFERROR(AVEDEV(Customer_Revenue[[#This Row],[1/3/2022]:[3/31/2022]]),0)</f>
        <v>0.68603550295857252</v>
      </c>
      <c r="C1074" s="1">
        <f>IFERROR(MAX(0,#REF!-#REF!),0)</f>
        <v>0</v>
      </c>
      <c r="D1074" s="1">
        <f>IFERROR(#REF!+#REF!,0)</f>
        <v>0</v>
      </c>
      <c r="E1074" s="2">
        <f>IFERROR(AVERAGEIF(Customer_Revenue[[#This Row],[4/1/2022]:[6/30/2022]], "&gt;0"), 0)</f>
        <v>29.53166666666667</v>
      </c>
      <c r="F1074" s="1">
        <f>IFERROR(AVEDEV(Customer_Revenue[[#This Row],[4/1/2022]:[6/30/2022]]),0)</f>
        <v>4.1938461538461507</v>
      </c>
      <c r="G1074" s="1">
        <f>IFERROR(MAX(0,#REF!-#REF!),0)</f>
        <v>0</v>
      </c>
      <c r="H1074" s="1">
        <f>IFERROR(#REF!+#REF!,0)</f>
        <v>0</v>
      </c>
      <c r="I1074" s="2">
        <f>IFERROR(AVERAGEIF(Customer_Revenue[[#This Row],[4/1/2022]:[9/30/2022]], "&gt;0"),0)</f>
        <v>29.364799999999995</v>
      </c>
      <c r="J1074" s="1">
        <f>IFERROR(AVEDEV(Customer_Revenue[[#This Row],[4/1/2022]:[9/30/2022]]),0)</f>
        <v>2.1744378698224898</v>
      </c>
      <c r="K1074" s="1">
        <f>IFERROR(MAX(0,Customer_Revenue[[#This Row],[Q3 Mean]]-Customer_Revenue[[#This Row],[Q3 Mean Absolute Deviation]]),0)</f>
        <v>27.190362130177505</v>
      </c>
      <c r="L1074" s="1">
        <f>IFERROR(MAX(0,Customer_Revenue[[#This Row],[Q3 Mean]]+Customer_Revenue[[#This Row],[Q3 Mean Absolute Deviation]]),0)</f>
        <v>31.539237869822486</v>
      </c>
      <c r="M1074" s="2">
        <f>IFERROR(AVERAGEIF(Customer_Revenue[[#This Row],[10/1/2021]:[3/31/2022]], "&gt;0"),0)</f>
        <v>38.700384615384635</v>
      </c>
      <c r="N1074" s="1">
        <f>IFERROR(AVEDEV(Customer_Revenue[[#This Row],[10/1/2021]:[3/31/2022]]),0)</f>
        <v>2.9520414201183494</v>
      </c>
      <c r="O1074" s="1">
        <f>IFERROR(MAX(0,#REF!-#REF!),0)</f>
        <v>0</v>
      </c>
      <c r="P1074" s="1">
        <f>IFERROR(#REF!+#REF!,0)</f>
        <v>0</v>
      </c>
      <c r="Q1074">
        <v>15040</v>
      </c>
      <c r="V1074">
        <v>28.82</v>
      </c>
      <c r="AA1074">
        <v>28.82</v>
      </c>
      <c r="AE1074">
        <v>28.82</v>
      </c>
      <c r="AJ1074">
        <v>45.77</v>
      </c>
      <c r="AP1074">
        <v>38.54</v>
      </c>
      <c r="AU1074">
        <v>38.54</v>
      </c>
      <c r="AZ1074">
        <v>38.54</v>
      </c>
      <c r="BE1074">
        <v>48.11</v>
      </c>
      <c r="BJ1074">
        <v>40.880000000000003</v>
      </c>
      <c r="BO1074">
        <v>40.880000000000003</v>
      </c>
      <c r="BT1074">
        <v>40.880000000000003</v>
      </c>
      <c r="BY1074">
        <v>48.11</v>
      </c>
      <c r="CD1074">
        <v>40.880000000000003</v>
      </c>
      <c r="CI1074">
        <v>40.880000000000003</v>
      </c>
      <c r="CK1074" s="17"/>
      <c r="CN1074">
        <v>40.29</v>
      </c>
      <c r="CS1074">
        <v>37.950000000000003</v>
      </c>
      <c r="CX1074">
        <v>37.950000000000003</v>
      </c>
      <c r="DC1074">
        <v>37.950000000000003</v>
      </c>
      <c r="DH1074">
        <v>37.950000000000003</v>
      </c>
      <c r="DM1074">
        <v>37.950000000000003</v>
      </c>
      <c r="DR1074">
        <v>37.950000000000003</v>
      </c>
      <c r="DW1074">
        <v>37.950000000000003</v>
      </c>
      <c r="EB1074">
        <v>37.950000000000003</v>
      </c>
      <c r="EG1074">
        <v>37.950000000000003</v>
      </c>
      <c r="EL1074">
        <v>37.950000000000003</v>
      </c>
      <c r="EQ1074">
        <v>37.950000000000003</v>
      </c>
      <c r="EV1074">
        <v>37.950000000000003</v>
      </c>
      <c r="FA1074">
        <v>0</v>
      </c>
      <c r="FF1074">
        <v>28.23</v>
      </c>
      <c r="FK1074">
        <v>28.23</v>
      </c>
      <c r="FP1074">
        <v>28.23</v>
      </c>
      <c r="FU1074">
        <v>28.23</v>
      </c>
      <c r="FZ1074">
        <v>28.23</v>
      </c>
      <c r="GE1074">
        <v>28.23</v>
      </c>
      <c r="GJ1074">
        <v>29.41</v>
      </c>
      <c r="GO1074">
        <v>29.41</v>
      </c>
      <c r="GT1074">
        <v>29.41</v>
      </c>
      <c r="GY1074">
        <v>29.41</v>
      </c>
      <c r="HD1074">
        <v>29.41</v>
      </c>
      <c r="HI1074">
        <v>29.41</v>
      </c>
      <c r="HN1074">
        <v>29.41</v>
      </c>
      <c r="HS1074">
        <v>29.41</v>
      </c>
      <c r="HX1074">
        <v>29.41</v>
      </c>
      <c r="IC1074">
        <v>29.41</v>
      </c>
      <c r="IH1074">
        <v>29.41</v>
      </c>
      <c r="IM1074">
        <v>29.04</v>
      </c>
      <c r="IR1074">
        <v>29.04</v>
      </c>
      <c r="IW1074">
        <v>29.04</v>
      </c>
      <c r="JB1074">
        <v>29.04</v>
      </c>
      <c r="JG1074">
        <v>29.04</v>
      </c>
      <c r="JL1074">
        <v>29.04</v>
      </c>
      <c r="JQ1074">
        <v>29.04</v>
      </c>
    </row>
    <row r="1075" spans="1:277" x14ac:dyDescent="0.3">
      <c r="A1075" s="2">
        <f>IFERROR(AVERAGEIF(Customer_Revenue[[#This Row],[1/3/2022]:[3/31/2022]], "&gt;0"), 0)</f>
        <v>87.205384615384617</v>
      </c>
      <c r="B1075" s="1">
        <f>IFERROR(AVEDEV(Customer_Revenue[[#This Row],[1/3/2022]:[3/31/2022]]),0)</f>
        <v>7.4629585798816542</v>
      </c>
      <c r="C1075" s="1">
        <f>IFERROR(MAX(0,#REF!-#REF!),0)</f>
        <v>0</v>
      </c>
      <c r="D1075" s="1">
        <f>IFERROR(#REF!+#REF!,0)</f>
        <v>0</v>
      </c>
      <c r="E1075" s="2">
        <f>IFERROR(AVERAGEIF(Customer_Revenue[[#This Row],[4/1/2022]:[6/30/2022]], "&gt;0"), 0)</f>
        <v>91.266153846153856</v>
      </c>
      <c r="F1075" s="1">
        <f>IFERROR(AVEDEV(Customer_Revenue[[#This Row],[4/1/2022]:[6/30/2022]]),0)</f>
        <v>9.7817751479289985</v>
      </c>
      <c r="G1075" s="1">
        <f>IFERROR(MAX(0,#REF!-#REF!),0)</f>
        <v>0</v>
      </c>
      <c r="H1075" s="1">
        <f>IFERROR(#REF!+#REF!,0)</f>
        <v>0</v>
      </c>
      <c r="I1075" s="2">
        <f>IFERROR(AVERAGEIF(Customer_Revenue[[#This Row],[4/1/2022]:[9/30/2022]], "&gt;0"),0)</f>
        <v>92.460000000000022</v>
      </c>
      <c r="J1075" s="1">
        <f>IFERROR(AVEDEV(Customer_Revenue[[#This Row],[4/1/2022]:[9/30/2022]]),0)</f>
        <v>11.187692307692325</v>
      </c>
      <c r="K1075" s="1">
        <f>IFERROR(MAX(0,Customer_Revenue[[#This Row],[Q3 Mean]]-Customer_Revenue[[#This Row],[Q3 Mean Absolute Deviation]]),0)</f>
        <v>81.272307692307692</v>
      </c>
      <c r="L1075" s="1">
        <f>IFERROR(MAX(0,Customer_Revenue[[#This Row],[Q3 Mean]]+Customer_Revenue[[#This Row],[Q3 Mean Absolute Deviation]]),0)</f>
        <v>103.64769230769235</v>
      </c>
      <c r="M1075" s="2">
        <f>IFERROR(AVERAGEIF(Customer_Revenue[[#This Row],[10/1/2021]:[3/31/2022]], "&gt;0"),0)</f>
        <v>89.44846153846153</v>
      </c>
      <c r="N1075" s="1">
        <f>IFERROR(AVEDEV(Customer_Revenue[[#This Row],[10/1/2021]:[3/31/2022]]),0)</f>
        <v>11.85917159763313</v>
      </c>
      <c r="O1075" s="1">
        <f>IFERROR(MAX(0,#REF!-#REF!),0)</f>
        <v>0</v>
      </c>
      <c r="P1075" s="1">
        <f>IFERROR(#REF!+#REF!,0)</f>
        <v>0</v>
      </c>
      <c r="Q1075">
        <v>15042</v>
      </c>
      <c r="V1075">
        <v>79.03</v>
      </c>
      <c r="AA1075">
        <v>94.75</v>
      </c>
      <c r="AE1075">
        <v>81.319999999999993</v>
      </c>
      <c r="AJ1075">
        <v>140.35</v>
      </c>
      <c r="AP1075">
        <v>79.03</v>
      </c>
      <c r="AU1075">
        <v>71.72</v>
      </c>
      <c r="AZ1075">
        <v>81.03</v>
      </c>
      <c r="BE1075">
        <v>141.01</v>
      </c>
      <c r="BJ1075">
        <v>91.83</v>
      </c>
      <c r="BO1075">
        <v>75.7</v>
      </c>
      <c r="BT1075">
        <v>85.01</v>
      </c>
      <c r="BY1075">
        <v>86.2</v>
      </c>
      <c r="CD1075">
        <v>85.01</v>
      </c>
      <c r="CI1075">
        <v>75.7</v>
      </c>
      <c r="CK1075" s="17"/>
      <c r="CN1075">
        <v>85.01</v>
      </c>
      <c r="CS1075">
        <v>86.2</v>
      </c>
      <c r="CX1075">
        <v>85.01</v>
      </c>
      <c r="DC1075">
        <v>75.7</v>
      </c>
      <c r="DH1075">
        <v>113.62</v>
      </c>
      <c r="DM1075">
        <v>86.2</v>
      </c>
      <c r="DR1075">
        <v>85.01</v>
      </c>
      <c r="DW1075">
        <v>109.3</v>
      </c>
      <c r="EB1075">
        <v>85.01</v>
      </c>
      <c r="EG1075">
        <v>86.2</v>
      </c>
      <c r="EL1075">
        <v>85.01</v>
      </c>
      <c r="EQ1075">
        <v>75.7</v>
      </c>
      <c r="EV1075">
        <v>85.01</v>
      </c>
      <c r="FA1075">
        <v>86.2</v>
      </c>
      <c r="FF1075">
        <v>117.97</v>
      </c>
      <c r="FK1075">
        <v>108.93</v>
      </c>
      <c r="FP1075">
        <v>85.01</v>
      </c>
      <c r="FU1075">
        <v>86.2</v>
      </c>
      <c r="FZ1075">
        <v>85.01</v>
      </c>
      <c r="GE1075">
        <v>75.7</v>
      </c>
      <c r="GJ1075">
        <v>86.19</v>
      </c>
      <c r="GO1075">
        <v>87.38</v>
      </c>
      <c r="GT1075">
        <v>86.19</v>
      </c>
      <c r="GY1075">
        <v>110.48</v>
      </c>
      <c r="HD1075">
        <v>86.19</v>
      </c>
      <c r="HI1075">
        <v>87.38</v>
      </c>
      <c r="HN1075">
        <v>86.19</v>
      </c>
      <c r="HS1075">
        <v>76.88</v>
      </c>
      <c r="HX1075">
        <v>86.19</v>
      </c>
      <c r="IC1075">
        <v>87.38</v>
      </c>
      <c r="IH1075">
        <v>86.19</v>
      </c>
      <c r="IM1075">
        <v>115.08</v>
      </c>
      <c r="IR1075">
        <v>85.82</v>
      </c>
      <c r="IW1075">
        <v>87.01</v>
      </c>
      <c r="JB1075">
        <v>85.82</v>
      </c>
      <c r="JG1075">
        <v>122.16</v>
      </c>
      <c r="JL1075">
        <v>85.82</v>
      </c>
      <c r="JQ1075">
        <v>125.58</v>
      </c>
    </row>
    <row r="1076" spans="1:277" x14ac:dyDescent="0.3">
      <c r="A1076" s="2">
        <f>IFERROR(AVERAGEIF(Customer_Revenue[[#This Row],[1/3/2022]:[3/31/2022]], "&gt;0"), 0)</f>
        <v>78.086153846153849</v>
      </c>
      <c r="B1076" s="1">
        <f>IFERROR(AVEDEV(Customer_Revenue[[#This Row],[1/3/2022]:[3/31/2022]]),0)</f>
        <v>16.934319526627217</v>
      </c>
      <c r="C1076" s="1">
        <f>IFERROR(MAX(0,#REF!-#REF!),0)</f>
        <v>0</v>
      </c>
      <c r="D1076" s="1">
        <f>IFERROR(#REF!+#REF!,0)</f>
        <v>0</v>
      </c>
      <c r="E1076" s="2">
        <f>IFERROR(AVERAGEIF(Customer_Revenue[[#This Row],[4/1/2022]:[6/30/2022]], "&gt;0"), 0)</f>
        <v>78.756923076923087</v>
      </c>
      <c r="F1076" s="1">
        <f>IFERROR(AVEDEV(Customer_Revenue[[#This Row],[4/1/2022]:[6/30/2022]]),0)</f>
        <v>19.013491124260344</v>
      </c>
      <c r="G1076" s="1">
        <f>IFERROR(MAX(0,#REF!-#REF!),0)</f>
        <v>0</v>
      </c>
      <c r="H1076" s="1">
        <f>IFERROR(#REF!+#REF!,0)</f>
        <v>0</v>
      </c>
      <c r="I1076" s="2">
        <f>IFERROR(AVERAGEIF(Customer_Revenue[[#This Row],[4/1/2022]:[9/30/2022]], "&gt;0"),0)</f>
        <v>80.857692307692304</v>
      </c>
      <c r="J1076" s="1">
        <f>IFERROR(AVEDEV(Customer_Revenue[[#This Row],[4/1/2022]:[9/30/2022]]),0)</f>
        <v>18.590177514792902</v>
      </c>
      <c r="K1076" s="1">
        <f>IFERROR(MAX(0,Customer_Revenue[[#This Row],[Q3 Mean]]-Customer_Revenue[[#This Row],[Q3 Mean Absolute Deviation]]),0)</f>
        <v>62.267514792899405</v>
      </c>
      <c r="L1076" s="1">
        <f>IFERROR(MAX(0,Customer_Revenue[[#This Row],[Q3 Mean]]+Customer_Revenue[[#This Row],[Q3 Mean Absolute Deviation]]),0)</f>
        <v>99.447869822485202</v>
      </c>
      <c r="M1076" s="2">
        <f>IFERROR(AVERAGEIF(Customer_Revenue[[#This Row],[10/1/2021]:[3/31/2022]], "&gt;0"),0)</f>
        <v>76.034230769230774</v>
      </c>
      <c r="N1076" s="1">
        <f>IFERROR(AVEDEV(Customer_Revenue[[#This Row],[10/1/2021]:[3/31/2022]]),0)</f>
        <v>16.459171597633137</v>
      </c>
      <c r="O1076" s="1">
        <f>IFERROR(MAX(0,#REF!-#REF!),0)</f>
        <v>0</v>
      </c>
      <c r="P1076" s="1">
        <f>IFERROR(#REF!+#REF!,0)</f>
        <v>0</v>
      </c>
      <c r="Q1076">
        <v>15043</v>
      </c>
      <c r="U1076">
        <v>44.94</v>
      </c>
      <c r="Z1076">
        <v>90.04</v>
      </c>
      <c r="AD1076">
        <v>69.790000000000006</v>
      </c>
      <c r="AI1076">
        <v>90.04</v>
      </c>
      <c r="AM1076">
        <v>69.790000000000006</v>
      </c>
      <c r="AR1076">
        <v>103.84</v>
      </c>
      <c r="AW1076">
        <v>44.94</v>
      </c>
      <c r="BB1076">
        <v>90.04</v>
      </c>
      <c r="BG1076">
        <v>44.94</v>
      </c>
      <c r="BL1076">
        <v>76.790000000000006</v>
      </c>
      <c r="BQ1076">
        <v>69.790000000000006</v>
      </c>
      <c r="BV1076">
        <v>97.04</v>
      </c>
      <c r="CA1076">
        <v>69.790000000000006</v>
      </c>
      <c r="CF1076">
        <v>55.44</v>
      </c>
      <c r="CK1076" s="17">
        <v>69.790000000000006</v>
      </c>
      <c r="CP1076">
        <v>155.94</v>
      </c>
      <c r="CU1076">
        <v>44.94</v>
      </c>
      <c r="CZ1076">
        <v>80.290000000000006</v>
      </c>
      <c r="DE1076">
        <v>69.790000000000006</v>
      </c>
      <c r="DJ1076">
        <v>93.54</v>
      </c>
      <c r="DO1076">
        <v>69.790000000000006</v>
      </c>
      <c r="DT1076">
        <v>55.44</v>
      </c>
      <c r="DY1076">
        <v>79.44</v>
      </c>
      <c r="ED1076">
        <v>71.34</v>
      </c>
      <c r="EI1076">
        <v>79.44</v>
      </c>
      <c r="EN1076">
        <v>89.94</v>
      </c>
      <c r="ES1076">
        <v>44.94</v>
      </c>
      <c r="EX1076">
        <v>55.44</v>
      </c>
      <c r="FC1076">
        <v>79.44</v>
      </c>
      <c r="FH1076">
        <v>151.34</v>
      </c>
      <c r="FM1076">
        <v>44.94</v>
      </c>
      <c r="FR1076">
        <v>89.94</v>
      </c>
      <c r="FW1076">
        <v>79.44</v>
      </c>
      <c r="GB1076">
        <v>89.94</v>
      </c>
      <c r="GG1076">
        <v>79.44</v>
      </c>
      <c r="GL1076">
        <v>91.12</v>
      </c>
      <c r="GQ1076">
        <v>46.12</v>
      </c>
      <c r="GV1076">
        <v>91.12</v>
      </c>
      <c r="HA1076">
        <v>80.62</v>
      </c>
      <c r="HF1076">
        <v>118.02</v>
      </c>
      <c r="HK1076">
        <v>80.62</v>
      </c>
      <c r="HP1076">
        <v>95.26</v>
      </c>
      <c r="HU1076">
        <v>46.12</v>
      </c>
      <c r="HZ1076">
        <v>95.26</v>
      </c>
      <c r="IE1076">
        <v>84.76</v>
      </c>
      <c r="IJ1076">
        <v>95.26</v>
      </c>
      <c r="IO1076">
        <v>45.75</v>
      </c>
      <c r="IT1076">
        <v>95.54</v>
      </c>
      <c r="IY1076">
        <v>85.04</v>
      </c>
      <c r="JD1076">
        <v>95.54</v>
      </c>
      <c r="JI1076">
        <v>45.75</v>
      </c>
      <c r="JN1076">
        <v>95.54</v>
      </c>
    </row>
    <row r="1077" spans="1:277" x14ac:dyDescent="0.3">
      <c r="A1077" s="2">
        <f>IFERROR(AVERAGEIF(Customer_Revenue[[#This Row],[1/3/2022]:[3/31/2022]], "&gt;0"), 0)</f>
        <v>30.44</v>
      </c>
      <c r="B1077" s="1">
        <f>IFERROR(AVEDEV(Customer_Revenue[[#This Row],[1/3/2022]:[3/31/2022]]),0)</f>
        <v>7.454693877551021</v>
      </c>
      <c r="C1077" s="1">
        <f>IFERROR(MAX(0,#REF!-#REF!),0)</f>
        <v>0</v>
      </c>
      <c r="D1077" s="1">
        <f>IFERROR(#REF!+#REF!,0)</f>
        <v>0</v>
      </c>
      <c r="E1077" s="2">
        <f>IFERROR(AVERAGEIF(Customer_Revenue[[#This Row],[4/1/2022]:[6/30/2022]], "&gt;0"), 0)</f>
        <v>30.833333333333332</v>
      </c>
      <c r="F1077" s="1">
        <f>IFERROR(AVEDEV(Customer_Revenue[[#This Row],[4/1/2022]:[6/30/2022]]),0)</f>
        <v>0.52444444444444349</v>
      </c>
      <c r="G1077" s="1">
        <f>IFERROR(MAX(0,#REF!-#REF!),0)</f>
        <v>0</v>
      </c>
      <c r="H1077" s="1">
        <f>IFERROR(#REF!+#REF!,0)</f>
        <v>0</v>
      </c>
      <c r="I1077" s="2">
        <f>IFERROR(AVERAGEIF(Customer_Revenue[[#This Row],[4/1/2022]:[9/30/2022]], "&gt;0"),0)</f>
        <v>31.143076923076926</v>
      </c>
      <c r="J1077" s="1">
        <f>IFERROR(AVEDEV(Customer_Revenue[[#This Row],[4/1/2022]:[9/30/2022]]),0)</f>
        <v>0.43266272189349009</v>
      </c>
      <c r="K1077" s="1">
        <f>IFERROR(MAX(0,Customer_Revenue[[#This Row],[Q3 Mean]]-Customer_Revenue[[#This Row],[Q3 Mean Absolute Deviation]]),0)</f>
        <v>30.710414201183436</v>
      </c>
      <c r="L1077" s="1">
        <f>IFERROR(MAX(0,Customer_Revenue[[#This Row],[Q3 Mean]]+Customer_Revenue[[#This Row],[Q3 Mean Absolute Deviation]]),0)</f>
        <v>31.575739644970415</v>
      </c>
      <c r="M1077" s="2">
        <f>IFERROR(AVERAGEIF(Customer_Revenue[[#This Row],[10/1/2021]:[3/31/2022]], "&gt;0"),0)</f>
        <v>30.44</v>
      </c>
      <c r="N1077" s="1">
        <f>IFERROR(AVEDEV(Customer_Revenue[[#This Row],[10/1/2021]:[3/31/2022]]),0)</f>
        <v>4.6505555555555551</v>
      </c>
      <c r="O1077" s="1">
        <f>IFERROR(MAX(0,#REF!-#REF!),0)</f>
        <v>0</v>
      </c>
      <c r="P1077" s="1">
        <f>IFERROR(#REF!+#REF!,0)</f>
        <v>0</v>
      </c>
      <c r="Q1077">
        <v>15044</v>
      </c>
      <c r="AJ1077">
        <v>30.44</v>
      </c>
      <c r="AU1077">
        <v>30.44</v>
      </c>
      <c r="BE1077">
        <v>30.44</v>
      </c>
      <c r="BO1077">
        <v>30.44</v>
      </c>
      <c r="BY1077">
        <v>30.44</v>
      </c>
      <c r="CI1077">
        <v>30.44</v>
      </c>
      <c r="CK1077" s="17"/>
      <c r="CS1077">
        <v>30.44</v>
      </c>
      <c r="DC1077">
        <v>30.44</v>
      </c>
      <c r="DM1077">
        <v>30.44</v>
      </c>
      <c r="DW1077">
        <v>30.44</v>
      </c>
      <c r="EG1077">
        <v>30.44</v>
      </c>
      <c r="EQ1077">
        <v>0</v>
      </c>
      <c r="FA1077">
        <v>30.44</v>
      </c>
      <c r="FK1077">
        <v>30.44</v>
      </c>
      <c r="FU1077">
        <v>30.44</v>
      </c>
      <c r="GE1077">
        <v>30.44</v>
      </c>
      <c r="GO1077">
        <v>31.62</v>
      </c>
      <c r="GY1077">
        <v>31.62</v>
      </c>
      <c r="HI1077">
        <v>31.62</v>
      </c>
      <c r="HS1077">
        <v>31.62</v>
      </c>
      <c r="IC1077">
        <v>31.62</v>
      </c>
      <c r="IM1077">
        <v>31.25</v>
      </c>
      <c r="IW1077">
        <v>31.25</v>
      </c>
      <c r="JG1077">
        <v>31.25</v>
      </c>
      <c r="JQ1077">
        <v>31.25</v>
      </c>
    </row>
    <row r="1078" spans="1:277" x14ac:dyDescent="0.3">
      <c r="A1078" s="2">
        <f>IFERROR(AVERAGEIF(Customer_Revenue[[#This Row],[1/3/2022]:[3/31/2022]], "&gt;0"), 0)</f>
        <v>17</v>
      </c>
      <c r="B1078" s="1">
        <f>IFERROR(AVEDEV(Customer_Revenue[[#This Row],[1/3/2022]:[3/31/2022]]),0)</f>
        <v>0</v>
      </c>
      <c r="C1078" s="1">
        <f>IFERROR(MAX(0,#REF!-#REF!),0)</f>
        <v>0</v>
      </c>
      <c r="D1078" s="1">
        <f>IFERROR(#REF!+#REF!,0)</f>
        <v>0</v>
      </c>
      <c r="E1078" s="2">
        <f>IFERROR(AVERAGEIF(Customer_Revenue[[#This Row],[4/1/2022]:[6/30/2022]], "&gt;0"), 0)</f>
        <v>17</v>
      </c>
      <c r="F1078" s="1">
        <f>IFERROR(AVEDEV(Customer_Revenue[[#This Row],[4/1/2022]:[6/30/2022]]),0)</f>
        <v>0</v>
      </c>
      <c r="G1078" s="1">
        <f>IFERROR(MAX(0,#REF!-#REF!),0)</f>
        <v>0</v>
      </c>
      <c r="H1078" s="1">
        <f>IFERROR(#REF!+#REF!,0)</f>
        <v>0</v>
      </c>
      <c r="I1078" s="2">
        <f>IFERROR(AVERAGEIF(Customer_Revenue[[#This Row],[4/1/2022]:[9/30/2022]], "&gt;0"),0)</f>
        <v>17</v>
      </c>
      <c r="J1078" s="1">
        <f>IFERROR(AVEDEV(Customer_Revenue[[#This Row],[4/1/2022]:[9/30/2022]]),0)</f>
        <v>0</v>
      </c>
      <c r="K1078" s="1">
        <f>IFERROR(MAX(0,Customer_Revenue[[#This Row],[Q3 Mean]]-Customer_Revenue[[#This Row],[Q3 Mean Absolute Deviation]]),0)</f>
        <v>17</v>
      </c>
      <c r="L1078" s="1">
        <f>IFERROR(MAX(0,Customer_Revenue[[#This Row],[Q3 Mean]]+Customer_Revenue[[#This Row],[Q3 Mean Absolute Deviation]]),0)</f>
        <v>17</v>
      </c>
      <c r="M1078" s="2">
        <f>IFERROR(AVERAGEIF(Customer_Revenue[[#This Row],[10/1/2021]:[3/31/2022]], "&gt;0"),0)</f>
        <v>17</v>
      </c>
      <c r="N1078" s="1">
        <f>IFERROR(AVEDEV(Customer_Revenue[[#This Row],[10/1/2021]:[3/31/2022]]),0)</f>
        <v>0</v>
      </c>
      <c r="O1078" s="1">
        <f>IFERROR(MAX(0,#REF!-#REF!),0)</f>
        <v>0</v>
      </c>
      <c r="P1078" s="1">
        <f>IFERROR(#REF!+#REF!,0)</f>
        <v>0</v>
      </c>
      <c r="Q1078">
        <v>15045</v>
      </c>
      <c r="AA1078">
        <v>17</v>
      </c>
      <c r="AJ1078">
        <v>17</v>
      </c>
      <c r="AT1078">
        <v>17</v>
      </c>
      <c r="BD1078">
        <v>17</v>
      </c>
      <c r="BO1078">
        <v>17</v>
      </c>
      <c r="BX1078">
        <v>17</v>
      </c>
      <c r="CH1078">
        <v>17</v>
      </c>
      <c r="CK1078" s="17"/>
      <c r="CR1078">
        <v>17</v>
      </c>
      <c r="DB1078">
        <v>17</v>
      </c>
      <c r="DL1078">
        <v>17</v>
      </c>
      <c r="DV1078">
        <v>17</v>
      </c>
      <c r="EF1078">
        <v>17</v>
      </c>
      <c r="EP1078">
        <v>17</v>
      </c>
      <c r="EZ1078">
        <v>17</v>
      </c>
      <c r="FK1078">
        <v>17</v>
      </c>
      <c r="FT1078">
        <v>17</v>
      </c>
      <c r="GD1078">
        <v>17</v>
      </c>
      <c r="GN1078">
        <v>17</v>
      </c>
      <c r="GX1078">
        <v>17</v>
      </c>
      <c r="HH1078">
        <v>17</v>
      </c>
      <c r="HR1078">
        <v>17</v>
      </c>
      <c r="IB1078">
        <v>17</v>
      </c>
      <c r="IL1078">
        <v>17</v>
      </c>
      <c r="IV1078">
        <v>17</v>
      </c>
      <c r="JF1078">
        <v>17</v>
      </c>
      <c r="JP1078">
        <v>17</v>
      </c>
    </row>
    <row r="1079" spans="1:277" x14ac:dyDescent="0.3">
      <c r="A1079" s="2">
        <f>IFERROR(AVERAGEIF(Customer_Revenue[[#This Row],[1/3/2022]:[3/31/2022]], "&gt;0"), 0)</f>
        <v>45.178461538461548</v>
      </c>
      <c r="B1079" s="1">
        <f>IFERROR(AVEDEV(Customer_Revenue[[#This Row],[1/3/2022]:[3/31/2022]]),0)</f>
        <v>11.659171597633136</v>
      </c>
      <c r="C1079" s="1">
        <f>IFERROR(MAX(0,#REF!-#REF!),0)</f>
        <v>0</v>
      </c>
      <c r="D1079" s="1">
        <f>IFERROR(#REF!+#REF!,0)</f>
        <v>0</v>
      </c>
      <c r="E1079" s="2">
        <f>IFERROR(AVERAGEIF(Customer_Revenue[[#This Row],[4/1/2022]:[6/30/2022]], "&gt;0"), 0)</f>
        <v>46.493571428571435</v>
      </c>
      <c r="F1079" s="1">
        <f>IFERROR(AVEDEV(Customer_Revenue[[#This Row],[4/1/2022]:[6/30/2022]]),0)</f>
        <v>13.830816326530613</v>
      </c>
      <c r="G1079" s="1">
        <f>IFERROR(MAX(0,#REF!-#REF!),0)</f>
        <v>0</v>
      </c>
      <c r="H1079" s="1">
        <f>IFERROR(#REF!+#REF!,0)</f>
        <v>0</v>
      </c>
      <c r="I1079" s="2">
        <f>IFERROR(AVERAGEIF(Customer_Revenue[[#This Row],[4/1/2022]:[9/30/2022]], "&gt;0"),0)</f>
        <v>54.240000000000009</v>
      </c>
      <c r="J1079" s="1">
        <f>IFERROR(AVEDEV(Customer_Revenue[[#This Row],[4/1/2022]:[9/30/2022]]),0)</f>
        <v>19.604444444444447</v>
      </c>
      <c r="K1079" s="1">
        <f>IFERROR(MAX(0,Customer_Revenue[[#This Row],[Q3 Mean]]-Customer_Revenue[[#This Row],[Q3 Mean Absolute Deviation]]),0)</f>
        <v>34.635555555555563</v>
      </c>
      <c r="L1079" s="1">
        <f>IFERROR(MAX(0,Customer_Revenue[[#This Row],[Q3 Mean]]+Customer_Revenue[[#This Row],[Q3 Mean Absolute Deviation]]),0)</f>
        <v>73.844444444444463</v>
      </c>
      <c r="M1079" s="2">
        <f>IFERROR(AVERAGEIF(Customer_Revenue[[#This Row],[10/1/2021]:[3/31/2022]], "&gt;0"),0)</f>
        <v>46.91</v>
      </c>
      <c r="N1079" s="1">
        <f>IFERROR(AVEDEV(Customer_Revenue[[#This Row],[10/1/2021]:[3/31/2022]]),0)</f>
        <v>11.580000000000002</v>
      </c>
      <c r="O1079" s="1">
        <f>IFERROR(MAX(0,#REF!-#REF!),0)</f>
        <v>0</v>
      </c>
      <c r="P1079" s="1">
        <f>IFERROR(#REF!+#REF!,0)</f>
        <v>0</v>
      </c>
      <c r="Q1079">
        <v>15046</v>
      </c>
      <c r="U1079">
        <v>42.28</v>
      </c>
      <c r="Z1079">
        <v>42.28</v>
      </c>
      <c r="AD1079">
        <v>42.28</v>
      </c>
      <c r="AI1079">
        <v>75.12</v>
      </c>
      <c r="AM1079">
        <v>42.28</v>
      </c>
      <c r="AR1079">
        <v>42.28</v>
      </c>
      <c r="AW1079">
        <v>42.28</v>
      </c>
      <c r="BE1079">
        <v>75.12</v>
      </c>
      <c r="BG1079">
        <v>42.28</v>
      </c>
      <c r="BL1079">
        <v>40.5</v>
      </c>
      <c r="BQ1079">
        <v>37.6</v>
      </c>
      <c r="BV1079">
        <v>70.44</v>
      </c>
      <c r="CA1079">
        <v>37.6</v>
      </c>
      <c r="CF1079">
        <v>37.6</v>
      </c>
      <c r="CK1079" s="17">
        <v>37.6</v>
      </c>
      <c r="CP1079">
        <v>70.44</v>
      </c>
      <c r="CU1079">
        <v>37.6</v>
      </c>
      <c r="CZ1079">
        <v>37.6</v>
      </c>
      <c r="DE1079">
        <v>37.6</v>
      </c>
      <c r="DJ1079">
        <v>70.44</v>
      </c>
      <c r="DO1079">
        <v>37.6</v>
      </c>
      <c r="DT1079">
        <v>37.6</v>
      </c>
      <c r="DY1079">
        <v>37.6</v>
      </c>
      <c r="ED1079">
        <v>70.44</v>
      </c>
      <c r="EI1079">
        <v>37.6</v>
      </c>
      <c r="EN1079">
        <v>37.6</v>
      </c>
      <c r="ES1079">
        <v>37.6</v>
      </c>
      <c r="EX1079">
        <v>70.44</v>
      </c>
      <c r="FC1079">
        <v>36.770000000000003</v>
      </c>
      <c r="FH1079">
        <v>36.770000000000003</v>
      </c>
      <c r="FM1079">
        <v>36.770000000000003</v>
      </c>
      <c r="FR1079">
        <v>69.61</v>
      </c>
      <c r="FW1079">
        <v>36.770000000000003</v>
      </c>
      <c r="FX1079">
        <v>34</v>
      </c>
      <c r="GB1079">
        <v>36.770000000000003</v>
      </c>
      <c r="GG1079">
        <v>36.770000000000003</v>
      </c>
      <c r="GL1079">
        <v>70.790000000000006</v>
      </c>
      <c r="GQ1079">
        <v>71.95</v>
      </c>
      <c r="GV1079">
        <v>37.950000000000003</v>
      </c>
      <c r="HA1079">
        <v>37.950000000000003</v>
      </c>
      <c r="HF1079">
        <v>104.79</v>
      </c>
      <c r="HK1079">
        <v>37.950000000000003</v>
      </c>
      <c r="HP1079">
        <v>37.950000000000003</v>
      </c>
      <c r="HU1079">
        <v>71.95</v>
      </c>
      <c r="HZ1079">
        <v>70.790000000000006</v>
      </c>
      <c r="IE1079">
        <v>71.95</v>
      </c>
      <c r="IJ1079">
        <v>40.06</v>
      </c>
      <c r="IO1079">
        <v>39.700000000000003</v>
      </c>
      <c r="IT1079">
        <v>106.54</v>
      </c>
      <c r="IY1079">
        <v>39.700000000000003</v>
      </c>
      <c r="JD1079">
        <v>39.700000000000003</v>
      </c>
      <c r="JI1079">
        <v>79.95</v>
      </c>
      <c r="JN1079">
        <v>72.540000000000006</v>
      </c>
    </row>
    <row r="1080" spans="1:277" x14ac:dyDescent="0.3">
      <c r="A1080" s="2">
        <f>IFERROR(AVERAGEIF(Customer_Revenue[[#This Row],[1/3/2022]:[3/31/2022]], "&gt;0"), 0)</f>
        <v>132.25428571428571</v>
      </c>
      <c r="B1080" s="1">
        <f>IFERROR(AVEDEV(Customer_Revenue[[#This Row],[1/3/2022]:[3/31/2022]]),0)</f>
        <v>7.7044897959183691</v>
      </c>
      <c r="C1080" s="1">
        <f>IFERROR(MAX(0,#REF!-#REF!),0)</f>
        <v>0</v>
      </c>
      <c r="D1080" s="1">
        <f>IFERROR(#REF!+#REF!,0)</f>
        <v>0</v>
      </c>
      <c r="E1080" s="2">
        <f>IFERROR(AVERAGEIF(Customer_Revenue[[#This Row],[4/1/2022]:[6/30/2022]], "&gt;0"), 0)</f>
        <v>128.15333333333334</v>
      </c>
      <c r="F1080" s="1">
        <f>IFERROR(AVEDEV(Customer_Revenue[[#This Row],[4/1/2022]:[6/30/2022]]),0)</f>
        <v>1.4999999999999953</v>
      </c>
      <c r="G1080" s="1">
        <f>IFERROR(MAX(0,#REF!-#REF!),0)</f>
        <v>0</v>
      </c>
      <c r="H1080" s="1">
        <f>IFERROR(#REF!+#REF!,0)</f>
        <v>0</v>
      </c>
      <c r="I1080" s="2">
        <f>IFERROR(AVERAGEIF(Customer_Revenue[[#This Row],[4/1/2022]:[9/30/2022]], "&gt;0"),0)</f>
        <v>129.50153846153847</v>
      </c>
      <c r="J1080" s="1">
        <f>IFERROR(AVEDEV(Customer_Revenue[[#This Row],[4/1/2022]:[9/30/2022]]),0)</f>
        <v>2.4542011834319557</v>
      </c>
      <c r="K1080" s="1">
        <f>IFERROR(MAX(0,Customer_Revenue[[#This Row],[Q3 Mean]]-Customer_Revenue[[#This Row],[Q3 Mean Absolute Deviation]]),0)</f>
        <v>127.04733727810651</v>
      </c>
      <c r="L1080" s="1">
        <f>IFERROR(MAX(0,Customer_Revenue[[#This Row],[Q3 Mean]]+Customer_Revenue[[#This Row],[Q3 Mean Absolute Deviation]]),0)</f>
        <v>131.95573964497044</v>
      </c>
      <c r="M1080" s="2">
        <f>IFERROR(AVERAGEIF(Customer_Revenue[[#This Row],[10/1/2021]:[3/31/2022]], "&gt;0"),0)</f>
        <v>132.98307692307691</v>
      </c>
      <c r="N1080" s="1">
        <f>IFERROR(AVEDEV(Customer_Revenue[[#This Row],[10/1/2021]:[3/31/2022]]),0)</f>
        <v>9.8390532544378591</v>
      </c>
      <c r="O1080" s="1">
        <f>IFERROR(MAX(0,#REF!-#REF!),0)</f>
        <v>0</v>
      </c>
      <c r="P1080" s="1">
        <f>IFERROR(#REF!+#REF!,0)</f>
        <v>0</v>
      </c>
      <c r="Q1080">
        <v>15047</v>
      </c>
      <c r="AA1080">
        <v>170.7</v>
      </c>
      <c r="AJ1080">
        <v>127.26</v>
      </c>
      <c r="AU1080">
        <v>124.26</v>
      </c>
      <c r="BE1080">
        <v>127.26</v>
      </c>
      <c r="BO1080">
        <v>124.26</v>
      </c>
      <c r="BY1080">
        <v>129.26</v>
      </c>
      <c r="CI1080">
        <v>126.26</v>
      </c>
      <c r="CK1080" s="17"/>
      <c r="CS1080">
        <v>129.26</v>
      </c>
      <c r="DC1080">
        <v>126.26</v>
      </c>
      <c r="DM1080">
        <v>129.26</v>
      </c>
      <c r="DW1080">
        <v>126.26</v>
      </c>
      <c r="EG1080">
        <v>129.26</v>
      </c>
      <c r="EQ1080">
        <v>159.22</v>
      </c>
      <c r="FA1080">
        <v>129.26</v>
      </c>
      <c r="FK1080">
        <v>126.26</v>
      </c>
      <c r="FU1080">
        <v>129.26</v>
      </c>
      <c r="GE1080">
        <v>126.26</v>
      </c>
      <c r="GO1080">
        <v>130.44</v>
      </c>
      <c r="GY1080">
        <v>127.44</v>
      </c>
      <c r="HI1080">
        <v>130.44</v>
      </c>
      <c r="HS1080">
        <v>127.44</v>
      </c>
      <c r="IC1080">
        <v>130.44</v>
      </c>
      <c r="IM1080">
        <v>127.07</v>
      </c>
      <c r="IW1080">
        <v>133.07</v>
      </c>
      <c r="JG1080">
        <v>127.07</v>
      </c>
      <c r="JQ1080">
        <v>139.07</v>
      </c>
    </row>
    <row r="1081" spans="1:277" x14ac:dyDescent="0.3">
      <c r="A1081" s="2">
        <f>IFERROR(AVERAGEIF(Customer_Revenue[[#This Row],[1/3/2022]:[3/31/2022]], "&gt;0"), 0)</f>
        <v>122.80999999999997</v>
      </c>
      <c r="B1081" s="1">
        <f>IFERROR(AVEDEV(Customer_Revenue[[#This Row],[1/3/2022]:[3/31/2022]]),0)</f>
        <v>26.864687500000016</v>
      </c>
      <c r="C1081" s="1">
        <f>IFERROR(MAX(0,#REF!-#REF!),0)</f>
        <v>0</v>
      </c>
      <c r="D1081" s="1">
        <f>IFERROR(#REF!+#REF!,0)</f>
        <v>0</v>
      </c>
      <c r="E1081" s="2">
        <f>IFERROR(AVERAGEIF(Customer_Revenue[[#This Row],[4/1/2022]:[6/30/2022]], "&gt;0"), 0)</f>
        <v>123.20333333333333</v>
      </c>
      <c r="F1081" s="1">
        <f>IFERROR(AVEDEV(Customer_Revenue[[#This Row],[4/1/2022]:[6/30/2022]]),0)</f>
        <v>0.52444444444444116</v>
      </c>
      <c r="G1081" s="1">
        <f>IFERROR(MAX(0,#REF!-#REF!),0)</f>
        <v>0</v>
      </c>
      <c r="H1081" s="1">
        <f>IFERROR(#REF!+#REF!,0)</f>
        <v>0</v>
      </c>
      <c r="I1081" s="2">
        <f>IFERROR(AVERAGEIF(Customer_Revenue[[#This Row],[4/1/2022]:[9/30/2022]], "&gt;0"),0)</f>
        <v>123.34222222222222</v>
      </c>
      <c r="J1081" s="1">
        <f>IFERROR(AVEDEV(Customer_Revenue[[#This Row],[4/1/2022]:[9/30/2022]]),0)</f>
        <v>46.253333333333337</v>
      </c>
      <c r="K1081" s="1">
        <f>IFERROR(MAX(0,Customer_Revenue[[#This Row],[Q3 Mean]]-Customer_Revenue[[#This Row],[Q3 Mean Absolute Deviation]]),0)</f>
        <v>77.088888888888874</v>
      </c>
      <c r="L1081" s="1">
        <f>IFERROR(MAX(0,Customer_Revenue[[#This Row],[Q3 Mean]]+Customer_Revenue[[#This Row],[Q3 Mean Absolute Deviation]]),0)</f>
        <v>169.59555555555556</v>
      </c>
      <c r="M1081" s="2">
        <f>IFERROR(AVERAGEIF(Customer_Revenue[[#This Row],[10/1/2021]:[3/31/2022]], "&gt;0"),0)</f>
        <v>122.80999999999996</v>
      </c>
      <c r="N1081" s="1">
        <f>IFERROR(AVEDEV(Customer_Revenue[[#This Row],[10/1/2021]:[3/31/2022]]),0)</f>
        <v>28.38275555555559</v>
      </c>
      <c r="O1081" s="1">
        <f>IFERROR(MAX(0,#REF!-#REF!),0)</f>
        <v>0</v>
      </c>
      <c r="P1081" s="1">
        <f>IFERROR(#REF!+#REF!,0)</f>
        <v>0</v>
      </c>
      <c r="Q1081">
        <v>15048</v>
      </c>
      <c r="V1081">
        <v>122.81</v>
      </c>
      <c r="AE1081">
        <v>122.81</v>
      </c>
      <c r="AN1081">
        <v>0</v>
      </c>
      <c r="AS1081">
        <v>122.81</v>
      </c>
      <c r="BC1081">
        <v>122.81</v>
      </c>
      <c r="BM1081">
        <v>122.81</v>
      </c>
      <c r="BW1081">
        <v>122.81</v>
      </c>
      <c r="CG1081">
        <v>122.81</v>
      </c>
      <c r="CK1081" s="17"/>
      <c r="CQ1081">
        <v>122.81</v>
      </c>
      <c r="DA1081">
        <v>122.81</v>
      </c>
      <c r="DK1081">
        <v>122.81</v>
      </c>
      <c r="DU1081">
        <v>0</v>
      </c>
      <c r="DW1081">
        <v>122.81</v>
      </c>
      <c r="EG1081">
        <v>122.81</v>
      </c>
      <c r="EQ1081">
        <v>122.81</v>
      </c>
      <c r="FA1081">
        <v>122.81</v>
      </c>
      <c r="FK1081">
        <v>122.81</v>
      </c>
      <c r="FU1081">
        <v>122.81</v>
      </c>
      <c r="GE1081">
        <v>122.81</v>
      </c>
      <c r="GO1081">
        <v>123.99</v>
      </c>
      <c r="GY1081">
        <v>123.99</v>
      </c>
      <c r="HH1081">
        <v>0</v>
      </c>
      <c r="HS1081">
        <v>0</v>
      </c>
      <c r="IM1081">
        <v>0</v>
      </c>
      <c r="IW1081">
        <v>123.62</v>
      </c>
      <c r="JG1081">
        <v>123.62</v>
      </c>
      <c r="JQ1081">
        <v>123.62</v>
      </c>
    </row>
    <row r="1082" spans="1:277" x14ac:dyDescent="0.3">
      <c r="A1082" s="2">
        <f>IFERROR(AVERAGEIF(Customer_Revenue[[#This Row],[1/3/2022]:[3/31/2022]], "&gt;0"), 0)</f>
        <v>15.42</v>
      </c>
      <c r="B1082" s="1">
        <f>IFERROR(AVEDEV(Customer_Revenue[[#This Row],[1/3/2022]:[3/31/2022]]),0)</f>
        <v>4.9344000000000001</v>
      </c>
      <c r="C1082" s="1">
        <f>IFERROR(MAX(0,#REF!-#REF!),0)</f>
        <v>0</v>
      </c>
      <c r="D1082" s="1">
        <f>IFERROR(#REF!+#REF!,0)</f>
        <v>0</v>
      </c>
      <c r="E1082" s="2">
        <f>IFERROR(AVERAGEIF(Customer_Revenue[[#This Row],[4/1/2022]:[6/30/2022]], "&gt;0"), 0)</f>
        <v>15.744999999999999</v>
      </c>
      <c r="F1082" s="1">
        <f>IFERROR(AVEDEV(Customer_Revenue[[#This Row],[4/1/2022]:[6/30/2022]]),0)</f>
        <v>0.32500000000000018</v>
      </c>
      <c r="G1082" s="1">
        <f>IFERROR(MAX(0,#REF!-#REF!),0)</f>
        <v>0</v>
      </c>
      <c r="H1082" s="1">
        <f>IFERROR(#REF!+#REF!,0)</f>
        <v>0</v>
      </c>
      <c r="I1082" s="2">
        <f>IFERROR(AVERAGEIF(Customer_Revenue[[#This Row],[4/1/2022]:[9/30/2022]], "&gt;0"),0)</f>
        <v>15.827142857142858</v>
      </c>
      <c r="J1082" s="1">
        <f>IFERROR(AVEDEV(Customer_Revenue[[#This Row],[4/1/2022]:[9/30/2022]]),0)</f>
        <v>0.23265306122448923</v>
      </c>
      <c r="K1082" s="1">
        <f>IFERROR(MAX(0,Customer_Revenue[[#This Row],[Q3 Mean]]-Customer_Revenue[[#This Row],[Q3 Mean Absolute Deviation]]),0)</f>
        <v>15.594489795918369</v>
      </c>
      <c r="L1082" s="1">
        <f>IFERROR(MAX(0,Customer_Revenue[[#This Row],[Q3 Mean]]+Customer_Revenue[[#This Row],[Q3 Mean Absolute Deviation]]),0)</f>
        <v>16.059795918367346</v>
      </c>
      <c r="M1082" s="2">
        <f>IFERROR(AVERAGEIF(Customer_Revenue[[#This Row],[10/1/2021]:[3/31/2022]], "&gt;0"),0)</f>
        <v>15.841999999999999</v>
      </c>
      <c r="N1082" s="1">
        <f>IFERROR(AVEDEV(Customer_Revenue[[#This Row],[10/1/2021]:[3/31/2022]]),0)</f>
        <v>2.6185123966942161</v>
      </c>
      <c r="O1082" s="1">
        <f>IFERROR(MAX(0,#REF!-#REF!),0)</f>
        <v>0</v>
      </c>
      <c r="P1082" s="1">
        <f>IFERROR(#REF!+#REF!,0)</f>
        <v>0</v>
      </c>
      <c r="Q1082">
        <v>15050</v>
      </c>
      <c r="AE1082">
        <v>15.42</v>
      </c>
      <c r="AP1082">
        <v>19.64</v>
      </c>
      <c r="AZ1082">
        <v>15.42</v>
      </c>
      <c r="BJ1082">
        <v>15.42</v>
      </c>
      <c r="BT1082">
        <v>15.42</v>
      </c>
      <c r="CD1082">
        <v>15.42</v>
      </c>
      <c r="CK1082" s="17"/>
      <c r="CN1082">
        <v>15.42</v>
      </c>
      <c r="CX1082">
        <v>15.42</v>
      </c>
      <c r="DH1082">
        <v>15.42</v>
      </c>
      <c r="DR1082">
        <v>0</v>
      </c>
      <c r="EB1082">
        <v>15.42</v>
      </c>
      <c r="EV1082">
        <v>15.42</v>
      </c>
      <c r="FP1082">
        <v>15.42</v>
      </c>
      <c r="GJ1082">
        <v>16.07</v>
      </c>
      <c r="HD1082">
        <v>16.07</v>
      </c>
      <c r="HX1082">
        <v>16.07</v>
      </c>
      <c r="IR1082">
        <v>15.87</v>
      </c>
      <c r="JL1082">
        <v>15.87</v>
      </c>
    </row>
    <row r="1083" spans="1:277" x14ac:dyDescent="0.3">
      <c r="A1083" s="2">
        <f>IFERROR(AVERAGEIF(Customer_Revenue[[#This Row],[1/3/2022]:[3/31/2022]], "&gt;0"), 0)</f>
        <v>62.823999999999998</v>
      </c>
      <c r="B1083" s="1">
        <f>IFERROR(AVEDEV(Customer_Revenue[[#This Row],[1/3/2022]:[3/31/2022]]),0)</f>
        <v>18.060000000000002</v>
      </c>
      <c r="C1083" s="1">
        <f>IFERROR(MAX(0,#REF!-#REF!),0)</f>
        <v>0</v>
      </c>
      <c r="D1083" s="1">
        <f>IFERROR(#REF!+#REF!,0)</f>
        <v>0</v>
      </c>
      <c r="E1083" s="2">
        <f>IFERROR(AVERAGEIF(Customer_Revenue[[#This Row],[4/1/2022]:[6/30/2022]], "&gt;0"), 0)</f>
        <v>68.871428571428581</v>
      </c>
      <c r="F1083" s="1">
        <f>IFERROR(AVEDEV(Customer_Revenue[[#This Row],[4/1/2022]:[6/30/2022]]),0)</f>
        <v>18.290612244897964</v>
      </c>
      <c r="G1083" s="1">
        <f>IFERROR(MAX(0,#REF!-#REF!),0)</f>
        <v>0</v>
      </c>
      <c r="H1083" s="1">
        <f>IFERROR(#REF!+#REF!,0)</f>
        <v>0</v>
      </c>
      <c r="I1083" s="2">
        <f>IFERROR(AVERAGEIF(Customer_Revenue[[#This Row],[4/1/2022]:[9/30/2022]], "&gt;0"),0)</f>
        <v>69.071538461538481</v>
      </c>
      <c r="J1083" s="1">
        <f>IFERROR(AVEDEV(Customer_Revenue[[#This Row],[4/1/2022]:[9/30/2022]]),0)</f>
        <v>17.215976331360956</v>
      </c>
      <c r="K1083" s="1">
        <f>IFERROR(MAX(0,Customer_Revenue[[#This Row],[Q3 Mean]]-Customer_Revenue[[#This Row],[Q3 Mean Absolute Deviation]]),0)</f>
        <v>51.855562130177525</v>
      </c>
      <c r="L1083" s="1">
        <f>IFERROR(MAX(0,Customer_Revenue[[#This Row],[Q3 Mean]]+Customer_Revenue[[#This Row],[Q3 Mean Absolute Deviation]]),0)</f>
        <v>86.287514792899429</v>
      </c>
      <c r="M1083" s="2">
        <f>IFERROR(AVERAGEIF(Customer_Revenue[[#This Row],[10/1/2021]:[3/31/2022]], "&gt;0"),0)</f>
        <v>60.805000000000007</v>
      </c>
      <c r="N1083" s="1">
        <f>IFERROR(AVEDEV(Customer_Revenue[[#This Row],[10/1/2021]:[3/31/2022]]),0)</f>
        <v>13.572899408284027</v>
      </c>
      <c r="O1083" s="1">
        <f>IFERROR(MAX(0,#REF!-#REF!),0)</f>
        <v>0</v>
      </c>
      <c r="P1083" s="1">
        <f>IFERROR(#REF!+#REF!,0)</f>
        <v>0</v>
      </c>
      <c r="Q1083">
        <v>15052</v>
      </c>
      <c r="V1083">
        <v>53.02</v>
      </c>
      <c r="AE1083">
        <v>91.21</v>
      </c>
      <c r="AP1083">
        <v>44.31</v>
      </c>
      <c r="AZ1083">
        <v>61.27</v>
      </c>
      <c r="BJ1083">
        <v>53.02</v>
      </c>
      <c r="BT1083">
        <v>61.27</v>
      </c>
      <c r="CD1083">
        <v>51.44</v>
      </c>
      <c r="CK1083" s="17"/>
      <c r="CN1083">
        <v>61.27</v>
      </c>
      <c r="CX1083">
        <v>0</v>
      </c>
      <c r="DH1083">
        <v>88.7</v>
      </c>
      <c r="DR1083">
        <v>51.44</v>
      </c>
      <c r="EB1083">
        <v>61.27</v>
      </c>
      <c r="EL1083">
        <v>51.44</v>
      </c>
      <c r="EV1083">
        <v>61.27</v>
      </c>
      <c r="FF1083">
        <v>51.44</v>
      </c>
      <c r="FP1083">
        <v>61.27</v>
      </c>
      <c r="FZ1083">
        <v>77.77</v>
      </c>
      <c r="GJ1083">
        <v>123.99</v>
      </c>
      <c r="GT1083">
        <v>52.62</v>
      </c>
      <c r="HD1083">
        <v>53.74</v>
      </c>
      <c r="HN1083">
        <v>78.95</v>
      </c>
      <c r="HX1083">
        <v>62.45</v>
      </c>
      <c r="IH1083">
        <v>52.62</v>
      </c>
      <c r="IR1083">
        <v>62.08</v>
      </c>
      <c r="JB1083">
        <v>52.25</v>
      </c>
      <c r="JL1083">
        <v>107.48</v>
      </c>
    </row>
    <row r="1084" spans="1:277" x14ac:dyDescent="0.3">
      <c r="A1084" s="2">
        <f>IFERROR(AVERAGEIF(Customer_Revenue[[#This Row],[1/3/2022]:[3/31/2022]], "&gt;0"), 0)</f>
        <v>33.28</v>
      </c>
      <c r="B1084" s="1">
        <f>IFERROR(AVEDEV(Customer_Revenue[[#This Row],[1/3/2022]:[3/31/2022]]),0)</f>
        <v>0</v>
      </c>
      <c r="C1084" s="1">
        <f>IFERROR(MAX(0,#REF!-#REF!),0)</f>
        <v>0</v>
      </c>
      <c r="D1084" s="1">
        <f>IFERROR(#REF!+#REF!,0)</f>
        <v>0</v>
      </c>
      <c r="E1084" s="2">
        <f>IFERROR(AVERAGEIF(Customer_Revenue[[#This Row],[4/1/2022]:[6/30/2022]], "&gt;0"), 0)</f>
        <v>13.655714285714284</v>
      </c>
      <c r="F1084" s="1">
        <f>IFERROR(AVEDEV(Customer_Revenue[[#This Row],[4/1/2022]:[6/30/2022]]),0)</f>
        <v>5.6069387755102031</v>
      </c>
      <c r="G1084" s="1">
        <f>IFERROR(MAX(0,#REF!-#REF!),0)</f>
        <v>0</v>
      </c>
      <c r="H1084" s="1">
        <f>IFERROR(#REF!+#REF!,0)</f>
        <v>0</v>
      </c>
      <c r="I1084" s="2">
        <f>IFERROR(AVERAGEIF(Customer_Revenue[[#This Row],[4/1/2022]:[9/30/2022]], "&gt;0"),0)</f>
        <v>12.238461538461538</v>
      </c>
      <c r="J1084" s="1">
        <f>IFERROR(AVEDEV(Customer_Revenue[[#This Row],[4/1/2022]:[9/30/2022]]),0)</f>
        <v>3.2371597633136093</v>
      </c>
      <c r="K1084" s="1">
        <f>IFERROR(MAX(0,Customer_Revenue[[#This Row],[Q3 Mean]]-Customer_Revenue[[#This Row],[Q3 Mean Absolute Deviation]]),0)</f>
        <v>9.0013017751479278</v>
      </c>
      <c r="L1084" s="1">
        <f>IFERROR(MAX(0,Customer_Revenue[[#This Row],[Q3 Mean]]+Customer_Revenue[[#This Row],[Q3 Mean Absolute Deviation]]),0)</f>
        <v>15.475621301775147</v>
      </c>
      <c r="M1084" s="2">
        <f>IFERROR(AVERAGEIF(Customer_Revenue[[#This Row],[10/1/2021]:[3/31/2022]], "&gt;0"),0)</f>
        <v>29.698461538461533</v>
      </c>
      <c r="N1084" s="1">
        <f>IFERROR(AVEDEV(Customer_Revenue[[#This Row],[10/1/2021]:[3/31/2022]]),0)</f>
        <v>6.0610650887574034</v>
      </c>
      <c r="O1084" s="1">
        <f>IFERROR(MAX(0,#REF!-#REF!),0)</f>
        <v>0</v>
      </c>
      <c r="P1084" s="1">
        <f>IFERROR(#REF!+#REF!,0)</f>
        <v>0</v>
      </c>
      <c r="Q1084">
        <v>15053</v>
      </c>
      <c r="V1084">
        <v>10</v>
      </c>
      <c r="AE1084">
        <v>10</v>
      </c>
      <c r="AP1084">
        <v>33.28</v>
      </c>
      <c r="AZ1084">
        <v>33.28</v>
      </c>
      <c r="BJ1084">
        <v>33.28</v>
      </c>
      <c r="BT1084">
        <v>33.28</v>
      </c>
      <c r="CD1084">
        <v>33.28</v>
      </c>
      <c r="CK1084" s="17"/>
      <c r="CN1084">
        <v>33.28</v>
      </c>
      <c r="CX1084">
        <v>33.28</v>
      </c>
      <c r="DH1084">
        <v>33.28</v>
      </c>
      <c r="DR1084">
        <v>33.28</v>
      </c>
      <c r="EB1084">
        <v>33.28</v>
      </c>
      <c r="EL1084">
        <v>33.28</v>
      </c>
      <c r="EV1084">
        <v>33.28</v>
      </c>
      <c r="FF1084">
        <v>10</v>
      </c>
      <c r="FP1084">
        <v>10</v>
      </c>
      <c r="FZ1084">
        <v>10</v>
      </c>
      <c r="GO1084">
        <v>10.77</v>
      </c>
      <c r="GT1084">
        <v>10.77</v>
      </c>
      <c r="HD1084">
        <v>10.77</v>
      </c>
      <c r="HN1084">
        <v>10.77</v>
      </c>
      <c r="HX1084">
        <v>10.77</v>
      </c>
      <c r="IH1084">
        <v>10.77</v>
      </c>
      <c r="IR1084">
        <v>10.4</v>
      </c>
      <c r="JB1084">
        <v>10.4</v>
      </c>
      <c r="JL1084">
        <v>10.4</v>
      </c>
    </row>
    <row r="1085" spans="1:277" x14ac:dyDescent="0.3">
      <c r="A1085" s="2">
        <f>IFERROR(AVERAGEIF(Customer_Revenue[[#This Row],[1/3/2022]:[3/31/2022]], "&gt;0"), 0)</f>
        <v>49.59</v>
      </c>
      <c r="B1085" s="1">
        <f>IFERROR(AVEDEV(Customer_Revenue[[#This Row],[1/3/2022]:[3/31/2022]]),0)</f>
        <v>12.144489795918366</v>
      </c>
      <c r="C1085" s="1">
        <f>IFERROR(MAX(0,#REF!-#REF!),0)</f>
        <v>0</v>
      </c>
      <c r="D1085" s="1">
        <f>IFERROR(#REF!+#REF!,0)</f>
        <v>0</v>
      </c>
      <c r="E1085" s="2">
        <f>IFERROR(AVERAGEIF(Customer_Revenue[[#This Row],[4/1/2022]:[6/30/2022]], "&gt;0"), 0)</f>
        <v>50.095714285714287</v>
      </c>
      <c r="F1085" s="1">
        <f>IFERROR(AVEDEV(Customer_Revenue[[#This Row],[4/1/2022]:[6/30/2022]]),0)</f>
        <v>0.57795918367346899</v>
      </c>
      <c r="G1085" s="1">
        <f>IFERROR(MAX(0,#REF!-#REF!),0)</f>
        <v>0</v>
      </c>
      <c r="H1085" s="1">
        <f>IFERROR(#REF!+#REF!,0)</f>
        <v>0</v>
      </c>
      <c r="I1085" s="2">
        <f>IFERROR(AVERAGEIF(Customer_Revenue[[#This Row],[4/1/2022]:[9/30/2022]], "&gt;0"),0)</f>
        <v>50.321538461538459</v>
      </c>
      <c r="J1085" s="1">
        <f>IFERROR(AVEDEV(Customer_Revenue[[#This Row],[4/1/2022]:[9/30/2022]]),0)</f>
        <v>0.4501775147929003</v>
      </c>
      <c r="K1085" s="1">
        <f>IFERROR(MAX(0,Customer_Revenue[[#This Row],[Q3 Mean]]-Customer_Revenue[[#This Row],[Q3 Mean Absolute Deviation]]),0)</f>
        <v>49.871360946745561</v>
      </c>
      <c r="L1085" s="1">
        <f>IFERROR(MAX(0,Customer_Revenue[[#This Row],[Q3 Mean]]+Customer_Revenue[[#This Row],[Q3 Mean Absolute Deviation]]),0)</f>
        <v>50.771715976331357</v>
      </c>
      <c r="M1085" s="2">
        <f>IFERROR(AVERAGEIF(Customer_Revenue[[#This Row],[10/1/2021]:[3/31/2022]], "&gt;0"),0)</f>
        <v>49.590000000000018</v>
      </c>
      <c r="N1085" s="1">
        <f>IFERROR(AVEDEV(Customer_Revenue[[#This Row],[10/1/2021]:[3/31/2022]]),0)</f>
        <v>6.5782653061224421</v>
      </c>
      <c r="O1085" s="1">
        <f>IFERROR(MAX(0,#REF!-#REF!),0)</f>
        <v>0</v>
      </c>
      <c r="P1085" s="1">
        <f>IFERROR(#REF!+#REF!,0)</f>
        <v>0</v>
      </c>
      <c r="Q1085">
        <v>15054</v>
      </c>
      <c r="V1085">
        <v>49.59</v>
      </c>
      <c r="AE1085">
        <v>49.59</v>
      </c>
      <c r="AP1085">
        <v>49.59</v>
      </c>
      <c r="AZ1085">
        <v>49.59</v>
      </c>
      <c r="BJ1085">
        <v>49.59</v>
      </c>
      <c r="BT1085">
        <v>49.59</v>
      </c>
      <c r="CD1085">
        <v>49.59</v>
      </c>
      <c r="CK1085" s="17"/>
      <c r="CN1085">
        <v>49.59</v>
      </c>
      <c r="CX1085">
        <v>49.59</v>
      </c>
      <c r="CY1085">
        <v>0</v>
      </c>
      <c r="DH1085">
        <v>49.59</v>
      </c>
      <c r="DR1085">
        <v>49.59</v>
      </c>
      <c r="EB1085">
        <v>49.59</v>
      </c>
      <c r="EL1085">
        <v>49.59</v>
      </c>
      <c r="EV1085">
        <v>49.59</v>
      </c>
      <c r="FF1085">
        <v>49.59</v>
      </c>
      <c r="FP1085">
        <v>49.59</v>
      </c>
      <c r="FZ1085">
        <v>49.59</v>
      </c>
      <c r="GJ1085">
        <v>50.77</v>
      </c>
      <c r="GT1085">
        <v>50.77</v>
      </c>
      <c r="HD1085">
        <v>50.77</v>
      </c>
      <c r="HN1085">
        <v>50.77</v>
      </c>
      <c r="HX1085">
        <v>50.77</v>
      </c>
      <c r="IH1085">
        <v>50.77</v>
      </c>
      <c r="IR1085">
        <v>50.4</v>
      </c>
      <c r="JB1085">
        <v>50.4</v>
      </c>
      <c r="JL1085">
        <v>50.4</v>
      </c>
    </row>
    <row r="1086" spans="1:277" x14ac:dyDescent="0.3">
      <c r="A1086" s="2">
        <f>IFERROR(AVERAGEIF(Customer_Revenue[[#This Row],[1/3/2022]:[3/31/2022]], "&gt;0"), 0)</f>
        <v>60.52</v>
      </c>
      <c r="B1086" s="1">
        <f>IFERROR(AVEDEV(Customer_Revenue[[#This Row],[1/3/2022]:[3/31/2022]]),0)</f>
        <v>0</v>
      </c>
      <c r="C1086" s="1">
        <f>IFERROR(MAX(0,#REF!-#REF!),0)</f>
        <v>0</v>
      </c>
      <c r="D1086" s="1">
        <f>IFERROR(#REF!+#REF!,0)</f>
        <v>0</v>
      </c>
      <c r="E1086" s="2">
        <f>IFERROR(AVERAGEIF(Customer_Revenue[[#This Row],[4/1/2022]:[6/30/2022]], "&gt;0"), 0)</f>
        <v>60.913333333333334</v>
      </c>
      <c r="F1086" s="1">
        <f>IFERROR(AVEDEV(Customer_Revenue[[#This Row],[4/1/2022]:[6/30/2022]]),0)</f>
        <v>0.52444444444444349</v>
      </c>
      <c r="G1086" s="1">
        <f>IFERROR(MAX(0,#REF!-#REF!),0)</f>
        <v>0</v>
      </c>
      <c r="H1086" s="1">
        <f>IFERROR(#REF!+#REF!,0)</f>
        <v>0</v>
      </c>
      <c r="I1086" s="2">
        <f>IFERROR(AVERAGEIF(Customer_Revenue[[#This Row],[4/1/2022]:[9/30/2022]], "&gt;0"),0)</f>
        <v>61.257142857142853</v>
      </c>
      <c r="J1086" s="1">
        <f>IFERROR(AVEDEV(Customer_Revenue[[#This Row],[4/1/2022]:[9/30/2022]]),0)</f>
        <v>0.42122448979592014</v>
      </c>
      <c r="K1086" s="1">
        <f>IFERROR(MAX(0,Customer_Revenue[[#This Row],[Q3 Mean]]-Customer_Revenue[[#This Row],[Q3 Mean Absolute Deviation]]),0)</f>
        <v>60.835918367346935</v>
      </c>
      <c r="L1086" s="1">
        <f>IFERROR(MAX(0,Customer_Revenue[[#This Row],[Q3 Mean]]+Customer_Revenue[[#This Row],[Q3 Mean Absolute Deviation]]),0)</f>
        <v>61.678367346938771</v>
      </c>
      <c r="M1086" s="2">
        <f>IFERROR(AVERAGEIF(Customer_Revenue[[#This Row],[10/1/2021]:[3/31/2022]], "&gt;0"),0)</f>
        <v>62.710000000000008</v>
      </c>
      <c r="N1086" s="1">
        <f>IFERROR(AVEDEV(Customer_Revenue[[#This Row],[10/1/2021]:[3/31/2022]]),0)</f>
        <v>30.71510204081633</v>
      </c>
      <c r="O1086" s="1">
        <f>IFERROR(MAX(0,#REF!-#REF!),0)</f>
        <v>0</v>
      </c>
      <c r="P1086" s="1">
        <f>IFERROR(#REF!+#REF!,0)</f>
        <v>0</v>
      </c>
      <c r="Q1086">
        <v>15055</v>
      </c>
      <c r="AJ1086">
        <v>0</v>
      </c>
      <c r="AO1086">
        <v>0</v>
      </c>
      <c r="BC1086">
        <v>69.28</v>
      </c>
      <c r="BW1086">
        <v>0</v>
      </c>
      <c r="CK1086" s="17"/>
      <c r="CQ1086">
        <v>60.52</v>
      </c>
      <c r="DK1086">
        <v>60.52</v>
      </c>
      <c r="EE1086">
        <v>60.52</v>
      </c>
      <c r="EY1086">
        <v>60.52</v>
      </c>
      <c r="FX1086">
        <v>60.52</v>
      </c>
      <c r="GM1086">
        <v>61.7</v>
      </c>
      <c r="HG1086">
        <v>61.7</v>
      </c>
      <c r="IA1086">
        <v>61.7</v>
      </c>
      <c r="IU1086">
        <v>61.33</v>
      </c>
      <c r="JO1086">
        <v>61.33</v>
      </c>
    </row>
    <row r="1087" spans="1:277" x14ac:dyDescent="0.3">
      <c r="A1087" s="2">
        <f>IFERROR(AVERAGEIF(Customer_Revenue[[#This Row],[1/3/2022]:[3/31/2022]], "&gt;0"), 0)</f>
        <v>21.650000000000002</v>
      </c>
      <c r="B1087" s="1">
        <f>IFERROR(AVEDEV(Customer_Revenue[[#This Row],[1/3/2022]:[3/31/2022]]),0)</f>
        <v>11.383333333333333</v>
      </c>
      <c r="C1087" s="1">
        <f>IFERROR(MAX(0,#REF!-#REF!),0)</f>
        <v>0</v>
      </c>
      <c r="D1087" s="1">
        <f>IFERROR(#REF!+#REF!,0)</f>
        <v>0</v>
      </c>
      <c r="E1087" s="2">
        <f>IFERROR(AVERAGEIF(Customer_Revenue[[#This Row],[4/1/2022]:[6/30/2022]], "&gt;0"), 0)</f>
        <v>19.594285714285714</v>
      </c>
      <c r="F1087" s="1">
        <f>IFERROR(AVEDEV(Customer_Revenue[[#This Row],[4/1/2022]:[6/30/2022]]),0)</f>
        <v>5.8302040816326519</v>
      </c>
      <c r="G1087" s="1">
        <f>IFERROR(MAX(0,#REF!-#REF!),0)</f>
        <v>0</v>
      </c>
      <c r="H1087" s="1">
        <f>IFERROR(#REF!+#REF!,0)</f>
        <v>0</v>
      </c>
      <c r="I1087" s="2">
        <f>IFERROR(AVERAGEIF(Customer_Revenue[[#This Row],[4/1/2022]:[9/30/2022]], "&gt;0"),0)</f>
        <v>24.642142857142858</v>
      </c>
      <c r="J1087" s="1">
        <f>IFERROR(AVEDEV(Customer_Revenue[[#This Row],[4/1/2022]:[9/30/2022]]),0)</f>
        <v>12.873367346938775</v>
      </c>
      <c r="K1087" s="1">
        <f>IFERROR(MAX(0,Customer_Revenue[[#This Row],[Q3 Mean]]-Customer_Revenue[[#This Row],[Q3 Mean Absolute Deviation]]),0)</f>
        <v>11.768775510204083</v>
      </c>
      <c r="L1087" s="1">
        <f>IFERROR(MAX(0,Customer_Revenue[[#This Row],[Q3 Mean]]+Customer_Revenue[[#This Row],[Q3 Mean Absolute Deviation]]),0)</f>
        <v>37.515510204081636</v>
      </c>
      <c r="M1087" s="2">
        <f>IFERROR(AVERAGEIF(Customer_Revenue[[#This Row],[10/1/2021]:[3/31/2022]], "&gt;0"),0)</f>
        <v>24.506000000000007</v>
      </c>
      <c r="N1087" s="1">
        <f>IFERROR(AVEDEV(Customer_Revenue[[#This Row],[10/1/2021]:[3/31/2022]]),0)</f>
        <v>13.186446280991737</v>
      </c>
      <c r="O1087" s="1">
        <f>IFERROR(MAX(0,#REF!-#REF!),0)</f>
        <v>0</v>
      </c>
      <c r="P1087" s="1">
        <f>IFERROR(#REF!+#REF!,0)</f>
        <v>0</v>
      </c>
      <c r="Q1087">
        <v>15057</v>
      </c>
      <c r="U1087">
        <v>0</v>
      </c>
      <c r="V1087">
        <v>15.8</v>
      </c>
      <c r="AP1087">
        <v>38.76</v>
      </c>
      <c r="BJ1087">
        <v>44.8</v>
      </c>
      <c r="CD1087">
        <v>15.8</v>
      </c>
      <c r="CK1087" s="17"/>
      <c r="CS1087">
        <v>10.9</v>
      </c>
      <c r="DC1087">
        <v>15.8</v>
      </c>
      <c r="DM1087">
        <v>15.8</v>
      </c>
      <c r="DW1087">
        <v>15.8</v>
      </c>
      <c r="EG1087">
        <v>55.8</v>
      </c>
      <c r="EQ1087">
        <v>15.8</v>
      </c>
      <c r="FA1087">
        <v>15.8</v>
      </c>
      <c r="FK1087">
        <v>15.8</v>
      </c>
      <c r="FU1087">
        <v>15.8</v>
      </c>
      <c r="GE1087">
        <v>15.8</v>
      </c>
      <c r="GL1087">
        <v>40</v>
      </c>
      <c r="GO1087">
        <v>16.98</v>
      </c>
      <c r="GY1087">
        <v>16.98</v>
      </c>
      <c r="HI1087">
        <v>16.98</v>
      </c>
      <c r="HS1087">
        <v>16.98</v>
      </c>
      <c r="IC1087">
        <v>61.78</v>
      </c>
      <c r="IM1087">
        <v>62.26</v>
      </c>
      <c r="IW1087">
        <v>16.61</v>
      </c>
      <c r="JG1087">
        <v>16.61</v>
      </c>
      <c r="JQ1087">
        <v>16.61</v>
      </c>
    </row>
    <row r="1088" spans="1:277" x14ac:dyDescent="0.3">
      <c r="A1088" s="2">
        <f>IFERROR(AVERAGEIF(Customer_Revenue[[#This Row],[1/3/2022]:[3/31/2022]], "&gt;0"), 0)</f>
        <v>25.48</v>
      </c>
      <c r="B1088" s="1">
        <f>IFERROR(AVEDEV(Customer_Revenue[[#This Row],[1/3/2022]:[3/31/2022]]),0)</f>
        <v>0</v>
      </c>
      <c r="C1088" s="1">
        <f>IFERROR(MAX(0,#REF!-#REF!),0)</f>
        <v>0</v>
      </c>
      <c r="D1088" s="1">
        <f>IFERROR(#REF!+#REF!,0)</f>
        <v>0</v>
      </c>
      <c r="E1088" s="2">
        <f>IFERROR(AVERAGEIF(Customer_Revenue[[#This Row],[4/1/2022]:[6/30/2022]], "&gt;0"), 0)</f>
        <v>25.873333333333335</v>
      </c>
      <c r="F1088" s="1">
        <f>IFERROR(AVEDEV(Customer_Revenue[[#This Row],[4/1/2022]:[6/30/2022]]),0)</f>
        <v>0.52444444444444471</v>
      </c>
      <c r="G1088" s="1">
        <f>IFERROR(MAX(0,#REF!-#REF!),0)</f>
        <v>0</v>
      </c>
      <c r="H1088" s="1">
        <f>IFERROR(#REF!+#REF!,0)</f>
        <v>0</v>
      </c>
      <c r="I1088" s="2">
        <f>IFERROR(AVERAGEIF(Customer_Revenue[[#This Row],[4/1/2022]:[9/30/2022]], "&gt;0"),0)</f>
        <v>62.797499999999999</v>
      </c>
      <c r="J1088" s="1">
        <f>IFERROR(AVEDEV(Customer_Revenue[[#This Row],[4/1/2022]:[9/30/2022]]),0)</f>
        <v>43.901666666666664</v>
      </c>
      <c r="K1088" s="1">
        <f>IFERROR(MAX(0,Customer_Revenue[[#This Row],[Q3 Mean]]-Customer_Revenue[[#This Row],[Q3 Mean Absolute Deviation]]),0)</f>
        <v>18.895833333333336</v>
      </c>
      <c r="L1088" s="1">
        <f>IFERROR(MAX(0,Customer_Revenue[[#This Row],[Q3 Mean]]+Customer_Revenue[[#This Row],[Q3 Mean Absolute Deviation]]),0)</f>
        <v>106.69916666666666</v>
      </c>
      <c r="M1088" s="2">
        <f>IFERROR(AVERAGEIF(Customer_Revenue[[#This Row],[10/1/2021]:[3/31/2022]], "&gt;0"),0)</f>
        <v>25.48</v>
      </c>
      <c r="N1088" s="1">
        <f>IFERROR(AVEDEV(Customer_Revenue[[#This Row],[10/1/2021]:[3/31/2022]]),0)</f>
        <v>9.5549999999999997</v>
      </c>
      <c r="O1088" s="1">
        <f>IFERROR(MAX(0,#REF!-#REF!),0)</f>
        <v>0</v>
      </c>
      <c r="P1088" s="1">
        <f>IFERROR(#REF!+#REF!,0)</f>
        <v>0</v>
      </c>
      <c r="Q1088">
        <v>15058</v>
      </c>
      <c r="Z1088">
        <v>0</v>
      </c>
      <c r="AA1088">
        <v>25.48</v>
      </c>
      <c r="CK1088" s="17"/>
      <c r="DW1088">
        <v>25.48</v>
      </c>
      <c r="EQ1088">
        <v>25.48</v>
      </c>
      <c r="FK1088">
        <v>25.48</v>
      </c>
      <c r="GE1088">
        <v>25.48</v>
      </c>
      <c r="GY1088">
        <v>26.66</v>
      </c>
      <c r="IM1088">
        <v>0</v>
      </c>
      <c r="IW1088">
        <v>173.57</v>
      </c>
      <c r="JG1088">
        <v>0</v>
      </c>
    </row>
    <row r="1089" spans="1:278" x14ac:dyDescent="0.3">
      <c r="A1089" s="2">
        <f>IFERROR(AVERAGEIF(Customer_Revenue[[#This Row],[1/3/2022]:[3/31/2022]], "&gt;0"), 0)</f>
        <v>13.32</v>
      </c>
      <c r="B1089" s="1">
        <f>IFERROR(AVEDEV(Customer_Revenue[[#This Row],[1/3/2022]:[3/31/2022]]),0)</f>
        <v>0</v>
      </c>
      <c r="C1089" s="1">
        <f>IFERROR(MAX(0,#REF!-#REF!),0)</f>
        <v>0</v>
      </c>
      <c r="D1089" s="1">
        <f>IFERROR(#REF!+#REF!,0)</f>
        <v>0</v>
      </c>
      <c r="E1089" s="2">
        <f>IFERROR(AVERAGEIF(Customer_Revenue[[#This Row],[4/1/2022]:[6/30/2022]], "&gt;0"), 0)</f>
        <v>13.410000000000002</v>
      </c>
      <c r="F1089" s="1">
        <f>IFERROR(AVEDEV(Customer_Revenue[[#This Row],[4/1/2022]:[6/30/2022]]),0)</f>
        <v>0.1200000000000004</v>
      </c>
      <c r="G1089" s="1">
        <f>IFERROR(MAX(0,#REF!-#REF!),0)</f>
        <v>0</v>
      </c>
      <c r="H1089" s="1">
        <f>IFERROR(#REF!+#REF!,0)</f>
        <v>0</v>
      </c>
      <c r="I1089" s="2">
        <f>IFERROR(AVERAGEIF(Customer_Revenue[[#This Row],[4/1/2022]:[9/30/2022]], "&gt;0"),0)</f>
        <v>13.473333333333336</v>
      </c>
      <c r="J1089" s="1">
        <f>IFERROR(AVEDEV(Customer_Revenue[[#This Row],[4/1/2022]:[9/30/2022]]),0)</f>
        <v>0.10222222222222103</v>
      </c>
      <c r="K1089" s="1">
        <f>IFERROR(MAX(0,Customer_Revenue[[#This Row],[Q3 Mean]]-Customer_Revenue[[#This Row],[Q3 Mean Absolute Deviation]]),0)</f>
        <v>13.371111111111116</v>
      </c>
      <c r="L1089" s="1">
        <f>IFERROR(MAX(0,Customer_Revenue[[#This Row],[Q3 Mean]]+Customer_Revenue[[#This Row],[Q3 Mean Absolute Deviation]]),0)</f>
        <v>13.575555555555557</v>
      </c>
      <c r="M1089" s="2">
        <f>IFERROR(AVERAGEIF(Customer_Revenue[[#This Row],[10/1/2021]:[3/31/2022]], "&gt;0"),0)</f>
        <v>13.319999999999997</v>
      </c>
      <c r="N1089" s="1">
        <f>IFERROR(AVEDEV(Customer_Revenue[[#This Row],[10/1/2021]:[3/31/2022]]),0)</f>
        <v>2.9137500000000021</v>
      </c>
      <c r="O1089" s="1">
        <f>IFERROR(MAX(0,#REF!-#REF!),0)</f>
        <v>0</v>
      </c>
      <c r="P1089" s="1">
        <f>IFERROR(#REF!+#REF!,0)</f>
        <v>0</v>
      </c>
      <c r="Q1089">
        <v>15059</v>
      </c>
      <c r="Z1089">
        <v>0</v>
      </c>
      <c r="AA1089">
        <v>13.32</v>
      </c>
      <c r="AU1089">
        <v>13.32</v>
      </c>
      <c r="BO1089">
        <v>13.32</v>
      </c>
      <c r="CI1089">
        <v>13.32</v>
      </c>
      <c r="CK1089" s="17"/>
      <c r="DC1089">
        <v>13.32</v>
      </c>
      <c r="DW1089">
        <v>13.32</v>
      </c>
      <c r="EQ1089">
        <v>13.32</v>
      </c>
      <c r="FK1089">
        <v>13.32</v>
      </c>
      <c r="GE1089">
        <v>13.32</v>
      </c>
      <c r="GY1089">
        <v>13.59</v>
      </c>
      <c r="HS1089">
        <v>13.59</v>
      </c>
      <c r="IM1089">
        <v>13.51</v>
      </c>
      <c r="JG1089">
        <v>13.51</v>
      </c>
    </row>
    <row r="1090" spans="1:278" x14ac:dyDescent="0.3">
      <c r="A1090" s="2">
        <f>IFERROR(AVERAGEIF(Customer_Revenue[[#This Row],[1/3/2022]:[3/31/2022]], "&gt;0"), 0)</f>
        <v>76.717500000000001</v>
      </c>
      <c r="B1090" s="1">
        <f>IFERROR(AVEDEV(Customer_Revenue[[#This Row],[1/3/2022]:[3/31/2022]]),0)</f>
        <v>3.9062500000000036</v>
      </c>
      <c r="C1090" s="1">
        <f>IFERROR(MAX(0,#REF!-#REF!),0)</f>
        <v>0</v>
      </c>
      <c r="D1090" s="1">
        <f>IFERROR(#REF!+#REF!,0)</f>
        <v>0</v>
      </c>
      <c r="E1090" s="2">
        <f>IFERROR(AVERAGEIF(Customer_Revenue[[#This Row],[4/1/2022]:[6/30/2022]], "&gt;0"), 0)</f>
        <v>63.29666666666666</v>
      </c>
      <c r="F1090" s="1">
        <f>IFERROR(AVEDEV(Customer_Revenue[[#This Row],[4/1/2022]:[6/30/2022]]),0)</f>
        <v>23.736249999999998</v>
      </c>
      <c r="G1090" s="1">
        <f>IFERROR(MAX(0,#REF!-#REF!),0)</f>
        <v>0</v>
      </c>
      <c r="H1090" s="1">
        <f>IFERROR(#REF!+#REF!,0)</f>
        <v>0</v>
      </c>
      <c r="I1090" s="2">
        <f>IFERROR(AVERAGEIF(Customer_Revenue[[#This Row],[4/1/2022]:[9/30/2022]], "&gt;0"),0)</f>
        <v>74.38666666666667</v>
      </c>
      <c r="J1090" s="1">
        <f>IFERROR(AVEDEV(Customer_Revenue[[#This Row],[4/1/2022]:[9/30/2022]]),0)</f>
        <v>23.9</v>
      </c>
      <c r="K1090" s="1">
        <f>IFERROR(MAX(0,Customer_Revenue[[#This Row],[Q3 Mean]]-Customer_Revenue[[#This Row],[Q3 Mean Absolute Deviation]]),0)</f>
        <v>50.486666666666672</v>
      </c>
      <c r="L1090" s="1">
        <f>IFERROR(MAX(0,Customer_Revenue[[#This Row],[Q3 Mean]]+Customer_Revenue[[#This Row],[Q3 Mean Absolute Deviation]]),0)</f>
        <v>98.286666666666662</v>
      </c>
      <c r="M1090" s="2">
        <f>IFERROR(AVERAGEIF(Customer_Revenue[[#This Row],[10/1/2021]:[3/31/2022]], "&gt;0"),0)</f>
        <v>74.614285714285714</v>
      </c>
      <c r="N1090" s="1">
        <f>IFERROR(AVEDEV(Customer_Revenue[[#This Row],[10/1/2021]:[3/31/2022]]),0)</f>
        <v>20.313750000000006</v>
      </c>
      <c r="O1090" s="1">
        <f>IFERROR(MAX(0,#REF!-#REF!),0)</f>
        <v>0</v>
      </c>
      <c r="P1090" s="1">
        <f>IFERROR(#REF!+#REF!,0)</f>
        <v>0</v>
      </c>
      <c r="Q1090">
        <v>15060</v>
      </c>
      <c r="Z1090">
        <v>0</v>
      </c>
      <c r="AA1090">
        <v>49.32</v>
      </c>
      <c r="AZ1090">
        <v>67.63</v>
      </c>
      <c r="BO1090">
        <v>98.48</v>
      </c>
      <c r="CK1090" s="17"/>
      <c r="CN1090">
        <v>84.53</v>
      </c>
      <c r="DC1090">
        <v>76.08</v>
      </c>
      <c r="DW1090">
        <v>73.13</v>
      </c>
      <c r="EQ1090">
        <v>73.13</v>
      </c>
      <c r="FK1090">
        <v>66.569999999999993</v>
      </c>
      <c r="GE1090">
        <v>66.569999999999993</v>
      </c>
      <c r="GU1090">
        <v>0</v>
      </c>
      <c r="GY1090">
        <v>56.75</v>
      </c>
      <c r="HS1090">
        <v>69.73</v>
      </c>
      <c r="IM1090">
        <v>135.82</v>
      </c>
      <c r="JG1090">
        <v>50.88</v>
      </c>
    </row>
    <row r="1091" spans="1:278" x14ac:dyDescent="0.3">
      <c r="A1091" s="2">
        <f>IFERROR(AVERAGEIF(Customer_Revenue[[#This Row],[1/3/2022]:[3/31/2022]], "&gt;0"), 0)</f>
        <v>25.5</v>
      </c>
      <c r="B1091" s="1">
        <f>IFERROR(AVEDEV(Customer_Revenue[[#This Row],[1/3/2022]:[3/31/2022]]),0)</f>
        <v>0</v>
      </c>
      <c r="C1091" s="1">
        <f>IFERROR(MAX(0,#REF!-#REF!),0)</f>
        <v>0</v>
      </c>
      <c r="D1091" s="1">
        <f>IFERROR(#REF!+#REF!,0)</f>
        <v>0</v>
      </c>
      <c r="E1091" s="2">
        <f>IFERROR(AVERAGEIF(Customer_Revenue[[#This Row],[4/1/2022]:[6/30/2022]], "&gt;0"), 0)</f>
        <v>26.090000000000003</v>
      </c>
      <c r="F1091" s="1">
        <f>IFERROR(AVEDEV(Customer_Revenue[[#This Row],[4/1/2022]:[6/30/2022]]),0)</f>
        <v>0.58999999999999986</v>
      </c>
      <c r="G1091" s="1">
        <f>IFERROR(MAX(0,#REF!-#REF!),0)</f>
        <v>0</v>
      </c>
      <c r="H1091" s="1">
        <f>IFERROR(#REF!+#REF!,0)</f>
        <v>0</v>
      </c>
      <c r="I1091" s="2">
        <f>IFERROR(AVERAGEIF(Customer_Revenue[[#This Row],[4/1/2022]:[9/30/2022]], "&gt;0"),0)</f>
        <v>26.23714285714286</v>
      </c>
      <c r="J1091" s="1">
        <f>IFERROR(AVEDEV(Customer_Revenue[[#This Row],[4/1/2022]:[9/30/2022]]),0)</f>
        <v>0.42122448979591659</v>
      </c>
      <c r="K1091" s="1">
        <f>IFERROR(MAX(0,Customer_Revenue[[#This Row],[Q3 Mean]]-Customer_Revenue[[#This Row],[Q3 Mean Absolute Deviation]]),0)</f>
        <v>25.815918367346942</v>
      </c>
      <c r="L1091" s="1">
        <f>IFERROR(MAX(0,Customer_Revenue[[#This Row],[Q3 Mean]]+Customer_Revenue[[#This Row],[Q3 Mean Absolute Deviation]]),0)</f>
        <v>26.658367346938778</v>
      </c>
      <c r="M1091" s="2">
        <f>IFERROR(AVERAGEIF(Customer_Revenue[[#This Row],[10/1/2021]:[3/31/2022]], "&gt;0"),0)</f>
        <v>27.560000000000002</v>
      </c>
      <c r="N1091" s="1">
        <f>IFERROR(AVEDEV(Customer_Revenue[[#This Row],[10/1/2021]:[3/31/2022]]),0)</f>
        <v>7.6555555555555541</v>
      </c>
      <c r="O1091" s="1">
        <f>IFERROR(MAX(0,#REF!-#REF!),0)</f>
        <v>0</v>
      </c>
      <c r="P1091" s="1">
        <f>IFERROR(#REF!+#REF!,0)</f>
        <v>0</v>
      </c>
      <c r="Q1091">
        <v>15061</v>
      </c>
      <c r="AE1091">
        <v>30.65</v>
      </c>
      <c r="AZ1091">
        <v>30.65</v>
      </c>
      <c r="BT1091">
        <v>0</v>
      </c>
      <c r="CK1091" s="17"/>
      <c r="CN1091">
        <v>25.5</v>
      </c>
      <c r="DH1091">
        <v>25.5</v>
      </c>
      <c r="EB1091">
        <v>25.5</v>
      </c>
      <c r="EV1091">
        <v>25.5</v>
      </c>
      <c r="FP1091">
        <v>25.5</v>
      </c>
      <c r="GJ1091">
        <v>26.68</v>
      </c>
      <c r="HD1091">
        <v>26.68</v>
      </c>
      <c r="HX1091">
        <v>26.68</v>
      </c>
      <c r="IR1091">
        <v>26.31</v>
      </c>
      <c r="JL1091">
        <v>26.31</v>
      </c>
    </row>
    <row r="1092" spans="1:278" x14ac:dyDescent="0.3">
      <c r="A1092" s="2">
        <f>IFERROR(AVERAGEIF(Customer_Revenue[[#This Row],[1/3/2022]:[3/31/2022]], "&gt;0"), 0)</f>
        <v>0</v>
      </c>
      <c r="B1092" s="1">
        <f>IFERROR(AVEDEV(Customer_Revenue[[#This Row],[1/3/2022]:[3/31/2022]]),0)</f>
        <v>0</v>
      </c>
      <c r="C1092" s="1">
        <f>IFERROR(MAX(0,#REF!-#REF!),0)</f>
        <v>0</v>
      </c>
      <c r="D1092" s="1">
        <f>IFERROR(#REF!+#REF!,0)</f>
        <v>0</v>
      </c>
      <c r="E1092" s="2">
        <f>IFERROR(AVERAGEIF(Customer_Revenue[[#This Row],[4/1/2022]:[6/30/2022]], "&gt;0"), 0)</f>
        <v>0</v>
      </c>
      <c r="F1092" s="1">
        <f>IFERROR(AVEDEV(Customer_Revenue[[#This Row],[4/1/2022]:[6/30/2022]]),0)</f>
        <v>0</v>
      </c>
      <c r="G1092" s="1">
        <f>IFERROR(MAX(0,#REF!-#REF!),0)</f>
        <v>0</v>
      </c>
      <c r="H1092" s="1">
        <f>IFERROR(#REF!+#REF!,0)</f>
        <v>0</v>
      </c>
      <c r="I1092" s="2">
        <f>IFERROR(AVERAGEIF(Customer_Revenue[[#This Row],[4/1/2022]:[9/30/2022]], "&gt;0"),0)</f>
        <v>0</v>
      </c>
      <c r="J1092" s="1">
        <f>IFERROR(AVEDEV(Customer_Revenue[[#This Row],[4/1/2022]:[9/30/2022]]),0)</f>
        <v>0</v>
      </c>
      <c r="K1092" s="1">
        <f>IFERROR(MAX(0,Customer_Revenue[[#This Row],[Q3 Mean]]-Customer_Revenue[[#This Row],[Q3 Mean Absolute Deviation]]),0)</f>
        <v>0</v>
      </c>
      <c r="L1092" s="1">
        <f>IFERROR(MAX(0,Customer_Revenue[[#This Row],[Q3 Mean]]+Customer_Revenue[[#This Row],[Q3 Mean Absolute Deviation]]),0)</f>
        <v>0</v>
      </c>
      <c r="M1092" s="2">
        <f>IFERROR(AVERAGEIF(Customer_Revenue[[#This Row],[10/1/2021]:[3/31/2022]], "&gt;0"),0)</f>
        <v>34.33</v>
      </c>
      <c r="N1092" s="1">
        <f>IFERROR(AVEDEV(Customer_Revenue[[#This Row],[10/1/2021]:[3/31/2022]]),0)</f>
        <v>0</v>
      </c>
      <c r="O1092" s="1">
        <f>IFERROR(MAX(0,#REF!-#REF!),0)</f>
        <v>0</v>
      </c>
      <c r="P1092" s="1">
        <f>IFERROR(#REF!+#REF!,0)</f>
        <v>0</v>
      </c>
      <c r="Q1092">
        <v>15062</v>
      </c>
      <c r="AA1092">
        <v>34.33</v>
      </c>
      <c r="CK1092" s="17"/>
    </row>
    <row r="1093" spans="1:278" x14ac:dyDescent="0.3">
      <c r="A1093" s="2">
        <f>IFERROR(AVERAGEIF(Customer_Revenue[[#This Row],[1/3/2022]:[3/31/2022]], "&gt;0"), 0)</f>
        <v>20.490000000000002</v>
      </c>
      <c r="B1093" s="1">
        <f>IFERROR(AVEDEV(Customer_Revenue[[#This Row],[1/3/2022]:[3/31/2022]]),0)</f>
        <v>3.5527136788005009E-15</v>
      </c>
      <c r="C1093" s="1">
        <f>IFERROR(MAX(0,#REF!-#REF!),0)</f>
        <v>0</v>
      </c>
      <c r="D1093" s="1">
        <f>IFERROR(#REF!+#REF!,0)</f>
        <v>0</v>
      </c>
      <c r="E1093" s="2">
        <f>IFERROR(AVERAGEIF(Customer_Revenue[[#This Row],[4/1/2022]:[6/30/2022]], "&gt;0"), 0)</f>
        <v>20.689999999999998</v>
      </c>
      <c r="F1093" s="1">
        <f>IFERROR(AVEDEV(Customer_Revenue[[#This Row],[4/1/2022]:[6/30/2022]]),0)</f>
        <v>0.27692307692307733</v>
      </c>
      <c r="G1093" s="1">
        <f>IFERROR(MAX(0,#REF!-#REF!),0)</f>
        <v>0</v>
      </c>
      <c r="H1093" s="1">
        <f>IFERROR(#REF!+#REF!,0)</f>
        <v>0</v>
      </c>
      <c r="I1093" s="2">
        <f>IFERROR(AVERAGEIF(Customer_Revenue[[#This Row],[4/1/2022]:[9/30/2022]], "&gt;0"),0)</f>
        <v>20.86884615384615</v>
      </c>
      <c r="J1093" s="1">
        <f>IFERROR(AVEDEV(Customer_Revenue[[#This Row],[4/1/2022]:[9/30/2022]]),0)</f>
        <v>0.26227810650887812</v>
      </c>
      <c r="K1093" s="1">
        <f>IFERROR(MAX(0,Customer_Revenue[[#This Row],[Q3 Mean]]-Customer_Revenue[[#This Row],[Q3 Mean Absolute Deviation]]),0)</f>
        <v>20.606568047337273</v>
      </c>
      <c r="L1093" s="1">
        <f>IFERROR(MAX(0,Customer_Revenue[[#This Row],[Q3 Mean]]+Customer_Revenue[[#This Row],[Q3 Mean Absolute Deviation]]),0)</f>
        <v>21.131124260355026</v>
      </c>
      <c r="M1093" s="2">
        <f>IFERROR(AVERAGEIF(Customer_Revenue[[#This Row],[10/1/2021]:[3/31/2022]], "&gt;0"),0)</f>
        <v>20.490000000000006</v>
      </c>
      <c r="N1093" s="1">
        <f>IFERROR(AVEDEV(Customer_Revenue[[#This Row],[10/1/2021]:[3/31/2022]]),0)</f>
        <v>7.1054273576010019E-15</v>
      </c>
      <c r="O1093" s="1">
        <f>IFERROR(MAX(0,#REF!-#REF!),0)</f>
        <v>0</v>
      </c>
      <c r="P1093" s="1">
        <f>IFERROR(#REF!+#REF!,0)</f>
        <v>0</v>
      </c>
      <c r="Q1093">
        <v>15063</v>
      </c>
      <c r="U1093">
        <v>20.49</v>
      </c>
      <c r="Z1093">
        <v>20.49</v>
      </c>
      <c r="AD1093">
        <v>20.49</v>
      </c>
      <c r="AI1093">
        <v>20.49</v>
      </c>
      <c r="AM1093">
        <v>20.49</v>
      </c>
      <c r="AR1093">
        <v>20.49</v>
      </c>
      <c r="AW1093">
        <v>20.49</v>
      </c>
      <c r="BB1093">
        <v>20.49</v>
      </c>
      <c r="BG1093">
        <v>20.49</v>
      </c>
      <c r="BL1093">
        <v>20.49</v>
      </c>
      <c r="BQ1093">
        <v>20.49</v>
      </c>
      <c r="BV1093">
        <v>20.49</v>
      </c>
      <c r="CA1093">
        <v>20.49</v>
      </c>
      <c r="CF1093">
        <v>20.49</v>
      </c>
      <c r="CK1093" s="17">
        <v>20.49</v>
      </c>
      <c r="CP1093">
        <v>20.49</v>
      </c>
      <c r="CU1093">
        <v>20.49</v>
      </c>
      <c r="CZ1093">
        <v>20.49</v>
      </c>
      <c r="DE1093">
        <v>20.49</v>
      </c>
      <c r="DJ1093">
        <v>20.49</v>
      </c>
      <c r="DO1093">
        <v>20.49</v>
      </c>
      <c r="DT1093">
        <v>20.49</v>
      </c>
      <c r="DY1093">
        <v>20.49</v>
      </c>
      <c r="ED1093">
        <v>20.49</v>
      </c>
      <c r="EI1093">
        <v>20.49</v>
      </c>
      <c r="EN1093">
        <v>20.49</v>
      </c>
      <c r="ES1093">
        <v>20.49</v>
      </c>
      <c r="EX1093">
        <v>20.49</v>
      </c>
      <c r="FC1093">
        <v>20.49</v>
      </c>
      <c r="FH1093">
        <v>20.49</v>
      </c>
      <c r="FM1093">
        <v>20.49</v>
      </c>
      <c r="FR1093">
        <v>20.49</v>
      </c>
      <c r="FW1093">
        <v>20.49</v>
      </c>
      <c r="GB1093">
        <v>20.49</v>
      </c>
      <c r="GG1093">
        <v>20.49</v>
      </c>
      <c r="GL1093">
        <v>21.14</v>
      </c>
      <c r="GQ1093">
        <v>21.14</v>
      </c>
      <c r="GV1093">
        <v>21.14</v>
      </c>
      <c r="HA1093">
        <v>21.14</v>
      </c>
      <c r="HF1093">
        <v>21.14</v>
      </c>
      <c r="HK1093">
        <v>21.14</v>
      </c>
      <c r="HP1093">
        <v>21.14</v>
      </c>
      <c r="HU1093">
        <v>21.14</v>
      </c>
      <c r="HZ1093">
        <v>21.14</v>
      </c>
      <c r="IE1093">
        <v>21.14</v>
      </c>
      <c r="IJ1093">
        <v>21.14</v>
      </c>
      <c r="IO1093">
        <v>20.94</v>
      </c>
      <c r="IT1093">
        <v>20.94</v>
      </c>
      <c r="IY1093">
        <v>20.94</v>
      </c>
      <c r="JD1093">
        <v>20.94</v>
      </c>
      <c r="JI1093">
        <v>20.94</v>
      </c>
      <c r="JN1093">
        <v>20.94</v>
      </c>
    </row>
    <row r="1094" spans="1:278" x14ac:dyDescent="0.3">
      <c r="A1094" s="2">
        <f>IFERROR(AVERAGEIF(Customer_Revenue[[#This Row],[1/3/2022]:[3/31/2022]], "&gt;0"), 0)</f>
        <v>53.2323076923077</v>
      </c>
      <c r="B1094" s="1">
        <f>IFERROR(AVEDEV(Customer_Revenue[[#This Row],[1/3/2022]:[3/31/2022]]),0)</f>
        <v>0.14840236686390049</v>
      </c>
      <c r="C1094" s="1">
        <f>IFERROR(MAX(0,#REF!-#REF!),0)</f>
        <v>0</v>
      </c>
      <c r="D1094" s="1">
        <f>IFERROR(#REF!+#REF!,0)</f>
        <v>0</v>
      </c>
      <c r="E1094" s="2">
        <f>IFERROR(AVERAGEIF(Customer_Revenue[[#This Row],[4/1/2022]:[6/30/2022]], "&gt;0"), 0)</f>
        <v>29.608749999999997</v>
      </c>
      <c r="F1094" s="1">
        <f>IFERROR(AVEDEV(Customer_Revenue[[#This Row],[4/1/2022]:[6/30/2022]]),0)</f>
        <v>4.9021874999999984</v>
      </c>
      <c r="G1094" s="1">
        <f>IFERROR(MAX(0,#REF!-#REF!),0)</f>
        <v>0</v>
      </c>
      <c r="H1094" s="1">
        <f>IFERROR(#REF!+#REF!,0)</f>
        <v>0</v>
      </c>
      <c r="I1094" s="2">
        <f>IFERROR(AVERAGEIF(Customer_Revenue[[#This Row],[4/1/2022]:[9/30/2022]], "&gt;0"),0)</f>
        <v>29.608749999999997</v>
      </c>
      <c r="J1094" s="1">
        <f>IFERROR(AVEDEV(Customer_Revenue[[#This Row],[4/1/2022]:[9/30/2022]]),0)</f>
        <v>9.47506172839506</v>
      </c>
      <c r="K1094" s="1">
        <f>IFERROR(MAX(0,Customer_Revenue[[#This Row],[Q3 Mean]]-Customer_Revenue[[#This Row],[Q3 Mean Absolute Deviation]]),0)</f>
        <v>20.133688271604939</v>
      </c>
      <c r="L1094" s="1">
        <f>IFERROR(MAX(0,Customer_Revenue[[#This Row],[Q3 Mean]]+Customer_Revenue[[#This Row],[Q3 Mean Absolute Deviation]]),0)</f>
        <v>39.083811728395055</v>
      </c>
      <c r="M1094" s="2">
        <f>IFERROR(AVERAGEIF(Customer_Revenue[[#This Row],[10/1/2021]:[3/31/2022]], "&gt;0"),0)</f>
        <v>53.035000000000011</v>
      </c>
      <c r="N1094" s="1">
        <f>IFERROR(AVEDEV(Customer_Revenue[[#This Row],[10/1/2021]:[3/31/2022]]),0)</f>
        <v>14.914591999999976</v>
      </c>
      <c r="O1094" s="1">
        <f>IFERROR(MAX(0,#REF!-#REF!),0)</f>
        <v>0</v>
      </c>
      <c r="P1094" s="1">
        <f>IFERROR(#REF!+#REF!,0)</f>
        <v>0</v>
      </c>
      <c r="Q1094">
        <v>15064</v>
      </c>
      <c r="AF1094">
        <v>0</v>
      </c>
      <c r="AK1094">
        <v>52.75</v>
      </c>
      <c r="AL1094">
        <v>-52.75</v>
      </c>
      <c r="AN1094">
        <v>52.75</v>
      </c>
      <c r="AS1094">
        <v>0</v>
      </c>
      <c r="AX1094">
        <v>52.75</v>
      </c>
      <c r="BC1094">
        <v>52.75</v>
      </c>
      <c r="BH1094">
        <v>52.75</v>
      </c>
      <c r="BM1094">
        <v>52.75</v>
      </c>
      <c r="BR1094">
        <v>52.75</v>
      </c>
      <c r="BW1094">
        <v>52.75</v>
      </c>
      <c r="CB1094">
        <v>52.75</v>
      </c>
      <c r="CG1094">
        <v>52.75</v>
      </c>
      <c r="CK1094" s="17"/>
      <c r="CL1094">
        <v>52.75</v>
      </c>
      <c r="CQ1094">
        <v>53.32</v>
      </c>
      <c r="CV1094">
        <v>53.32</v>
      </c>
      <c r="DA1094">
        <v>53.32</v>
      </c>
      <c r="DF1094">
        <v>53.32</v>
      </c>
      <c r="DK1094">
        <v>53.32</v>
      </c>
      <c r="DP1094">
        <v>53.32</v>
      </c>
      <c r="DU1094">
        <v>53.32</v>
      </c>
      <c r="DZ1094">
        <v>53.32</v>
      </c>
      <c r="EE1094">
        <v>53.32</v>
      </c>
      <c r="EJ1094">
        <v>53.32</v>
      </c>
      <c r="EO1094">
        <v>53.32</v>
      </c>
      <c r="ET1094">
        <v>32.409999999999997</v>
      </c>
      <c r="EY1094">
        <v>10</v>
      </c>
      <c r="EZ1094">
        <v>32.409999999999997</v>
      </c>
      <c r="FD1094">
        <v>32.409999999999997</v>
      </c>
      <c r="FI1094">
        <v>32.409999999999997</v>
      </c>
      <c r="FN1094">
        <v>32.409999999999997</v>
      </c>
      <c r="FS1094">
        <v>32.409999999999997</v>
      </c>
      <c r="FX1094">
        <v>32.409999999999997</v>
      </c>
      <c r="JO1094">
        <v>0</v>
      </c>
    </row>
    <row r="1095" spans="1:278" x14ac:dyDescent="0.3">
      <c r="A1095" s="2">
        <f>IFERROR(AVERAGEIF(Customer_Revenue[[#This Row],[1/3/2022]:[3/31/2022]], "&gt;0"), 0)</f>
        <v>27.822307692307689</v>
      </c>
      <c r="B1095" s="1">
        <f>IFERROR(AVEDEV(Customer_Revenue[[#This Row],[1/3/2022]:[3/31/2022]]),0)</f>
        <v>16.53207100591716</v>
      </c>
      <c r="C1095" s="1">
        <f>IFERROR(MAX(0,#REF!-#REF!),0)</f>
        <v>0</v>
      </c>
      <c r="D1095" s="1">
        <f>IFERROR(#REF!+#REF!,0)</f>
        <v>0</v>
      </c>
      <c r="E1095" s="2">
        <f>IFERROR(AVERAGEIF(Customer_Revenue[[#This Row],[4/1/2022]:[6/30/2022]], "&gt;0"), 0)</f>
        <v>26.596153846153843</v>
      </c>
      <c r="F1095" s="1">
        <f>IFERROR(AVEDEV(Customer_Revenue[[#This Row],[4/1/2022]:[6/30/2022]]),0)</f>
        <v>16.128673469387753</v>
      </c>
      <c r="G1095" s="1">
        <f>IFERROR(MAX(0,#REF!-#REF!),0)</f>
        <v>0</v>
      </c>
      <c r="H1095" s="1">
        <f>IFERROR(#REF!+#REF!,0)</f>
        <v>0</v>
      </c>
      <c r="I1095" s="2">
        <f>IFERROR(AVERAGEIF(Customer_Revenue[[#This Row],[4/1/2022]:[9/30/2022]], "&gt;0"),0)</f>
        <v>29.510434782608694</v>
      </c>
      <c r="J1095" s="1">
        <f>IFERROR(AVEDEV(Customer_Revenue[[#This Row],[4/1/2022]:[9/30/2022]]),0)</f>
        <v>17.892013888888883</v>
      </c>
      <c r="K1095" s="1">
        <f>IFERROR(MAX(0,Customer_Revenue[[#This Row],[Q3 Mean]]-Customer_Revenue[[#This Row],[Q3 Mean Absolute Deviation]]),0)</f>
        <v>11.618420893719811</v>
      </c>
      <c r="L1095" s="1">
        <f>IFERROR(MAX(0,Customer_Revenue[[#This Row],[Q3 Mean]]+Customer_Revenue[[#This Row],[Q3 Mean Absolute Deviation]]),0)</f>
        <v>47.402448671497581</v>
      </c>
      <c r="M1095" s="2">
        <f>IFERROR(AVERAGEIF(Customer_Revenue[[#This Row],[10/1/2021]:[3/31/2022]], "&gt;0"),0)</f>
        <v>29.084230769230768</v>
      </c>
      <c r="N1095" s="1">
        <f>IFERROR(AVEDEV(Customer_Revenue[[#This Row],[10/1/2021]:[3/31/2022]]),0)</f>
        <v>15.164556213017752</v>
      </c>
      <c r="O1095" s="1">
        <f>IFERROR(MAX(0,#REF!-#REF!),0)</f>
        <v>0</v>
      </c>
      <c r="P1095" s="1">
        <f>IFERROR(#REF!+#REF!,0)</f>
        <v>0</v>
      </c>
      <c r="Q1095">
        <v>15065</v>
      </c>
      <c r="W1095">
        <v>63.63</v>
      </c>
      <c r="AB1095">
        <v>15.82</v>
      </c>
      <c r="AF1095">
        <v>15.82</v>
      </c>
      <c r="AK1095">
        <v>40.67</v>
      </c>
      <c r="AN1095">
        <v>15.82</v>
      </c>
      <c r="AS1095">
        <v>38.78</v>
      </c>
      <c r="AX1095">
        <v>15.82</v>
      </c>
      <c r="BC1095">
        <v>15.82</v>
      </c>
      <c r="BH1095">
        <v>40.67</v>
      </c>
      <c r="BM1095">
        <v>15.82</v>
      </c>
      <c r="BR1095">
        <v>39.24</v>
      </c>
      <c r="BW1095">
        <v>37.35</v>
      </c>
      <c r="CB1095">
        <v>39.24</v>
      </c>
      <c r="CG1095">
        <v>14.39</v>
      </c>
      <c r="CK1095" s="17"/>
      <c r="CL1095">
        <v>14.39</v>
      </c>
      <c r="CQ1095">
        <v>14.39</v>
      </c>
      <c r="CV1095">
        <v>14.39</v>
      </c>
      <c r="DA1095">
        <v>39.24</v>
      </c>
      <c r="DF1095">
        <v>14.39</v>
      </c>
      <c r="DK1095">
        <v>39.24</v>
      </c>
      <c r="DP1095">
        <v>37.35</v>
      </c>
      <c r="DU1095">
        <v>14.39</v>
      </c>
      <c r="DZ1095">
        <v>48.89</v>
      </c>
      <c r="EE1095">
        <v>14.39</v>
      </c>
      <c r="EJ1095">
        <v>81.849999999999994</v>
      </c>
      <c r="EO1095">
        <v>14.39</v>
      </c>
      <c r="ET1095">
        <v>14.39</v>
      </c>
      <c r="EZ1095">
        <v>14.39</v>
      </c>
      <c r="FD1095">
        <v>14.39</v>
      </c>
      <c r="FJ1095">
        <v>48.89</v>
      </c>
      <c r="FN1095">
        <v>14.39</v>
      </c>
      <c r="FS1095">
        <v>14.39</v>
      </c>
      <c r="FX1095">
        <v>16.89</v>
      </c>
      <c r="GC1095">
        <v>16.89</v>
      </c>
      <c r="GH1095">
        <v>16.89</v>
      </c>
      <c r="GM1095">
        <v>52.57</v>
      </c>
      <c r="GR1095">
        <v>18.07</v>
      </c>
      <c r="GU1095">
        <v>0</v>
      </c>
      <c r="GW1095">
        <v>85.53</v>
      </c>
      <c r="HB1095">
        <v>18.07</v>
      </c>
      <c r="HG1095">
        <v>18.07</v>
      </c>
      <c r="HL1095">
        <v>18.07</v>
      </c>
      <c r="HQ1095">
        <v>56.71</v>
      </c>
      <c r="HV1095">
        <v>54.99</v>
      </c>
      <c r="IA1095">
        <v>18.07</v>
      </c>
      <c r="IU1095">
        <v>17.7</v>
      </c>
      <c r="IZ1095">
        <v>17.7</v>
      </c>
      <c r="JE1095">
        <v>56.99</v>
      </c>
      <c r="JJ1095">
        <v>56.99</v>
      </c>
      <c r="JO1095">
        <v>17.7</v>
      </c>
    </row>
    <row r="1096" spans="1:278" x14ac:dyDescent="0.3">
      <c r="A1096" s="2">
        <f>IFERROR(AVERAGEIF(Customer_Revenue[[#This Row],[1/3/2022]:[3/31/2022]], "&gt;0"), 0)</f>
        <v>20.22</v>
      </c>
      <c r="B1096" s="1">
        <f>IFERROR(AVEDEV(Customer_Revenue[[#This Row],[1/3/2022]:[3/31/2022]]),0)</f>
        <v>0</v>
      </c>
      <c r="C1096" s="1">
        <f>IFERROR(MAX(0,#REF!-#REF!),0)</f>
        <v>0</v>
      </c>
      <c r="D1096" s="1">
        <f>IFERROR(#REF!+#REF!,0)</f>
        <v>0</v>
      </c>
      <c r="E1096" s="2">
        <f>IFERROR(AVERAGEIF(Customer_Revenue[[#This Row],[4/1/2022]:[6/30/2022]], "&gt;0"), 0)</f>
        <v>20.5</v>
      </c>
      <c r="F1096" s="1">
        <f>IFERROR(AVEDEV(Customer_Revenue[[#This Row],[4/1/2022]:[6/30/2022]]),0)</f>
        <v>0.38769230769230817</v>
      </c>
      <c r="G1096" s="1">
        <f>IFERROR(MAX(0,#REF!-#REF!),0)</f>
        <v>0</v>
      </c>
      <c r="H1096" s="1">
        <f>IFERROR(#REF!+#REF!,0)</f>
        <v>0</v>
      </c>
      <c r="I1096" s="2">
        <f>IFERROR(AVERAGEIF(Customer_Revenue[[#This Row],[4/1/2022]:[9/30/2022]], "&gt;0"),0)</f>
        <v>20.750384615384618</v>
      </c>
      <c r="J1096" s="1">
        <f>IFERROR(AVEDEV(Customer_Revenue[[#This Row],[4/1/2022]:[9/30/2022]]),0)</f>
        <v>0.36718934911242546</v>
      </c>
      <c r="K1096" s="1">
        <f>IFERROR(MAX(0,Customer_Revenue[[#This Row],[Q3 Mean]]-Customer_Revenue[[#This Row],[Q3 Mean Absolute Deviation]]),0)</f>
        <v>20.383195266272192</v>
      </c>
      <c r="L1096" s="1">
        <f>IFERROR(MAX(0,Customer_Revenue[[#This Row],[Q3 Mean]]+Customer_Revenue[[#This Row],[Q3 Mean Absolute Deviation]]),0)</f>
        <v>21.117573964497044</v>
      </c>
      <c r="M1096" s="2">
        <f>IFERROR(AVERAGEIF(Customer_Revenue[[#This Row],[10/1/2021]:[3/31/2022]], "&gt;0"),0)</f>
        <v>20.220000000000013</v>
      </c>
      <c r="N1096" s="1">
        <f>IFERROR(AVEDEV(Customer_Revenue[[#This Row],[10/1/2021]:[3/31/2022]]),0)</f>
        <v>1.4210854715202004E-14</v>
      </c>
      <c r="O1096" s="1">
        <f>IFERROR(MAX(0,#REF!-#REF!),0)</f>
        <v>0</v>
      </c>
      <c r="P1096" s="1">
        <f>IFERROR(#REF!+#REF!,0)</f>
        <v>0</v>
      </c>
      <c r="Q1096">
        <v>15066</v>
      </c>
      <c r="U1096">
        <v>20.22</v>
      </c>
      <c r="Z1096">
        <v>20.22</v>
      </c>
      <c r="AD1096">
        <v>20.22</v>
      </c>
      <c r="AI1096">
        <v>20.22</v>
      </c>
      <c r="AM1096">
        <v>20.22</v>
      </c>
      <c r="AR1096">
        <v>20.22</v>
      </c>
      <c r="AW1096">
        <v>20.22</v>
      </c>
      <c r="BB1096">
        <v>20.22</v>
      </c>
      <c r="BG1096">
        <v>20.22</v>
      </c>
      <c r="BL1096">
        <v>20.22</v>
      </c>
      <c r="BQ1096">
        <v>20.22</v>
      </c>
      <c r="BV1096">
        <v>20.22</v>
      </c>
      <c r="CA1096">
        <v>20.22</v>
      </c>
      <c r="CF1096">
        <v>20.22</v>
      </c>
      <c r="CK1096" s="17">
        <v>20.22</v>
      </c>
      <c r="CP1096">
        <v>20.22</v>
      </c>
      <c r="CU1096">
        <v>20.22</v>
      </c>
      <c r="CZ1096">
        <v>20.22</v>
      </c>
      <c r="DE1096">
        <v>20.22</v>
      </c>
      <c r="DT1096">
        <v>20.22</v>
      </c>
      <c r="DY1096">
        <v>20.22</v>
      </c>
      <c r="ED1096">
        <v>20.22</v>
      </c>
      <c r="EI1096">
        <v>20.22</v>
      </c>
      <c r="EN1096">
        <v>20.22</v>
      </c>
      <c r="ES1096">
        <v>20.22</v>
      </c>
      <c r="EX1096">
        <v>20.22</v>
      </c>
      <c r="FC1096">
        <v>20.22</v>
      </c>
      <c r="FH1096">
        <v>20.22</v>
      </c>
      <c r="FM1096">
        <v>20.22</v>
      </c>
      <c r="FR1096">
        <v>20.22</v>
      </c>
      <c r="FW1096">
        <v>20.22</v>
      </c>
      <c r="GB1096">
        <v>20.22</v>
      </c>
      <c r="GG1096">
        <v>20.22</v>
      </c>
      <c r="GL1096">
        <v>21.13</v>
      </c>
      <c r="GQ1096">
        <v>21.13</v>
      </c>
      <c r="GV1096">
        <v>21.13</v>
      </c>
      <c r="HA1096">
        <v>21.13</v>
      </c>
      <c r="HF1096">
        <v>21.13</v>
      </c>
      <c r="HK1096">
        <v>21.13</v>
      </c>
      <c r="HP1096">
        <v>21.13</v>
      </c>
      <c r="HU1096">
        <v>21.13</v>
      </c>
      <c r="HZ1096">
        <v>21.13</v>
      </c>
      <c r="IE1096">
        <v>21.13</v>
      </c>
      <c r="IJ1096">
        <v>21.13</v>
      </c>
      <c r="IO1096">
        <v>20.85</v>
      </c>
      <c r="IT1096">
        <v>20.85</v>
      </c>
      <c r="IY1096">
        <v>20.85</v>
      </c>
      <c r="JD1096">
        <v>20.85</v>
      </c>
      <c r="JI1096">
        <v>20.85</v>
      </c>
      <c r="JN1096">
        <v>20.85</v>
      </c>
    </row>
    <row r="1097" spans="1:278" x14ac:dyDescent="0.3">
      <c r="A1097" s="2">
        <f>IFERROR(AVERAGEIF(Customer_Revenue[[#This Row],[1/3/2022]:[3/31/2022]], "&gt;0"), 0)</f>
        <v>76.883076923076914</v>
      </c>
      <c r="B1097" s="1">
        <f>IFERROR(AVEDEV(Customer_Revenue[[#This Row],[1/3/2022]:[3/31/2022]]),0)</f>
        <v>10.694693877551027</v>
      </c>
      <c r="C1097" s="1">
        <f>IFERROR(MAX(0,#REF!-#REF!),0)</f>
        <v>0</v>
      </c>
      <c r="D1097" s="1">
        <f>IFERROR(#REF!+#REF!,0)</f>
        <v>0</v>
      </c>
      <c r="E1097" s="2">
        <f>IFERROR(AVERAGEIF(Customer_Revenue[[#This Row],[4/1/2022]:[6/30/2022]], "&gt;0"), 0)</f>
        <v>68.357692307692304</v>
      </c>
      <c r="F1097" s="1">
        <f>IFERROR(AVEDEV(Customer_Revenue[[#This Row],[4/1/2022]:[6/30/2022]]),0)</f>
        <v>0.59218934911241772</v>
      </c>
      <c r="G1097" s="1">
        <f>IFERROR(MAX(0,#REF!-#REF!),0)</f>
        <v>0</v>
      </c>
      <c r="H1097" s="1">
        <f>IFERROR(#REF!+#REF!,0)</f>
        <v>0</v>
      </c>
      <c r="I1097" s="2">
        <f>IFERROR(AVERAGEIF(Customer_Revenue[[#This Row],[4/1/2022]:[9/30/2022]], "&gt;0"),0)</f>
        <v>68.739615384615391</v>
      </c>
      <c r="J1097" s="1">
        <f>IFERROR(AVEDEV(Customer_Revenue[[#This Row],[4/1/2022]:[9/30/2022]]),0)</f>
        <v>0.56050295857987464</v>
      </c>
      <c r="K1097" s="1">
        <f>IFERROR(MAX(0,Customer_Revenue[[#This Row],[Q3 Mean]]-Customer_Revenue[[#This Row],[Q3 Mean Absolute Deviation]]),0)</f>
        <v>68.179112426035516</v>
      </c>
      <c r="L1097" s="1">
        <f>IFERROR(MAX(0,Customer_Revenue[[#This Row],[Q3 Mean]]+Customer_Revenue[[#This Row],[Q3 Mean Absolute Deviation]]),0)</f>
        <v>69.300118343195265</v>
      </c>
      <c r="M1097" s="2">
        <f>IFERROR(AVERAGEIF(Customer_Revenue[[#This Row],[10/1/2021]:[3/31/2022]], "&gt;0"),0)</f>
        <v>77.256538461538497</v>
      </c>
      <c r="N1097" s="1">
        <f>IFERROR(AVEDEV(Customer_Revenue[[#This Row],[10/1/2021]:[3/31/2022]]),0)</f>
        <v>5.9903978052125808</v>
      </c>
      <c r="O1097" s="1">
        <f>IFERROR(MAX(0,#REF!-#REF!),0)</f>
        <v>0</v>
      </c>
      <c r="P1097" s="1">
        <f>IFERROR(#REF!+#REF!,0)</f>
        <v>0</v>
      </c>
      <c r="Q1097">
        <v>15067</v>
      </c>
      <c r="W1097">
        <v>77.63</v>
      </c>
      <c r="AB1097">
        <v>77.63</v>
      </c>
      <c r="AF1097">
        <v>77.63</v>
      </c>
      <c r="AK1097">
        <v>77.63</v>
      </c>
      <c r="AN1097">
        <v>77.63</v>
      </c>
      <c r="AS1097">
        <v>77.63</v>
      </c>
      <c r="AX1097">
        <v>77.63</v>
      </c>
      <c r="BC1097">
        <v>77.63</v>
      </c>
      <c r="BH1097">
        <v>77.63</v>
      </c>
      <c r="BM1097">
        <v>77.63</v>
      </c>
      <c r="BR1097">
        <v>77.63</v>
      </c>
      <c r="BW1097">
        <v>77.63</v>
      </c>
      <c r="CB1097">
        <v>77.63</v>
      </c>
      <c r="CG1097">
        <v>77.63</v>
      </c>
      <c r="CK1097" s="17"/>
      <c r="CL1097">
        <v>77.63</v>
      </c>
      <c r="CQ1097">
        <v>77.63</v>
      </c>
      <c r="CV1097">
        <v>77.63</v>
      </c>
      <c r="DA1097">
        <v>77.63</v>
      </c>
      <c r="DF1097">
        <v>77.63</v>
      </c>
      <c r="DK1097">
        <v>77.63</v>
      </c>
      <c r="DP1097">
        <v>77.63</v>
      </c>
      <c r="DS1097">
        <v>0</v>
      </c>
      <c r="DU1097">
        <v>77.63</v>
      </c>
      <c r="DZ1097">
        <v>77.63</v>
      </c>
      <c r="EE1097">
        <v>77.63</v>
      </c>
      <c r="EJ1097">
        <v>77.63</v>
      </c>
      <c r="EO1097">
        <v>67.92</v>
      </c>
      <c r="ET1097">
        <v>67.930000000000007</v>
      </c>
      <c r="EY1097">
        <v>67.930000000000007</v>
      </c>
      <c r="FD1097">
        <v>67.930000000000007</v>
      </c>
      <c r="FJ1097">
        <v>67.930000000000007</v>
      </c>
      <c r="FN1097">
        <v>67.930000000000007</v>
      </c>
      <c r="FS1097">
        <v>67.930000000000007</v>
      </c>
      <c r="FX1097">
        <v>67.930000000000007</v>
      </c>
      <c r="GC1097">
        <v>67.930000000000007</v>
      </c>
      <c r="GH1097">
        <v>67.930000000000007</v>
      </c>
      <c r="GM1097">
        <v>69.319999999999993</v>
      </c>
      <c r="GR1097">
        <v>69.319999999999993</v>
      </c>
      <c r="GW1097">
        <v>69.319999999999993</v>
      </c>
      <c r="HB1097">
        <v>69.319999999999993</v>
      </c>
      <c r="HG1097">
        <v>69.319999999999993</v>
      </c>
      <c r="HL1097">
        <v>69.319999999999993</v>
      </c>
      <c r="HQ1097">
        <v>69.319999999999993</v>
      </c>
      <c r="HV1097">
        <v>69.319999999999993</v>
      </c>
      <c r="IA1097">
        <v>69.319999999999993</v>
      </c>
      <c r="IF1097">
        <v>69.319999999999993</v>
      </c>
      <c r="IK1097">
        <v>69.319999999999993</v>
      </c>
      <c r="IP1097">
        <v>68.89</v>
      </c>
      <c r="IU1097">
        <v>68.89</v>
      </c>
      <c r="IZ1097">
        <v>68.89</v>
      </c>
      <c r="JE1097">
        <v>68.89</v>
      </c>
      <c r="JJ1097">
        <v>68.89</v>
      </c>
      <c r="JO1097">
        <v>68.89</v>
      </c>
    </row>
    <row r="1098" spans="1:278" x14ac:dyDescent="0.3">
      <c r="A1098" s="2">
        <f>IFERROR(AVERAGEIF(Customer_Revenue[[#This Row],[1/3/2022]:[3/31/2022]], "&gt;0"), 0)</f>
        <v>17.396153846153851</v>
      </c>
      <c r="B1098" s="1">
        <f>IFERROR(AVEDEV(Customer_Revenue[[#This Row],[1/3/2022]:[3/31/2022]]),0)</f>
        <v>0.53254437869822702</v>
      </c>
      <c r="C1098" s="1">
        <f>IFERROR(MAX(0,#REF!-#REF!),0)</f>
        <v>0</v>
      </c>
      <c r="D1098" s="1">
        <f>IFERROR(#REF!+#REF!,0)</f>
        <v>0</v>
      </c>
      <c r="E1098" s="2">
        <f>IFERROR(AVERAGEIF(Customer_Revenue[[#This Row],[4/1/2022]:[6/30/2022]], "&gt;0"), 0)</f>
        <v>19.023846153846158</v>
      </c>
      <c r="F1098" s="1">
        <f>IFERROR(AVEDEV(Customer_Revenue[[#This Row],[4/1/2022]:[6/30/2022]]),0)</f>
        <v>0.65609467455621406</v>
      </c>
      <c r="G1098" s="1">
        <f>IFERROR(MAX(0,#REF!-#REF!),0)</f>
        <v>0</v>
      </c>
      <c r="H1098" s="1">
        <f>IFERROR(#REF!+#REF!,0)</f>
        <v>0</v>
      </c>
      <c r="I1098" s="2">
        <f>IFERROR(AVERAGEIF(Customer_Revenue[[#This Row],[4/1/2022]:[9/30/2022]], "&gt;0"),0)</f>
        <v>19.446153846153845</v>
      </c>
      <c r="J1098" s="1">
        <f>IFERROR(AVEDEV(Customer_Revenue[[#This Row],[4/1/2022]:[9/30/2022]]),0)</f>
        <v>0.62041420118343205</v>
      </c>
      <c r="K1098" s="1">
        <f>IFERROR(MAX(0,Customer_Revenue[[#This Row],[Q3 Mean]]-Customer_Revenue[[#This Row],[Q3 Mean Absolute Deviation]]),0)</f>
        <v>18.825739644970412</v>
      </c>
      <c r="L1098" s="1">
        <f>IFERROR(MAX(0,Customer_Revenue[[#This Row],[Q3 Mean]]+Customer_Revenue[[#This Row],[Q3 Mean Absolute Deviation]]),0)</f>
        <v>20.066568047337277</v>
      </c>
      <c r="M1098" s="2">
        <f>IFERROR(AVERAGEIF(Customer_Revenue[[#This Row],[10/1/2021]:[3/31/2022]], "&gt;0"),0)</f>
        <v>17.223076923076931</v>
      </c>
      <c r="N1098" s="1">
        <f>IFERROR(AVEDEV(Customer_Revenue[[#This Row],[10/1/2021]:[3/31/2022]]),0)</f>
        <v>0.30621301775148496</v>
      </c>
      <c r="O1098" s="1">
        <f>IFERROR(MAX(0,#REF!-#REF!),0)</f>
        <v>0</v>
      </c>
      <c r="P1098" s="1">
        <f>IFERROR(#REF!+#REF!,0)</f>
        <v>0</v>
      </c>
      <c r="Q1098">
        <v>15068</v>
      </c>
      <c r="W1098">
        <v>17.05</v>
      </c>
      <c r="AB1098">
        <v>17.05</v>
      </c>
      <c r="AF1098">
        <v>17.05</v>
      </c>
      <c r="AK1098">
        <v>17.05</v>
      </c>
      <c r="AM1098">
        <v>17.05</v>
      </c>
      <c r="AR1098">
        <v>17.05</v>
      </c>
      <c r="AW1098">
        <v>17.05</v>
      </c>
      <c r="BB1098">
        <v>17.05</v>
      </c>
      <c r="BG1098">
        <v>17.05</v>
      </c>
      <c r="BL1098">
        <v>17.05</v>
      </c>
      <c r="BQ1098">
        <v>17.05</v>
      </c>
      <c r="BV1098">
        <v>17.05</v>
      </c>
      <c r="CA1098">
        <v>17.05</v>
      </c>
      <c r="CF1098">
        <v>17.05</v>
      </c>
      <c r="CK1098" s="17">
        <v>17.05</v>
      </c>
      <c r="CP1098">
        <v>17.05</v>
      </c>
      <c r="CU1098">
        <v>17.05</v>
      </c>
      <c r="CZ1098">
        <v>17.05</v>
      </c>
      <c r="DE1098">
        <v>17.05</v>
      </c>
      <c r="DJ1098">
        <v>17.05</v>
      </c>
      <c r="DO1098">
        <v>17.05</v>
      </c>
      <c r="DT1098">
        <v>17.05</v>
      </c>
      <c r="DY1098">
        <v>17.05</v>
      </c>
      <c r="ED1098">
        <v>18.55</v>
      </c>
      <c r="EI1098">
        <v>18.55</v>
      </c>
      <c r="EN1098">
        <v>18.55</v>
      </c>
      <c r="ES1098">
        <v>18.55</v>
      </c>
      <c r="EX1098">
        <v>18.55</v>
      </c>
      <c r="FC1098">
        <v>18.55</v>
      </c>
      <c r="FH1098">
        <v>18.55</v>
      </c>
      <c r="FM1098">
        <v>18.55</v>
      </c>
      <c r="FR1098">
        <v>18.55</v>
      </c>
      <c r="FW1098">
        <v>18.55</v>
      </c>
      <c r="GB1098">
        <v>18.55</v>
      </c>
      <c r="GG1098">
        <v>18.55</v>
      </c>
      <c r="GL1098">
        <v>20.09</v>
      </c>
      <c r="GQ1098">
        <v>20.09</v>
      </c>
      <c r="GV1098">
        <v>20.09</v>
      </c>
      <c r="HA1098">
        <v>20.09</v>
      </c>
      <c r="HF1098">
        <v>20.09</v>
      </c>
      <c r="HK1098">
        <v>20.09</v>
      </c>
      <c r="HP1098">
        <v>20.09</v>
      </c>
      <c r="HU1098">
        <v>20.09</v>
      </c>
      <c r="HZ1098">
        <v>20.09</v>
      </c>
      <c r="IE1098">
        <v>20.09</v>
      </c>
      <c r="IJ1098">
        <v>20.09</v>
      </c>
      <c r="IO1098">
        <v>19.61</v>
      </c>
      <c r="IT1098">
        <v>19.61</v>
      </c>
      <c r="IY1098">
        <v>19.61</v>
      </c>
      <c r="JD1098">
        <v>19.61</v>
      </c>
      <c r="JI1098">
        <v>19.61</v>
      </c>
      <c r="JN1098">
        <v>19.61</v>
      </c>
    </row>
    <row r="1099" spans="1:278" x14ac:dyDescent="0.3">
      <c r="A1099" s="2">
        <f>IFERROR(AVERAGEIF(Customer_Revenue[[#This Row],[1/3/2022]:[3/31/2022]], "&gt;0"), 0)</f>
        <v>80.862307692307695</v>
      </c>
      <c r="B1099" s="1">
        <f>IFERROR(AVEDEV(Customer_Revenue[[#This Row],[1/3/2022]:[3/31/2022]]),0)</f>
        <v>4.6358579881656841</v>
      </c>
      <c r="C1099" s="1">
        <f>IFERROR(MAX(0,#REF!-#REF!),0)</f>
        <v>0</v>
      </c>
      <c r="D1099" s="1">
        <f>IFERROR(#REF!+#REF!,0)</f>
        <v>0</v>
      </c>
      <c r="E1099" s="2">
        <f>IFERROR(AVERAGEIF(Customer_Revenue[[#This Row],[4/1/2022]:[6/30/2022]], "&gt;0"), 0)</f>
        <v>83.263846153846146</v>
      </c>
      <c r="F1099" s="1">
        <f>IFERROR(AVEDEV(Customer_Revenue[[#This Row],[4/1/2022]:[6/30/2022]]),0)</f>
        <v>6.2108875739644951</v>
      </c>
      <c r="G1099" s="1">
        <f>IFERROR(MAX(0,#REF!-#REF!),0)</f>
        <v>0</v>
      </c>
      <c r="H1099" s="1">
        <f>IFERROR(#REF!+#REF!,0)</f>
        <v>0</v>
      </c>
      <c r="I1099" s="2">
        <f>IFERROR(AVERAGEIF(Customer_Revenue[[#This Row],[4/1/2022]:[9/30/2022]], "&gt;0"),0)</f>
        <v>82.695384615384611</v>
      </c>
      <c r="J1099" s="1">
        <f>IFERROR(AVEDEV(Customer_Revenue[[#This Row],[4/1/2022]:[9/30/2022]]),0)</f>
        <v>5.6651479289940818</v>
      </c>
      <c r="K1099" s="1">
        <f>IFERROR(MAX(0,Customer_Revenue[[#This Row],[Q3 Mean]]-Customer_Revenue[[#This Row],[Q3 Mean Absolute Deviation]]),0)</f>
        <v>77.030236686390523</v>
      </c>
      <c r="L1099" s="1">
        <f>IFERROR(MAX(0,Customer_Revenue[[#This Row],[Q3 Mean]]+Customer_Revenue[[#This Row],[Q3 Mean Absolute Deviation]]),0)</f>
        <v>88.3605325443787</v>
      </c>
      <c r="M1099" s="2">
        <f>IFERROR(AVERAGEIF(Customer_Revenue[[#This Row],[10/1/2021]:[3/31/2022]], "&gt;0"),0)</f>
        <v>79.618076923076913</v>
      </c>
      <c r="N1099" s="1">
        <f>IFERROR(AVEDEV(Customer_Revenue[[#This Row],[10/1/2021]:[3/31/2022]]),0)</f>
        <v>4.8044082840236664</v>
      </c>
      <c r="O1099" s="1">
        <f>IFERROR(MAX(0,#REF!-#REF!),0)</f>
        <v>0</v>
      </c>
      <c r="P1099" s="1">
        <f>IFERROR(#REF!+#REF!,0)</f>
        <v>0</v>
      </c>
      <c r="Q1099">
        <v>15069</v>
      </c>
      <c r="W1099">
        <v>71.84</v>
      </c>
      <c r="AB1099">
        <v>74.11</v>
      </c>
      <c r="AF1099">
        <v>86.69</v>
      </c>
      <c r="AK1099">
        <v>76.209999999999994</v>
      </c>
      <c r="AM1099">
        <v>74.11</v>
      </c>
      <c r="AR1099">
        <v>77.61</v>
      </c>
      <c r="AW1099">
        <v>89.14</v>
      </c>
      <c r="BB1099">
        <v>77.61</v>
      </c>
      <c r="BG1099">
        <v>74.290000000000006</v>
      </c>
      <c r="BL1099">
        <v>76.209999999999994</v>
      </c>
      <c r="BQ1099">
        <v>89.14</v>
      </c>
      <c r="BV1099">
        <v>77.61</v>
      </c>
      <c r="CA1099">
        <v>74.290000000000006</v>
      </c>
      <c r="CF1099">
        <v>76.209999999999994</v>
      </c>
      <c r="CK1099" s="17">
        <v>89.14</v>
      </c>
      <c r="CP1099">
        <v>76.209999999999994</v>
      </c>
      <c r="CU1099">
        <v>74.290000000000006</v>
      </c>
      <c r="CZ1099">
        <v>76.209999999999994</v>
      </c>
      <c r="DE1099">
        <v>91.79</v>
      </c>
      <c r="DJ1099">
        <v>80.61</v>
      </c>
      <c r="DO1099">
        <v>76.94</v>
      </c>
      <c r="DT1099">
        <v>78.86</v>
      </c>
      <c r="DY1099">
        <v>91.79</v>
      </c>
      <c r="ED1099">
        <v>80.36</v>
      </c>
      <c r="EI1099">
        <v>78.44</v>
      </c>
      <c r="EN1099">
        <v>80.36</v>
      </c>
      <c r="ES1099">
        <v>93.29</v>
      </c>
      <c r="EX1099">
        <v>80.36</v>
      </c>
      <c r="FC1099">
        <v>78.44</v>
      </c>
      <c r="FH1099">
        <v>80.36</v>
      </c>
      <c r="FM1099">
        <v>89.79</v>
      </c>
      <c r="FR1099">
        <v>79.900000000000006</v>
      </c>
      <c r="FW1099">
        <v>74.94</v>
      </c>
      <c r="GB1099">
        <v>76.86</v>
      </c>
      <c r="GG1099">
        <v>94.35</v>
      </c>
      <c r="GL1099">
        <v>78.400000000000006</v>
      </c>
      <c r="GQ1099">
        <v>76.48</v>
      </c>
      <c r="GV1099">
        <v>87.93</v>
      </c>
      <c r="HA1099">
        <v>91.33</v>
      </c>
      <c r="HF1099">
        <v>78.400000000000006</v>
      </c>
      <c r="HK1099">
        <v>76.48</v>
      </c>
      <c r="HP1099">
        <v>78.400000000000006</v>
      </c>
      <c r="HU1099">
        <v>93.16</v>
      </c>
      <c r="HZ1099">
        <v>80.23</v>
      </c>
      <c r="IE1099">
        <v>78.31</v>
      </c>
      <c r="IJ1099">
        <v>80.23</v>
      </c>
      <c r="IO1099">
        <v>92.68</v>
      </c>
      <c r="IT1099">
        <v>79.75</v>
      </c>
      <c r="IY1099">
        <v>77.83</v>
      </c>
      <c r="JD1099">
        <v>79.75</v>
      </c>
      <c r="JI1099">
        <v>92.68</v>
      </c>
      <c r="JN1099">
        <v>79.75</v>
      </c>
    </row>
    <row r="1100" spans="1:278" x14ac:dyDescent="0.3">
      <c r="A1100" s="2">
        <f>IFERROR(AVERAGEIF(Customer_Revenue[[#This Row],[1/3/2022]:[3/31/2022]], "&gt;0"), 0)</f>
        <v>89.334615384615375</v>
      </c>
      <c r="B1100" s="1">
        <f>IFERROR(AVEDEV(Customer_Revenue[[#This Row],[1/3/2022]:[3/31/2022]]),0)</f>
        <v>26.702551020408162</v>
      </c>
      <c r="C1100" s="1">
        <f>IFERROR(MAX(0,#REF!-#REF!),0)</f>
        <v>0</v>
      </c>
      <c r="D1100" s="1">
        <f>IFERROR(#REF!+#REF!,0)</f>
        <v>0</v>
      </c>
      <c r="E1100" s="2">
        <f>IFERROR(AVERAGEIF(Customer_Revenue[[#This Row],[4/1/2022]:[6/30/2022]], "&gt;0"), 0)</f>
        <v>104.48846153846155</v>
      </c>
      <c r="F1100" s="1">
        <f>IFERROR(AVEDEV(Customer_Revenue[[#This Row],[4/1/2022]:[6/30/2022]]),0)</f>
        <v>18.307857142857138</v>
      </c>
      <c r="G1100" s="1">
        <f>IFERROR(MAX(0,#REF!-#REF!),0)</f>
        <v>0</v>
      </c>
      <c r="H1100" s="1">
        <f>IFERROR(#REF!+#REF!,0)</f>
        <v>0</v>
      </c>
      <c r="I1100" s="2">
        <f>IFERROR(AVERAGEIF(Customer_Revenue[[#This Row],[4/1/2022]:[9/30/2022]], "&gt;0"),0)</f>
        <v>99.738800000000012</v>
      </c>
      <c r="J1100" s="1">
        <f>IFERROR(AVEDEV(Customer_Revenue[[#This Row],[4/1/2022]:[9/30/2022]]),0)</f>
        <v>19.313196159122086</v>
      </c>
      <c r="K1100" s="1">
        <f>IFERROR(MAX(0,Customer_Revenue[[#This Row],[Q3 Mean]]-Customer_Revenue[[#This Row],[Q3 Mean Absolute Deviation]]),0)</f>
        <v>80.425603840877926</v>
      </c>
      <c r="L1100" s="1">
        <f>IFERROR(MAX(0,Customer_Revenue[[#This Row],[Q3 Mean]]+Customer_Revenue[[#This Row],[Q3 Mean Absolute Deviation]]),0)</f>
        <v>119.0519961591221</v>
      </c>
      <c r="M1100" s="2">
        <f>IFERROR(AVERAGEIF(Customer_Revenue[[#This Row],[10/1/2021]:[3/31/2022]], "&gt;0"),0)</f>
        <v>93.671599999999998</v>
      </c>
      <c r="N1100" s="1">
        <f>IFERROR(AVEDEV(Customer_Revenue[[#This Row],[10/1/2021]:[3/31/2022]]),0)</f>
        <v>25.542678571428571</v>
      </c>
      <c r="O1100" s="1">
        <f>IFERROR(MAX(0,#REF!-#REF!),0)</f>
        <v>0</v>
      </c>
      <c r="P1100" s="1">
        <f>IFERROR(#REF!+#REF!,0)</f>
        <v>0</v>
      </c>
      <c r="Q1100">
        <v>15070</v>
      </c>
      <c r="W1100">
        <v>86.03</v>
      </c>
      <c r="AB1100">
        <v>100.58</v>
      </c>
      <c r="AF1100">
        <v>97.03</v>
      </c>
      <c r="AK1100">
        <v>91.51</v>
      </c>
      <c r="AM1100">
        <v>97.03</v>
      </c>
      <c r="AO1100">
        <v>0</v>
      </c>
      <c r="AR1100">
        <v>96.8</v>
      </c>
      <c r="AW1100">
        <v>94.61</v>
      </c>
      <c r="BB1100">
        <v>103.37</v>
      </c>
      <c r="BG1100">
        <v>103.37</v>
      </c>
      <c r="BL1100">
        <v>103.37</v>
      </c>
      <c r="BQ1100">
        <v>103.37</v>
      </c>
      <c r="BV1100">
        <v>103.37</v>
      </c>
      <c r="CA1100">
        <v>0</v>
      </c>
      <c r="CF1100">
        <v>108.05</v>
      </c>
      <c r="CK1100" s="17">
        <v>0</v>
      </c>
      <c r="CP1100">
        <v>108.05</v>
      </c>
      <c r="CU1100">
        <v>108.05</v>
      </c>
      <c r="CZ1100">
        <v>38.64</v>
      </c>
      <c r="DE1100">
        <v>77.33</v>
      </c>
      <c r="DF1100">
        <v>28.98</v>
      </c>
      <c r="DJ1100">
        <v>86.82</v>
      </c>
      <c r="DO1100">
        <v>93.54</v>
      </c>
      <c r="DT1100">
        <v>93.54</v>
      </c>
      <c r="DY1100">
        <v>87.41</v>
      </c>
      <c r="ED1100">
        <v>124.02</v>
      </c>
      <c r="EI1100">
        <v>124.02</v>
      </c>
      <c r="EN1100">
        <v>82.9</v>
      </c>
      <c r="ES1100">
        <v>111.21</v>
      </c>
      <c r="EX1100">
        <v>79.25</v>
      </c>
      <c r="FC1100">
        <v>88.91</v>
      </c>
      <c r="FH1100">
        <v>98.06</v>
      </c>
      <c r="FM1100">
        <v>109.38</v>
      </c>
      <c r="FR1100">
        <v>115.89</v>
      </c>
      <c r="FW1100">
        <v>115.89</v>
      </c>
      <c r="GB1100">
        <v>115.89</v>
      </c>
      <c r="GI1100">
        <v>92.06</v>
      </c>
      <c r="GJ1100">
        <v>0</v>
      </c>
      <c r="GL1100">
        <v>115.9</v>
      </c>
      <c r="GQ1100">
        <v>112.75</v>
      </c>
      <c r="GV1100">
        <v>96.75</v>
      </c>
      <c r="HA1100">
        <v>106.41</v>
      </c>
      <c r="HF1100">
        <v>0</v>
      </c>
      <c r="HK1100">
        <v>125.56</v>
      </c>
      <c r="HP1100">
        <v>106.41</v>
      </c>
      <c r="HU1100">
        <v>79.17</v>
      </c>
      <c r="HZ1100">
        <v>93.6</v>
      </c>
      <c r="IE1100">
        <v>80.7</v>
      </c>
      <c r="IJ1100">
        <v>80.7</v>
      </c>
      <c r="IO1100">
        <v>80.22</v>
      </c>
      <c r="IT1100">
        <v>84.57</v>
      </c>
      <c r="IY1100">
        <v>89.55</v>
      </c>
      <c r="JD1100">
        <v>102.78</v>
      </c>
      <c r="JI1100">
        <v>105.93</v>
      </c>
      <c r="JN1100">
        <v>105.93</v>
      </c>
    </row>
    <row r="1101" spans="1:278" x14ac:dyDescent="0.3">
      <c r="A1101" s="2">
        <f>IFERROR(AVERAGEIF(Customer_Revenue[[#This Row],[1/3/2022]:[3/31/2022]], "&gt;0"), 0)</f>
        <v>11.386153846153842</v>
      </c>
      <c r="B1101" s="1">
        <f>IFERROR(AVEDEV(Customer_Revenue[[#This Row],[1/3/2022]:[3/31/2022]]),0)</f>
        <v>0.53254437869822324</v>
      </c>
      <c r="C1101" s="1">
        <f>IFERROR(MAX(0,#REF!-#REF!),0)</f>
        <v>0</v>
      </c>
      <c r="D1101" s="1">
        <f>IFERROR(#REF!+#REF!,0)</f>
        <v>0</v>
      </c>
      <c r="E1101" s="2">
        <f>IFERROR(AVERAGEIF(Customer_Revenue[[#This Row],[4/1/2022]:[6/30/2022]], "&gt;0"), 0)</f>
        <v>13.013846153846155</v>
      </c>
      <c r="F1101" s="1">
        <f>IFERROR(AVEDEV(Customer_Revenue[[#This Row],[4/1/2022]:[6/30/2022]]),0)</f>
        <v>0.65609467455621384</v>
      </c>
      <c r="G1101" s="1">
        <f>IFERROR(MAX(0,#REF!-#REF!),0)</f>
        <v>0</v>
      </c>
      <c r="H1101" s="1">
        <f>IFERROR(#REF!+#REF!,0)</f>
        <v>0</v>
      </c>
      <c r="I1101" s="2">
        <f>IFERROR(AVERAGEIF(Customer_Revenue[[#This Row],[4/1/2022]:[9/30/2022]], "&gt;0"),0)</f>
        <v>13.436153846153854</v>
      </c>
      <c r="J1101" s="1">
        <f>IFERROR(AVEDEV(Customer_Revenue[[#This Row],[4/1/2022]:[9/30/2022]]),0)</f>
        <v>0.62041420118342983</v>
      </c>
      <c r="K1101" s="1">
        <f>IFERROR(MAX(0,Customer_Revenue[[#This Row],[Q3 Mean]]-Customer_Revenue[[#This Row],[Q3 Mean Absolute Deviation]]),0)</f>
        <v>12.815739644970424</v>
      </c>
      <c r="L1101" s="1">
        <f>IFERROR(MAX(0,Customer_Revenue[[#This Row],[Q3 Mean]]+Customer_Revenue[[#This Row],[Q3 Mean Absolute Deviation]]),0)</f>
        <v>14.056568047337283</v>
      </c>
      <c r="M1101" s="2">
        <f>IFERROR(AVERAGEIF(Customer_Revenue[[#This Row],[10/1/2021]:[3/31/2022]], "&gt;0"),0)</f>
        <v>11.213076923076919</v>
      </c>
      <c r="N1101" s="1">
        <f>IFERROR(AVEDEV(Customer_Revenue[[#This Row],[10/1/2021]:[3/31/2022]]),0)</f>
        <v>0.30621301775147675</v>
      </c>
      <c r="O1101" s="1">
        <f>IFERROR(MAX(0,#REF!-#REF!),0)</f>
        <v>0</v>
      </c>
      <c r="P1101" s="1">
        <f>IFERROR(#REF!+#REF!,0)</f>
        <v>0</v>
      </c>
      <c r="Q1101">
        <v>15071</v>
      </c>
      <c r="W1101">
        <v>11.04</v>
      </c>
      <c r="AB1101">
        <v>11.04</v>
      </c>
      <c r="AF1101">
        <v>11.04</v>
      </c>
      <c r="AK1101">
        <v>11.04</v>
      </c>
      <c r="AM1101">
        <v>11.04</v>
      </c>
      <c r="AR1101">
        <v>11.04</v>
      </c>
      <c r="AW1101">
        <v>11.04</v>
      </c>
      <c r="BB1101">
        <v>11.04</v>
      </c>
      <c r="BG1101">
        <v>11.04</v>
      </c>
      <c r="BL1101">
        <v>11.04</v>
      </c>
      <c r="BQ1101">
        <v>11.04</v>
      </c>
      <c r="BV1101">
        <v>11.04</v>
      </c>
      <c r="CA1101">
        <v>11.04</v>
      </c>
      <c r="CF1101">
        <v>11.04</v>
      </c>
      <c r="CK1101" s="17">
        <v>11.04</v>
      </c>
      <c r="CP1101">
        <v>11.04</v>
      </c>
      <c r="CU1101">
        <v>11.04</v>
      </c>
      <c r="CZ1101">
        <v>11.04</v>
      </c>
      <c r="DE1101">
        <v>11.04</v>
      </c>
      <c r="DJ1101">
        <v>11.04</v>
      </c>
      <c r="DO1101">
        <v>11.04</v>
      </c>
      <c r="DT1101">
        <v>11.04</v>
      </c>
      <c r="DY1101">
        <v>11.04</v>
      </c>
      <c r="ED1101">
        <v>12.54</v>
      </c>
      <c r="EI1101">
        <v>12.54</v>
      </c>
      <c r="EN1101">
        <v>12.54</v>
      </c>
      <c r="ES1101">
        <v>12.54</v>
      </c>
      <c r="EX1101">
        <v>12.54</v>
      </c>
      <c r="FC1101">
        <v>12.54</v>
      </c>
      <c r="FH1101">
        <v>12.54</v>
      </c>
      <c r="FM1101">
        <v>12.54</v>
      </c>
      <c r="FR1101">
        <v>12.54</v>
      </c>
      <c r="FW1101">
        <v>12.54</v>
      </c>
      <c r="GB1101">
        <v>12.54</v>
      </c>
      <c r="GG1101">
        <v>12.54</v>
      </c>
      <c r="GL1101">
        <v>14.08</v>
      </c>
      <c r="GQ1101">
        <v>14.08</v>
      </c>
      <c r="GV1101">
        <v>14.08</v>
      </c>
      <c r="HA1101">
        <v>14.08</v>
      </c>
      <c r="HF1101">
        <v>14.08</v>
      </c>
      <c r="HK1101">
        <v>14.08</v>
      </c>
      <c r="HP1101">
        <v>14.08</v>
      </c>
      <c r="HU1101">
        <v>14.08</v>
      </c>
      <c r="HZ1101">
        <v>14.08</v>
      </c>
      <c r="IE1101">
        <v>14.08</v>
      </c>
      <c r="IJ1101">
        <v>14.08</v>
      </c>
      <c r="IO1101">
        <v>13.6</v>
      </c>
      <c r="IT1101">
        <v>13.6</v>
      </c>
      <c r="IY1101">
        <v>13.6</v>
      </c>
      <c r="JD1101">
        <v>13.6</v>
      </c>
      <c r="JI1101">
        <v>13.6</v>
      </c>
      <c r="JN1101">
        <v>13.6</v>
      </c>
    </row>
    <row r="1102" spans="1:278" x14ac:dyDescent="0.3">
      <c r="A1102" s="2">
        <f>IFERROR(AVERAGEIF(Customer_Revenue[[#This Row],[1/3/2022]:[3/31/2022]], "&gt;0"), 0)</f>
        <v>42.814999999999991</v>
      </c>
      <c r="B1102" s="1">
        <f>IFERROR(AVEDEV(Customer_Revenue[[#This Row],[1/3/2022]:[3/31/2022]]),0)</f>
        <v>27.002499999999994</v>
      </c>
      <c r="C1102" s="1">
        <f>IFERROR(MAX(0,#REF!-#REF!),0)</f>
        <v>0</v>
      </c>
      <c r="D1102" s="1">
        <f>IFERROR(#REF!+#REF!,0)</f>
        <v>0</v>
      </c>
      <c r="E1102" s="2">
        <f>IFERROR(AVERAGEIF(Customer_Revenue[[#This Row],[4/1/2022]:[6/30/2022]], "&gt;0"), 0)</f>
        <v>51.929999999999993</v>
      </c>
      <c r="F1102" s="1">
        <f>IFERROR(AVEDEV(Customer_Revenue[[#This Row],[4/1/2022]:[6/30/2022]]),0)</f>
        <v>25.998265306122441</v>
      </c>
      <c r="G1102" s="1">
        <f>IFERROR(MAX(0,#REF!-#REF!),0)</f>
        <v>0</v>
      </c>
      <c r="H1102" s="1">
        <f>IFERROR(#REF!+#REF!,0)</f>
        <v>0</v>
      </c>
      <c r="I1102" s="2">
        <f>IFERROR(AVERAGEIF(Customer_Revenue[[#This Row],[4/1/2022]:[9/30/2022]], "&gt;0"),0)</f>
        <v>54.365925925925907</v>
      </c>
      <c r="J1102" s="1">
        <f>IFERROR(AVEDEV(Customer_Revenue[[#This Row],[4/1/2022]:[9/30/2022]]),0)</f>
        <v>28.138977777777765</v>
      </c>
      <c r="K1102" s="1">
        <f>IFERROR(MAX(0,Customer_Revenue[[#This Row],[Q3 Mean]]-Customer_Revenue[[#This Row],[Q3 Mean Absolute Deviation]]),0)</f>
        <v>26.226948148148143</v>
      </c>
      <c r="L1102" s="1">
        <f>IFERROR(MAX(0,Customer_Revenue[[#This Row],[Q3 Mean]]+Customer_Revenue[[#This Row],[Q3 Mean Absolute Deviation]]),0)</f>
        <v>82.504903703703675</v>
      </c>
      <c r="M1102" s="2">
        <f>IFERROR(AVERAGEIF(Customer_Revenue[[#This Row],[10/1/2021]:[3/31/2022]], "&gt;0"),0)</f>
        <v>41.294400000000017</v>
      </c>
      <c r="N1102" s="1">
        <f>IFERROR(AVEDEV(Customer_Revenue[[#This Row],[10/1/2021]:[3/31/2022]]),0)</f>
        <v>26.650688000000006</v>
      </c>
      <c r="O1102" s="1">
        <f>IFERROR(MAX(0,#REF!-#REF!),0)</f>
        <v>0</v>
      </c>
      <c r="P1102" s="1">
        <f>IFERROR(#REF!+#REF!,0)</f>
        <v>0</v>
      </c>
      <c r="Q1102">
        <v>15072</v>
      </c>
      <c r="W1102">
        <v>22.8</v>
      </c>
      <c r="AB1102">
        <v>22.8</v>
      </c>
      <c r="AF1102">
        <v>96.8</v>
      </c>
      <c r="AK1102">
        <v>22.8</v>
      </c>
      <c r="AQ1102">
        <v>22.82</v>
      </c>
      <c r="AV1102">
        <v>22.82</v>
      </c>
      <c r="BA1102">
        <v>96.82</v>
      </c>
      <c r="BF1102">
        <v>22.82</v>
      </c>
      <c r="BK1102">
        <v>22.82</v>
      </c>
      <c r="BP1102">
        <v>22.82</v>
      </c>
      <c r="BU1102">
        <v>96.82</v>
      </c>
      <c r="BZ1102">
        <v>22.82</v>
      </c>
      <c r="CE1102">
        <v>22.82</v>
      </c>
      <c r="CJ1102">
        <v>22.82</v>
      </c>
      <c r="CK1102" s="17"/>
      <c r="CO1102">
        <v>96.82</v>
      </c>
      <c r="CT1102">
        <v>22.82</v>
      </c>
      <c r="CY1102">
        <v>22.82</v>
      </c>
      <c r="DD1102">
        <v>22.82</v>
      </c>
      <c r="DI1102">
        <v>96.82</v>
      </c>
      <c r="DN1102">
        <v>22.82</v>
      </c>
      <c r="DS1102">
        <v>22.82</v>
      </c>
      <c r="DX1102">
        <v>22.82</v>
      </c>
      <c r="EC1102">
        <v>96.82</v>
      </c>
      <c r="EH1102">
        <v>29.09</v>
      </c>
      <c r="EM1102">
        <v>34.49</v>
      </c>
      <c r="ER1102">
        <v>34.49</v>
      </c>
      <c r="EW1102">
        <v>108.49</v>
      </c>
      <c r="FB1102">
        <v>34.49</v>
      </c>
      <c r="FG1102">
        <v>34.49</v>
      </c>
      <c r="FL1102">
        <v>34.49</v>
      </c>
      <c r="FQ1102">
        <v>108.49</v>
      </c>
      <c r="FV1102">
        <v>34.49</v>
      </c>
      <c r="GA1102">
        <v>34.49</v>
      </c>
      <c r="GF1102">
        <v>34.49</v>
      </c>
      <c r="GJ1102">
        <v>109.67</v>
      </c>
      <c r="GK1102">
        <v>0</v>
      </c>
      <c r="GP1102">
        <v>35.67</v>
      </c>
      <c r="GU1102">
        <v>35.67</v>
      </c>
      <c r="GZ1102">
        <v>35.67</v>
      </c>
      <c r="HE1102">
        <v>109.67</v>
      </c>
      <c r="HI1102">
        <v>35.67</v>
      </c>
      <c r="HJ1102">
        <v>0</v>
      </c>
      <c r="HO1102">
        <v>35.67</v>
      </c>
      <c r="HT1102">
        <v>35.67</v>
      </c>
      <c r="HY1102">
        <v>109.67</v>
      </c>
      <c r="ID1102">
        <v>35.67</v>
      </c>
      <c r="II1102">
        <v>35.67</v>
      </c>
      <c r="IN1102">
        <v>35.299999999999997</v>
      </c>
      <c r="IS1102">
        <v>109.3</v>
      </c>
      <c r="IX1102">
        <v>35.299999999999997</v>
      </c>
      <c r="JB1102">
        <v>35.299999999999997</v>
      </c>
      <c r="JC1102">
        <v>0</v>
      </c>
      <c r="JH1102">
        <v>35.299999999999997</v>
      </c>
      <c r="JM1102">
        <v>109.3</v>
      </c>
      <c r="JR1102">
        <v>35.299999999999997</v>
      </c>
    </row>
    <row r="1103" spans="1:278" x14ac:dyDescent="0.3">
      <c r="A1103" s="2">
        <f>IFERROR(AVERAGEIF(Customer_Revenue[[#This Row],[1/3/2022]:[3/31/2022]], "&gt;0"), 0)</f>
        <v>94.200769230769239</v>
      </c>
      <c r="B1103" s="1">
        <f>IFERROR(AVEDEV(Customer_Revenue[[#This Row],[1/3/2022]:[3/31/2022]]),0)</f>
        <v>12.720946745562134</v>
      </c>
      <c r="C1103" s="1">
        <f>IFERROR(MAX(0,#REF!-#REF!),0)</f>
        <v>0</v>
      </c>
      <c r="D1103" s="1">
        <f>IFERROR(#REF!+#REF!,0)</f>
        <v>0</v>
      </c>
      <c r="E1103" s="2">
        <f>IFERROR(AVERAGEIF(Customer_Revenue[[#This Row],[4/1/2022]:[6/30/2022]], "&gt;0"), 0)</f>
        <v>101.00999999999999</v>
      </c>
      <c r="F1103" s="1">
        <f>IFERROR(AVEDEV(Customer_Revenue[[#This Row],[4/1/2022]:[6/30/2022]]),0)</f>
        <v>20.506428571428575</v>
      </c>
      <c r="G1103" s="1">
        <f>IFERROR(MAX(0,#REF!-#REF!),0)</f>
        <v>0</v>
      </c>
      <c r="H1103" s="1">
        <f>IFERROR(#REF!+#REF!,0)</f>
        <v>0</v>
      </c>
      <c r="I1103" s="2">
        <f>IFERROR(AVERAGEIF(Customer_Revenue[[#This Row],[4/1/2022]:[9/30/2022]], "&gt;0"),0)</f>
        <v>110.15592592592591</v>
      </c>
      <c r="J1103" s="1">
        <f>IFERROR(AVEDEV(Customer_Revenue[[#This Row],[4/1/2022]:[9/30/2022]]),0)</f>
        <v>28.897423469387753</v>
      </c>
      <c r="K1103" s="1">
        <f>IFERROR(MAX(0,Customer_Revenue[[#This Row],[Q3 Mean]]-Customer_Revenue[[#This Row],[Q3 Mean Absolute Deviation]]),0)</f>
        <v>81.258502456538167</v>
      </c>
      <c r="L1103" s="1">
        <f>IFERROR(MAX(0,Customer_Revenue[[#This Row],[Q3 Mean]]+Customer_Revenue[[#This Row],[Q3 Mean Absolute Deviation]]),0)</f>
        <v>139.05334939531366</v>
      </c>
      <c r="M1103" s="2">
        <f>IFERROR(AVERAGEIF(Customer_Revenue[[#This Row],[10/1/2021]:[3/31/2022]], "&gt;0"),0)</f>
        <v>96.596153846153825</v>
      </c>
      <c r="N1103" s="1">
        <f>IFERROR(AVEDEV(Customer_Revenue[[#This Row],[10/1/2021]:[3/31/2022]]),0)</f>
        <v>13.493136094674551</v>
      </c>
      <c r="O1103" s="1">
        <f>IFERROR(MAX(0,#REF!-#REF!),0)</f>
        <v>0</v>
      </c>
      <c r="P1103" s="1">
        <f>IFERROR(#REF!+#REF!,0)</f>
        <v>0</v>
      </c>
      <c r="Q1103">
        <v>15074</v>
      </c>
      <c r="W1103">
        <v>106.97</v>
      </c>
      <c r="AB1103">
        <v>94.69</v>
      </c>
      <c r="AF1103">
        <v>106.45</v>
      </c>
      <c r="AK1103">
        <v>83.49</v>
      </c>
      <c r="AM1103">
        <v>106.45</v>
      </c>
      <c r="AR1103">
        <v>94.69</v>
      </c>
      <c r="AW1103">
        <v>83.49</v>
      </c>
      <c r="BB1103">
        <v>133.01</v>
      </c>
      <c r="BG1103">
        <v>83.49</v>
      </c>
      <c r="BL1103">
        <v>94.69</v>
      </c>
      <c r="BQ1103">
        <v>132.49</v>
      </c>
      <c r="BV1103">
        <v>83.49</v>
      </c>
      <c r="CA1103">
        <v>83.49</v>
      </c>
      <c r="CF1103">
        <v>118.17</v>
      </c>
      <c r="CK1103" s="17">
        <v>83.49</v>
      </c>
      <c r="CP1103">
        <v>83.49</v>
      </c>
      <c r="CU1103">
        <v>83.49</v>
      </c>
      <c r="CZ1103">
        <v>94.69</v>
      </c>
      <c r="DE1103">
        <v>83.49</v>
      </c>
      <c r="DJ1103">
        <v>83.49</v>
      </c>
      <c r="DO1103">
        <v>83.49</v>
      </c>
      <c r="DT1103">
        <v>128.19</v>
      </c>
      <c r="DY1103">
        <v>116.45</v>
      </c>
      <c r="ED1103">
        <v>84.99</v>
      </c>
      <c r="EI1103">
        <v>84.99</v>
      </c>
      <c r="EN1103">
        <v>96.19</v>
      </c>
      <c r="ES1103">
        <v>118.49</v>
      </c>
      <c r="EX1103">
        <v>84.99</v>
      </c>
      <c r="FC1103">
        <v>84.99</v>
      </c>
      <c r="FH1103">
        <v>96.19</v>
      </c>
      <c r="FK1103">
        <v>0</v>
      </c>
      <c r="FM1103">
        <v>84.99</v>
      </c>
      <c r="FR1103">
        <v>118.49</v>
      </c>
      <c r="FW1103">
        <v>152.99</v>
      </c>
      <c r="GB1103">
        <v>96.19</v>
      </c>
      <c r="GG1103">
        <v>84.99</v>
      </c>
      <c r="GL1103">
        <v>120.03</v>
      </c>
      <c r="GQ1103">
        <v>86.53</v>
      </c>
      <c r="GV1103">
        <v>97.73</v>
      </c>
      <c r="HA1103">
        <v>86.53</v>
      </c>
      <c r="HF1103">
        <v>86.53</v>
      </c>
      <c r="HK1103">
        <v>152.99</v>
      </c>
      <c r="HP1103">
        <v>217.73</v>
      </c>
      <c r="HU1103">
        <v>86.53</v>
      </c>
      <c r="HZ1103">
        <v>92.23</v>
      </c>
      <c r="IE1103">
        <v>92.23</v>
      </c>
      <c r="IH1103">
        <v>68</v>
      </c>
      <c r="IJ1103">
        <v>182.37</v>
      </c>
      <c r="IO1103">
        <v>96.25</v>
      </c>
      <c r="IT1103">
        <v>96.25</v>
      </c>
      <c r="IY1103">
        <v>96.25</v>
      </c>
      <c r="JD1103">
        <v>107.45</v>
      </c>
      <c r="JI1103">
        <v>190.02</v>
      </c>
      <c r="JN1103">
        <v>96.25</v>
      </c>
    </row>
    <row r="1104" spans="1:278" x14ac:dyDescent="0.3">
      <c r="A1104" s="2">
        <f>IFERROR(AVERAGEIF(Customer_Revenue[[#This Row],[1/3/2022]:[3/31/2022]], "&gt;0"), 0)</f>
        <v>43.257692307692309</v>
      </c>
      <c r="B1104" s="1">
        <f>IFERROR(AVEDEV(Customer_Revenue[[#This Row],[1/3/2022]:[3/31/2022]]),0)</f>
        <v>19.663313609467458</v>
      </c>
      <c r="C1104" s="1">
        <f>IFERROR(MAX(0,#REF!-#REF!),0)</f>
        <v>0</v>
      </c>
      <c r="D1104" s="1">
        <f>IFERROR(#REF!+#REF!,0)</f>
        <v>0</v>
      </c>
      <c r="E1104" s="2">
        <f>IFERROR(AVERAGEIF(Customer_Revenue[[#This Row],[4/1/2022]:[6/30/2022]], "&gt;0"), 0)</f>
        <v>47.868461538461546</v>
      </c>
      <c r="F1104" s="1">
        <f>IFERROR(AVEDEV(Customer_Revenue[[#This Row],[4/1/2022]:[6/30/2022]]),0)</f>
        <v>27.733265306122462</v>
      </c>
      <c r="G1104" s="1">
        <f>IFERROR(MAX(0,#REF!-#REF!),0)</f>
        <v>0</v>
      </c>
      <c r="H1104" s="1">
        <f>IFERROR(#REF!+#REF!,0)</f>
        <v>0</v>
      </c>
      <c r="I1104" s="2">
        <f>IFERROR(AVERAGEIF(Customer_Revenue[[#This Row],[4/1/2022]:[9/30/2022]], "&gt;0"),0)</f>
        <v>50.424800000000012</v>
      </c>
      <c r="J1104" s="1">
        <f>IFERROR(AVEDEV(Customer_Revenue[[#This Row],[4/1/2022]:[9/30/2022]]),0)</f>
        <v>27.639753086419759</v>
      </c>
      <c r="K1104" s="1">
        <f>IFERROR(MAX(0,Customer_Revenue[[#This Row],[Q3 Mean]]-Customer_Revenue[[#This Row],[Q3 Mean Absolute Deviation]]),0)</f>
        <v>22.785046913580253</v>
      </c>
      <c r="L1104" s="1">
        <f>IFERROR(MAX(0,Customer_Revenue[[#This Row],[Q3 Mean]]+Customer_Revenue[[#This Row],[Q3 Mean Absolute Deviation]]),0)</f>
        <v>78.064553086419778</v>
      </c>
      <c r="M1104" s="2">
        <f>IFERROR(AVERAGEIF(Customer_Revenue[[#This Row],[10/1/2021]:[3/31/2022]], "&gt;0"),0)</f>
        <v>43.036538461538463</v>
      </c>
      <c r="N1104" s="1">
        <f>IFERROR(AVEDEV(Customer_Revenue[[#This Row],[10/1/2021]:[3/31/2022]]),0)</f>
        <v>19.912702331961594</v>
      </c>
      <c r="O1104" s="1">
        <f>IFERROR(MAX(0,#REF!-#REF!),0)</f>
        <v>0</v>
      </c>
      <c r="P1104" s="1">
        <f>IFERROR(#REF!+#REF!,0)</f>
        <v>0</v>
      </c>
      <c r="Q1104">
        <v>15075</v>
      </c>
      <c r="U1104">
        <v>46.68</v>
      </c>
      <c r="Z1104">
        <v>48.57</v>
      </c>
      <c r="AD1104">
        <v>23.72</v>
      </c>
      <c r="AI1104">
        <v>37.33</v>
      </c>
      <c r="AM1104">
        <v>23.72</v>
      </c>
      <c r="AR1104">
        <v>0</v>
      </c>
      <c r="AX1104">
        <v>16.11</v>
      </c>
      <c r="AY1104">
        <v>47.81</v>
      </c>
      <c r="BD1104">
        <v>85.14</v>
      </c>
      <c r="BH1104">
        <v>17.97</v>
      </c>
      <c r="BM1104">
        <v>17.97</v>
      </c>
      <c r="BR1104">
        <v>65.959999999999994</v>
      </c>
      <c r="BW1104">
        <v>39.19</v>
      </c>
      <c r="CB1104">
        <v>86.43</v>
      </c>
      <c r="CG1104">
        <v>25.58</v>
      </c>
      <c r="CK1104" s="17"/>
      <c r="CL1104">
        <v>25.58</v>
      </c>
      <c r="CQ1104">
        <v>65.19</v>
      </c>
      <c r="CV1104">
        <v>25.58</v>
      </c>
      <c r="DA1104">
        <v>53.55</v>
      </c>
      <c r="DF1104">
        <v>25.58</v>
      </c>
      <c r="DK1104">
        <v>104.42</v>
      </c>
      <c r="DP1104">
        <v>25.58</v>
      </c>
      <c r="DU1104">
        <v>60.08</v>
      </c>
      <c r="DZ1104">
        <v>25.58</v>
      </c>
      <c r="EE1104">
        <v>39.19</v>
      </c>
      <c r="EJ1104">
        <v>60.86</v>
      </c>
      <c r="EO1104">
        <v>25.58</v>
      </c>
      <c r="ER1104">
        <v>0</v>
      </c>
      <c r="ET1104">
        <v>121.01</v>
      </c>
      <c r="EY1104">
        <v>39.19</v>
      </c>
      <c r="FD1104">
        <v>25.58</v>
      </c>
      <c r="FI1104">
        <v>32.11</v>
      </c>
      <c r="FN1104">
        <v>25.58</v>
      </c>
      <c r="FS1104">
        <v>106.65</v>
      </c>
      <c r="FX1104">
        <v>25.58</v>
      </c>
      <c r="GC1104">
        <v>25.58</v>
      </c>
      <c r="GH1104">
        <v>70.58</v>
      </c>
      <c r="GM1104">
        <v>73.69</v>
      </c>
      <c r="GR1104">
        <v>25.58</v>
      </c>
      <c r="GW1104">
        <v>25.58</v>
      </c>
      <c r="HB1104">
        <v>25.58</v>
      </c>
      <c r="HG1104">
        <v>106.65</v>
      </c>
      <c r="HL1104">
        <v>-8.9200000000000017</v>
      </c>
      <c r="HQ1104">
        <v>25.58</v>
      </c>
      <c r="HV1104">
        <v>64.22</v>
      </c>
      <c r="IA1104">
        <v>39.19</v>
      </c>
      <c r="IF1104">
        <v>25.58</v>
      </c>
      <c r="IK1104">
        <v>64.22</v>
      </c>
      <c r="IP1104">
        <v>25.58</v>
      </c>
      <c r="IU1104">
        <v>39.19</v>
      </c>
      <c r="IZ1104">
        <v>118.48</v>
      </c>
      <c r="JE1104">
        <v>64.87</v>
      </c>
      <c r="JJ1104">
        <v>25.58</v>
      </c>
      <c r="JO1104">
        <v>39.19</v>
      </c>
    </row>
    <row r="1105" spans="1:278" x14ac:dyDescent="0.3">
      <c r="A1105" s="2">
        <f>IFERROR(AVERAGEIF(Customer_Revenue[[#This Row],[1/3/2022]:[3/31/2022]], "&gt;0"), 0)</f>
        <v>24.60230769230769</v>
      </c>
      <c r="B1105" s="1">
        <f>IFERROR(AVEDEV(Customer_Revenue[[#This Row],[1/3/2022]:[3/31/2022]]),0)</f>
        <v>6.0035502958579894</v>
      </c>
      <c r="C1105" s="1">
        <f>IFERROR(MAX(0,#REF!-#REF!),0)</f>
        <v>0</v>
      </c>
      <c r="D1105" s="1">
        <f>IFERROR(#REF!+#REF!,0)</f>
        <v>0</v>
      </c>
      <c r="E1105" s="2">
        <f>IFERROR(AVERAGEIF(Customer_Revenue[[#This Row],[4/1/2022]:[6/30/2022]], "&gt;0"), 0)</f>
        <v>26.23</v>
      </c>
      <c r="F1105" s="1">
        <f>IFERROR(AVEDEV(Customer_Revenue[[#This Row],[4/1/2022]:[6/30/2022]]),0)</f>
        <v>5.9507692307692297</v>
      </c>
      <c r="G1105" s="1">
        <f>IFERROR(MAX(0,#REF!-#REF!),0)</f>
        <v>0</v>
      </c>
      <c r="H1105" s="1">
        <f>IFERROR(#REF!+#REF!,0)</f>
        <v>0</v>
      </c>
      <c r="I1105" s="2">
        <f>IFERROR(AVERAGEIF(Customer_Revenue[[#This Row],[4/1/2022]:[9/30/2022]], "&gt;0"),0)</f>
        <v>26.652307692307698</v>
      </c>
      <c r="J1105" s="1">
        <f>IFERROR(AVEDEV(Customer_Revenue[[#This Row],[4/1/2022]:[9/30/2022]]),0)</f>
        <v>5.9558579881656835</v>
      </c>
      <c r="K1105" s="1">
        <f>IFERROR(MAX(0,Customer_Revenue[[#This Row],[Q3 Mean]]-Customer_Revenue[[#This Row],[Q3 Mean Absolute Deviation]]),0)</f>
        <v>20.696449704142015</v>
      </c>
      <c r="L1105" s="1">
        <f>IFERROR(MAX(0,Customer_Revenue[[#This Row],[Q3 Mean]]+Customer_Revenue[[#This Row],[Q3 Mean Absolute Deviation]]),0)</f>
        <v>32.608165680473384</v>
      </c>
      <c r="M1105" s="2">
        <f>IFERROR(AVERAGEIF(Customer_Revenue[[#This Row],[10/1/2021]:[3/31/2022]], "&gt;0"),0)</f>
        <v>25.071923076923067</v>
      </c>
      <c r="N1105" s="1">
        <f>IFERROR(AVEDEV(Customer_Revenue[[#This Row],[10/1/2021]:[3/31/2022]]),0)</f>
        <v>6.597426035502953</v>
      </c>
      <c r="O1105" s="1">
        <f>IFERROR(MAX(0,#REF!-#REF!),0)</f>
        <v>0</v>
      </c>
      <c r="P1105" s="1">
        <f>IFERROR(#REF!+#REF!,0)</f>
        <v>0</v>
      </c>
      <c r="Q1105">
        <v>15076</v>
      </c>
      <c r="W1105">
        <v>37.11</v>
      </c>
      <c r="AB1105">
        <v>20.399999999999999</v>
      </c>
      <c r="AF1105">
        <v>20.399999999999999</v>
      </c>
      <c r="AK1105">
        <v>20.399999999999999</v>
      </c>
      <c r="AM1105">
        <v>37.11</v>
      </c>
      <c r="AR1105">
        <v>20.399999999999999</v>
      </c>
      <c r="AW1105">
        <v>20.399999999999999</v>
      </c>
      <c r="BB1105">
        <v>20.399999999999999</v>
      </c>
      <c r="BG1105">
        <v>37.11</v>
      </c>
      <c r="BL1105">
        <v>20.399999999999999</v>
      </c>
      <c r="BQ1105">
        <v>20.399999999999999</v>
      </c>
      <c r="BV1105">
        <v>20.399999999999999</v>
      </c>
      <c r="CA1105">
        <v>37.11</v>
      </c>
      <c r="CF1105">
        <v>20.399999999999999</v>
      </c>
      <c r="CK1105" s="17">
        <v>20.399999999999999</v>
      </c>
      <c r="CP1105">
        <v>20.399999999999999</v>
      </c>
      <c r="CU1105">
        <v>37.11</v>
      </c>
      <c r="CZ1105">
        <v>20.399999999999999</v>
      </c>
      <c r="DE1105">
        <v>20.399999999999999</v>
      </c>
      <c r="DJ1105">
        <v>20.399999999999999</v>
      </c>
      <c r="DO1105">
        <v>37.11</v>
      </c>
      <c r="DT1105">
        <v>20.399999999999999</v>
      </c>
      <c r="DY1105">
        <v>20.399999999999999</v>
      </c>
      <c r="ED1105">
        <v>21.9</v>
      </c>
      <c r="EI1105">
        <v>38.61</v>
      </c>
      <c r="EN1105">
        <v>21.9</v>
      </c>
      <c r="ES1105">
        <v>21.9</v>
      </c>
      <c r="EX1105">
        <v>21.9</v>
      </c>
      <c r="FC1105">
        <v>38.61</v>
      </c>
      <c r="FH1105">
        <v>21.9</v>
      </c>
      <c r="FM1105">
        <v>21.9</v>
      </c>
      <c r="FR1105">
        <v>21.9</v>
      </c>
      <c r="FW1105">
        <v>38.61</v>
      </c>
      <c r="GB1105">
        <v>21.9</v>
      </c>
      <c r="GG1105">
        <v>21.9</v>
      </c>
      <c r="GL1105">
        <v>23.44</v>
      </c>
      <c r="GQ1105">
        <v>40.15</v>
      </c>
      <c r="GV1105">
        <v>23.44</v>
      </c>
      <c r="HA1105">
        <v>23.44</v>
      </c>
      <c r="HF1105">
        <v>23.44</v>
      </c>
      <c r="HK1105">
        <v>40.15</v>
      </c>
      <c r="HP1105">
        <v>23.44</v>
      </c>
      <c r="HU1105">
        <v>23.44</v>
      </c>
      <c r="HZ1105">
        <v>23.44</v>
      </c>
      <c r="IE1105">
        <v>40.15</v>
      </c>
      <c r="IJ1105">
        <v>23.44</v>
      </c>
      <c r="IO1105">
        <v>22.96</v>
      </c>
      <c r="IT1105">
        <v>22.96</v>
      </c>
      <c r="IY1105">
        <v>39.67</v>
      </c>
      <c r="JD1105">
        <v>22.96</v>
      </c>
      <c r="JI1105">
        <v>22.96</v>
      </c>
      <c r="JN1105">
        <v>22.96</v>
      </c>
    </row>
    <row r="1106" spans="1:278" x14ac:dyDescent="0.3">
      <c r="A1106" s="2">
        <f>IFERROR(AVERAGEIF(Customer_Revenue[[#This Row],[1/3/2022]:[3/31/2022]], "&gt;0"), 0)</f>
        <v>31.765000000000001</v>
      </c>
      <c r="B1106" s="1">
        <f>IFERROR(AVEDEV(Customer_Revenue[[#This Row],[1/3/2022]:[3/31/2022]]),0)</f>
        <v>4.4550000000000001</v>
      </c>
      <c r="C1106" s="1">
        <f>IFERROR(MAX(0,#REF!-#REF!),0)</f>
        <v>0</v>
      </c>
      <c r="D1106" s="1">
        <f>IFERROR(#REF!+#REF!,0)</f>
        <v>0</v>
      </c>
      <c r="E1106" s="2">
        <f>IFERROR(AVERAGEIF(Customer_Revenue[[#This Row],[4/1/2022]:[6/30/2022]], "&gt;0"), 0)</f>
        <v>32.738571428571433</v>
      </c>
      <c r="F1106" s="1">
        <f>IFERROR(AVEDEV(Customer_Revenue[[#This Row],[4/1/2022]:[6/30/2022]]),0)</f>
        <v>4.3159183673469377</v>
      </c>
      <c r="G1106" s="1">
        <f>IFERROR(MAX(0,#REF!-#REF!),0)</f>
        <v>0</v>
      </c>
      <c r="H1106" s="1">
        <f>IFERROR(#REF!+#REF!,0)</f>
        <v>0</v>
      </c>
      <c r="I1106" s="2">
        <f>IFERROR(AVERAGEIF(Customer_Revenue[[#This Row],[4/1/2022]:[9/30/2022]], "&gt;0"),0)</f>
        <v>32.355000000000004</v>
      </c>
      <c r="J1106" s="1">
        <f>IFERROR(AVEDEV(Customer_Revenue[[#This Row],[4/1/2022]:[9/30/2022]]),0)</f>
        <v>11.486982248520709</v>
      </c>
      <c r="K1106" s="1">
        <f>IFERROR(MAX(0,Customer_Revenue[[#This Row],[Q3 Mean]]-Customer_Revenue[[#This Row],[Q3 Mean Absolute Deviation]]),0)</f>
        <v>20.868017751479293</v>
      </c>
      <c r="L1106" s="1">
        <f>IFERROR(MAX(0,Customer_Revenue[[#This Row],[Q3 Mean]]+Customer_Revenue[[#This Row],[Q3 Mean Absolute Deviation]]),0)</f>
        <v>43.841982248520715</v>
      </c>
      <c r="M1106" s="2">
        <f>IFERROR(AVERAGEIF(Customer_Revenue[[#This Row],[10/1/2021]:[3/31/2022]], "&gt;0"),0)</f>
        <v>31.42230769230769</v>
      </c>
      <c r="N1106" s="1">
        <f>IFERROR(AVEDEV(Customer_Revenue[[#This Row],[10/1/2021]:[3/31/2022]]),0)</f>
        <v>4.4286390532544377</v>
      </c>
      <c r="O1106" s="1">
        <f>IFERROR(MAX(0,#REF!-#REF!),0)</f>
        <v>0</v>
      </c>
      <c r="P1106" s="1">
        <f>IFERROR(#REF!+#REF!,0)</f>
        <v>0</v>
      </c>
      <c r="Q1106">
        <v>15077</v>
      </c>
      <c r="W1106">
        <v>27.31</v>
      </c>
      <c r="AF1106">
        <v>36.22</v>
      </c>
      <c r="AN1106">
        <v>27.31</v>
      </c>
      <c r="AX1106">
        <v>36.22</v>
      </c>
      <c r="BH1106">
        <v>27.31</v>
      </c>
      <c r="BR1106">
        <v>36.22</v>
      </c>
      <c r="CB1106">
        <v>27.31</v>
      </c>
      <c r="CK1106" s="17"/>
      <c r="CL1106">
        <v>36.22</v>
      </c>
      <c r="CV1106">
        <v>27.31</v>
      </c>
      <c r="DF1106">
        <v>36.22</v>
      </c>
      <c r="DP1106">
        <v>27.31</v>
      </c>
      <c r="DZ1106">
        <v>36.22</v>
      </c>
      <c r="EJ1106">
        <v>27.31</v>
      </c>
      <c r="ET1106">
        <v>36.22</v>
      </c>
      <c r="FD1106">
        <v>27.31</v>
      </c>
      <c r="FN1106">
        <v>36.22</v>
      </c>
      <c r="FX1106">
        <v>27.31</v>
      </c>
      <c r="GK1106">
        <v>36.22</v>
      </c>
      <c r="GR1106">
        <v>28.49</v>
      </c>
      <c r="HB1106">
        <v>37.4</v>
      </c>
      <c r="HL1106">
        <v>28.49</v>
      </c>
      <c r="HV1106">
        <v>37.4</v>
      </c>
      <c r="II1106">
        <v>28.49</v>
      </c>
      <c r="IP1106">
        <v>0</v>
      </c>
      <c r="IZ1106">
        <v>0</v>
      </c>
      <c r="JJ1106">
        <v>0</v>
      </c>
    </row>
    <row r="1107" spans="1:278" x14ac:dyDescent="0.3">
      <c r="A1107" s="2">
        <f>IFERROR(AVERAGEIF(Customer_Revenue[[#This Row],[1/3/2022]:[3/31/2022]], "&gt;0"), 0)</f>
        <v>70.805833333333325</v>
      </c>
      <c r="B1107" s="1">
        <f>IFERROR(AVEDEV(Customer_Revenue[[#This Row],[1/3/2022]:[3/31/2022]]),0)</f>
        <v>21.985207100591715</v>
      </c>
      <c r="C1107" s="1">
        <f>IFERROR(MAX(0,#REF!-#REF!),0)</f>
        <v>0</v>
      </c>
      <c r="D1107" s="1">
        <f>IFERROR(#REF!+#REF!,0)</f>
        <v>0</v>
      </c>
      <c r="E1107" s="2">
        <f>IFERROR(AVERAGEIF(Customer_Revenue[[#This Row],[4/1/2022]:[6/30/2022]], "&gt;0"), 0)</f>
        <v>75.218461538461526</v>
      </c>
      <c r="F1107" s="1">
        <f>IFERROR(AVEDEV(Customer_Revenue[[#This Row],[4/1/2022]:[6/30/2022]]),0)</f>
        <v>20.524733727810652</v>
      </c>
      <c r="G1107" s="1">
        <f>IFERROR(MAX(0,#REF!-#REF!),0)</f>
        <v>0</v>
      </c>
      <c r="H1107" s="1">
        <f>IFERROR(#REF!+#REF!,0)</f>
        <v>0</v>
      </c>
      <c r="I1107" s="2">
        <f>IFERROR(AVERAGEIF(Customer_Revenue[[#This Row],[4/1/2022]:[9/30/2022]], "&gt;0"),0)</f>
        <v>73.951153846153844</v>
      </c>
      <c r="J1107" s="1">
        <f>IFERROR(AVEDEV(Customer_Revenue[[#This Row],[4/1/2022]:[9/30/2022]]),0)</f>
        <v>20.629615384615388</v>
      </c>
      <c r="K1107" s="1">
        <f>IFERROR(MAX(0,Customer_Revenue[[#This Row],[Q3 Mean]]-Customer_Revenue[[#This Row],[Q3 Mean Absolute Deviation]]),0)</f>
        <v>53.321538461538452</v>
      </c>
      <c r="L1107" s="1">
        <f>IFERROR(MAX(0,Customer_Revenue[[#This Row],[Q3 Mean]]+Customer_Revenue[[#This Row],[Q3 Mean Absolute Deviation]]),0)</f>
        <v>94.580769230769235</v>
      </c>
      <c r="M1107" s="2">
        <f>IFERROR(AVERAGEIF(Customer_Revenue[[#This Row],[10/1/2021]:[3/31/2022]], "&gt;0"),0)</f>
        <v>74.005599999999987</v>
      </c>
      <c r="N1107" s="1">
        <f>IFERROR(AVEDEV(Customer_Revenue[[#This Row],[10/1/2021]:[3/31/2022]]),0)</f>
        <v>23.926803840877916</v>
      </c>
      <c r="O1107" s="1">
        <f>IFERROR(MAX(0,#REF!-#REF!),0)</f>
        <v>0</v>
      </c>
      <c r="P1107" s="1">
        <f>IFERROR(#REF!+#REF!,0)</f>
        <v>0</v>
      </c>
      <c r="Q1107">
        <v>15078</v>
      </c>
      <c r="U1107">
        <v>99.49</v>
      </c>
      <c r="Z1107">
        <v>41.55</v>
      </c>
      <c r="AD1107">
        <v>99.49</v>
      </c>
      <c r="AI1107">
        <v>73.010000000000005</v>
      </c>
      <c r="AM1107">
        <v>94.75</v>
      </c>
      <c r="AR1107">
        <v>53.39</v>
      </c>
      <c r="AW1107">
        <v>94.75</v>
      </c>
      <c r="BB1107">
        <v>53.39</v>
      </c>
      <c r="BG1107">
        <v>94.75</v>
      </c>
      <c r="BI1107">
        <v>0</v>
      </c>
      <c r="BL1107">
        <v>55.43</v>
      </c>
      <c r="BQ1107">
        <v>93.94</v>
      </c>
      <c r="BV1107">
        <v>52.59</v>
      </c>
      <c r="CA1107">
        <v>93.94</v>
      </c>
      <c r="CF1107">
        <v>52.59</v>
      </c>
      <c r="CK1107" s="17">
        <v>93.94</v>
      </c>
      <c r="CP1107">
        <v>64.430000000000007</v>
      </c>
      <c r="CU1107">
        <v>93.94</v>
      </c>
      <c r="CZ1107">
        <v>52.59</v>
      </c>
      <c r="DE1107">
        <v>0</v>
      </c>
      <c r="DJ1107">
        <v>52.59</v>
      </c>
      <c r="DO1107">
        <v>93.94</v>
      </c>
      <c r="DT1107">
        <v>52.59</v>
      </c>
      <c r="DY1107">
        <v>93.94</v>
      </c>
      <c r="ED1107">
        <v>52.59</v>
      </c>
      <c r="EI1107">
        <v>93.94</v>
      </c>
      <c r="EN1107">
        <v>52.59</v>
      </c>
      <c r="ES1107">
        <v>93.94</v>
      </c>
      <c r="EX1107">
        <v>52.59</v>
      </c>
      <c r="FC1107">
        <v>93.94</v>
      </c>
      <c r="FH1107">
        <v>52.59</v>
      </c>
      <c r="FM1107">
        <v>93.94</v>
      </c>
      <c r="FR1107">
        <v>52.59</v>
      </c>
      <c r="FW1107">
        <v>93.94</v>
      </c>
      <c r="GB1107">
        <v>52.59</v>
      </c>
      <c r="GG1107">
        <v>93.94</v>
      </c>
      <c r="GL1107">
        <v>53.77</v>
      </c>
      <c r="GQ1107">
        <v>95.12</v>
      </c>
      <c r="GV1107">
        <v>53.77</v>
      </c>
      <c r="HA1107">
        <v>95.12</v>
      </c>
      <c r="HF1107">
        <v>53.77</v>
      </c>
      <c r="HK1107">
        <v>95.12</v>
      </c>
      <c r="HP1107">
        <v>53.77</v>
      </c>
      <c r="HU1107">
        <v>95.12</v>
      </c>
      <c r="HZ1107">
        <v>53.77</v>
      </c>
      <c r="IE1107">
        <v>95.12</v>
      </c>
      <c r="IJ1107">
        <v>53.77</v>
      </c>
      <c r="IO1107">
        <v>94.75</v>
      </c>
      <c r="IT1107">
        <v>53.4</v>
      </c>
      <c r="IY1107">
        <v>94.75</v>
      </c>
      <c r="JD1107">
        <v>53.4</v>
      </c>
      <c r="JI1107">
        <v>94.75</v>
      </c>
      <c r="JN1107">
        <v>53.4</v>
      </c>
    </row>
    <row r="1108" spans="1:278" x14ac:dyDescent="0.3">
      <c r="A1108" s="2">
        <f>IFERROR(AVERAGEIF(Customer_Revenue[[#This Row],[1/3/2022]:[3/31/2022]], "&gt;0"), 0)</f>
        <v>34.016153846153856</v>
      </c>
      <c r="B1108" s="1">
        <f>IFERROR(AVEDEV(Customer_Revenue[[#This Row],[1/3/2022]:[3/31/2022]]),0)</f>
        <v>0.63905325443787631</v>
      </c>
      <c r="C1108" s="1">
        <f>IFERROR(MAX(0,#REF!-#REF!),0)</f>
        <v>0</v>
      </c>
      <c r="D1108" s="1">
        <f>IFERROR(#REF!+#REF!,0)</f>
        <v>0</v>
      </c>
      <c r="E1108" s="2">
        <f>IFERROR(AVERAGEIF(Customer_Revenue[[#This Row],[4/1/2022]:[6/30/2022]], "&gt;0"), 0)</f>
        <v>35.4946153846154</v>
      </c>
      <c r="F1108" s="1">
        <f>IFERROR(AVEDEV(Customer_Revenue[[#This Row],[4/1/2022]:[6/30/2022]]),0)</f>
        <v>2.5424852071005994</v>
      </c>
      <c r="G1108" s="1">
        <f>IFERROR(MAX(0,#REF!-#REF!),0)</f>
        <v>0</v>
      </c>
      <c r="H1108" s="1">
        <f>IFERROR(#REF!+#REF!,0)</f>
        <v>0</v>
      </c>
      <c r="I1108" s="2">
        <f>IFERROR(AVERAGEIF(Customer_Revenue[[#This Row],[4/1/2022]:[9/30/2022]], "&gt;0"),0)</f>
        <v>35.606153846153866</v>
      </c>
      <c r="J1108" s="1">
        <f>IFERROR(AVEDEV(Customer_Revenue[[#This Row],[4/1/2022]:[9/30/2022]]),0)</f>
        <v>2.3502366863905433</v>
      </c>
      <c r="K1108" s="1">
        <f>IFERROR(MAX(0,Customer_Revenue[[#This Row],[Q3 Mean]]-Customer_Revenue[[#This Row],[Q3 Mean Absolute Deviation]]),0)</f>
        <v>33.255917159763321</v>
      </c>
      <c r="L1108" s="1">
        <f>IFERROR(MAX(0,Customer_Revenue[[#This Row],[Q3 Mean]]+Customer_Revenue[[#This Row],[Q3 Mean Absolute Deviation]]),0)</f>
        <v>37.956390532544411</v>
      </c>
      <c r="M1108" s="2">
        <f>IFERROR(AVERAGEIF(Customer_Revenue[[#This Row],[10/1/2021]:[3/31/2022]], "&gt;0"),0)</f>
        <v>33.570799999999984</v>
      </c>
      <c r="N1108" s="1">
        <f>IFERROR(AVEDEV(Customer_Revenue[[#This Row],[10/1/2021]:[3/31/2022]]),0)</f>
        <v>3.1867455621301874</v>
      </c>
      <c r="O1108" s="1">
        <f>IFERROR(MAX(0,#REF!-#REF!),0)</f>
        <v>0</v>
      </c>
      <c r="P1108" s="1">
        <f>IFERROR(#REF!+#REF!,0)</f>
        <v>0</v>
      </c>
      <c r="Q1108">
        <v>15079</v>
      </c>
      <c r="U1108">
        <v>30.45</v>
      </c>
      <c r="Z1108">
        <v>30.45</v>
      </c>
      <c r="AD1108">
        <v>30.45</v>
      </c>
      <c r="AI1108">
        <v>30.45</v>
      </c>
      <c r="AM1108">
        <v>30.45</v>
      </c>
      <c r="AR1108">
        <v>35.950000000000003</v>
      </c>
      <c r="AW1108">
        <v>35.950000000000003</v>
      </c>
      <c r="BE1108">
        <v>35.950000000000003</v>
      </c>
      <c r="BG1108">
        <v>0</v>
      </c>
      <c r="BL1108">
        <v>35.950000000000003</v>
      </c>
      <c r="BQ1108">
        <v>33.67</v>
      </c>
      <c r="BV1108">
        <v>33.67</v>
      </c>
      <c r="CA1108">
        <v>33.67</v>
      </c>
      <c r="CF1108">
        <v>33.67</v>
      </c>
      <c r="CK1108" s="17">
        <v>33.67</v>
      </c>
      <c r="CP1108">
        <v>33.67</v>
      </c>
      <c r="CU1108">
        <v>33.67</v>
      </c>
      <c r="CZ1108">
        <v>33.67</v>
      </c>
      <c r="DE1108">
        <v>33.67</v>
      </c>
      <c r="DJ1108">
        <v>33.67</v>
      </c>
      <c r="DO1108">
        <v>33.67</v>
      </c>
      <c r="DT1108">
        <v>33.67</v>
      </c>
      <c r="DY1108">
        <v>33.67</v>
      </c>
      <c r="ED1108">
        <v>38.17</v>
      </c>
      <c r="EI1108">
        <v>33.67</v>
      </c>
      <c r="EN1108">
        <v>33.67</v>
      </c>
      <c r="ES1108">
        <v>38.17</v>
      </c>
      <c r="EX1108">
        <v>33.67</v>
      </c>
      <c r="FC1108">
        <v>33.67</v>
      </c>
      <c r="FH1108">
        <v>42.67</v>
      </c>
      <c r="FM1108">
        <v>33.67</v>
      </c>
      <c r="FR1108">
        <v>33.67</v>
      </c>
      <c r="FW1108">
        <v>42.17</v>
      </c>
      <c r="GB1108">
        <v>33.17</v>
      </c>
      <c r="GG1108">
        <v>33.17</v>
      </c>
      <c r="GL1108">
        <v>34.35</v>
      </c>
      <c r="GQ1108">
        <v>34.35</v>
      </c>
      <c r="GV1108">
        <v>34.35</v>
      </c>
      <c r="HA1108">
        <v>34.35</v>
      </c>
      <c r="HF1108">
        <v>38.85</v>
      </c>
      <c r="HK1108">
        <v>34.35</v>
      </c>
      <c r="HP1108">
        <v>38.85</v>
      </c>
      <c r="HU1108">
        <v>34.35</v>
      </c>
      <c r="HZ1108">
        <v>34.35</v>
      </c>
      <c r="IE1108">
        <v>34.35</v>
      </c>
      <c r="IJ1108">
        <v>34.35</v>
      </c>
      <c r="IO1108">
        <v>33.979999999999997</v>
      </c>
      <c r="IT1108">
        <v>33.979999999999997</v>
      </c>
      <c r="IY1108">
        <v>34.479999999999997</v>
      </c>
      <c r="JD1108">
        <v>34.479999999999997</v>
      </c>
      <c r="JI1108">
        <v>34.479999999999997</v>
      </c>
      <c r="JN1108">
        <v>43.48</v>
      </c>
    </row>
    <row r="1109" spans="1:278" x14ac:dyDescent="0.3">
      <c r="A1109" s="2">
        <f>IFERROR(AVERAGEIF(Customer_Revenue[[#This Row],[1/3/2022]:[3/31/2022]], "&gt;0"), 0)</f>
        <v>41.809230769230766</v>
      </c>
      <c r="B1109" s="1">
        <f>IFERROR(AVEDEV(Customer_Revenue[[#This Row],[1/3/2022]:[3/31/2022]]),0)</f>
        <v>10.381775147928989</v>
      </c>
      <c r="C1109" s="1">
        <f>IFERROR(MAX(0,#REF!-#REF!),0)</f>
        <v>0</v>
      </c>
      <c r="D1109" s="1">
        <f>IFERROR(#REF!+#REF!,0)</f>
        <v>0</v>
      </c>
      <c r="E1109" s="2">
        <f>IFERROR(AVERAGEIF(Customer_Revenue[[#This Row],[4/1/2022]:[6/30/2022]], "&gt;0"), 0)</f>
        <v>40.639999999999993</v>
      </c>
      <c r="F1109" s="1">
        <f>IFERROR(AVEDEV(Customer_Revenue[[#This Row],[4/1/2022]:[6/30/2022]]),0)</f>
        <v>2.2914285714285745</v>
      </c>
      <c r="G1109" s="1">
        <f>IFERROR(MAX(0,#REF!-#REF!),0)</f>
        <v>0</v>
      </c>
      <c r="H1109" s="1">
        <f>IFERROR(#REF!+#REF!,0)</f>
        <v>0</v>
      </c>
      <c r="I1109" s="2">
        <f>IFERROR(AVERAGEIF(Customer_Revenue[[#This Row],[4/1/2022]:[9/30/2022]], "&gt;0"),0)</f>
        <v>41.482142857142847</v>
      </c>
      <c r="J1109" s="1">
        <f>IFERROR(AVEDEV(Customer_Revenue[[#This Row],[4/1/2022]:[9/30/2022]]),0)</f>
        <v>1.2660204081632724</v>
      </c>
      <c r="K1109" s="1">
        <f>IFERROR(MAX(0,Customer_Revenue[[#This Row],[Q3 Mean]]-Customer_Revenue[[#This Row],[Q3 Mean Absolute Deviation]]),0)</f>
        <v>40.216122448979576</v>
      </c>
      <c r="L1109" s="1">
        <f>IFERROR(MAX(0,Customer_Revenue[[#This Row],[Q3 Mean]]+Customer_Revenue[[#This Row],[Q3 Mean Absolute Deviation]]),0)</f>
        <v>42.748163265306118</v>
      </c>
      <c r="M1109" s="2">
        <f>IFERROR(AVERAGEIF(Customer_Revenue[[#This Row],[10/1/2021]:[3/31/2022]], "&gt;0"),0)</f>
        <v>35.97461538461539</v>
      </c>
      <c r="N1109" s="1">
        <f>IFERROR(AVEDEV(Customer_Revenue[[#This Row],[10/1/2021]:[3/31/2022]]),0)</f>
        <v>7.7265088757396434</v>
      </c>
      <c r="O1109" s="1">
        <f>IFERROR(MAX(0,#REF!-#REF!),0)</f>
        <v>0</v>
      </c>
      <c r="P1109" s="1">
        <f>IFERROR(#REF!+#REF!,0)</f>
        <v>0</v>
      </c>
      <c r="Q1109">
        <v>15081</v>
      </c>
      <c r="W1109">
        <v>13.34</v>
      </c>
      <c r="AB1109">
        <v>26.4</v>
      </c>
      <c r="AF1109">
        <v>13.34</v>
      </c>
      <c r="AK1109">
        <v>36.9</v>
      </c>
      <c r="AN1109">
        <v>23.84</v>
      </c>
      <c r="AS1109">
        <v>36.9</v>
      </c>
      <c r="AX1109">
        <v>32.700000000000003</v>
      </c>
      <c r="BC1109">
        <v>36.9</v>
      </c>
      <c r="BH1109">
        <v>32.619999999999997</v>
      </c>
      <c r="BM1109">
        <v>36.82</v>
      </c>
      <c r="BR1109">
        <v>32.619999999999997</v>
      </c>
      <c r="BW1109">
        <v>36.82</v>
      </c>
      <c r="CB1109">
        <v>32.619999999999997</v>
      </c>
      <c r="CG1109">
        <v>41.02</v>
      </c>
      <c r="CK1109" s="17"/>
      <c r="CL1109">
        <v>32.619999999999997</v>
      </c>
      <c r="CQ1109">
        <v>41.02</v>
      </c>
      <c r="CV1109">
        <v>32.619999999999997</v>
      </c>
      <c r="DA1109">
        <v>36.82</v>
      </c>
      <c r="DF1109">
        <v>32.619999999999997</v>
      </c>
      <c r="DK1109">
        <v>61.24</v>
      </c>
      <c r="DP1109">
        <v>32.619999999999997</v>
      </c>
      <c r="DU1109">
        <v>41.02</v>
      </c>
      <c r="DZ1109">
        <v>32.619999999999997</v>
      </c>
      <c r="EE1109">
        <v>36.82</v>
      </c>
      <c r="EJ1109">
        <v>32.619999999999997</v>
      </c>
      <c r="EO1109">
        <v>89.86</v>
      </c>
      <c r="ET1109">
        <v>32.619999999999997</v>
      </c>
      <c r="EY1109">
        <v>41.76</v>
      </c>
      <c r="FJ1109">
        <v>41.76</v>
      </c>
      <c r="FS1109">
        <v>41.76</v>
      </c>
      <c r="GC1109">
        <v>41.76</v>
      </c>
      <c r="GM1109">
        <v>42.41</v>
      </c>
      <c r="GW1109">
        <v>42.41</v>
      </c>
      <c r="HG1109">
        <v>42.41</v>
      </c>
      <c r="HQ1109">
        <v>42.41</v>
      </c>
      <c r="IA1109">
        <v>42.41</v>
      </c>
      <c r="IK1109">
        <v>42.41</v>
      </c>
      <c r="IU1109">
        <v>42.21</v>
      </c>
      <c r="JE1109">
        <v>42.21</v>
      </c>
      <c r="JO1109">
        <v>42.21</v>
      </c>
    </row>
    <row r="1110" spans="1:278" x14ac:dyDescent="0.3">
      <c r="A1110" s="2">
        <f>IFERROR(AVERAGEIF(Customer_Revenue[[#This Row],[1/3/2022]:[3/31/2022]], "&gt;0"), 0)</f>
        <v>85.70461538461538</v>
      </c>
      <c r="B1110" s="1">
        <f>IFERROR(AVEDEV(Customer_Revenue[[#This Row],[1/3/2022]:[3/31/2022]]),0)</f>
        <v>0.44733727810651219</v>
      </c>
      <c r="C1110" s="1">
        <f>IFERROR(MAX(0,#REF!-#REF!),0)</f>
        <v>0</v>
      </c>
      <c r="D1110" s="1">
        <f>IFERROR(#REF!+#REF!,0)</f>
        <v>0</v>
      </c>
      <c r="E1110" s="2">
        <f>IFERROR(AVERAGEIF(Customer_Revenue[[#This Row],[4/1/2022]:[6/30/2022]], "&gt;0"), 0)</f>
        <v>90.863846153846168</v>
      </c>
      <c r="F1110" s="1">
        <f>IFERROR(AVEDEV(Customer_Revenue[[#This Row],[4/1/2022]:[6/30/2022]]),0)</f>
        <v>3.5327810650887579</v>
      </c>
      <c r="G1110" s="1">
        <f>IFERROR(MAX(0,#REF!-#REF!),0)</f>
        <v>0</v>
      </c>
      <c r="H1110" s="1">
        <f>IFERROR(#REF!+#REF!,0)</f>
        <v>0</v>
      </c>
      <c r="I1110" s="2">
        <f>IFERROR(AVERAGEIF(Customer_Revenue[[#This Row],[4/1/2022]:[9/30/2022]], "&gt;0"),0)</f>
        <v>92.671538461538518</v>
      </c>
      <c r="J1110" s="1">
        <f>IFERROR(AVEDEV(Customer_Revenue[[#This Row],[4/1/2022]:[9/30/2022]]),0)</f>
        <v>2.6007100591715702</v>
      </c>
      <c r="K1110" s="1">
        <f>IFERROR(MAX(0,Customer_Revenue[[#This Row],[Q3 Mean]]-Customer_Revenue[[#This Row],[Q3 Mean Absolute Deviation]]),0)</f>
        <v>90.070828402366942</v>
      </c>
      <c r="L1110" s="1">
        <f>IFERROR(MAX(0,Customer_Revenue[[#This Row],[Q3 Mean]]+Customer_Revenue[[#This Row],[Q3 Mean Absolute Deviation]]),0)</f>
        <v>95.272248520710093</v>
      </c>
      <c r="M1110" s="2">
        <f>IFERROR(AVERAGEIF(Customer_Revenue[[#This Row],[10/1/2021]:[3/31/2022]], "&gt;0"),0)</f>
        <v>83.362692307692299</v>
      </c>
      <c r="N1110" s="1">
        <f>IFERROR(AVEDEV(Customer_Revenue[[#This Row],[10/1/2021]:[3/31/2022]]),0)</f>
        <v>3.2205325443787012</v>
      </c>
      <c r="O1110" s="1">
        <f>IFERROR(MAX(0,#REF!-#REF!),0)</f>
        <v>0</v>
      </c>
      <c r="P1110" s="1">
        <f>IFERROR(#REF!+#REF!,0)</f>
        <v>0</v>
      </c>
      <c r="Q1110">
        <v>15082</v>
      </c>
      <c r="W1110">
        <v>83.25</v>
      </c>
      <c r="AB1110">
        <v>83.25</v>
      </c>
      <c r="AF1110">
        <v>83.25</v>
      </c>
      <c r="AK1110">
        <v>83.25</v>
      </c>
      <c r="AN1110">
        <v>83.25</v>
      </c>
      <c r="AS1110">
        <v>83.25</v>
      </c>
      <c r="AX1110">
        <v>65.44</v>
      </c>
      <c r="BC1110">
        <v>75.44</v>
      </c>
      <c r="BH1110">
        <v>75.69</v>
      </c>
      <c r="BM1110">
        <v>75.69</v>
      </c>
      <c r="BR1110">
        <v>91.07</v>
      </c>
      <c r="BW1110">
        <v>85.22</v>
      </c>
      <c r="CB1110">
        <v>85.22</v>
      </c>
      <c r="CG1110">
        <v>85.22</v>
      </c>
      <c r="CK1110" s="17"/>
      <c r="CL1110">
        <v>85.22</v>
      </c>
      <c r="CQ1110">
        <v>85.22</v>
      </c>
      <c r="CV1110">
        <v>85.22</v>
      </c>
      <c r="DA1110">
        <v>85.22</v>
      </c>
      <c r="DF1110">
        <v>85.22</v>
      </c>
      <c r="DK1110">
        <v>86.12</v>
      </c>
      <c r="DP1110">
        <v>86.12</v>
      </c>
      <c r="DU1110">
        <v>86.12</v>
      </c>
      <c r="DZ1110">
        <v>86.12</v>
      </c>
      <c r="EE1110">
        <v>86.12</v>
      </c>
      <c r="EJ1110">
        <v>86.12</v>
      </c>
      <c r="EO1110">
        <v>86.12</v>
      </c>
      <c r="ET1110">
        <v>86.12</v>
      </c>
      <c r="EY1110">
        <v>87.22</v>
      </c>
      <c r="FD1110">
        <v>87.22</v>
      </c>
      <c r="FJ1110">
        <v>87.22</v>
      </c>
      <c r="FN1110">
        <v>87.22</v>
      </c>
      <c r="FS1110">
        <v>87.22</v>
      </c>
      <c r="FX1110">
        <v>93.47</v>
      </c>
      <c r="GC1110">
        <v>93.47</v>
      </c>
      <c r="GH1110">
        <v>93.47</v>
      </c>
      <c r="GM1110">
        <v>94.65</v>
      </c>
      <c r="GR1110">
        <v>94.65</v>
      </c>
      <c r="GW1110">
        <v>94.65</v>
      </c>
      <c r="HB1110">
        <v>94.65</v>
      </c>
      <c r="HG1110">
        <v>94.65</v>
      </c>
      <c r="HL1110">
        <v>94.65</v>
      </c>
      <c r="HQ1110">
        <v>94.65</v>
      </c>
      <c r="HV1110">
        <v>94.65</v>
      </c>
      <c r="IA1110">
        <v>94.65</v>
      </c>
      <c r="IF1110">
        <v>94.65</v>
      </c>
      <c r="IK1110">
        <v>94.65</v>
      </c>
      <c r="IP1110">
        <v>94.28</v>
      </c>
      <c r="IU1110">
        <v>94.28</v>
      </c>
      <c r="IZ1110">
        <v>94.28</v>
      </c>
      <c r="JE1110">
        <v>94.28</v>
      </c>
      <c r="JJ1110">
        <v>94.28</v>
      </c>
      <c r="JO1110">
        <v>94.28</v>
      </c>
    </row>
    <row r="1111" spans="1:278" x14ac:dyDescent="0.3">
      <c r="A1111" s="2">
        <f>IFERROR(AVERAGEIF(Customer_Revenue[[#This Row],[1/3/2022]:[3/31/2022]], "&gt;0"), 0)</f>
        <v>77.495000000000005</v>
      </c>
      <c r="B1111" s="1">
        <f>IFERROR(AVEDEV(Customer_Revenue[[#This Row],[1/3/2022]:[3/31/2022]]),0)</f>
        <v>24.541666666666661</v>
      </c>
      <c r="C1111" s="1">
        <f>IFERROR(MAX(0,#REF!-#REF!),0)</f>
        <v>0</v>
      </c>
      <c r="D1111" s="1">
        <f>IFERROR(#REF!+#REF!,0)</f>
        <v>0</v>
      </c>
      <c r="E1111" s="2">
        <f>IFERROR(AVERAGEIF(Customer_Revenue[[#This Row],[4/1/2022]:[6/30/2022]], "&gt;0"), 0)</f>
        <v>129.80538461538461</v>
      </c>
      <c r="F1111" s="1">
        <f>IFERROR(AVEDEV(Customer_Revenue[[#This Row],[4/1/2022]:[6/30/2022]]),0)</f>
        <v>37.795739644970418</v>
      </c>
      <c r="G1111" s="1">
        <f>IFERROR(MAX(0,#REF!-#REF!),0)</f>
        <v>0</v>
      </c>
      <c r="H1111" s="1">
        <f>IFERROR(#REF!+#REF!,0)</f>
        <v>0</v>
      </c>
      <c r="I1111" s="2">
        <f>IFERROR(AVERAGEIF(Customer_Revenue[[#This Row],[4/1/2022]:[9/30/2022]], "&gt;0"),0)</f>
        <v>143.14000000000001</v>
      </c>
      <c r="J1111" s="1">
        <f>IFERROR(AVEDEV(Customer_Revenue[[#This Row],[4/1/2022]:[9/30/2022]]),0)</f>
        <v>39.927602040816325</v>
      </c>
      <c r="K1111" s="1">
        <f>IFERROR(MAX(0,Customer_Revenue[[#This Row],[Q3 Mean]]-Customer_Revenue[[#This Row],[Q3 Mean Absolute Deviation]]),0)</f>
        <v>103.21239795918369</v>
      </c>
      <c r="L1111" s="1">
        <f>IFERROR(MAX(0,Customer_Revenue[[#This Row],[Q3 Mean]]+Customer_Revenue[[#This Row],[Q3 Mean Absolute Deviation]]),0)</f>
        <v>183.06760204081633</v>
      </c>
      <c r="M1111" s="2">
        <f>IFERROR(AVERAGEIF(Customer_Revenue[[#This Row],[10/1/2021]:[3/31/2022]], "&gt;0"),0)</f>
        <v>80.16791666666667</v>
      </c>
      <c r="N1111" s="1">
        <f>IFERROR(AVEDEV(Customer_Revenue[[#This Row],[10/1/2021]:[3/31/2022]]),0)</f>
        <v>32.555648000000012</v>
      </c>
      <c r="O1111" s="1">
        <f>IFERROR(MAX(0,#REF!-#REF!),0)</f>
        <v>0</v>
      </c>
      <c r="P1111" s="1">
        <f>IFERROR(#REF!+#REF!,0)</f>
        <v>0</v>
      </c>
      <c r="Q1111">
        <v>15083</v>
      </c>
      <c r="W1111">
        <v>85.9</v>
      </c>
      <c r="AB1111">
        <v>76.13</v>
      </c>
      <c r="AF1111">
        <v>178.1</v>
      </c>
      <c r="AK1111">
        <v>43</v>
      </c>
      <c r="AQ1111">
        <v>43</v>
      </c>
      <c r="AV1111">
        <v>131.96</v>
      </c>
      <c r="BA1111">
        <v>43</v>
      </c>
      <c r="BF1111">
        <v>123.94</v>
      </c>
      <c r="BK1111">
        <v>35.35</v>
      </c>
      <c r="BP1111">
        <v>111.24</v>
      </c>
      <c r="BU1111">
        <v>87.12</v>
      </c>
      <c r="BZ1111">
        <v>35.35</v>
      </c>
      <c r="CE1111">
        <v>0</v>
      </c>
      <c r="CJ1111">
        <v>78.25</v>
      </c>
      <c r="CK1111" s="17"/>
      <c r="CO1111">
        <v>35.35</v>
      </c>
      <c r="CT1111">
        <v>35.35</v>
      </c>
      <c r="CY1111">
        <v>60.2</v>
      </c>
      <c r="DD1111">
        <v>78.25</v>
      </c>
      <c r="DI1111">
        <v>60.2</v>
      </c>
      <c r="DN1111">
        <v>58.31</v>
      </c>
      <c r="DS1111">
        <v>89.13</v>
      </c>
      <c r="DX1111">
        <v>155.37</v>
      </c>
      <c r="EC1111">
        <v>102.81</v>
      </c>
      <c r="EH1111">
        <v>108.41</v>
      </c>
      <c r="EM1111">
        <v>68.31</v>
      </c>
      <c r="ER1111">
        <v>78.25</v>
      </c>
      <c r="EW1111">
        <v>146.97</v>
      </c>
      <c r="FB1111">
        <v>69.849999999999994</v>
      </c>
      <c r="FG1111">
        <v>102.81</v>
      </c>
      <c r="FL1111">
        <v>151.31</v>
      </c>
      <c r="FQ1111">
        <v>108.41</v>
      </c>
      <c r="FV1111">
        <v>69.849999999999994</v>
      </c>
      <c r="GA1111">
        <v>189.55</v>
      </c>
      <c r="GF1111">
        <v>170.59</v>
      </c>
      <c r="GK1111">
        <v>164.81</v>
      </c>
      <c r="GP1111">
        <v>103.99</v>
      </c>
      <c r="GU1111">
        <v>163.37</v>
      </c>
      <c r="GZ1111">
        <v>167.71</v>
      </c>
      <c r="HE1111">
        <v>181.11</v>
      </c>
      <c r="HJ1111">
        <v>144.09</v>
      </c>
      <c r="HO1111">
        <v>152.37</v>
      </c>
      <c r="HT1111">
        <v>154.16</v>
      </c>
      <c r="HY1111">
        <v>225.3</v>
      </c>
      <c r="ID1111">
        <v>111.26</v>
      </c>
      <c r="II1111">
        <v>225.3</v>
      </c>
      <c r="IN1111">
        <v>155.09</v>
      </c>
      <c r="IS1111">
        <v>203.24</v>
      </c>
      <c r="IX1111">
        <v>110.73</v>
      </c>
      <c r="JB1111">
        <v>124.91</v>
      </c>
      <c r="JC1111">
        <v>0</v>
      </c>
      <c r="JH1111">
        <v>160.47</v>
      </c>
      <c r="JM1111">
        <v>150.02000000000001</v>
      </c>
      <c r="JR1111">
        <v>79.260000000000005</v>
      </c>
    </row>
    <row r="1112" spans="1:278" x14ac:dyDescent="0.3">
      <c r="A1112" s="2">
        <f>IFERROR(AVERAGEIF(Customer_Revenue[[#This Row],[1/3/2022]:[3/31/2022]], "&gt;0"), 0)</f>
        <v>129.89000000000001</v>
      </c>
      <c r="B1112" s="1">
        <f>IFERROR(AVEDEV(Customer_Revenue[[#This Row],[1/3/2022]:[3/31/2022]]),0)</f>
        <v>26.278333333333332</v>
      </c>
      <c r="C1112" s="1">
        <f>IFERROR(MAX(0,#REF!-#REF!),0)</f>
        <v>0</v>
      </c>
      <c r="D1112" s="1">
        <f>IFERROR(#REF!+#REF!,0)</f>
        <v>0</v>
      </c>
      <c r="E1112" s="2">
        <f>IFERROR(AVERAGEIF(Customer_Revenue[[#This Row],[4/1/2022]:[6/30/2022]], "&gt;0"), 0)</f>
        <v>133.93</v>
      </c>
      <c r="F1112" s="1">
        <f>IFERROR(AVEDEV(Customer_Revenue[[#This Row],[4/1/2022]:[6/30/2022]]),0)</f>
        <v>42.28923076923077</v>
      </c>
      <c r="G1112" s="1">
        <f>IFERROR(MAX(0,#REF!-#REF!),0)</f>
        <v>0</v>
      </c>
      <c r="H1112" s="1">
        <f>IFERROR(#REF!+#REF!,0)</f>
        <v>0</v>
      </c>
      <c r="I1112" s="2">
        <f>IFERROR(AVERAGEIF(Customer_Revenue[[#This Row],[4/1/2022]:[9/30/2022]], "&gt;0"),0)</f>
        <v>139.37222222222221</v>
      </c>
      <c r="J1112" s="1">
        <f>IFERROR(AVEDEV(Customer_Revenue[[#This Row],[4/1/2022]:[9/30/2022]]),0)</f>
        <v>42.070617283950611</v>
      </c>
      <c r="K1112" s="1">
        <f>IFERROR(MAX(0,Customer_Revenue[[#This Row],[Q3 Mean]]-Customer_Revenue[[#This Row],[Q3 Mean Absolute Deviation]]),0)</f>
        <v>97.301604938271595</v>
      </c>
      <c r="L1112" s="1">
        <f>IFERROR(MAX(0,Customer_Revenue[[#This Row],[Q3 Mean]]+Customer_Revenue[[#This Row],[Q3 Mean Absolute Deviation]]),0)</f>
        <v>181.44283950617282</v>
      </c>
      <c r="M1112" s="2">
        <f>IFERROR(AVERAGEIF(Customer_Revenue[[#This Row],[10/1/2021]:[3/31/2022]], "&gt;0"),0)</f>
        <v>146.04599999999996</v>
      </c>
      <c r="N1112" s="1">
        <f>IFERROR(AVEDEV(Customer_Revenue[[#This Row],[10/1/2021]:[3/31/2022]]),0)</f>
        <v>50.523045267489707</v>
      </c>
      <c r="O1112" s="1">
        <f>IFERROR(MAX(0,#REF!-#REF!),0)</f>
        <v>0</v>
      </c>
      <c r="P1112" s="1">
        <f>IFERROR(#REF!+#REF!,0)</f>
        <v>0</v>
      </c>
      <c r="Q1112">
        <v>15084</v>
      </c>
      <c r="W1112">
        <v>222.83</v>
      </c>
      <c r="AB1112">
        <v>241.81</v>
      </c>
      <c r="AF1112">
        <v>59.7</v>
      </c>
      <c r="AK1112">
        <v>54.89</v>
      </c>
      <c r="AQ1112">
        <v>112.04</v>
      </c>
      <c r="AU1112">
        <v>0</v>
      </c>
      <c r="AV1112">
        <v>188.82</v>
      </c>
      <c r="BA1112">
        <v>149.69</v>
      </c>
      <c r="BF1112">
        <v>130.58000000000001</v>
      </c>
      <c r="BG1112">
        <v>0</v>
      </c>
      <c r="BK1112">
        <v>187.34</v>
      </c>
      <c r="BP1112">
        <v>237.34</v>
      </c>
      <c r="BU1112">
        <v>95.73</v>
      </c>
      <c r="BZ1112">
        <v>254.44</v>
      </c>
      <c r="CE1112">
        <v>157.26</v>
      </c>
      <c r="CJ1112">
        <v>152.59</v>
      </c>
      <c r="CK1112" s="17"/>
      <c r="CO1112">
        <v>145.91</v>
      </c>
      <c r="CT1112">
        <v>153.06</v>
      </c>
      <c r="CY1112">
        <v>131.18</v>
      </c>
      <c r="DD1112">
        <v>126.51</v>
      </c>
      <c r="DI1112">
        <v>35.08</v>
      </c>
      <c r="DN1112">
        <v>176.02</v>
      </c>
      <c r="DS1112">
        <v>102.04</v>
      </c>
      <c r="DX1112">
        <v>121.91</v>
      </c>
      <c r="EC1112">
        <v>149.72</v>
      </c>
      <c r="EH1112">
        <v>158.41999999999999</v>
      </c>
      <c r="EM1112">
        <v>106.24</v>
      </c>
      <c r="ER1112">
        <v>158.49</v>
      </c>
      <c r="EW1112">
        <v>73.239999999999995</v>
      </c>
      <c r="FB1112">
        <v>79.92</v>
      </c>
      <c r="FG1112">
        <v>204.58</v>
      </c>
      <c r="FL1112">
        <v>113.82</v>
      </c>
      <c r="FQ1112">
        <v>103.62</v>
      </c>
      <c r="FV1112">
        <v>146.88</v>
      </c>
      <c r="GA1112">
        <v>93.39</v>
      </c>
      <c r="GF1112">
        <v>124.49</v>
      </c>
      <c r="GK1112">
        <v>74.150000000000006</v>
      </c>
      <c r="GP1112">
        <v>183.37</v>
      </c>
      <c r="GU1112">
        <v>242.17</v>
      </c>
      <c r="GZ1112">
        <v>142.97</v>
      </c>
      <c r="HE1112">
        <v>68.95</v>
      </c>
      <c r="HJ1112">
        <v>139.13999999999999</v>
      </c>
      <c r="HO1112">
        <v>110.99</v>
      </c>
      <c r="HT1112">
        <v>126.25</v>
      </c>
      <c r="HY1112">
        <v>107.96</v>
      </c>
      <c r="ID1112">
        <v>259.7</v>
      </c>
      <c r="II1112">
        <v>99.79</v>
      </c>
      <c r="IN1112">
        <v>159.87</v>
      </c>
      <c r="IS1112">
        <v>74.28</v>
      </c>
      <c r="IX1112">
        <v>184.42</v>
      </c>
      <c r="JC1112">
        <v>153.33000000000001</v>
      </c>
      <c r="JH1112">
        <v>132.63999999999999</v>
      </c>
      <c r="JM1112">
        <v>193.4</v>
      </c>
      <c r="JR1112">
        <v>211.24</v>
      </c>
    </row>
    <row r="1113" spans="1:278" x14ac:dyDescent="0.3">
      <c r="A1113" s="2">
        <f>IFERROR(AVERAGEIF(Customer_Revenue[[#This Row],[1/3/2022]:[3/31/2022]], "&gt;0"), 0)</f>
        <v>16.8</v>
      </c>
      <c r="B1113" s="1">
        <f>IFERROR(AVEDEV(Customer_Revenue[[#This Row],[1/3/2022]:[3/31/2022]]),0)</f>
        <v>4.1142857142857139</v>
      </c>
      <c r="C1113" s="1">
        <f>IFERROR(MAX(0,#REF!-#REF!),0)</f>
        <v>0</v>
      </c>
      <c r="D1113" s="1">
        <f>IFERROR(#REF!+#REF!,0)</f>
        <v>0</v>
      </c>
      <c r="E1113" s="2">
        <f>IFERROR(AVERAGEIF(Customer_Revenue[[#This Row],[4/1/2022]:[6/30/2022]], "&gt;0"), 0)</f>
        <v>10</v>
      </c>
      <c r="F1113" s="1">
        <f>IFERROR(AVEDEV(Customer_Revenue[[#This Row],[4/1/2022]:[6/30/2022]]),0)</f>
        <v>0</v>
      </c>
      <c r="G1113" s="1">
        <f>IFERROR(MAX(0,#REF!-#REF!),0)</f>
        <v>0</v>
      </c>
      <c r="H1113" s="1">
        <f>IFERROR(#REF!+#REF!,0)</f>
        <v>0</v>
      </c>
      <c r="I1113" s="2">
        <f>IFERROR(AVERAGEIF(Customer_Revenue[[#This Row],[4/1/2022]:[9/30/2022]], "&gt;0"),0)</f>
        <v>10</v>
      </c>
      <c r="J1113" s="1">
        <f>IFERROR(AVEDEV(Customer_Revenue[[#This Row],[4/1/2022]:[9/30/2022]]),0)</f>
        <v>11.111111111111109</v>
      </c>
      <c r="K1113" s="1">
        <f>IFERROR(MAX(0,Customer_Revenue[[#This Row],[Q3 Mean]]-Customer_Revenue[[#This Row],[Q3 Mean Absolute Deviation]]),0)</f>
        <v>0</v>
      </c>
      <c r="L1113" s="1">
        <f>IFERROR(MAX(0,Customer_Revenue[[#This Row],[Q3 Mean]]+Customer_Revenue[[#This Row],[Q3 Mean Absolute Deviation]]),0)</f>
        <v>21.111111111111107</v>
      </c>
      <c r="M1113" s="2">
        <f>IFERROR(AVERAGEIF(Customer_Revenue[[#This Row],[10/1/2021]:[3/31/2022]], "&gt;0"),0)</f>
        <v>16.600000000000001</v>
      </c>
      <c r="N1113" s="1">
        <f>IFERROR(AVEDEV(Customer_Revenue[[#This Row],[10/1/2021]:[3/31/2022]]),0)</f>
        <v>6.7755102040816313</v>
      </c>
      <c r="O1113" s="1">
        <f>IFERROR(MAX(0,#REF!-#REF!),0)</f>
        <v>0</v>
      </c>
      <c r="P1113" s="1">
        <f>IFERROR(#REF!+#REF!,0)</f>
        <v>0</v>
      </c>
      <c r="Q1113">
        <v>15085</v>
      </c>
      <c r="AK1113">
        <v>16.3</v>
      </c>
      <c r="AR1113">
        <v>0</v>
      </c>
      <c r="BB1113">
        <v>16.3</v>
      </c>
      <c r="BD1113">
        <v>0</v>
      </c>
      <c r="BL1113">
        <v>16.3</v>
      </c>
      <c r="BV1113">
        <v>16.3</v>
      </c>
      <c r="BX1113">
        <v>0</v>
      </c>
      <c r="CF1113">
        <v>16.3</v>
      </c>
      <c r="CK1113" s="17"/>
      <c r="CP1113">
        <v>0</v>
      </c>
      <c r="CZ1113">
        <v>16.3</v>
      </c>
      <c r="DJ1113">
        <v>16.3</v>
      </c>
      <c r="DT1113">
        <v>16.3</v>
      </c>
      <c r="ED1113">
        <v>17.8</v>
      </c>
      <c r="EN1113">
        <v>17.8</v>
      </c>
      <c r="EX1113">
        <v>10</v>
      </c>
      <c r="FH1113">
        <v>10</v>
      </c>
      <c r="FR1113">
        <v>10</v>
      </c>
      <c r="GB1113">
        <v>10</v>
      </c>
      <c r="GL1113">
        <v>10</v>
      </c>
      <c r="HK1113">
        <v>-30</v>
      </c>
    </row>
    <row r="1114" spans="1:278" x14ac:dyDescent="0.3">
      <c r="A1114" s="2">
        <f>IFERROR(AVERAGEIF(Customer_Revenue[[#This Row],[1/3/2022]:[3/31/2022]], "&gt;0"), 0)</f>
        <v>24.442857142857143</v>
      </c>
      <c r="B1114" s="1">
        <f>IFERROR(AVEDEV(Customer_Revenue[[#This Row],[1/3/2022]:[3/31/2022]]),0)</f>
        <v>0.79591836734693844</v>
      </c>
      <c r="C1114" s="1">
        <f>IFERROR(MAX(0,#REF!-#REF!),0)</f>
        <v>0</v>
      </c>
      <c r="D1114" s="1">
        <f>IFERROR(#REF!+#REF!,0)</f>
        <v>0</v>
      </c>
      <c r="E1114" s="2">
        <f>IFERROR(AVERAGEIF(Customer_Revenue[[#This Row],[4/1/2022]:[6/30/2022]], "&gt;0"), 0)</f>
        <v>25.16333333333333</v>
      </c>
      <c r="F1114" s="1">
        <f>IFERROR(AVEDEV(Customer_Revenue[[#This Row],[4/1/2022]:[6/30/2022]]),0)</f>
        <v>0.21777777777777629</v>
      </c>
      <c r="G1114" s="1">
        <f>IFERROR(MAX(0,#REF!-#REF!),0)</f>
        <v>0</v>
      </c>
      <c r="H1114" s="1">
        <f>IFERROR(#REF!+#REF!,0)</f>
        <v>0</v>
      </c>
      <c r="I1114" s="2">
        <f>IFERROR(AVERAGEIF(Customer_Revenue[[#This Row],[4/1/2022]:[9/30/2022]], "&gt;0"),0)</f>
        <v>25.304615384615381</v>
      </c>
      <c r="J1114" s="1">
        <f>IFERROR(AVEDEV(Customer_Revenue[[#This Row],[4/1/2022]:[9/30/2022]]),0)</f>
        <v>0.18745562130177562</v>
      </c>
      <c r="K1114" s="1">
        <f>IFERROR(MAX(0,Customer_Revenue[[#This Row],[Q3 Mean]]-Customer_Revenue[[#This Row],[Q3 Mean Absolute Deviation]]),0)</f>
        <v>25.117159763313605</v>
      </c>
      <c r="L1114" s="1">
        <f>IFERROR(MAX(0,Customer_Revenue[[#This Row],[Q3 Mean]]+Customer_Revenue[[#This Row],[Q3 Mean Absolute Deviation]]),0)</f>
        <v>25.492071005917158</v>
      </c>
      <c r="M1114" s="2">
        <f>IFERROR(AVERAGEIF(Customer_Revenue[[#This Row],[10/1/2021]:[3/31/2022]], "&gt;0"),0)</f>
        <v>24.550000000000004</v>
      </c>
      <c r="N1114" s="1">
        <f>IFERROR(AVEDEV(Customer_Revenue[[#This Row],[10/1/2021]:[3/31/2022]]),0)</f>
        <v>0.69230769230768985</v>
      </c>
      <c r="O1114" s="1">
        <f>IFERROR(MAX(0,#REF!-#REF!),0)</f>
        <v>0</v>
      </c>
      <c r="P1114" s="1">
        <f>IFERROR(#REF!+#REF!,0)</f>
        <v>0</v>
      </c>
      <c r="Q1114">
        <v>15086</v>
      </c>
      <c r="AB1114">
        <v>25</v>
      </c>
      <c r="AK1114">
        <v>25</v>
      </c>
      <c r="AS1114">
        <v>25</v>
      </c>
      <c r="BC1114">
        <v>25</v>
      </c>
      <c r="BM1114">
        <v>25</v>
      </c>
      <c r="BW1114">
        <v>23.05</v>
      </c>
      <c r="CG1114">
        <v>25</v>
      </c>
      <c r="CK1114" s="17"/>
      <c r="CQ1114">
        <v>25</v>
      </c>
      <c r="DA1114">
        <v>25</v>
      </c>
      <c r="DK1114">
        <v>23.05</v>
      </c>
      <c r="DU1114">
        <v>23.05</v>
      </c>
      <c r="EE1114">
        <v>25</v>
      </c>
      <c r="EO1114">
        <v>25</v>
      </c>
      <c r="EY1114">
        <v>25</v>
      </c>
      <c r="FI1114">
        <v>25</v>
      </c>
      <c r="FS1114">
        <v>25</v>
      </c>
      <c r="GC1114">
        <v>25</v>
      </c>
      <c r="GM1114">
        <v>25.49</v>
      </c>
      <c r="GW1114">
        <v>25.49</v>
      </c>
      <c r="HG1114">
        <v>25.49</v>
      </c>
      <c r="HQ1114">
        <v>25.49</v>
      </c>
      <c r="IA1114">
        <v>25.49</v>
      </c>
      <c r="IK1114">
        <v>25.49</v>
      </c>
      <c r="IU1114">
        <v>25.34</v>
      </c>
      <c r="JE1114">
        <v>25.34</v>
      </c>
      <c r="JO1114">
        <v>25.34</v>
      </c>
    </row>
    <row r="1115" spans="1:278" x14ac:dyDescent="0.3">
      <c r="A1115" s="2">
        <f>IFERROR(AVERAGEIF(Customer_Revenue[[#This Row],[1/3/2022]:[3/31/2022]], "&gt;0"), 0)</f>
        <v>46.516666666666673</v>
      </c>
      <c r="B1115" s="1">
        <f>IFERROR(AVEDEV(Customer_Revenue[[#This Row],[1/3/2022]:[3/31/2022]]),0)</f>
        <v>23.258333333333329</v>
      </c>
      <c r="C1115" s="1">
        <f>IFERROR(MAX(0,#REF!-#REF!),0)</f>
        <v>0</v>
      </c>
      <c r="D1115" s="1">
        <f>IFERROR(#REF!+#REF!,0)</f>
        <v>0</v>
      </c>
      <c r="E1115" s="2">
        <f>IFERROR(AVERAGEIF(Customer_Revenue[[#This Row],[4/1/2022]:[6/30/2022]], "&gt;0"), 0)</f>
        <v>39.26</v>
      </c>
      <c r="F1115" s="1">
        <f>IFERROR(AVEDEV(Customer_Revenue[[#This Row],[4/1/2022]:[6/30/2022]]),0)</f>
        <v>10.36</v>
      </c>
      <c r="G1115" s="1">
        <f>IFERROR(MAX(0,#REF!-#REF!),0)</f>
        <v>0</v>
      </c>
      <c r="H1115" s="1">
        <f>IFERROR(#REF!+#REF!,0)</f>
        <v>0</v>
      </c>
      <c r="I1115" s="2">
        <f>IFERROR(AVERAGEIF(Customer_Revenue[[#This Row],[4/1/2022]:[9/30/2022]], "&gt;0"),0)</f>
        <v>35.122857142857143</v>
      </c>
      <c r="J1115" s="1">
        <f>IFERROR(AVEDEV(Customer_Revenue[[#This Row],[4/1/2022]:[9/30/2022]]),0)</f>
        <v>5.622040816326531</v>
      </c>
      <c r="K1115" s="1">
        <f>IFERROR(MAX(0,Customer_Revenue[[#This Row],[Q3 Mean]]-Customer_Revenue[[#This Row],[Q3 Mean Absolute Deviation]]),0)</f>
        <v>29.500816326530611</v>
      </c>
      <c r="L1115" s="1">
        <f>IFERROR(MAX(0,Customer_Revenue[[#This Row],[Q3 Mean]]+Customer_Revenue[[#This Row],[Q3 Mean Absolute Deviation]]),0)</f>
        <v>40.744897959183675</v>
      </c>
      <c r="M1115" s="2">
        <f>IFERROR(AVERAGEIF(Customer_Revenue[[#This Row],[10/1/2021]:[3/31/2022]], "&gt;0"),0)</f>
        <v>44.365555555555559</v>
      </c>
      <c r="N1115" s="1">
        <f>IFERROR(AVEDEV(Customer_Revenue[[#This Row],[10/1/2021]:[3/31/2022]]),0)</f>
        <v>19.780473372781067</v>
      </c>
      <c r="O1115" s="1">
        <f>IFERROR(MAX(0,#REF!-#REF!),0)</f>
        <v>0</v>
      </c>
      <c r="P1115" s="1">
        <f>IFERROR(#REF!+#REF!,0)</f>
        <v>0</v>
      </c>
      <c r="Q1115">
        <v>15087</v>
      </c>
      <c r="AB1115">
        <v>31.45</v>
      </c>
      <c r="AK1115">
        <v>65.5</v>
      </c>
      <c r="AM1115">
        <v>31.45</v>
      </c>
      <c r="AR1115">
        <v>44.49</v>
      </c>
      <c r="AW1115">
        <v>25</v>
      </c>
      <c r="BB1115">
        <v>61.85</v>
      </c>
      <c r="CA1115">
        <v>0</v>
      </c>
      <c r="CF1115">
        <v>31.45</v>
      </c>
      <c r="CK1115" s="17">
        <v>0</v>
      </c>
      <c r="CP1115">
        <v>0</v>
      </c>
      <c r="CU1115">
        <v>0</v>
      </c>
      <c r="DO1115">
        <v>53.3</v>
      </c>
      <c r="ED1115">
        <v>54.8</v>
      </c>
      <c r="EX1115">
        <v>54.8</v>
      </c>
      <c r="FR1115">
        <v>30.72</v>
      </c>
      <c r="GL1115">
        <v>32.26</v>
      </c>
      <c r="HF1115">
        <v>32.26</v>
      </c>
      <c r="HZ1115">
        <v>32.26</v>
      </c>
      <c r="IT1115">
        <v>31.78</v>
      </c>
      <c r="JN1115">
        <v>31.78</v>
      </c>
    </row>
    <row r="1116" spans="1:278" x14ac:dyDescent="0.3">
      <c r="A1116" s="2">
        <f>IFERROR(AVERAGEIF(Customer_Revenue[[#This Row],[1/3/2022]:[3/31/2022]], "&gt;0"), 0)</f>
        <v>49.51</v>
      </c>
      <c r="B1116" s="1">
        <f>IFERROR(AVEDEV(Customer_Revenue[[#This Row],[1/3/2022]:[3/31/2022]]),0)</f>
        <v>6.5914285714285707</v>
      </c>
      <c r="C1116" s="1">
        <f>IFERROR(MAX(0,#REF!-#REF!),0)</f>
        <v>0</v>
      </c>
      <c r="D1116" s="1">
        <f>IFERROR(#REF!+#REF!,0)</f>
        <v>0</v>
      </c>
      <c r="E1116" s="2">
        <f>IFERROR(AVERAGEIF(Customer_Revenue[[#This Row],[4/1/2022]:[6/30/2022]], "&gt;0"), 0)</f>
        <v>50.765000000000008</v>
      </c>
      <c r="F1116" s="1">
        <f>IFERROR(AVEDEV(Customer_Revenue[[#This Row],[4/1/2022]:[6/30/2022]]),0)</f>
        <v>8.5516666666666659</v>
      </c>
      <c r="G1116" s="1">
        <f>IFERROR(MAX(0,#REF!-#REF!),0)</f>
        <v>0</v>
      </c>
      <c r="H1116" s="1">
        <f>IFERROR(#REF!+#REF!,0)</f>
        <v>0</v>
      </c>
      <c r="I1116" s="2">
        <f>IFERROR(AVERAGEIF(Customer_Revenue[[#This Row],[4/1/2022]:[9/30/2022]], "&gt;0"),0)</f>
        <v>50.581666666666671</v>
      </c>
      <c r="J1116" s="1">
        <f>IFERROR(AVEDEV(Customer_Revenue[[#This Row],[4/1/2022]:[9/30/2022]]),0)</f>
        <v>11.066982248520711</v>
      </c>
      <c r="K1116" s="1">
        <f>IFERROR(MAX(0,Customer_Revenue[[#This Row],[Q3 Mean]]-Customer_Revenue[[#This Row],[Q3 Mean Absolute Deviation]]),0)</f>
        <v>39.514684418145961</v>
      </c>
      <c r="L1116" s="1">
        <f>IFERROR(MAX(0,Customer_Revenue[[#This Row],[Q3 Mean]]+Customer_Revenue[[#This Row],[Q3 Mean Absolute Deviation]]),0)</f>
        <v>61.64864891518738</v>
      </c>
      <c r="M1116" s="2">
        <f>IFERROR(AVERAGEIF(Customer_Revenue[[#This Row],[10/1/2021]:[3/31/2022]], "&gt;0"),0)</f>
        <v>49.190769230769234</v>
      </c>
      <c r="N1116" s="1">
        <f>IFERROR(AVEDEV(Customer_Revenue[[#This Row],[10/1/2021]:[3/31/2022]]),0)</f>
        <v>6.0668639053254427</v>
      </c>
      <c r="O1116" s="1">
        <f>IFERROR(MAX(0,#REF!-#REF!),0)</f>
        <v>0</v>
      </c>
      <c r="P1116" s="1">
        <f>IFERROR(#REF!+#REF!,0)</f>
        <v>0</v>
      </c>
      <c r="Q1116">
        <v>15088</v>
      </c>
      <c r="AB1116">
        <v>54.54</v>
      </c>
      <c r="AK1116">
        <v>41.31</v>
      </c>
      <c r="AS1116">
        <v>53.58</v>
      </c>
      <c r="BC1116">
        <v>41.31</v>
      </c>
      <c r="BM1116">
        <v>54.54</v>
      </c>
      <c r="BW1116">
        <v>47.63</v>
      </c>
      <c r="CG1116">
        <v>55.96</v>
      </c>
      <c r="CK1116" s="17"/>
      <c r="CQ1116">
        <v>41.82</v>
      </c>
      <c r="DA1116">
        <v>55.05</v>
      </c>
      <c r="DK1116">
        <v>41.82</v>
      </c>
      <c r="DU1116">
        <v>55.05</v>
      </c>
      <c r="EE1116">
        <v>41.82</v>
      </c>
      <c r="EO1116">
        <v>55.05</v>
      </c>
      <c r="EY1116">
        <v>41.82</v>
      </c>
      <c r="FI1116">
        <v>55.05</v>
      </c>
      <c r="FS1116">
        <v>41.82</v>
      </c>
      <c r="GC1116">
        <v>60.86</v>
      </c>
      <c r="GM1116">
        <v>43</v>
      </c>
      <c r="GW1116">
        <v>62.04</v>
      </c>
      <c r="HG1116">
        <v>43</v>
      </c>
      <c r="HQ1116">
        <v>56.23</v>
      </c>
      <c r="IA1116">
        <v>0</v>
      </c>
      <c r="IK1116">
        <v>62.04</v>
      </c>
      <c r="IU1116">
        <v>42.63</v>
      </c>
      <c r="JE1116">
        <v>55.86</v>
      </c>
      <c r="JO1116">
        <v>42.63</v>
      </c>
    </row>
    <row r="1117" spans="1:278" x14ac:dyDescent="0.3">
      <c r="A1117" s="2">
        <f>IFERROR(AVERAGEIF(Customer_Revenue[[#This Row],[1/3/2022]:[3/31/2022]], "&gt;0"), 0)</f>
        <v>31.170000000000005</v>
      </c>
      <c r="B1117" s="1">
        <f>IFERROR(AVEDEV(Customer_Revenue[[#This Row],[1/3/2022]:[3/31/2022]]),0)</f>
        <v>3.5527136788005009E-15</v>
      </c>
      <c r="C1117" s="1">
        <f>IFERROR(MAX(0,#REF!-#REF!),0)</f>
        <v>0</v>
      </c>
      <c r="D1117" s="1">
        <f>IFERROR(#REF!+#REF!,0)</f>
        <v>0</v>
      </c>
      <c r="E1117" s="2">
        <f>IFERROR(AVERAGEIF(Customer_Revenue[[#This Row],[4/1/2022]:[6/30/2022]], "&gt;0"), 0)</f>
        <v>13.997142857142858</v>
      </c>
      <c r="F1117" s="1">
        <f>IFERROR(AVEDEV(Customer_Revenue[[#This Row],[4/1/2022]:[6/30/2022]]),0)</f>
        <v>0.48163265306122482</v>
      </c>
      <c r="G1117" s="1">
        <f>IFERROR(MAX(0,#REF!-#REF!),0)</f>
        <v>0</v>
      </c>
      <c r="H1117" s="1">
        <f>IFERROR(#REF!+#REF!,0)</f>
        <v>0</v>
      </c>
      <c r="I1117" s="2">
        <f>IFERROR(AVERAGEIF(Customer_Revenue[[#This Row],[4/1/2022]:[9/30/2022]], "&gt;0"),0)</f>
        <v>14.68923076923077</v>
      </c>
      <c r="J1117" s="1">
        <f>IFERROR(AVEDEV(Customer_Revenue[[#This Row],[4/1/2022]:[9/30/2022]]),0)</f>
        <v>0.85917159763313589</v>
      </c>
      <c r="K1117" s="1">
        <f>IFERROR(MAX(0,Customer_Revenue[[#This Row],[Q3 Mean]]-Customer_Revenue[[#This Row],[Q3 Mean Absolute Deviation]]),0)</f>
        <v>13.830059171597634</v>
      </c>
      <c r="L1117" s="1">
        <f>IFERROR(MAX(0,Customer_Revenue[[#This Row],[Q3 Mean]]+Customer_Revenue[[#This Row],[Q3 Mean Absolute Deviation]]),0)</f>
        <v>15.548402366863906</v>
      </c>
      <c r="M1117" s="2">
        <f>IFERROR(AVERAGEIF(Customer_Revenue[[#This Row],[10/1/2021]:[3/31/2022]], "&gt;0"),0)</f>
        <v>25.782307692307697</v>
      </c>
      <c r="N1117" s="1">
        <f>IFERROR(AVEDEV(Customer_Revenue[[#This Row],[10/1/2021]:[3/31/2022]]),0)</f>
        <v>7.4598816568047335</v>
      </c>
      <c r="O1117" s="1">
        <f>IFERROR(MAX(0,#REF!-#REF!),0)</f>
        <v>0</v>
      </c>
      <c r="P1117" s="1">
        <f>IFERROR(#REF!+#REF!,0)</f>
        <v>0</v>
      </c>
      <c r="Q1117">
        <v>15089</v>
      </c>
      <c r="W1117">
        <v>13.66</v>
      </c>
      <c r="AF1117">
        <v>13.66</v>
      </c>
      <c r="AN1117">
        <v>13.66</v>
      </c>
      <c r="AX1117">
        <v>13.66</v>
      </c>
      <c r="BH1117">
        <v>31.17</v>
      </c>
      <c r="BR1117">
        <v>31.17</v>
      </c>
      <c r="CB1117">
        <v>31.17</v>
      </c>
      <c r="CK1117" s="17"/>
      <c r="CL1117">
        <v>31.17</v>
      </c>
      <c r="CV1117">
        <v>31.17</v>
      </c>
      <c r="DF1117">
        <v>31.17</v>
      </c>
      <c r="DP1117">
        <v>31.17</v>
      </c>
      <c r="DZ1117">
        <v>31.17</v>
      </c>
      <c r="EJ1117">
        <v>31.17</v>
      </c>
      <c r="ET1117">
        <v>13.66</v>
      </c>
      <c r="FD1117">
        <v>13.66</v>
      </c>
      <c r="FN1117">
        <v>13.66</v>
      </c>
      <c r="FX1117">
        <v>13.66</v>
      </c>
      <c r="GH1117">
        <v>13.66</v>
      </c>
      <c r="GR1117">
        <v>14.84</v>
      </c>
      <c r="HB1117">
        <v>14.84</v>
      </c>
      <c r="HL1117">
        <v>14.84</v>
      </c>
      <c r="HV1117">
        <v>14.84</v>
      </c>
      <c r="IF1117">
        <v>14.84</v>
      </c>
      <c r="IP1117">
        <v>14.47</v>
      </c>
      <c r="IZ1117">
        <v>14.47</v>
      </c>
      <c r="JJ1117">
        <v>19.52</v>
      </c>
    </row>
    <row r="1118" spans="1:278" x14ac:dyDescent="0.3">
      <c r="A1118" s="2">
        <f>IFERROR(AVERAGEIF(Customer_Revenue[[#This Row],[1/3/2022]:[3/31/2022]], "&gt;0"), 0)</f>
        <v>23.561538461538458</v>
      </c>
      <c r="B1118" s="1">
        <f>IFERROR(AVEDEV(Customer_Revenue[[#This Row],[1/3/2022]:[3/31/2022]]),0)</f>
        <v>7.7985798816568046</v>
      </c>
      <c r="C1118" s="1">
        <f>IFERROR(MAX(0,#REF!-#REF!),0)</f>
        <v>0</v>
      </c>
      <c r="D1118" s="1">
        <f>IFERROR(#REF!+#REF!,0)</f>
        <v>0</v>
      </c>
      <c r="E1118" s="2">
        <f>IFERROR(AVERAGEIF(Customer_Revenue[[#This Row],[4/1/2022]:[6/30/2022]], "&gt;0"), 0)</f>
        <v>24.414615384615384</v>
      </c>
      <c r="F1118" s="1">
        <f>IFERROR(AVEDEV(Customer_Revenue[[#This Row],[4/1/2022]:[6/30/2022]]),0)</f>
        <v>8.3796449704142013</v>
      </c>
      <c r="G1118" s="1">
        <f>IFERROR(MAX(0,#REF!-#REF!),0)</f>
        <v>0</v>
      </c>
      <c r="H1118" s="1">
        <f>IFERROR(#REF!+#REF!,0)</f>
        <v>0</v>
      </c>
      <c r="I1118" s="2">
        <f>IFERROR(AVERAGEIF(Customer_Revenue[[#This Row],[4/1/2022]:[9/30/2022]], "&gt;0"),0)</f>
        <v>23.943846153846152</v>
      </c>
      <c r="J1118" s="1">
        <f>IFERROR(AVEDEV(Customer_Revenue[[#This Row],[4/1/2022]:[9/30/2022]]),0)</f>
        <v>8.42</v>
      </c>
      <c r="K1118" s="1">
        <f>IFERROR(MAX(0,Customer_Revenue[[#This Row],[Q3 Mean]]-Customer_Revenue[[#This Row],[Q3 Mean Absolute Deviation]]),0)</f>
        <v>15.523846153846153</v>
      </c>
      <c r="L1118" s="1">
        <f>IFERROR(MAX(0,Customer_Revenue[[#This Row],[Q3 Mean]]+Customer_Revenue[[#This Row],[Q3 Mean Absolute Deviation]]),0)</f>
        <v>32.363846153846154</v>
      </c>
      <c r="M1118" s="2">
        <f>IFERROR(AVERAGEIF(Customer_Revenue[[#This Row],[10/1/2021]:[3/31/2022]], "&gt;0"),0)</f>
        <v>24.568846153846152</v>
      </c>
      <c r="N1118" s="1">
        <f>IFERROR(AVEDEV(Customer_Revenue[[#This Row],[10/1/2021]:[3/31/2022]]),0)</f>
        <v>6.4603846153846129</v>
      </c>
      <c r="O1118" s="1">
        <f>IFERROR(MAX(0,#REF!-#REF!),0)</f>
        <v>0</v>
      </c>
      <c r="P1118" s="1">
        <f>IFERROR(#REF!+#REF!,0)</f>
        <v>0</v>
      </c>
      <c r="Q1118">
        <v>15090</v>
      </c>
      <c r="U1118">
        <v>29.46</v>
      </c>
      <c r="Z1118">
        <v>20.37</v>
      </c>
      <c r="AD1118">
        <v>29.46</v>
      </c>
      <c r="AI1118">
        <v>20.37</v>
      </c>
      <c r="AM1118">
        <v>29.46</v>
      </c>
      <c r="AR1118">
        <v>20.37</v>
      </c>
      <c r="AW1118">
        <v>29.46</v>
      </c>
      <c r="BB1118">
        <v>20.37</v>
      </c>
      <c r="BG1118">
        <v>29.46</v>
      </c>
      <c r="BL1118">
        <v>20.37</v>
      </c>
      <c r="BQ1118">
        <v>32.01</v>
      </c>
      <c r="BV1118">
        <v>19.32</v>
      </c>
      <c r="CA1118">
        <v>32.01</v>
      </c>
      <c r="CF1118">
        <v>19.32</v>
      </c>
      <c r="CK1118" s="17">
        <v>32.01</v>
      </c>
      <c r="CP1118">
        <v>19.32</v>
      </c>
      <c r="CU1118">
        <v>32.01</v>
      </c>
      <c r="CZ1118">
        <v>15.12</v>
      </c>
      <c r="DE1118">
        <v>32.01</v>
      </c>
      <c r="DJ1118">
        <v>15.12</v>
      </c>
      <c r="DO1118">
        <v>32.01</v>
      </c>
      <c r="DT1118">
        <v>15.12</v>
      </c>
      <c r="DY1118">
        <v>32.01</v>
      </c>
      <c r="ED1118">
        <v>15.12</v>
      </c>
      <c r="EI1118">
        <v>32.01</v>
      </c>
      <c r="EN1118">
        <v>15.12</v>
      </c>
      <c r="ES1118">
        <v>32.01</v>
      </c>
      <c r="EX1118">
        <v>15.12</v>
      </c>
      <c r="FC1118">
        <v>32.01</v>
      </c>
      <c r="FH1118">
        <v>15.12</v>
      </c>
      <c r="FM1118">
        <v>32.01</v>
      </c>
      <c r="FR1118">
        <v>15.12</v>
      </c>
      <c r="FW1118">
        <v>32.01</v>
      </c>
      <c r="GB1118">
        <v>15.12</v>
      </c>
      <c r="GG1118">
        <v>32.01</v>
      </c>
      <c r="GL1118">
        <v>15.77</v>
      </c>
      <c r="GQ1118">
        <v>32.659999999999997</v>
      </c>
      <c r="GV1118">
        <v>15.77</v>
      </c>
      <c r="HA1118">
        <v>32.659999999999997</v>
      </c>
      <c r="HF1118">
        <v>15.77</v>
      </c>
      <c r="HK1118">
        <v>32.659999999999997</v>
      </c>
      <c r="HP1118">
        <v>15.77</v>
      </c>
      <c r="HU1118">
        <v>32.659999999999997</v>
      </c>
      <c r="HZ1118">
        <v>15.77</v>
      </c>
      <c r="IE1118">
        <v>32.659999999999997</v>
      </c>
      <c r="IJ1118">
        <v>15.77</v>
      </c>
      <c r="IO1118">
        <v>32.46</v>
      </c>
      <c r="IT1118">
        <v>15.57</v>
      </c>
      <c r="IY1118">
        <v>32.46</v>
      </c>
      <c r="JD1118">
        <v>15.57</v>
      </c>
      <c r="JI1118">
        <v>32.46</v>
      </c>
      <c r="JN1118">
        <v>15.57</v>
      </c>
    </row>
    <row r="1119" spans="1:278" x14ac:dyDescent="0.3">
      <c r="A1119" s="2">
        <f>IFERROR(AVERAGEIF(Customer_Revenue[[#This Row],[1/3/2022]:[3/31/2022]], "&gt;0"), 0)</f>
        <v>24.53</v>
      </c>
      <c r="B1119" s="1">
        <f>IFERROR(AVEDEV(Customer_Revenue[[#This Row],[1/3/2022]:[3/31/2022]]),0)</f>
        <v>6.8138888888888891</v>
      </c>
      <c r="C1119" s="1">
        <f>IFERROR(MAX(0,#REF!-#REF!),0)</f>
        <v>0</v>
      </c>
      <c r="D1119" s="1">
        <f>IFERROR(#REF!+#REF!,0)</f>
        <v>0</v>
      </c>
      <c r="E1119" s="2">
        <f>IFERROR(AVERAGEIF(Customer_Revenue[[#This Row],[4/1/2022]:[6/30/2022]], "&gt;0"), 0)</f>
        <v>16.78142857142857</v>
      </c>
      <c r="F1119" s="1">
        <f>IFERROR(AVEDEV(Customer_Revenue[[#This Row],[4/1/2022]:[6/30/2022]]),0)</f>
        <v>7.8128124999999997</v>
      </c>
      <c r="G1119" s="1">
        <f>IFERROR(MAX(0,#REF!-#REF!),0)</f>
        <v>0</v>
      </c>
      <c r="H1119" s="1">
        <f>IFERROR(#REF!+#REF!,0)</f>
        <v>0</v>
      </c>
      <c r="I1119" s="2">
        <f>IFERROR(AVERAGEIF(Customer_Revenue[[#This Row],[4/1/2022]:[9/30/2022]], "&gt;0"),0)</f>
        <v>17.943846153846152</v>
      </c>
      <c r="J1119" s="1">
        <f>IFERROR(AVEDEV(Customer_Revenue[[#This Row],[4/1/2022]:[9/30/2022]]),0)</f>
        <v>5.3123469387755069</v>
      </c>
      <c r="K1119" s="1">
        <f>IFERROR(MAX(0,Customer_Revenue[[#This Row],[Q3 Mean]]-Customer_Revenue[[#This Row],[Q3 Mean Absolute Deviation]]),0)</f>
        <v>12.631499215070646</v>
      </c>
      <c r="L1119" s="1">
        <f>IFERROR(MAX(0,Customer_Revenue[[#This Row],[Q3 Mean]]+Customer_Revenue[[#This Row],[Q3 Mean Absolute Deviation]]),0)</f>
        <v>23.256193092621658</v>
      </c>
      <c r="M1119" s="2">
        <f>IFERROR(AVERAGEIF(Customer_Revenue[[#This Row],[10/1/2021]:[3/31/2022]], "&gt;0"),0)</f>
        <v>23.66272727272727</v>
      </c>
      <c r="N1119" s="1">
        <f>IFERROR(AVEDEV(Customer_Revenue[[#This Row],[10/1/2021]:[3/31/2022]]),0)</f>
        <v>4.0587500000000034</v>
      </c>
      <c r="O1119" s="1">
        <f>IFERROR(MAX(0,#REF!-#REF!),0)</f>
        <v>0</v>
      </c>
      <c r="P1119" s="1">
        <f>IFERROR(#REF!+#REF!,0)</f>
        <v>0</v>
      </c>
      <c r="Q1119">
        <v>15091</v>
      </c>
      <c r="AF1119">
        <v>20.36</v>
      </c>
      <c r="AM1119">
        <v>20.36</v>
      </c>
      <c r="AW1119">
        <v>24.23</v>
      </c>
      <c r="BG1119">
        <v>24.23</v>
      </c>
      <c r="BQ1119">
        <v>24.23</v>
      </c>
      <c r="CA1119">
        <v>24.23</v>
      </c>
      <c r="CK1119" s="17">
        <v>0</v>
      </c>
      <c r="CU1119">
        <v>24.23</v>
      </c>
      <c r="DE1119">
        <v>24.23</v>
      </c>
      <c r="DO1119">
        <v>24.23</v>
      </c>
      <c r="DY1119">
        <v>24.23</v>
      </c>
      <c r="EI1119">
        <v>25.73</v>
      </c>
      <c r="ES1119">
        <v>25.73</v>
      </c>
      <c r="FC1119">
        <v>6.4</v>
      </c>
      <c r="FM1119">
        <v>21.86</v>
      </c>
      <c r="FW1119">
        <v>6.4</v>
      </c>
      <c r="FX1119">
        <v>0</v>
      </c>
      <c r="GG1119">
        <v>18</v>
      </c>
      <c r="GQ1119">
        <v>19.54</v>
      </c>
      <c r="HA1119">
        <v>19.54</v>
      </c>
      <c r="HK1119">
        <v>19.54</v>
      </c>
      <c r="HU1119">
        <v>19.54</v>
      </c>
      <c r="IE1119">
        <v>19.54</v>
      </c>
      <c r="IO1119">
        <v>19.059999999999999</v>
      </c>
      <c r="IY1119">
        <v>19.059999999999999</v>
      </c>
      <c r="JI1119">
        <v>19.059999999999999</v>
      </c>
    </row>
    <row r="1120" spans="1:278" x14ac:dyDescent="0.3">
      <c r="A1120" s="2">
        <f>IFERROR(AVERAGEIF(Customer_Revenue[[#This Row],[1/3/2022]:[3/31/2022]], "&gt;0"), 0)</f>
        <v>20.560769230769232</v>
      </c>
      <c r="B1120" s="1">
        <f>IFERROR(AVEDEV(Customer_Revenue[[#This Row],[1/3/2022]:[3/31/2022]]),0)</f>
        <v>0.86272189349112471</v>
      </c>
      <c r="C1120" s="1">
        <f>IFERROR(MAX(0,#REF!-#REF!),0)</f>
        <v>0</v>
      </c>
      <c r="D1120" s="1">
        <f>IFERROR(#REF!+#REF!,0)</f>
        <v>0</v>
      </c>
      <c r="E1120" s="2">
        <f>IFERROR(AVERAGEIF(Customer_Revenue[[#This Row],[4/1/2022]:[6/30/2022]], "&gt;0"), 0)</f>
        <v>20.651538461538465</v>
      </c>
      <c r="F1120" s="1">
        <f>IFERROR(AVEDEV(Customer_Revenue[[#This Row],[4/1/2022]:[6/30/2022]]),0)</f>
        <v>1.0023668639053271</v>
      </c>
      <c r="G1120" s="1">
        <f>IFERROR(MAX(0,#REF!-#REF!),0)</f>
        <v>0</v>
      </c>
      <c r="H1120" s="1">
        <f>IFERROR(#REF!+#REF!,0)</f>
        <v>0</v>
      </c>
      <c r="I1120" s="2">
        <f>IFERROR(AVERAGEIF(Customer_Revenue[[#This Row],[4/1/2022]:[9/30/2022]], "&gt;0"),0)</f>
        <v>20.728076923076927</v>
      </c>
      <c r="J1120" s="1">
        <f>IFERROR(AVEDEV(Customer_Revenue[[#This Row],[4/1/2022]:[9/30/2022]]),0)</f>
        <v>1.1201183431952679</v>
      </c>
      <c r="K1120" s="1">
        <f>IFERROR(MAX(0,Customer_Revenue[[#This Row],[Q3 Mean]]-Customer_Revenue[[#This Row],[Q3 Mean Absolute Deviation]]),0)</f>
        <v>19.607958579881657</v>
      </c>
      <c r="L1120" s="1">
        <f>IFERROR(MAX(0,Customer_Revenue[[#This Row],[Q3 Mean]]+Customer_Revenue[[#This Row],[Q3 Mean Absolute Deviation]]),0)</f>
        <v>21.848195266272196</v>
      </c>
      <c r="M1120" s="2">
        <f>IFERROR(AVERAGEIF(Customer_Revenue[[#This Row],[10/1/2021]:[3/31/2022]], "&gt;0"),0)</f>
        <v>20.654230769230768</v>
      </c>
      <c r="N1120" s="1">
        <f>IFERROR(AVEDEV(Customer_Revenue[[#This Row],[10/1/2021]:[3/31/2022]]),0)</f>
        <v>0.95618343195266209</v>
      </c>
      <c r="O1120" s="1">
        <f>IFERROR(MAX(0,#REF!-#REF!),0)</f>
        <v>0</v>
      </c>
      <c r="P1120" s="1">
        <f>IFERROR(#REF!+#REF!,0)</f>
        <v>0</v>
      </c>
      <c r="Q1120">
        <v>15092</v>
      </c>
      <c r="U1120">
        <v>22.43</v>
      </c>
      <c r="Z1120">
        <v>20</v>
      </c>
      <c r="AD1120">
        <v>20</v>
      </c>
      <c r="AI1120">
        <v>20</v>
      </c>
      <c r="AM1120">
        <v>22.43</v>
      </c>
      <c r="AR1120">
        <v>20</v>
      </c>
      <c r="AW1120">
        <v>20</v>
      </c>
      <c r="BB1120">
        <v>20</v>
      </c>
      <c r="BG1120">
        <v>22.43</v>
      </c>
      <c r="BL1120">
        <v>20</v>
      </c>
      <c r="BQ1120">
        <v>20</v>
      </c>
      <c r="BV1120">
        <v>20</v>
      </c>
      <c r="CA1120">
        <v>22.43</v>
      </c>
      <c r="CF1120">
        <v>20</v>
      </c>
      <c r="CK1120" s="17">
        <v>20</v>
      </c>
      <c r="CP1120">
        <v>20</v>
      </c>
      <c r="CU1120">
        <v>22.43</v>
      </c>
      <c r="CZ1120">
        <v>20</v>
      </c>
      <c r="DE1120">
        <v>20</v>
      </c>
      <c r="DJ1120">
        <v>20</v>
      </c>
      <c r="DO1120">
        <v>22.43</v>
      </c>
      <c r="DT1120">
        <v>20</v>
      </c>
      <c r="DY1120">
        <v>20</v>
      </c>
      <c r="ED1120">
        <v>20</v>
      </c>
      <c r="EI1120">
        <v>22.43</v>
      </c>
      <c r="EN1120">
        <v>20</v>
      </c>
      <c r="ES1120">
        <v>20</v>
      </c>
      <c r="EX1120">
        <v>20</v>
      </c>
      <c r="FC1120">
        <v>22.43</v>
      </c>
      <c r="FH1120">
        <v>20</v>
      </c>
      <c r="FM1120">
        <v>20</v>
      </c>
      <c r="FR1120">
        <v>20</v>
      </c>
      <c r="FW1120">
        <v>22.43</v>
      </c>
      <c r="GB1120">
        <v>20</v>
      </c>
      <c r="GG1120">
        <v>20</v>
      </c>
      <c r="GL1120">
        <v>20</v>
      </c>
      <c r="GQ1120">
        <v>23.61</v>
      </c>
      <c r="GV1120">
        <v>20</v>
      </c>
      <c r="HA1120">
        <v>20</v>
      </c>
      <c r="HF1120">
        <v>20</v>
      </c>
      <c r="HK1120">
        <v>23.61</v>
      </c>
      <c r="HP1120">
        <v>20</v>
      </c>
      <c r="HU1120">
        <v>20</v>
      </c>
      <c r="HZ1120">
        <v>20</v>
      </c>
      <c r="IE1120">
        <v>23.61</v>
      </c>
      <c r="IJ1120">
        <v>20</v>
      </c>
      <c r="IO1120">
        <v>20</v>
      </c>
      <c r="IT1120">
        <v>20</v>
      </c>
      <c r="IY1120">
        <v>23.24</v>
      </c>
      <c r="JD1120">
        <v>20</v>
      </c>
      <c r="JI1120">
        <v>20</v>
      </c>
      <c r="JN1120">
        <v>20</v>
      </c>
    </row>
    <row r="1121" spans="1:278" x14ac:dyDescent="0.3">
      <c r="A1121" s="2">
        <f>IFERROR(AVERAGEIF(Customer_Revenue[[#This Row],[1/3/2022]:[3/31/2022]], "&gt;0"), 0)</f>
        <v>35.869999999999997</v>
      </c>
      <c r="B1121" s="1">
        <f>IFERROR(AVEDEV(Customer_Revenue[[#This Row],[1/3/2022]:[3/31/2022]]),0)</f>
        <v>0.41666666666666669</v>
      </c>
      <c r="C1121" s="1">
        <f>IFERROR(MAX(0,#REF!-#REF!),0)</f>
        <v>0</v>
      </c>
      <c r="D1121" s="1">
        <f>IFERROR(#REF!+#REF!,0)</f>
        <v>0</v>
      </c>
      <c r="E1121" s="2">
        <f>IFERROR(AVERAGEIF(Customer_Revenue[[#This Row],[4/1/2022]:[6/30/2022]], "&gt;0"), 0)</f>
        <v>25.865714285714287</v>
      </c>
      <c r="F1121" s="1">
        <f>IFERROR(AVEDEV(Customer_Revenue[[#This Row],[4/1/2022]:[6/30/2022]]),0)</f>
        <v>6.4310204081632643</v>
      </c>
      <c r="G1121" s="1">
        <f>IFERROR(MAX(0,#REF!-#REF!),0)</f>
        <v>0</v>
      </c>
      <c r="H1121" s="1">
        <f>IFERROR(#REF!+#REF!,0)</f>
        <v>0</v>
      </c>
      <c r="I1121" s="2">
        <f>IFERROR(AVERAGEIF(Customer_Revenue[[#This Row],[4/1/2022]:[9/30/2022]], "&gt;0"),0)</f>
        <v>23.846153846153847</v>
      </c>
      <c r="J1121" s="1">
        <f>IFERROR(AVEDEV(Customer_Revenue[[#This Row],[4/1/2022]:[9/30/2022]]),0)</f>
        <v>4.0842603550295857</v>
      </c>
      <c r="K1121" s="1">
        <f>IFERROR(MAX(0,Customer_Revenue[[#This Row],[Q3 Mean]]-Customer_Revenue[[#This Row],[Q3 Mean Absolute Deviation]]),0)</f>
        <v>19.761893491124262</v>
      </c>
      <c r="L1121" s="1">
        <f>IFERROR(MAX(0,Customer_Revenue[[#This Row],[Q3 Mean]]+Customer_Revenue[[#This Row],[Q3 Mean Absolute Deviation]]),0)</f>
        <v>27.930414201183432</v>
      </c>
      <c r="M1121" s="2">
        <f>IFERROR(AVERAGEIF(Customer_Revenue[[#This Row],[10/1/2021]:[3/31/2022]], "&gt;0"),0)</f>
        <v>33.185000000000002</v>
      </c>
      <c r="N1121" s="1">
        <f>IFERROR(AVEDEV(Customer_Revenue[[#This Row],[10/1/2021]:[3/31/2022]]),0)</f>
        <v>4.3083333333333291</v>
      </c>
      <c r="O1121" s="1">
        <f>IFERROR(MAX(0,#REF!-#REF!),0)</f>
        <v>0</v>
      </c>
      <c r="P1121" s="1">
        <f>IFERROR(#REF!+#REF!,0)</f>
        <v>0</v>
      </c>
      <c r="Q1121">
        <v>15093</v>
      </c>
      <c r="AF1121">
        <v>20.260000000000002</v>
      </c>
      <c r="AM1121">
        <v>20.260000000000002</v>
      </c>
      <c r="AW1121">
        <v>35.619999999999997</v>
      </c>
      <c r="BG1121">
        <v>35.619999999999997</v>
      </c>
      <c r="BQ1121">
        <v>35.619999999999997</v>
      </c>
      <c r="CA1121">
        <v>35.619999999999997</v>
      </c>
      <c r="CK1121" s="17">
        <v>35.619999999999997</v>
      </c>
      <c r="CU1121">
        <v>35.619999999999997</v>
      </c>
      <c r="DE1121">
        <v>35.619999999999997</v>
      </c>
      <c r="DT1121">
        <v>35.619999999999997</v>
      </c>
      <c r="DY1121">
        <v>35.619999999999997</v>
      </c>
      <c r="EI1121">
        <v>37.119999999999997</v>
      </c>
      <c r="ES1121">
        <v>37.119999999999997</v>
      </c>
      <c r="FC1121">
        <v>37.119999999999997</v>
      </c>
      <c r="FM1121">
        <v>21.76</v>
      </c>
      <c r="GB1121">
        <v>20</v>
      </c>
      <c r="GG1121">
        <v>21.76</v>
      </c>
      <c r="GQ1121">
        <v>20</v>
      </c>
      <c r="HA1121">
        <v>23.3</v>
      </c>
      <c r="HK1121">
        <v>20</v>
      </c>
      <c r="HU1121">
        <v>23.3</v>
      </c>
      <c r="IE1121">
        <v>20</v>
      </c>
      <c r="IO1121">
        <v>22.82</v>
      </c>
      <c r="IY1121">
        <v>20</v>
      </c>
      <c r="JI1121">
        <v>22.82</v>
      </c>
    </row>
    <row r="1122" spans="1:278" x14ac:dyDescent="0.3">
      <c r="A1122" s="2">
        <f>IFERROR(AVERAGEIF(Customer_Revenue[[#This Row],[1/3/2022]:[3/31/2022]], "&gt;0"), 0)</f>
        <v>118.34000000000002</v>
      </c>
      <c r="B1122" s="1">
        <f>IFERROR(AVEDEV(Customer_Revenue[[#This Row],[1/3/2022]:[3/31/2022]]),0)</f>
        <v>1.4210854715202004E-14</v>
      </c>
      <c r="C1122" s="1">
        <f>IFERROR(MAX(0,#REF!-#REF!),0)</f>
        <v>0</v>
      </c>
      <c r="D1122" s="1">
        <f>IFERROR(#REF!+#REF!,0)</f>
        <v>0</v>
      </c>
      <c r="E1122" s="2">
        <f>IFERROR(AVERAGEIF(Customer_Revenue[[#This Row],[4/1/2022]:[6/30/2022]], "&gt;0"), 0)</f>
        <v>127.148</v>
      </c>
      <c r="F1122" s="1">
        <f>IFERROR(AVEDEV(Customer_Revenue[[#This Row],[4/1/2022]:[6/30/2022]]),0)</f>
        <v>12.092799999999993</v>
      </c>
      <c r="G1122" s="1">
        <f>IFERROR(MAX(0,#REF!-#REF!),0)</f>
        <v>0</v>
      </c>
      <c r="H1122" s="1">
        <f>IFERROR(#REF!+#REF!,0)</f>
        <v>0</v>
      </c>
      <c r="I1122" s="2">
        <f>IFERROR(AVERAGEIF(Customer_Revenue[[#This Row],[4/1/2022]:[9/30/2022]], "&gt;0"),0)</f>
        <v>138.43875</v>
      </c>
      <c r="J1122" s="1">
        <f>IFERROR(AVEDEV(Customer_Revenue[[#This Row],[4/1/2022]:[9/30/2022]]),0)</f>
        <v>18.848749999999995</v>
      </c>
      <c r="K1122" s="1">
        <f>IFERROR(MAX(0,Customer_Revenue[[#This Row],[Q3 Mean]]-Customer_Revenue[[#This Row],[Q3 Mean Absolute Deviation]]),0)</f>
        <v>119.59</v>
      </c>
      <c r="L1122" s="1">
        <f>IFERROR(MAX(0,Customer_Revenue[[#This Row],[Q3 Mean]]+Customer_Revenue[[#This Row],[Q3 Mean Absolute Deviation]]),0)</f>
        <v>157.28749999999999</v>
      </c>
      <c r="M1122" s="2">
        <f>IFERROR(AVERAGEIF(Customer_Revenue[[#This Row],[10/1/2021]:[3/31/2022]], "&gt;0"),0)</f>
        <v>110.24</v>
      </c>
      <c r="N1122" s="1">
        <f>IFERROR(AVEDEV(Customer_Revenue[[#This Row],[10/1/2021]:[3/31/2022]]),0)</f>
        <v>8.7230769230769223</v>
      </c>
      <c r="O1122" s="1">
        <f>IFERROR(MAX(0,#REF!-#REF!),0)</f>
        <v>0</v>
      </c>
      <c r="P1122" s="1">
        <f>IFERROR(#REF!+#REF!,0)</f>
        <v>0</v>
      </c>
      <c r="Q1122">
        <v>15094</v>
      </c>
      <c r="W1122">
        <v>100.79</v>
      </c>
      <c r="AF1122">
        <v>100.79</v>
      </c>
      <c r="AN1122">
        <v>100.79</v>
      </c>
      <c r="AX1122">
        <v>100.79</v>
      </c>
      <c r="BH1122">
        <v>100.79</v>
      </c>
      <c r="BR1122">
        <v>100.79</v>
      </c>
      <c r="CB1122">
        <v>118.34</v>
      </c>
      <c r="CK1122" s="17"/>
      <c r="CQ1122">
        <v>118.34</v>
      </c>
      <c r="CV1122">
        <v>118.34</v>
      </c>
      <c r="DF1122">
        <v>118.34</v>
      </c>
      <c r="DP1122">
        <v>118.34</v>
      </c>
      <c r="DZ1122">
        <v>118.34</v>
      </c>
      <c r="EJ1122">
        <v>118.34</v>
      </c>
      <c r="ET1122">
        <v>118.34</v>
      </c>
      <c r="FD1122">
        <v>118.34</v>
      </c>
      <c r="FN1122">
        <v>118.34</v>
      </c>
      <c r="FX1122">
        <v>123.34</v>
      </c>
      <c r="GR1122">
        <v>157.38</v>
      </c>
      <c r="HL1122">
        <v>157.38</v>
      </c>
      <c r="IF1122">
        <v>157.38</v>
      </c>
      <c r="IZ1122">
        <v>157.01</v>
      </c>
    </row>
    <row r="1123" spans="1:278" x14ac:dyDescent="0.3">
      <c r="A1123" s="2">
        <f>IFERROR(AVERAGEIF(Customer_Revenue[[#This Row],[1/3/2022]:[3/31/2022]], "&gt;0"), 0)</f>
        <v>29.099999999999998</v>
      </c>
      <c r="B1123" s="1">
        <f>IFERROR(AVEDEV(Customer_Revenue[[#This Row],[1/3/2022]:[3/31/2022]]),0)</f>
        <v>3.5527136788005009E-15</v>
      </c>
      <c r="C1123" s="1">
        <f>IFERROR(MAX(0,#REF!-#REF!),0)</f>
        <v>0</v>
      </c>
      <c r="D1123" s="1">
        <f>IFERROR(#REF!+#REF!,0)</f>
        <v>0</v>
      </c>
      <c r="E1123" s="2">
        <f>IFERROR(AVERAGEIF(Customer_Revenue[[#This Row],[4/1/2022]:[6/30/2022]], "&gt;0"), 0)</f>
        <v>29.493333333333336</v>
      </c>
      <c r="F1123" s="1">
        <f>IFERROR(AVEDEV(Customer_Revenue[[#This Row],[4/1/2022]:[6/30/2022]]),0)</f>
        <v>0.52444444444444471</v>
      </c>
      <c r="G1123" s="1">
        <f>IFERROR(MAX(0,#REF!-#REF!),0)</f>
        <v>0</v>
      </c>
      <c r="H1123" s="1">
        <f>IFERROR(#REF!+#REF!,0)</f>
        <v>0</v>
      </c>
      <c r="I1123" s="2">
        <f>IFERROR(AVERAGEIF(Customer_Revenue[[#This Row],[4/1/2022]:[9/30/2022]], "&gt;0"),0)</f>
        <v>29.831538461538472</v>
      </c>
      <c r="J1123" s="1">
        <f>IFERROR(AVEDEV(Customer_Revenue[[#This Row],[4/1/2022]:[9/30/2022]]),0)</f>
        <v>0.45017751479289569</v>
      </c>
      <c r="K1123" s="1">
        <f>IFERROR(MAX(0,Customer_Revenue[[#This Row],[Q3 Mean]]-Customer_Revenue[[#This Row],[Q3 Mean Absolute Deviation]]),0)</f>
        <v>29.381360946745577</v>
      </c>
      <c r="L1123" s="1">
        <f>IFERROR(MAX(0,Customer_Revenue[[#This Row],[Q3 Mean]]+Customer_Revenue[[#This Row],[Q3 Mean Absolute Deviation]]),0)</f>
        <v>30.281715976331366</v>
      </c>
      <c r="M1123" s="2">
        <f>IFERROR(AVERAGEIF(Customer_Revenue[[#This Row],[10/1/2021]:[3/31/2022]], "&gt;0"),0)</f>
        <v>28.727272727272734</v>
      </c>
      <c r="N1123" s="1">
        <f>IFERROR(AVEDEV(Customer_Revenue[[#This Row],[10/1/2021]:[3/31/2022]]),0)</f>
        <v>7.4792899408283997</v>
      </c>
      <c r="O1123" s="1">
        <f>IFERROR(MAX(0,#REF!-#REF!),0)</f>
        <v>0</v>
      </c>
      <c r="P1123" s="1">
        <f>IFERROR(#REF!+#REF!,0)</f>
        <v>0</v>
      </c>
      <c r="Q1123">
        <v>15095</v>
      </c>
      <c r="AF1123">
        <v>25</v>
      </c>
      <c r="AR1123">
        <v>0</v>
      </c>
      <c r="AS1123">
        <v>29.1</v>
      </c>
      <c r="BD1123">
        <v>0</v>
      </c>
      <c r="BL1123">
        <v>29.1</v>
      </c>
      <c r="BV1123">
        <v>29.1</v>
      </c>
      <c r="CF1123">
        <v>29.1</v>
      </c>
      <c r="CK1123" s="17"/>
      <c r="CP1123">
        <v>29.1</v>
      </c>
      <c r="CZ1123">
        <v>29.1</v>
      </c>
      <c r="DJ1123">
        <v>29.1</v>
      </c>
      <c r="DT1123">
        <v>29.1</v>
      </c>
      <c r="ED1123">
        <v>29.1</v>
      </c>
      <c r="EN1123">
        <v>29.1</v>
      </c>
      <c r="EX1123">
        <v>29.1</v>
      </c>
      <c r="FH1123">
        <v>29.1</v>
      </c>
      <c r="FR1123">
        <v>29.1</v>
      </c>
      <c r="GB1123">
        <v>29.1</v>
      </c>
      <c r="GL1123">
        <v>30.28</v>
      </c>
      <c r="GV1123">
        <v>30.28</v>
      </c>
      <c r="HF1123">
        <v>30.28</v>
      </c>
      <c r="HP1123">
        <v>30.28</v>
      </c>
      <c r="HZ1123">
        <v>30.28</v>
      </c>
      <c r="IJ1123">
        <v>30.28</v>
      </c>
      <c r="IT1123">
        <v>29.91</v>
      </c>
      <c r="JD1123">
        <v>29.91</v>
      </c>
      <c r="JN1123">
        <v>29.91</v>
      </c>
    </row>
    <row r="1124" spans="1:278" x14ac:dyDescent="0.3">
      <c r="A1124" s="2">
        <f>IFERROR(AVERAGEIF(Customer_Revenue[[#This Row],[1/3/2022]:[3/31/2022]], "&gt;0"), 0)</f>
        <v>64.7</v>
      </c>
      <c r="B1124" s="1">
        <f>IFERROR(AVEDEV(Customer_Revenue[[#This Row],[1/3/2022]:[3/31/2022]]),0)</f>
        <v>0</v>
      </c>
      <c r="C1124" s="1">
        <f>IFERROR(MAX(0,#REF!-#REF!),0)</f>
        <v>0</v>
      </c>
      <c r="D1124" s="1">
        <f>IFERROR(#REF!+#REF!,0)</f>
        <v>0</v>
      </c>
      <c r="E1124" s="2">
        <f>IFERROR(AVERAGEIF(Customer_Revenue[[#This Row],[4/1/2022]:[6/30/2022]], "&gt;0"), 0)</f>
        <v>32.097499999999997</v>
      </c>
      <c r="F1124" s="1">
        <f>IFERROR(AVEDEV(Customer_Revenue[[#This Row],[4/1/2022]:[6/30/2022]]),0)</f>
        <v>10.547499999999999</v>
      </c>
      <c r="G1124" s="1">
        <f>IFERROR(MAX(0,#REF!-#REF!),0)</f>
        <v>0</v>
      </c>
      <c r="H1124" s="1">
        <f>IFERROR(#REF!+#REF!,0)</f>
        <v>0</v>
      </c>
      <c r="I1124" s="2">
        <f>IFERROR(AVERAGEIF(Customer_Revenue[[#This Row],[4/1/2022]:[9/30/2022]], "&gt;0"),0)</f>
        <v>37.03125</v>
      </c>
      <c r="J1124" s="1">
        <f>IFERROR(AVEDEV(Customer_Revenue[[#This Row],[4/1/2022]:[9/30/2022]]),0)</f>
        <v>7.7406249999999996</v>
      </c>
      <c r="K1124" s="1">
        <f>IFERROR(MAX(0,Customer_Revenue[[#This Row],[Q3 Mean]]-Customer_Revenue[[#This Row],[Q3 Mean Absolute Deviation]]),0)</f>
        <v>29.290624999999999</v>
      </c>
      <c r="L1124" s="1">
        <f>IFERROR(MAX(0,Customer_Revenue[[#This Row],[Q3 Mean]]+Customer_Revenue[[#This Row],[Q3 Mean Absolute Deviation]]),0)</f>
        <v>44.771875000000001</v>
      </c>
      <c r="M1124" s="2">
        <f>IFERROR(AVERAGEIF(Customer_Revenue[[#This Row],[10/1/2021]:[3/31/2022]], "&gt;0"),0)</f>
        <v>66.19</v>
      </c>
      <c r="N1124" s="1">
        <f>IFERROR(AVEDEV(Customer_Revenue[[#This Row],[10/1/2021]:[3/31/2022]]),0)</f>
        <v>1.490000000000002</v>
      </c>
      <c r="O1124" s="1">
        <f>IFERROR(MAX(0,#REF!-#REF!),0)</f>
        <v>0</v>
      </c>
      <c r="P1124" s="1">
        <f>IFERROR(#REF!+#REF!,0)</f>
        <v>0</v>
      </c>
      <c r="Q1124">
        <v>15096</v>
      </c>
      <c r="AK1124">
        <v>67.680000000000007</v>
      </c>
      <c r="BC1124">
        <v>67.680000000000007</v>
      </c>
      <c r="BW1124">
        <v>67.680000000000007</v>
      </c>
      <c r="CK1124" s="17"/>
      <c r="CQ1124">
        <v>64.7</v>
      </c>
      <c r="DK1124">
        <v>64.7</v>
      </c>
      <c r="EE1124">
        <v>64.7</v>
      </c>
      <c r="EY1124">
        <v>30.12</v>
      </c>
      <c r="EZ1124">
        <v>12.98</v>
      </c>
      <c r="FS1124">
        <v>43.1</v>
      </c>
      <c r="GM1124">
        <v>42.19</v>
      </c>
      <c r="HG1124">
        <v>42.19</v>
      </c>
      <c r="IA1124">
        <v>42.19</v>
      </c>
      <c r="IU1124">
        <v>41.74</v>
      </c>
      <c r="JO1124">
        <v>41.74</v>
      </c>
    </row>
    <row r="1125" spans="1:278" x14ac:dyDescent="0.3">
      <c r="A1125" s="2">
        <f>IFERROR(AVERAGEIF(Customer_Revenue[[#This Row],[1/3/2022]:[3/31/2022]], "&gt;0"), 0)</f>
        <v>66.375384615384618</v>
      </c>
      <c r="B1125" s="1">
        <f>IFERROR(AVEDEV(Customer_Revenue[[#This Row],[1/3/2022]:[3/31/2022]]),0)</f>
        <v>1.668639053254432</v>
      </c>
      <c r="C1125" s="1">
        <f>IFERROR(MAX(0,#REF!-#REF!),0)</f>
        <v>0</v>
      </c>
      <c r="D1125" s="1">
        <f>IFERROR(#REF!+#REF!,0)</f>
        <v>0</v>
      </c>
      <c r="E1125" s="2">
        <f>IFERROR(AVERAGEIF(Customer_Revenue[[#This Row],[4/1/2022]:[6/30/2022]], "&gt;0"), 0)</f>
        <v>67.673076923076934</v>
      </c>
      <c r="F1125" s="1">
        <f>IFERROR(AVEDEV(Customer_Revenue[[#This Row],[4/1/2022]:[6/30/2022]]),0)</f>
        <v>2.7043786982248532</v>
      </c>
      <c r="G1125" s="1">
        <f>IFERROR(MAX(0,#REF!-#REF!),0)</f>
        <v>0</v>
      </c>
      <c r="H1125" s="1">
        <f>IFERROR(#REF!+#REF!,0)</f>
        <v>0</v>
      </c>
      <c r="I1125" s="2">
        <f>IFERROR(AVERAGEIF(Customer_Revenue[[#This Row],[4/1/2022]:[9/30/2022]], "&gt;0"),0)</f>
        <v>71.218461538461554</v>
      </c>
      <c r="J1125" s="1">
        <f>IFERROR(AVEDEV(Customer_Revenue[[#This Row],[4/1/2022]:[9/30/2022]]),0)</f>
        <v>3.58603550295858</v>
      </c>
      <c r="K1125" s="1">
        <f>IFERROR(MAX(0,Customer_Revenue[[#This Row],[Q3 Mean]]-Customer_Revenue[[#This Row],[Q3 Mean Absolute Deviation]]),0)</f>
        <v>67.632426035502974</v>
      </c>
      <c r="L1125" s="1">
        <f>IFERROR(MAX(0,Customer_Revenue[[#This Row],[Q3 Mean]]+Customer_Revenue[[#This Row],[Q3 Mean Absolute Deviation]]),0)</f>
        <v>74.804497041420134</v>
      </c>
      <c r="M1125" s="2">
        <f>IFERROR(AVERAGEIF(Customer_Revenue[[#This Row],[10/1/2021]:[3/31/2022]], "&gt;0"),0)</f>
        <v>64.446153846153862</v>
      </c>
      <c r="N1125" s="1">
        <f>IFERROR(AVEDEV(Customer_Revenue[[#This Row],[10/1/2021]:[3/31/2022]]),0)</f>
        <v>3.7532544378698232</v>
      </c>
      <c r="O1125" s="1">
        <f>IFERROR(MAX(0,#REF!-#REF!),0)</f>
        <v>0</v>
      </c>
      <c r="P1125" s="1">
        <f>IFERROR(#REF!+#REF!,0)</f>
        <v>0</v>
      </c>
      <c r="Q1125">
        <v>15097</v>
      </c>
      <c r="U1125">
        <v>62.76</v>
      </c>
      <c r="Z1125">
        <v>62.76</v>
      </c>
      <c r="AD1125">
        <v>62.76</v>
      </c>
      <c r="AI1125">
        <v>62.76</v>
      </c>
      <c r="AM1125">
        <v>62.76</v>
      </c>
      <c r="AR1125">
        <v>83.1</v>
      </c>
      <c r="AW1125">
        <v>62.76</v>
      </c>
      <c r="BD1125">
        <v>62.76</v>
      </c>
      <c r="BG1125">
        <v>62.76</v>
      </c>
      <c r="BL1125">
        <v>62.76</v>
      </c>
      <c r="BQ1125">
        <v>53.36</v>
      </c>
      <c r="BV1125">
        <v>53.36</v>
      </c>
      <c r="CA1125">
        <v>58.06</v>
      </c>
      <c r="CF1125">
        <v>62.76</v>
      </c>
      <c r="CK1125" s="17">
        <v>62.76</v>
      </c>
      <c r="CP1125">
        <v>62.76</v>
      </c>
      <c r="CU1125">
        <v>67.459999999999994</v>
      </c>
      <c r="CZ1125">
        <v>67.459999999999994</v>
      </c>
      <c r="DE1125">
        <v>67.459999999999994</v>
      </c>
      <c r="DJ1125">
        <v>67.459999999999994</v>
      </c>
      <c r="DO1125">
        <v>67.459999999999994</v>
      </c>
      <c r="DT1125">
        <v>67.459999999999994</v>
      </c>
      <c r="DY1125">
        <v>67.459999999999994</v>
      </c>
      <c r="ED1125">
        <v>67.459999999999994</v>
      </c>
      <c r="EI1125">
        <v>67.459999999999994</v>
      </c>
      <c r="EN1125">
        <v>67.459999999999994</v>
      </c>
      <c r="ES1125">
        <v>67.459999999999994</v>
      </c>
      <c r="EX1125">
        <v>67.459999999999994</v>
      </c>
      <c r="FC1125">
        <v>67.459999999999994</v>
      </c>
      <c r="FH1125">
        <v>67.459999999999994</v>
      </c>
      <c r="FM1125">
        <v>58.06</v>
      </c>
      <c r="FR1125">
        <v>60.56</v>
      </c>
      <c r="FW1125">
        <v>69.510000000000005</v>
      </c>
      <c r="GB1125">
        <v>69.510000000000005</v>
      </c>
      <c r="GG1125">
        <v>69.510000000000005</v>
      </c>
      <c r="GL1125">
        <v>70.69</v>
      </c>
      <c r="GQ1125">
        <v>70.69</v>
      </c>
      <c r="GV1125">
        <v>70.69</v>
      </c>
      <c r="HA1125">
        <v>70.69</v>
      </c>
      <c r="HF1125">
        <v>70.69</v>
      </c>
      <c r="HK1125">
        <v>75.69</v>
      </c>
      <c r="HP1125">
        <v>75.69</v>
      </c>
      <c r="HU1125">
        <v>75.69</v>
      </c>
      <c r="HZ1125">
        <v>75.69</v>
      </c>
      <c r="IE1125">
        <v>75.69</v>
      </c>
      <c r="IJ1125">
        <v>75.69</v>
      </c>
      <c r="IO1125">
        <v>75.319999999999993</v>
      </c>
      <c r="IT1125">
        <v>75.319999999999993</v>
      </c>
      <c r="IY1125">
        <v>75.319999999999993</v>
      </c>
      <c r="JD1125">
        <v>75.319999999999993</v>
      </c>
      <c r="JI1125">
        <v>72.91</v>
      </c>
      <c r="JN1125">
        <v>72.91</v>
      </c>
    </row>
    <row r="1126" spans="1:278" x14ac:dyDescent="0.3">
      <c r="A1126" s="2">
        <f>IFERROR(AVERAGEIF(Customer_Revenue[[#This Row],[1/3/2022]:[3/31/2022]], "&gt;0"), 0)</f>
        <v>36.799999999999997</v>
      </c>
      <c r="B1126" s="1">
        <f>IFERROR(AVEDEV(Customer_Revenue[[#This Row],[1/3/2022]:[3/31/2022]]),0)</f>
        <v>0</v>
      </c>
      <c r="C1126" s="1">
        <f>IFERROR(MAX(0,#REF!-#REF!),0)</f>
        <v>0</v>
      </c>
      <c r="D1126" s="1">
        <f>IFERROR(#REF!+#REF!,0)</f>
        <v>0</v>
      </c>
      <c r="E1126" s="2">
        <f>IFERROR(AVERAGEIF(Customer_Revenue[[#This Row],[4/1/2022]:[6/30/2022]], "&gt;0"), 0)</f>
        <v>27.77333333333333</v>
      </c>
      <c r="F1126" s="1">
        <f>IFERROR(AVEDEV(Customer_Revenue[[#This Row],[4/1/2022]:[6/30/2022]]),0)</f>
        <v>0.52444444444444349</v>
      </c>
      <c r="G1126" s="1">
        <f>IFERROR(MAX(0,#REF!-#REF!),0)</f>
        <v>0</v>
      </c>
      <c r="H1126" s="1">
        <f>IFERROR(#REF!+#REF!,0)</f>
        <v>0</v>
      </c>
      <c r="I1126" s="2">
        <f>IFERROR(AVERAGEIF(Customer_Revenue[[#This Row],[4/1/2022]:[9/30/2022]], "&gt;0"),0)</f>
        <v>28.105</v>
      </c>
      <c r="J1126" s="1">
        <f>IFERROR(AVEDEV(Customer_Revenue[[#This Row],[4/1/2022]:[9/30/2022]]),0)</f>
        <v>0.48333333333333311</v>
      </c>
      <c r="K1126" s="1">
        <f>IFERROR(MAX(0,Customer_Revenue[[#This Row],[Q3 Mean]]-Customer_Revenue[[#This Row],[Q3 Mean Absolute Deviation]]),0)</f>
        <v>27.621666666666666</v>
      </c>
      <c r="L1126" s="1">
        <f>IFERROR(MAX(0,Customer_Revenue[[#This Row],[Q3 Mean]]+Customer_Revenue[[#This Row],[Q3 Mean Absolute Deviation]]),0)</f>
        <v>28.588333333333335</v>
      </c>
      <c r="M1126" s="2">
        <f>IFERROR(AVERAGEIF(Customer_Revenue[[#This Row],[10/1/2021]:[3/31/2022]], "&gt;0"),0)</f>
        <v>35.454285714285717</v>
      </c>
      <c r="N1126" s="1">
        <f>IFERROR(AVEDEV(Customer_Revenue[[#This Row],[10/1/2021]:[3/31/2022]]),0)</f>
        <v>8.666249999999998</v>
      </c>
      <c r="O1126" s="1">
        <f>IFERROR(MAX(0,#REF!-#REF!),0)</f>
        <v>0</v>
      </c>
      <c r="P1126" s="1">
        <f>IFERROR(#REF!+#REF!,0)</f>
        <v>0</v>
      </c>
      <c r="Q1126">
        <v>15098</v>
      </c>
      <c r="V1126">
        <v>0</v>
      </c>
      <c r="W1126">
        <v>27.38</v>
      </c>
      <c r="AS1126">
        <v>36.799999999999997</v>
      </c>
      <c r="BM1126">
        <v>36.799999999999997</v>
      </c>
      <c r="CG1126">
        <v>36.799999999999997</v>
      </c>
      <c r="CK1126" s="17"/>
      <c r="DA1126">
        <v>36.799999999999997</v>
      </c>
      <c r="DU1126">
        <v>36.799999999999997</v>
      </c>
      <c r="EO1126">
        <v>36.799999999999997</v>
      </c>
      <c r="FJ1126">
        <v>27.38</v>
      </c>
      <c r="GC1126">
        <v>27.38</v>
      </c>
      <c r="GW1126">
        <v>28.56</v>
      </c>
      <c r="HQ1126">
        <v>28.56</v>
      </c>
      <c r="IK1126">
        <v>28.56</v>
      </c>
      <c r="JE1126">
        <v>28.19</v>
      </c>
    </row>
    <row r="1127" spans="1:278" x14ac:dyDescent="0.3">
      <c r="A1127" s="2">
        <f>IFERROR(AVERAGEIF(Customer_Revenue[[#This Row],[1/3/2022]:[3/31/2022]], "&gt;0"), 0)</f>
        <v>59.85</v>
      </c>
      <c r="B1127" s="1">
        <f>IFERROR(AVEDEV(Customer_Revenue[[#This Row],[1/3/2022]:[3/31/2022]]),0)</f>
        <v>0</v>
      </c>
      <c r="C1127" s="1">
        <f>IFERROR(MAX(0,#REF!-#REF!),0)</f>
        <v>0</v>
      </c>
      <c r="D1127" s="1">
        <f>IFERROR(#REF!+#REF!,0)</f>
        <v>0</v>
      </c>
      <c r="E1127" s="2">
        <f>IFERROR(AVERAGEIF(Customer_Revenue[[#This Row],[4/1/2022]:[6/30/2022]], "&gt;0"), 0)</f>
        <v>60.267500000000005</v>
      </c>
      <c r="F1127" s="1">
        <f>IFERROR(AVEDEV(Customer_Revenue[[#This Row],[4/1/2022]:[6/30/2022]]),0)</f>
        <v>0.62625000000000242</v>
      </c>
      <c r="G1127" s="1">
        <f>IFERROR(MAX(0,#REF!-#REF!),0)</f>
        <v>0</v>
      </c>
      <c r="H1127" s="1">
        <f>IFERROR(#REF!+#REF!,0)</f>
        <v>0</v>
      </c>
      <c r="I1127" s="2">
        <f>IFERROR(AVERAGEIF(Customer_Revenue[[#This Row],[4/1/2022]:[9/30/2022]], "&gt;0"),0)</f>
        <v>60.655714285714289</v>
      </c>
      <c r="J1127" s="1">
        <f>IFERROR(AVEDEV(Customer_Revenue[[#This Row],[4/1/2022]:[9/30/2022]]),0)</f>
        <v>0.69061224489795892</v>
      </c>
      <c r="K1127" s="1">
        <f>IFERROR(MAX(0,Customer_Revenue[[#This Row],[Q3 Mean]]-Customer_Revenue[[#This Row],[Q3 Mean Absolute Deviation]]),0)</f>
        <v>59.965102040816333</v>
      </c>
      <c r="L1127" s="1">
        <f>IFERROR(MAX(0,Customer_Revenue[[#This Row],[Q3 Mean]]+Customer_Revenue[[#This Row],[Q3 Mean Absolute Deviation]]),0)</f>
        <v>61.346326530612245</v>
      </c>
      <c r="M1127" s="2">
        <f>IFERROR(AVERAGEIF(Customer_Revenue[[#This Row],[10/1/2021]:[3/31/2022]], "&gt;0"),0)</f>
        <v>59.85</v>
      </c>
      <c r="N1127" s="1">
        <f>IFERROR(AVEDEV(Customer_Revenue[[#This Row],[10/1/2021]:[3/31/2022]]),0)</f>
        <v>0</v>
      </c>
      <c r="O1127" s="1">
        <f>IFERROR(MAX(0,#REF!-#REF!),0)</f>
        <v>0</v>
      </c>
      <c r="P1127" s="1">
        <f>IFERROR(#REF!+#REF!,0)</f>
        <v>0</v>
      </c>
      <c r="Q1127">
        <v>15101</v>
      </c>
      <c r="AF1127">
        <v>59.85</v>
      </c>
      <c r="AX1127">
        <v>59.85</v>
      </c>
      <c r="BR1127">
        <v>59.85</v>
      </c>
      <c r="CK1127" s="17"/>
      <c r="CL1127">
        <v>59.85</v>
      </c>
      <c r="DF1127">
        <v>59.85</v>
      </c>
      <c r="DZ1127">
        <v>59.85</v>
      </c>
      <c r="ET1127">
        <v>59.85</v>
      </c>
      <c r="FN1127">
        <v>59.85</v>
      </c>
      <c r="GH1127">
        <v>59.85</v>
      </c>
      <c r="HB1127">
        <v>61.52</v>
      </c>
      <c r="HV1127">
        <v>61.52</v>
      </c>
      <c r="IP1127">
        <v>61</v>
      </c>
      <c r="JJ1127">
        <v>61</v>
      </c>
    </row>
    <row r="1128" spans="1:278" x14ac:dyDescent="0.3">
      <c r="A1128" s="2">
        <f>IFERROR(AVERAGEIF(Customer_Revenue[[#This Row],[1/3/2022]:[3/31/2022]], "&gt;0"), 0)</f>
        <v>53.03</v>
      </c>
      <c r="B1128" s="1">
        <f>IFERROR(AVEDEV(Customer_Revenue[[#This Row],[1/3/2022]:[3/31/2022]]),0)</f>
        <v>0</v>
      </c>
      <c r="C1128" s="1">
        <f>IFERROR(MAX(0,#REF!-#REF!),0)</f>
        <v>0</v>
      </c>
      <c r="D1128" s="1">
        <f>IFERROR(#REF!+#REF!,0)</f>
        <v>0</v>
      </c>
      <c r="E1128" s="2">
        <f>IFERROR(AVERAGEIF(Customer_Revenue[[#This Row],[4/1/2022]:[6/30/2022]], "&gt;0"), 0)</f>
        <v>54.914999999999999</v>
      </c>
      <c r="F1128" s="1">
        <f>IFERROR(AVEDEV(Customer_Revenue[[#This Row],[4/1/2022]:[6/30/2022]]),0)</f>
        <v>0.57749999999999879</v>
      </c>
      <c r="G1128" s="1">
        <f>IFERROR(MAX(0,#REF!-#REF!),0)</f>
        <v>0</v>
      </c>
      <c r="H1128" s="1">
        <f>IFERROR(#REF!+#REF!,0)</f>
        <v>0</v>
      </c>
      <c r="I1128" s="2">
        <f>IFERROR(AVERAGEIF(Customer_Revenue[[#This Row],[4/1/2022]:[9/30/2022]], "&gt;0"),0)</f>
        <v>55.272857142857156</v>
      </c>
      <c r="J1128" s="1">
        <f>IFERROR(AVEDEV(Customer_Revenue[[#This Row],[4/1/2022]:[9/30/2022]]),0)</f>
        <v>0.63673469387754977</v>
      </c>
      <c r="K1128" s="1">
        <f>IFERROR(MAX(0,Customer_Revenue[[#This Row],[Q3 Mean]]-Customer_Revenue[[#This Row],[Q3 Mean Absolute Deviation]]),0)</f>
        <v>54.636122448979606</v>
      </c>
      <c r="L1128" s="1">
        <f>IFERROR(MAX(0,Customer_Revenue[[#This Row],[Q3 Mean]]+Customer_Revenue[[#This Row],[Q3 Mean Absolute Deviation]]),0)</f>
        <v>55.909591836734705</v>
      </c>
      <c r="M1128" s="2">
        <f>IFERROR(AVERAGEIF(Customer_Revenue[[#This Row],[10/1/2021]:[3/31/2022]], "&gt;0"),0)</f>
        <v>53.029999999999994</v>
      </c>
      <c r="N1128" s="1">
        <f>IFERROR(AVEDEV(Customer_Revenue[[#This Row],[10/1/2021]:[3/31/2022]]),0)</f>
        <v>7.1054273576010019E-15</v>
      </c>
      <c r="O1128" s="1">
        <f>IFERROR(MAX(0,#REF!-#REF!),0)</f>
        <v>0</v>
      </c>
      <c r="P1128" s="1">
        <f>IFERROR(#REF!+#REF!,0)</f>
        <v>0</v>
      </c>
      <c r="Q1128">
        <v>15102</v>
      </c>
      <c r="AF1128">
        <v>53.03</v>
      </c>
      <c r="AW1128">
        <v>53.03</v>
      </c>
      <c r="BQ1128">
        <v>53.03</v>
      </c>
      <c r="CK1128" s="17">
        <v>53.03</v>
      </c>
      <c r="DE1128">
        <v>53.03</v>
      </c>
      <c r="DY1128">
        <v>53.03</v>
      </c>
      <c r="ES1128">
        <v>54.53</v>
      </c>
      <c r="FM1128">
        <v>54.53</v>
      </c>
      <c r="GG1128">
        <v>54.53</v>
      </c>
      <c r="HA1128">
        <v>56.07</v>
      </c>
      <c r="HU1128">
        <v>56.07</v>
      </c>
      <c r="IO1128">
        <v>55.59</v>
      </c>
      <c r="JI1128">
        <v>55.59</v>
      </c>
    </row>
    <row r="1129" spans="1:278" x14ac:dyDescent="0.3">
      <c r="A1129" s="2">
        <f>IFERROR(AVERAGEIF(Customer_Revenue[[#This Row],[1/3/2022]:[3/31/2022]], "&gt;0"), 0)</f>
        <v>128.42333333333335</v>
      </c>
      <c r="B1129" s="1">
        <f>IFERROR(AVEDEV(Customer_Revenue[[#This Row],[1/3/2022]:[3/31/2022]]),0)</f>
        <v>4.4177777777777862</v>
      </c>
      <c r="C1129" s="1">
        <f>IFERROR(MAX(0,#REF!-#REF!),0)</f>
        <v>0</v>
      </c>
      <c r="D1129" s="1">
        <f>IFERROR(#REF!+#REF!,0)</f>
        <v>0</v>
      </c>
      <c r="E1129" s="2">
        <f>IFERROR(AVERAGEIF(Customer_Revenue[[#This Row],[4/1/2022]:[6/30/2022]], "&gt;0"), 0)</f>
        <v>148.22166666666666</v>
      </c>
      <c r="F1129" s="1">
        <f>IFERROR(AVEDEV(Customer_Revenue[[#This Row],[4/1/2022]:[6/30/2022]]),0)</f>
        <v>60.312777777777775</v>
      </c>
      <c r="G1129" s="1">
        <f>IFERROR(MAX(0,#REF!-#REF!),0)</f>
        <v>0</v>
      </c>
      <c r="H1129" s="1">
        <f>IFERROR(#REF!+#REF!,0)</f>
        <v>0</v>
      </c>
      <c r="I1129" s="2">
        <f>IFERROR(AVERAGEIF(Customer_Revenue[[#This Row],[4/1/2022]:[9/30/2022]], "&gt;0"),0)</f>
        <v>144.49299999999999</v>
      </c>
      <c r="J1129" s="1">
        <f>IFERROR(AVEDEV(Customer_Revenue[[#This Row],[4/1/2022]:[9/30/2022]]),0)</f>
        <v>53.5548</v>
      </c>
      <c r="K1129" s="1">
        <f>IFERROR(MAX(0,Customer_Revenue[[#This Row],[Q3 Mean]]-Customer_Revenue[[#This Row],[Q3 Mean Absolute Deviation]]),0)</f>
        <v>90.938199999999995</v>
      </c>
      <c r="L1129" s="1">
        <f>IFERROR(MAX(0,Customer_Revenue[[#This Row],[Q3 Mean]]+Customer_Revenue[[#This Row],[Q3 Mean Absolute Deviation]]),0)</f>
        <v>198.0478</v>
      </c>
      <c r="M1129" s="2">
        <f>IFERROR(AVERAGEIF(Customer_Revenue[[#This Row],[10/1/2021]:[3/31/2022]], "&gt;0"),0)</f>
        <v>182.36833333333334</v>
      </c>
      <c r="N1129" s="1">
        <f>IFERROR(AVEDEV(Customer_Revenue[[#This Row],[10/1/2021]:[3/31/2022]]),0)</f>
        <v>85.153888888888886</v>
      </c>
      <c r="O1129" s="1">
        <f>IFERROR(MAX(0,#REF!-#REF!),0)</f>
        <v>0</v>
      </c>
      <c r="P1129" s="1">
        <f>IFERROR(#REF!+#REF!,0)</f>
        <v>0</v>
      </c>
      <c r="Q1129">
        <v>15105</v>
      </c>
      <c r="AF1129">
        <v>129.30000000000001</v>
      </c>
      <c r="AX1129">
        <v>437.83</v>
      </c>
      <c r="BR1129">
        <v>141.81</v>
      </c>
      <c r="CK1129" s="17"/>
      <c r="CL1129">
        <v>135.05000000000001</v>
      </c>
      <c r="DF1129">
        <v>125.11</v>
      </c>
      <c r="DZ1129">
        <v>125.11</v>
      </c>
      <c r="ET1129">
        <v>125.11</v>
      </c>
      <c r="FN1129">
        <v>108.4</v>
      </c>
      <c r="GH1129">
        <v>108.4</v>
      </c>
      <c r="GP1129">
        <v>108.68</v>
      </c>
      <c r="GR1129">
        <v>329.16</v>
      </c>
      <c r="HB1129">
        <v>109.58</v>
      </c>
      <c r="HV1129">
        <v>109.58</v>
      </c>
      <c r="IF1129">
        <v>227.6</v>
      </c>
      <c r="IP1129">
        <v>109.21</v>
      </c>
      <c r="JJ1129">
        <v>109.21</v>
      </c>
    </row>
    <row r="1130" spans="1:278" x14ac:dyDescent="0.3">
      <c r="A1130" s="2">
        <f>IFERROR(AVERAGEIF(Customer_Revenue[[#This Row],[1/3/2022]:[3/31/2022]], "&gt;0"), 0)</f>
        <v>31.496153846153849</v>
      </c>
      <c r="B1130" s="1">
        <f>IFERROR(AVEDEV(Customer_Revenue[[#This Row],[1/3/2022]:[3/31/2022]]),0)</f>
        <v>15.517159763313611</v>
      </c>
      <c r="C1130" s="1">
        <f>IFERROR(MAX(0,#REF!-#REF!),0)</f>
        <v>0</v>
      </c>
      <c r="D1130" s="1">
        <f>IFERROR(#REF!+#REF!,0)</f>
        <v>0</v>
      </c>
      <c r="E1130" s="2">
        <f>IFERROR(AVERAGEIF(Customer_Revenue[[#This Row],[4/1/2022]:[6/30/2022]], "&gt;0"), 0)</f>
        <v>34.613846153846154</v>
      </c>
      <c r="F1130" s="1">
        <f>IFERROR(AVEDEV(Customer_Revenue[[#This Row],[4/1/2022]:[6/30/2022]]),0)</f>
        <v>14.119526627218935</v>
      </c>
      <c r="G1130" s="1">
        <f>IFERROR(MAX(0,#REF!-#REF!),0)</f>
        <v>0</v>
      </c>
      <c r="H1130" s="1">
        <f>IFERROR(#REF!+#REF!,0)</f>
        <v>0</v>
      </c>
      <c r="I1130" s="2">
        <f>IFERROR(AVERAGEIF(Customer_Revenue[[#This Row],[4/1/2022]:[9/30/2022]], "&gt;0"),0)</f>
        <v>34.067692307692305</v>
      </c>
      <c r="J1130" s="1">
        <f>IFERROR(AVEDEV(Customer_Revenue[[#This Row],[4/1/2022]:[9/30/2022]]),0)</f>
        <v>12.353846153846151</v>
      </c>
      <c r="K1130" s="1">
        <f>IFERROR(MAX(0,Customer_Revenue[[#This Row],[Q3 Mean]]-Customer_Revenue[[#This Row],[Q3 Mean Absolute Deviation]]),0)</f>
        <v>21.713846153846156</v>
      </c>
      <c r="L1130" s="1">
        <f>IFERROR(MAX(0,Customer_Revenue[[#This Row],[Q3 Mean]]+Customer_Revenue[[#This Row],[Q3 Mean Absolute Deviation]]),0)</f>
        <v>46.421538461538454</v>
      </c>
      <c r="M1130" s="2">
        <f>IFERROR(AVERAGEIF(Customer_Revenue[[#This Row],[10/1/2021]:[3/31/2022]], "&gt;0"),0)</f>
        <v>29.249259259259262</v>
      </c>
      <c r="N1130" s="1">
        <f>IFERROR(AVEDEV(Customer_Revenue[[#This Row],[10/1/2021]:[3/31/2022]]),0)</f>
        <v>11.960384087791496</v>
      </c>
      <c r="O1130" s="1">
        <f>IFERROR(MAX(0,#REF!-#REF!),0)</f>
        <v>0</v>
      </c>
      <c r="P1130" s="1">
        <f>IFERROR(#REF!+#REF!,0)</f>
        <v>0</v>
      </c>
      <c r="Q1130">
        <v>15106</v>
      </c>
      <c r="T1130">
        <v>20.63</v>
      </c>
      <c r="Y1130">
        <v>20.63</v>
      </c>
      <c r="AD1130">
        <v>20.63</v>
      </c>
      <c r="AH1130">
        <v>38.630000000000003</v>
      </c>
      <c r="AL1130">
        <v>20.63</v>
      </c>
      <c r="AP1130">
        <v>20.63</v>
      </c>
      <c r="AU1130">
        <v>20.63</v>
      </c>
      <c r="AZ1130">
        <v>38.630000000000003</v>
      </c>
      <c r="BE1130">
        <v>54.19</v>
      </c>
      <c r="BJ1130">
        <v>21.41</v>
      </c>
      <c r="BO1130">
        <v>21.41</v>
      </c>
      <c r="BT1130">
        <v>39.409999999999997</v>
      </c>
      <c r="BY1130">
        <v>21.41</v>
      </c>
      <c r="CD1130">
        <v>21.41</v>
      </c>
      <c r="CI1130">
        <v>21.41</v>
      </c>
      <c r="CK1130" s="17"/>
      <c r="CN1130">
        <v>39.409999999999997</v>
      </c>
      <c r="CS1130">
        <v>21.41</v>
      </c>
      <c r="CX1130">
        <v>21.41</v>
      </c>
      <c r="DC1130">
        <v>21.41</v>
      </c>
      <c r="DH1130">
        <v>39.409999999999997</v>
      </c>
      <c r="DM1130">
        <v>21.41</v>
      </c>
      <c r="DR1130">
        <v>21.41</v>
      </c>
      <c r="DW1130">
        <v>21.41</v>
      </c>
      <c r="EB1130">
        <v>116.53</v>
      </c>
      <c r="EG1130">
        <v>21.41</v>
      </c>
      <c r="EL1130">
        <v>21.41</v>
      </c>
      <c r="EQ1130">
        <v>21.41</v>
      </c>
      <c r="EV1130">
        <v>39.409999999999997</v>
      </c>
      <c r="FA1130">
        <v>21.41</v>
      </c>
      <c r="FF1130">
        <v>21.41</v>
      </c>
      <c r="FK1130">
        <v>21.41</v>
      </c>
      <c r="FP1130">
        <v>39.409999999999997</v>
      </c>
      <c r="FU1130">
        <v>21.41</v>
      </c>
      <c r="FZ1130">
        <v>21.41</v>
      </c>
      <c r="GE1130">
        <v>21.41</v>
      </c>
      <c r="GJ1130">
        <v>78.62</v>
      </c>
      <c r="GO1130">
        <v>60.62</v>
      </c>
      <c r="GT1130">
        <v>22.06</v>
      </c>
      <c r="GY1130">
        <v>41.34</v>
      </c>
      <c r="HD1130">
        <v>40.06</v>
      </c>
      <c r="HI1130">
        <v>60.62</v>
      </c>
      <c r="HN1130">
        <v>22.06</v>
      </c>
      <c r="HS1130">
        <v>22.06</v>
      </c>
      <c r="HX1130">
        <v>40.06</v>
      </c>
      <c r="IC1130">
        <v>41.34</v>
      </c>
      <c r="IH1130">
        <v>22.06</v>
      </c>
      <c r="IM1130">
        <v>21.86</v>
      </c>
      <c r="IR1130">
        <v>39.86</v>
      </c>
      <c r="IW1130">
        <v>21.86</v>
      </c>
      <c r="JB1130">
        <v>41.14</v>
      </c>
      <c r="JG1130">
        <v>41.14</v>
      </c>
      <c r="JL1130">
        <v>39.86</v>
      </c>
      <c r="JQ1130">
        <v>21.86</v>
      </c>
    </row>
    <row r="1131" spans="1:278" x14ac:dyDescent="0.3">
      <c r="A1131" s="2">
        <f>IFERROR(AVERAGEIF(Customer_Revenue[[#This Row],[1/3/2022]:[3/31/2022]], "&gt;0"), 0)</f>
        <v>266.98500000000007</v>
      </c>
      <c r="B1131" s="1">
        <f>IFERROR(AVEDEV(Customer_Revenue[[#This Row],[1/3/2022]:[3/31/2022]]),0)</f>
        <v>22.331666666666663</v>
      </c>
      <c r="C1131" s="1">
        <f>IFERROR(MAX(0,#REF!-#REF!),0)</f>
        <v>0</v>
      </c>
      <c r="D1131" s="1">
        <f>IFERROR(#REF!+#REF!,0)</f>
        <v>0</v>
      </c>
      <c r="E1131" s="2">
        <f>IFERROR(AVERAGEIF(Customer_Revenue[[#This Row],[4/1/2022]:[6/30/2022]], "&gt;0"), 0)</f>
        <v>268.42846153846148</v>
      </c>
      <c r="F1131" s="1">
        <f>IFERROR(AVEDEV(Customer_Revenue[[#This Row],[4/1/2022]:[6/30/2022]]),0)</f>
        <v>23.620118343195276</v>
      </c>
      <c r="G1131" s="1">
        <f>IFERROR(MAX(0,#REF!-#REF!),0)</f>
        <v>0</v>
      </c>
      <c r="H1131" s="1">
        <f>IFERROR(#REF!+#REF!,0)</f>
        <v>0</v>
      </c>
      <c r="I1131" s="2">
        <f>IFERROR(AVERAGEIF(Customer_Revenue[[#This Row],[4/1/2022]:[9/30/2022]], "&gt;0"),0)</f>
        <v>277.65777777777777</v>
      </c>
      <c r="J1131" s="1">
        <f>IFERROR(AVEDEV(Customer_Revenue[[#This Row],[4/1/2022]:[9/30/2022]]),0)</f>
        <v>33.717653061224482</v>
      </c>
      <c r="K1131" s="1">
        <f>IFERROR(MAX(0,Customer_Revenue[[#This Row],[Q3 Mean]]-Customer_Revenue[[#This Row],[Q3 Mean Absolute Deviation]]),0)</f>
        <v>243.94012471655327</v>
      </c>
      <c r="L1131" s="1">
        <f>IFERROR(MAX(0,Customer_Revenue[[#This Row],[Q3 Mean]]+Customer_Revenue[[#This Row],[Q3 Mean Absolute Deviation]]),0)</f>
        <v>311.37543083900226</v>
      </c>
      <c r="M1131" s="2">
        <f>IFERROR(AVERAGEIF(Customer_Revenue[[#This Row],[10/1/2021]:[3/31/2022]], "&gt;0"),0)</f>
        <v>260.53538461538454</v>
      </c>
      <c r="N1131" s="1">
        <f>IFERROR(AVEDEV(Customer_Revenue[[#This Row],[10/1/2021]:[3/31/2022]]),0)</f>
        <v>20.601183431952659</v>
      </c>
      <c r="O1131" s="1">
        <f>IFERROR(MAX(0,#REF!-#REF!),0)</f>
        <v>0</v>
      </c>
      <c r="P1131" s="1">
        <f>IFERROR(#REF!+#REF!,0)</f>
        <v>0</v>
      </c>
      <c r="Q1131">
        <v>15107</v>
      </c>
      <c r="T1131">
        <v>240.99</v>
      </c>
      <c r="Y1131">
        <v>240.99</v>
      </c>
      <c r="AD1131">
        <v>240.99</v>
      </c>
      <c r="AH1131">
        <v>240.99</v>
      </c>
      <c r="AL1131">
        <v>294.79000000000002</v>
      </c>
      <c r="AQ1131">
        <v>272.93</v>
      </c>
      <c r="AV1131">
        <v>272.93</v>
      </c>
      <c r="BA1131">
        <v>271.83</v>
      </c>
      <c r="BF1131">
        <v>272.93</v>
      </c>
      <c r="BK1131">
        <v>249.97</v>
      </c>
      <c r="BP1131">
        <v>223.93</v>
      </c>
      <c r="BU1131">
        <v>223.93</v>
      </c>
      <c r="BZ1131">
        <v>272.93</v>
      </c>
      <c r="CE1131">
        <v>249.97</v>
      </c>
      <c r="CJ1131">
        <v>271.83</v>
      </c>
      <c r="CK1131" s="17"/>
      <c r="CO1131">
        <v>254.17</v>
      </c>
      <c r="CT1131">
        <v>253.07</v>
      </c>
      <c r="CY1131">
        <v>251.09</v>
      </c>
      <c r="DD1131">
        <v>228.13</v>
      </c>
      <c r="DI1131">
        <v>288.63</v>
      </c>
      <c r="DN1131">
        <v>288.63</v>
      </c>
      <c r="DS1131">
        <v>273.63</v>
      </c>
      <c r="DX1131">
        <v>240.73</v>
      </c>
      <c r="EC1131">
        <v>306.58999999999997</v>
      </c>
      <c r="EH1131">
        <v>240.73</v>
      </c>
      <c r="EM1131">
        <v>306.58999999999997</v>
      </c>
      <c r="ER1131">
        <v>240.73</v>
      </c>
      <c r="EW1131">
        <v>275.75</v>
      </c>
      <c r="FB1131">
        <v>275.75</v>
      </c>
      <c r="FG1131">
        <v>242.79</v>
      </c>
      <c r="FL1131">
        <v>242.79</v>
      </c>
      <c r="FQ1131">
        <v>275.75</v>
      </c>
      <c r="FV1131">
        <v>242.79</v>
      </c>
      <c r="GA1131">
        <v>375.67</v>
      </c>
      <c r="GF1131">
        <v>275.75</v>
      </c>
      <c r="GK1131">
        <v>243.97</v>
      </c>
      <c r="GP1131">
        <v>243.97</v>
      </c>
      <c r="GU1131">
        <v>276.93</v>
      </c>
      <c r="GZ1131">
        <v>276.93</v>
      </c>
      <c r="HE1131">
        <v>276.93</v>
      </c>
      <c r="HJ1131">
        <v>318.51</v>
      </c>
      <c r="HO1131">
        <v>293.58999999999997</v>
      </c>
      <c r="HQ1131">
        <v>0</v>
      </c>
      <c r="HT1131">
        <v>301.3</v>
      </c>
      <c r="HY1131">
        <v>301.3</v>
      </c>
      <c r="ID1131">
        <v>301.3</v>
      </c>
      <c r="II1131">
        <v>264.38</v>
      </c>
      <c r="IN1131">
        <v>310.14999999999998</v>
      </c>
      <c r="IS1131">
        <v>264.5</v>
      </c>
      <c r="IX1131">
        <v>264.5</v>
      </c>
      <c r="JC1131">
        <v>264.5</v>
      </c>
      <c r="JH1131">
        <v>310.14999999999998</v>
      </c>
      <c r="JM1131">
        <v>225.93</v>
      </c>
      <c r="JR1131">
        <v>310.14999999999998</v>
      </c>
    </row>
    <row r="1132" spans="1:278" x14ac:dyDescent="0.3">
      <c r="A1132" s="2">
        <f>IFERROR(AVERAGEIF(Customer_Revenue[[#This Row],[1/3/2022]:[3/31/2022]], "&gt;0"), 0)</f>
        <v>40.340769230769233</v>
      </c>
      <c r="B1132" s="1">
        <f>IFERROR(AVEDEV(Customer_Revenue[[#This Row],[1/3/2022]:[3/31/2022]]),0)</f>
        <v>2.3467455621301787</v>
      </c>
      <c r="C1132" s="1">
        <f>IFERROR(MAX(0,#REF!-#REF!),0)</f>
        <v>0</v>
      </c>
      <c r="D1132" s="1">
        <f>IFERROR(#REF!+#REF!,0)</f>
        <v>0</v>
      </c>
      <c r="E1132" s="2">
        <f>IFERROR(AVERAGEIF(Customer_Revenue[[#This Row],[4/1/2022]:[6/30/2022]], "&gt;0"), 0)</f>
        <v>52.402307692307701</v>
      </c>
      <c r="F1132" s="1">
        <f>IFERROR(AVEDEV(Customer_Revenue[[#This Row],[4/1/2022]:[6/30/2022]]),0)</f>
        <v>0.72899408284023792</v>
      </c>
      <c r="G1132" s="1">
        <f>IFERROR(MAX(0,#REF!-#REF!),0)</f>
        <v>0</v>
      </c>
      <c r="H1132" s="1">
        <f>IFERROR(#REF!+#REF!,0)</f>
        <v>0</v>
      </c>
      <c r="I1132" s="2">
        <f>IFERROR(AVERAGEIF(Customer_Revenue[[#This Row],[4/1/2022]:[9/30/2022]], "&gt;0"),0)</f>
        <v>53.211923076923057</v>
      </c>
      <c r="J1132" s="1">
        <f>IFERROR(AVEDEV(Customer_Revenue[[#This Row],[4/1/2022]:[9/30/2022]]),0)</f>
        <v>1.0205325443786972</v>
      </c>
      <c r="K1132" s="1">
        <f>IFERROR(MAX(0,Customer_Revenue[[#This Row],[Q3 Mean]]-Customer_Revenue[[#This Row],[Q3 Mean Absolute Deviation]]),0)</f>
        <v>52.191390532544361</v>
      </c>
      <c r="L1132" s="1">
        <f>IFERROR(MAX(0,Customer_Revenue[[#This Row],[Q3 Mean]]+Customer_Revenue[[#This Row],[Q3 Mean Absolute Deviation]]),0)</f>
        <v>54.232455621301753</v>
      </c>
      <c r="M1132" s="2">
        <f>IFERROR(AVERAGEIF(Customer_Revenue[[#This Row],[10/1/2021]:[3/31/2022]], "&gt;0"),0)</f>
        <v>41.061851851851827</v>
      </c>
      <c r="N1132" s="1">
        <f>IFERROR(AVEDEV(Customer_Revenue[[#This Row],[10/1/2021]:[3/31/2022]]),0)</f>
        <v>3.7953086419753199</v>
      </c>
      <c r="O1132" s="1">
        <f>IFERROR(MAX(0,#REF!-#REF!),0)</f>
        <v>0</v>
      </c>
      <c r="P1132" s="1">
        <f>IFERROR(#REF!+#REF!,0)</f>
        <v>0</v>
      </c>
      <c r="Q1132">
        <v>15108</v>
      </c>
      <c r="T1132">
        <v>44.39</v>
      </c>
      <c r="Y1132">
        <v>44.39</v>
      </c>
      <c r="AD1132">
        <v>44.39</v>
      </c>
      <c r="AH1132">
        <v>44.39</v>
      </c>
      <c r="AL1132">
        <v>44.39</v>
      </c>
      <c r="AP1132">
        <v>44.39</v>
      </c>
      <c r="AT1132">
        <v>44.39</v>
      </c>
      <c r="AY1132">
        <v>47.75</v>
      </c>
      <c r="BF1132">
        <v>47.75</v>
      </c>
      <c r="BI1132">
        <v>20</v>
      </c>
      <c r="BN1132">
        <v>46.14</v>
      </c>
      <c r="BS1132">
        <v>37.29</v>
      </c>
      <c r="BX1132">
        <v>37.29</v>
      </c>
      <c r="CC1132">
        <v>37.29</v>
      </c>
      <c r="CH1132">
        <v>37.29</v>
      </c>
      <c r="CK1132" s="17"/>
      <c r="CM1132">
        <v>37.29</v>
      </c>
      <c r="CR1132">
        <v>37.29</v>
      </c>
      <c r="CW1132">
        <v>37.29</v>
      </c>
      <c r="DB1132">
        <v>37.29</v>
      </c>
      <c r="DG1132">
        <v>41.31</v>
      </c>
      <c r="DL1132">
        <v>41.31</v>
      </c>
      <c r="DQ1132">
        <v>41.31</v>
      </c>
      <c r="DV1132">
        <v>41.31</v>
      </c>
      <c r="EA1132">
        <v>41.31</v>
      </c>
      <c r="EF1132">
        <v>42.81</v>
      </c>
      <c r="EK1132">
        <v>42.81</v>
      </c>
      <c r="EP1132">
        <v>45.81</v>
      </c>
      <c r="EU1132">
        <v>51.81</v>
      </c>
      <c r="EZ1132">
        <v>51.81</v>
      </c>
      <c r="FE1132">
        <v>51.81</v>
      </c>
      <c r="FJ1132">
        <v>51.81</v>
      </c>
      <c r="FO1132">
        <v>51.81</v>
      </c>
      <c r="FT1132">
        <v>51.81</v>
      </c>
      <c r="FY1132">
        <v>51.81</v>
      </c>
      <c r="GD1132">
        <v>51.81</v>
      </c>
      <c r="GI1132">
        <v>53.35</v>
      </c>
      <c r="GN1132">
        <v>53.35</v>
      </c>
      <c r="GS1132">
        <v>53.35</v>
      </c>
      <c r="GX1132">
        <v>53.35</v>
      </c>
      <c r="HC1132">
        <v>53.35</v>
      </c>
      <c r="HH1132">
        <v>53.35</v>
      </c>
      <c r="HM1132">
        <v>53.35</v>
      </c>
      <c r="HR1132">
        <v>53.35</v>
      </c>
      <c r="HW1132">
        <v>53.35</v>
      </c>
      <c r="IB1132">
        <v>57.38</v>
      </c>
      <c r="IG1132">
        <v>57.38</v>
      </c>
      <c r="IL1132">
        <v>56.9</v>
      </c>
      <c r="IQ1132">
        <v>52.87</v>
      </c>
      <c r="IV1132">
        <v>52.87</v>
      </c>
      <c r="JA1132">
        <v>52.87</v>
      </c>
      <c r="JF1132">
        <v>52.87</v>
      </c>
      <c r="JK1132">
        <v>52.87</v>
      </c>
      <c r="JP1132">
        <v>52.87</v>
      </c>
    </row>
    <row r="1133" spans="1:278" x14ac:dyDescent="0.3">
      <c r="A1133" s="2">
        <f>IFERROR(AVERAGEIF(Customer_Revenue[[#This Row],[1/3/2022]:[3/31/2022]], "&gt;0"), 0)</f>
        <v>17.007692307692306</v>
      </c>
      <c r="B1133" s="1">
        <f>IFERROR(AVEDEV(Customer_Revenue[[#This Row],[1/3/2022]:[3/31/2022]]),0)</f>
        <v>9.3349112426035514</v>
      </c>
      <c r="C1133" s="1">
        <f>IFERROR(MAX(0,#REF!-#REF!),0)</f>
        <v>0</v>
      </c>
      <c r="D1133" s="1">
        <f>IFERROR(#REF!+#REF!,0)</f>
        <v>0</v>
      </c>
      <c r="E1133" s="2">
        <f>IFERROR(AVERAGEIF(Customer_Revenue[[#This Row],[4/1/2022]:[6/30/2022]], "&gt;0"), 0)</f>
        <v>26.994444444444444</v>
      </c>
      <c r="F1133" s="1">
        <f>IFERROR(AVEDEV(Customer_Revenue[[#This Row],[4/1/2022]:[6/30/2022]]),0)</f>
        <v>16.504938271604935</v>
      </c>
      <c r="G1133" s="1">
        <f>IFERROR(MAX(0,#REF!-#REF!),0)</f>
        <v>0</v>
      </c>
      <c r="H1133" s="1">
        <f>IFERROR(#REF!+#REF!,0)</f>
        <v>0</v>
      </c>
      <c r="I1133" s="2">
        <f>IFERROR(AVERAGEIF(Customer_Revenue[[#This Row],[4/1/2022]:[9/30/2022]], "&gt;0"),0)</f>
        <v>30.791499999999992</v>
      </c>
      <c r="J1133" s="1">
        <f>IFERROR(AVEDEV(Customer_Revenue[[#This Row],[4/1/2022]:[9/30/2022]]),0)</f>
        <v>19.472653061224491</v>
      </c>
      <c r="K1133" s="1">
        <f>IFERROR(MAX(0,Customer_Revenue[[#This Row],[Q3 Mean]]-Customer_Revenue[[#This Row],[Q3 Mean Absolute Deviation]]),0)</f>
        <v>11.318846938775501</v>
      </c>
      <c r="L1133" s="1">
        <f>IFERROR(MAX(0,Customer_Revenue[[#This Row],[Q3 Mean]]+Customer_Revenue[[#This Row],[Q3 Mean Absolute Deviation]]),0)</f>
        <v>50.264153061224484</v>
      </c>
      <c r="M1133" s="2">
        <f>IFERROR(AVERAGEIF(Customer_Revenue[[#This Row],[10/1/2021]:[3/31/2022]], "&gt;0"),0)</f>
        <v>17.262962962962959</v>
      </c>
      <c r="N1133" s="1">
        <f>IFERROR(AVEDEV(Customer_Revenue[[#This Row],[10/1/2021]:[3/31/2022]]),0)</f>
        <v>9.3673525377229012</v>
      </c>
      <c r="O1133" s="1">
        <f>IFERROR(MAX(0,#REF!-#REF!),0)</f>
        <v>0</v>
      </c>
      <c r="P1133" s="1">
        <f>IFERROR(#REF!+#REF!,0)</f>
        <v>0</v>
      </c>
      <c r="Q1133">
        <v>15111</v>
      </c>
      <c r="T1133">
        <v>10.94</v>
      </c>
      <c r="Y1133">
        <v>33.9</v>
      </c>
      <c r="AD1133">
        <v>10.94</v>
      </c>
      <c r="AH1133">
        <v>33.9</v>
      </c>
      <c r="AL1133">
        <v>10.94</v>
      </c>
      <c r="AP1133">
        <v>10.94</v>
      </c>
      <c r="AU1133">
        <v>33.9</v>
      </c>
      <c r="AZ1133">
        <v>10.94</v>
      </c>
      <c r="BE1133">
        <v>33.9</v>
      </c>
      <c r="BJ1133">
        <v>10.94</v>
      </c>
      <c r="BO1133">
        <v>10.94</v>
      </c>
      <c r="BT1133">
        <v>10.94</v>
      </c>
      <c r="BY1133">
        <v>10.94</v>
      </c>
      <c r="CD1133">
        <v>10.94</v>
      </c>
      <c r="CI1133">
        <v>33.9</v>
      </c>
      <c r="CK1133" s="17"/>
      <c r="CN1133">
        <v>10.94</v>
      </c>
      <c r="CS1133">
        <v>10.94</v>
      </c>
      <c r="CX1133">
        <v>10.94</v>
      </c>
      <c r="DC1133">
        <v>10.94</v>
      </c>
      <c r="DH1133">
        <v>33.9</v>
      </c>
      <c r="DM1133">
        <v>10.94</v>
      </c>
      <c r="DR1133">
        <v>10.94</v>
      </c>
      <c r="DW1133">
        <v>10.94</v>
      </c>
      <c r="EB1133">
        <v>43.9</v>
      </c>
      <c r="EG1133">
        <v>10.94</v>
      </c>
      <c r="EL1133">
        <v>10.94</v>
      </c>
      <c r="EQ1133">
        <v>10.94</v>
      </c>
      <c r="EV1133">
        <v>43.9</v>
      </c>
      <c r="FA1133">
        <v>10.94</v>
      </c>
      <c r="FF1133">
        <v>10.94</v>
      </c>
      <c r="FK1133">
        <v>43.9</v>
      </c>
      <c r="FP1133">
        <v>10.94</v>
      </c>
      <c r="FU1133">
        <v>13.94</v>
      </c>
      <c r="FZ1133">
        <v>46.9</v>
      </c>
      <c r="GE1133">
        <v>13.94</v>
      </c>
      <c r="GJ1133">
        <v>47.55</v>
      </c>
      <c r="HS1133">
        <v>14.59</v>
      </c>
      <c r="HX1133">
        <v>54.51</v>
      </c>
      <c r="IC1133">
        <v>51.51</v>
      </c>
      <c r="IH1133">
        <v>14.59</v>
      </c>
      <c r="IM1133">
        <v>60.04</v>
      </c>
      <c r="IR1133">
        <v>14.39</v>
      </c>
      <c r="IW1133">
        <v>60.04</v>
      </c>
      <c r="JB1133">
        <v>14.39</v>
      </c>
      <c r="JE1133">
        <v>0</v>
      </c>
      <c r="JG1133">
        <v>60.04</v>
      </c>
      <c r="JL1133">
        <v>14.39</v>
      </c>
      <c r="JQ1133">
        <v>14.39</v>
      </c>
    </row>
    <row r="1134" spans="1:278" x14ac:dyDescent="0.3">
      <c r="A1134" s="2">
        <f>IFERROR(AVERAGEIF(Customer_Revenue[[#This Row],[1/3/2022]:[3/31/2022]], "&gt;0"), 0)</f>
        <v>46.48</v>
      </c>
      <c r="B1134" s="1">
        <f>IFERROR(AVEDEV(Customer_Revenue[[#This Row],[1/3/2022]:[3/31/2022]]),0)</f>
        <v>0</v>
      </c>
      <c r="C1134" s="1">
        <f>IFERROR(MAX(0,#REF!-#REF!),0)</f>
        <v>0</v>
      </c>
      <c r="D1134" s="1">
        <f>IFERROR(#REF!+#REF!,0)</f>
        <v>0</v>
      </c>
      <c r="E1134" s="2">
        <f>IFERROR(AVERAGEIF(Customer_Revenue[[#This Row],[4/1/2022]:[6/30/2022]], "&gt;0"), 0)</f>
        <v>48.75</v>
      </c>
      <c r="F1134" s="1">
        <f>IFERROR(AVEDEV(Customer_Revenue[[#This Row],[4/1/2022]:[6/30/2022]]),0)</f>
        <v>0.77000000000000313</v>
      </c>
      <c r="G1134" s="1">
        <f>IFERROR(MAX(0,#REF!-#REF!),0)</f>
        <v>0</v>
      </c>
      <c r="H1134" s="1">
        <f>IFERROR(#REF!+#REF!,0)</f>
        <v>0</v>
      </c>
      <c r="I1134" s="2">
        <f>IFERROR(AVERAGEIF(Customer_Revenue[[#This Row],[4/1/2022]:[9/30/2022]], "&gt;0"),0)</f>
        <v>48.926666666666669</v>
      </c>
      <c r="J1134" s="1">
        <f>IFERROR(AVEDEV(Customer_Revenue[[#This Row],[4/1/2022]:[9/30/2022]]),0)</f>
        <v>11.982040816326531</v>
      </c>
      <c r="K1134" s="1">
        <f>IFERROR(MAX(0,Customer_Revenue[[#This Row],[Q3 Mean]]-Customer_Revenue[[#This Row],[Q3 Mean Absolute Deviation]]),0)</f>
        <v>36.944625850340138</v>
      </c>
      <c r="L1134" s="1">
        <f>IFERROR(MAX(0,Customer_Revenue[[#This Row],[Q3 Mean]]+Customer_Revenue[[#This Row],[Q3 Mean Absolute Deviation]]),0)</f>
        <v>60.908707482993201</v>
      </c>
      <c r="M1134" s="2">
        <f>IFERROR(AVERAGEIF(Customer_Revenue[[#This Row],[10/1/2021]:[3/31/2022]], "&gt;0"),0)</f>
        <v>57.45333333333334</v>
      </c>
      <c r="N1134" s="1">
        <f>IFERROR(AVEDEV(Customer_Revenue[[#This Row],[10/1/2021]:[3/31/2022]]),0)</f>
        <v>14.755555555555562</v>
      </c>
      <c r="O1134" s="1">
        <f>IFERROR(MAX(0,#REF!-#REF!),0)</f>
        <v>0</v>
      </c>
      <c r="P1134" s="1">
        <f>IFERROR(#REF!+#REF!,0)</f>
        <v>0</v>
      </c>
      <c r="Q1134">
        <v>15112</v>
      </c>
      <c r="AH1134">
        <v>101.72</v>
      </c>
      <c r="BE1134">
        <v>57.08</v>
      </c>
      <c r="BT1134">
        <v>46.48</v>
      </c>
      <c r="CK1134" s="17"/>
      <c r="CN1134">
        <v>46.48</v>
      </c>
      <c r="DH1134">
        <v>46.48</v>
      </c>
      <c r="EB1134">
        <v>46.48</v>
      </c>
      <c r="EV1134">
        <v>47.98</v>
      </c>
      <c r="FP1134">
        <v>47.98</v>
      </c>
      <c r="GJ1134">
        <v>49.52</v>
      </c>
      <c r="HD1134">
        <v>49.52</v>
      </c>
      <c r="HX1134">
        <v>49.52</v>
      </c>
      <c r="IR1134">
        <v>0</v>
      </c>
      <c r="JL1134">
        <v>49.04</v>
      </c>
    </row>
    <row r="1135" spans="1:278" x14ac:dyDescent="0.3">
      <c r="A1135" s="2">
        <f>IFERROR(AVERAGEIF(Customer_Revenue[[#This Row],[1/3/2022]:[3/31/2022]], "&gt;0"), 0)</f>
        <v>58.179999999999986</v>
      </c>
      <c r="B1135" s="1">
        <f>IFERROR(AVEDEV(Customer_Revenue[[#This Row],[1/3/2022]:[3/31/2022]]),0)</f>
        <v>1.4210854715202004E-14</v>
      </c>
      <c r="C1135" s="1">
        <f>IFERROR(MAX(0,#REF!-#REF!),0)</f>
        <v>0</v>
      </c>
      <c r="D1135" s="1">
        <f>IFERROR(#REF!+#REF!,0)</f>
        <v>0</v>
      </c>
      <c r="E1135" s="2">
        <f>IFERROR(AVERAGEIF(Customer_Revenue[[#This Row],[4/1/2022]:[6/30/2022]], "&gt;0"), 0)</f>
        <v>54.023333333333341</v>
      </c>
      <c r="F1135" s="1">
        <f>IFERROR(AVEDEV(Customer_Revenue[[#This Row],[4/1/2022]:[6/30/2022]]),0)</f>
        <v>7.1911111111111055</v>
      </c>
      <c r="G1135" s="1">
        <f>IFERROR(MAX(0,#REF!-#REF!),0)</f>
        <v>0</v>
      </c>
      <c r="H1135" s="1">
        <f>IFERROR(#REF!+#REF!,0)</f>
        <v>0</v>
      </c>
      <c r="I1135" s="2">
        <f>IFERROR(AVERAGEIF(Customer_Revenue[[#This Row],[4/1/2022]:[9/30/2022]], "&gt;0"),0)</f>
        <v>49.508695652173927</v>
      </c>
      <c r="J1135" s="1">
        <f>IFERROR(AVEDEV(Customer_Revenue[[#This Row],[4/1/2022]:[9/30/2022]]),0)</f>
        <v>14.653759999999995</v>
      </c>
      <c r="K1135" s="1">
        <f>IFERROR(MAX(0,Customer_Revenue[[#This Row],[Q3 Mean]]-Customer_Revenue[[#This Row],[Q3 Mean Absolute Deviation]]),0)</f>
        <v>34.854935652173936</v>
      </c>
      <c r="L1135" s="1">
        <f>IFERROR(MAX(0,Customer_Revenue[[#This Row],[Q3 Mean]]+Customer_Revenue[[#This Row],[Q3 Mean Absolute Deviation]]),0)</f>
        <v>64.162455652173918</v>
      </c>
      <c r="M1135" s="2">
        <f>IFERROR(AVERAGEIF(Customer_Revenue[[#This Row],[10/1/2021]:[3/31/2022]], "&gt;0"),0)</f>
        <v>67.210000000000036</v>
      </c>
      <c r="N1135" s="1">
        <f>IFERROR(AVEDEV(Customer_Revenue[[#This Row],[10/1/2021]:[3/31/2022]]),0)</f>
        <v>10.731111111111115</v>
      </c>
      <c r="O1135" s="1">
        <f>IFERROR(MAX(0,#REF!-#REF!),0)</f>
        <v>0</v>
      </c>
      <c r="P1135" s="1">
        <f>IFERROR(#REF!+#REF!,0)</f>
        <v>0</v>
      </c>
      <c r="Q1135">
        <v>15113</v>
      </c>
      <c r="T1135">
        <v>81.13</v>
      </c>
      <c r="Y1135">
        <v>78.73</v>
      </c>
      <c r="AD1135">
        <v>77.77</v>
      </c>
      <c r="AH1135">
        <v>78.25</v>
      </c>
      <c r="AL1135">
        <v>85.45</v>
      </c>
      <c r="AP1135">
        <v>76.900000000000006</v>
      </c>
      <c r="AU1135">
        <v>86.23</v>
      </c>
      <c r="AZ1135">
        <v>77.680000000000007</v>
      </c>
      <c r="BE1135">
        <v>77.680000000000007</v>
      </c>
      <c r="BJ1135">
        <v>82.18</v>
      </c>
      <c r="BO1135">
        <v>82.18</v>
      </c>
      <c r="BT1135">
        <v>57.79</v>
      </c>
      <c r="BY1135">
        <v>58.18</v>
      </c>
      <c r="CD1135">
        <v>58.18</v>
      </c>
      <c r="CI1135">
        <v>58.18</v>
      </c>
      <c r="CK1135" s="17"/>
      <c r="CN1135">
        <v>58.18</v>
      </c>
      <c r="CS1135">
        <v>58.18</v>
      </c>
      <c r="CX1135">
        <v>58.18</v>
      </c>
      <c r="DC1135">
        <v>58.18</v>
      </c>
      <c r="DH1135">
        <v>58.18</v>
      </c>
      <c r="DM1135">
        <v>58.18</v>
      </c>
      <c r="DR1135">
        <v>58.18</v>
      </c>
      <c r="DW1135">
        <v>58.18</v>
      </c>
      <c r="EB1135">
        <v>58.18</v>
      </c>
      <c r="EG1135">
        <v>58.18</v>
      </c>
      <c r="EL1135">
        <v>58.18</v>
      </c>
      <c r="EQ1135">
        <v>58.18</v>
      </c>
      <c r="EV1135">
        <v>58.18</v>
      </c>
      <c r="FA1135">
        <v>58.18</v>
      </c>
      <c r="FF1135">
        <v>58.18</v>
      </c>
      <c r="FK1135">
        <v>57.4</v>
      </c>
      <c r="FP1135">
        <v>58.18</v>
      </c>
      <c r="FU1135">
        <v>58.18</v>
      </c>
      <c r="FZ1135">
        <v>58.18</v>
      </c>
      <c r="GE1135">
        <v>58.18</v>
      </c>
      <c r="GJ1135">
        <v>59.36</v>
      </c>
      <c r="GO1135">
        <v>59.36</v>
      </c>
      <c r="GY1135">
        <v>32.450000000000003</v>
      </c>
      <c r="HD1135">
        <v>32.450000000000003</v>
      </c>
      <c r="HI1135">
        <v>0</v>
      </c>
      <c r="HN1135">
        <v>32.06</v>
      </c>
      <c r="HS1135">
        <v>32.450000000000003</v>
      </c>
      <c r="HX1135">
        <v>32.450000000000003</v>
      </c>
      <c r="IC1135">
        <v>32.450000000000003</v>
      </c>
      <c r="IH1135">
        <v>32.450000000000003</v>
      </c>
      <c r="IM1135">
        <v>0</v>
      </c>
      <c r="IR1135">
        <v>54.76</v>
      </c>
      <c r="IW1135">
        <v>54.76</v>
      </c>
      <c r="JB1135">
        <v>54.76</v>
      </c>
      <c r="JG1135">
        <v>54.76</v>
      </c>
      <c r="JL1135">
        <v>54.76</v>
      </c>
      <c r="JQ1135">
        <v>54.76</v>
      </c>
    </row>
    <row r="1136" spans="1:278" x14ac:dyDescent="0.3">
      <c r="A1136" s="2">
        <f>IFERROR(AVERAGEIF(Customer_Revenue[[#This Row],[1/3/2022]:[3/31/2022]], "&gt;0"), 0)</f>
        <v>39.902500000000003</v>
      </c>
      <c r="B1136" s="1">
        <f>IFERROR(AVEDEV(Customer_Revenue[[#This Row],[1/3/2022]:[3/31/2022]]),0)</f>
        <v>17.734444444444446</v>
      </c>
      <c r="C1136" s="1">
        <f>IFERROR(MAX(0,#REF!-#REF!),0)</f>
        <v>0</v>
      </c>
      <c r="D1136" s="1">
        <f>IFERROR(#REF!+#REF!,0)</f>
        <v>0</v>
      </c>
      <c r="E1136" s="2">
        <f>IFERROR(AVERAGEIF(Customer_Revenue[[#This Row],[4/1/2022]:[6/30/2022]], "&gt;0"), 0)</f>
        <v>59.77</v>
      </c>
      <c r="F1136" s="1">
        <f>IFERROR(AVEDEV(Customer_Revenue[[#This Row],[4/1/2022]:[6/30/2022]]),0)</f>
        <v>3.5199999999999982</v>
      </c>
      <c r="G1136" s="1">
        <f>IFERROR(MAX(0,#REF!-#REF!),0)</f>
        <v>0</v>
      </c>
      <c r="H1136" s="1">
        <f>IFERROR(#REF!+#REF!,0)</f>
        <v>0</v>
      </c>
      <c r="I1136" s="2">
        <f>IFERROR(AVERAGEIF(Customer_Revenue[[#This Row],[4/1/2022]:[9/30/2022]], "&gt;0"),0)</f>
        <v>61.314999999999998</v>
      </c>
      <c r="J1136" s="1">
        <f>IFERROR(AVEDEV(Customer_Revenue[[#This Row],[4/1/2022]:[9/30/2022]]),0)</f>
        <v>2.2750000000000021</v>
      </c>
      <c r="K1136" s="1">
        <f>IFERROR(MAX(0,Customer_Revenue[[#This Row],[Q3 Mean]]-Customer_Revenue[[#This Row],[Q3 Mean Absolute Deviation]]),0)</f>
        <v>59.039999999999992</v>
      </c>
      <c r="L1136" s="1">
        <f>IFERROR(MAX(0,Customer_Revenue[[#This Row],[Q3 Mean]]+Customer_Revenue[[#This Row],[Q3 Mean Absolute Deviation]]),0)</f>
        <v>63.59</v>
      </c>
      <c r="M1136" s="2">
        <f>IFERROR(AVERAGEIF(Customer_Revenue[[#This Row],[10/1/2021]:[3/31/2022]], "&gt;0"),0)</f>
        <v>29.971428571428572</v>
      </c>
      <c r="N1136" s="1">
        <f>IFERROR(AVEDEV(Customer_Revenue[[#This Row],[10/1/2021]:[3/31/2022]]),0)</f>
        <v>15.138</v>
      </c>
      <c r="O1136" s="1">
        <f>IFERROR(MAX(0,#REF!-#REF!),0)</f>
        <v>0</v>
      </c>
      <c r="P1136" s="1">
        <f>IFERROR(#REF!+#REF!,0)</f>
        <v>0</v>
      </c>
      <c r="Q1136">
        <v>15114</v>
      </c>
      <c r="AB1136">
        <v>0</v>
      </c>
      <c r="AD1136">
        <v>16.73</v>
      </c>
      <c r="AU1136">
        <v>16.73</v>
      </c>
      <c r="BO1136">
        <v>16.73</v>
      </c>
      <c r="CI1136">
        <v>26.74</v>
      </c>
      <c r="CK1136" s="17"/>
      <c r="DC1136">
        <v>26.74</v>
      </c>
      <c r="DM1136">
        <v>0</v>
      </c>
      <c r="DQ1136">
        <v>0</v>
      </c>
      <c r="DW1136">
        <v>51.64</v>
      </c>
      <c r="EQ1136">
        <v>54.49</v>
      </c>
      <c r="FK1136">
        <v>54.49</v>
      </c>
      <c r="GE1136">
        <v>61.64</v>
      </c>
      <c r="GY1136">
        <v>63.18</v>
      </c>
      <c r="HS1136">
        <v>63.18</v>
      </c>
      <c r="IM1136">
        <v>62.7</v>
      </c>
      <c r="JG1136">
        <v>62.7</v>
      </c>
    </row>
    <row r="1137" spans="1:278" x14ac:dyDescent="0.3">
      <c r="A1137" s="2">
        <f>IFERROR(AVERAGEIF(Customer_Revenue[[#This Row],[1/3/2022]:[3/31/2022]], "&gt;0"), 0)</f>
        <v>48.563846153846157</v>
      </c>
      <c r="B1137" s="1">
        <f>IFERROR(AVEDEV(Customer_Revenue[[#This Row],[1/3/2022]:[3/31/2022]]),0)</f>
        <v>6.0284023668639062</v>
      </c>
      <c r="C1137" s="1">
        <f>IFERROR(MAX(0,#REF!-#REF!),0)</f>
        <v>0</v>
      </c>
      <c r="D1137" s="1">
        <f>IFERROR(#REF!+#REF!,0)</f>
        <v>0</v>
      </c>
      <c r="E1137" s="2">
        <f>IFERROR(AVERAGEIF(Customer_Revenue[[#This Row],[4/1/2022]:[6/30/2022]], "&gt;0"), 0)</f>
        <v>36.489230769230772</v>
      </c>
      <c r="F1137" s="1">
        <f>IFERROR(AVEDEV(Customer_Revenue[[#This Row],[4/1/2022]:[6/30/2022]]),0)</f>
        <v>4.9957396449704143</v>
      </c>
      <c r="G1137" s="1">
        <f>IFERROR(MAX(0,#REF!-#REF!),0)</f>
        <v>0</v>
      </c>
      <c r="H1137" s="1">
        <f>IFERROR(#REF!+#REF!,0)</f>
        <v>0</v>
      </c>
      <c r="I1137" s="2">
        <f>IFERROR(AVERAGEIF(Customer_Revenue[[#This Row],[4/1/2022]:[9/30/2022]], "&gt;0"),0)</f>
        <v>44.314230769230775</v>
      </c>
      <c r="J1137" s="1">
        <f>IFERROR(AVEDEV(Customer_Revenue[[#This Row],[4/1/2022]:[9/30/2022]]),0)</f>
        <v>15.8346449704142</v>
      </c>
      <c r="K1137" s="1">
        <f>IFERROR(MAX(0,Customer_Revenue[[#This Row],[Q3 Mean]]-Customer_Revenue[[#This Row],[Q3 Mean Absolute Deviation]]),0)</f>
        <v>28.479585798816576</v>
      </c>
      <c r="L1137" s="1">
        <f>IFERROR(MAX(0,Customer_Revenue[[#This Row],[Q3 Mean]]+Customer_Revenue[[#This Row],[Q3 Mean Absolute Deviation]]),0)</f>
        <v>60.148875739644978</v>
      </c>
      <c r="M1137" s="2">
        <f>IFERROR(AVERAGEIF(Customer_Revenue[[#This Row],[10/1/2021]:[3/31/2022]], "&gt;0"),0)</f>
        <v>44.177037037037046</v>
      </c>
      <c r="N1137" s="1">
        <f>IFERROR(AVEDEV(Customer_Revenue[[#This Row],[10/1/2021]:[3/31/2022]]),0)</f>
        <v>5.4703978052126176</v>
      </c>
      <c r="O1137" s="1">
        <f>IFERROR(MAX(0,#REF!-#REF!),0)</f>
        <v>0</v>
      </c>
      <c r="P1137" s="1">
        <f>IFERROR(#REF!+#REF!,0)</f>
        <v>0</v>
      </c>
      <c r="Q1137">
        <v>15115</v>
      </c>
      <c r="T1137">
        <v>36.130000000000003</v>
      </c>
      <c r="Y1137">
        <v>36.130000000000003</v>
      </c>
      <c r="AD1137">
        <v>50.28</v>
      </c>
      <c r="AH1137">
        <v>36.130000000000003</v>
      </c>
      <c r="AL1137">
        <v>36.130000000000003</v>
      </c>
      <c r="AP1137">
        <v>36.130000000000003</v>
      </c>
      <c r="AU1137">
        <v>50.28</v>
      </c>
      <c r="AZ1137">
        <v>36.130000000000003</v>
      </c>
      <c r="BE1137">
        <v>36.130000000000003</v>
      </c>
      <c r="BJ1137">
        <v>34.61</v>
      </c>
      <c r="BO1137">
        <v>48.76</v>
      </c>
      <c r="BT1137">
        <v>40.200000000000003</v>
      </c>
      <c r="BY1137">
        <v>40.200000000000003</v>
      </c>
      <c r="CD1137">
        <v>44.21</v>
      </c>
      <c r="CI1137">
        <v>58.36</v>
      </c>
      <c r="CK1137" s="17"/>
      <c r="CN1137">
        <v>44.21</v>
      </c>
      <c r="CS1137">
        <v>44.21</v>
      </c>
      <c r="CX1137">
        <v>44.21</v>
      </c>
      <c r="DC1137">
        <v>58.36</v>
      </c>
      <c r="DH1137">
        <v>44.21</v>
      </c>
      <c r="DM1137">
        <v>44.21</v>
      </c>
      <c r="DR1137">
        <v>44.21</v>
      </c>
      <c r="DW1137">
        <v>58.36</v>
      </c>
      <c r="EB1137">
        <v>44.21</v>
      </c>
      <c r="EG1137">
        <v>44.21</v>
      </c>
      <c r="EL1137">
        <v>44.21</v>
      </c>
      <c r="EQ1137">
        <v>58.36</v>
      </c>
      <c r="EV1137">
        <v>32.770000000000003</v>
      </c>
      <c r="FA1137">
        <v>32.770000000000003</v>
      </c>
      <c r="FF1137">
        <v>32.770000000000003</v>
      </c>
      <c r="FK1137">
        <v>46.92</v>
      </c>
      <c r="FP1137">
        <v>32.770000000000003</v>
      </c>
      <c r="FU1137">
        <v>32.770000000000003</v>
      </c>
      <c r="FZ1137">
        <v>32.770000000000003</v>
      </c>
      <c r="GE1137">
        <v>46.92</v>
      </c>
      <c r="GJ1137">
        <v>33.950000000000003</v>
      </c>
      <c r="GO1137">
        <v>33.950000000000003</v>
      </c>
      <c r="GT1137">
        <v>33.950000000000003</v>
      </c>
      <c r="GY1137">
        <v>48.1</v>
      </c>
      <c r="HD1137">
        <v>33.950000000000003</v>
      </c>
      <c r="HI1137">
        <v>33.950000000000003</v>
      </c>
      <c r="HN1137">
        <v>33.950000000000003</v>
      </c>
      <c r="HS1137">
        <v>48.1</v>
      </c>
      <c r="HX1137">
        <v>33.950000000000003</v>
      </c>
      <c r="IC1137">
        <v>33.950000000000003</v>
      </c>
      <c r="IH1137">
        <v>94.95</v>
      </c>
      <c r="IM1137">
        <v>183.33</v>
      </c>
      <c r="IR1137">
        <v>33.58</v>
      </c>
      <c r="IW1137">
        <v>33.58</v>
      </c>
      <c r="JB1137">
        <v>33.58</v>
      </c>
      <c r="JG1137">
        <v>47.73</v>
      </c>
      <c r="JL1137">
        <v>33.58</v>
      </c>
      <c r="JQ1137">
        <v>33.58</v>
      </c>
    </row>
    <row r="1138" spans="1:278" x14ac:dyDescent="0.3">
      <c r="A1138" s="2">
        <f>IFERROR(AVERAGEIF(Customer_Revenue[[#This Row],[1/3/2022]:[3/31/2022]], "&gt;0"), 0)</f>
        <v>27.916666666666668</v>
      </c>
      <c r="B1138" s="1">
        <f>IFERROR(AVEDEV(Customer_Revenue[[#This Row],[1/3/2022]:[3/31/2022]]),0)</f>
        <v>1.155555555555555</v>
      </c>
      <c r="C1138" s="1">
        <f>IFERROR(MAX(0,#REF!-#REF!),0)</f>
        <v>0</v>
      </c>
      <c r="D1138" s="1">
        <f>IFERROR(#REF!+#REF!,0)</f>
        <v>0</v>
      </c>
      <c r="E1138" s="2">
        <f>IFERROR(AVERAGEIF(Customer_Revenue[[#This Row],[4/1/2022]:[6/30/2022]], "&gt;0"), 0)</f>
        <v>30.16333333333333</v>
      </c>
      <c r="F1138" s="1">
        <f>IFERROR(AVEDEV(Customer_Revenue[[#This Row],[4/1/2022]:[6/30/2022]]),0)</f>
        <v>0.68444444444444485</v>
      </c>
      <c r="G1138" s="1">
        <f>IFERROR(MAX(0,#REF!-#REF!),0)</f>
        <v>0</v>
      </c>
      <c r="H1138" s="1">
        <f>IFERROR(#REF!+#REF!,0)</f>
        <v>0</v>
      </c>
      <c r="I1138" s="2">
        <f>IFERROR(AVERAGEIF(Customer_Revenue[[#This Row],[4/1/2022]:[9/30/2022]], "&gt;0"),0)</f>
        <v>30.596666666666668</v>
      </c>
      <c r="J1138" s="1">
        <f>IFERROR(AVEDEV(Customer_Revenue[[#This Row],[4/1/2022]:[9/30/2022]]),0)</f>
        <v>0.63111111111111207</v>
      </c>
      <c r="K1138" s="1">
        <f>IFERROR(MAX(0,Customer_Revenue[[#This Row],[Q3 Mean]]-Customer_Revenue[[#This Row],[Q3 Mean Absolute Deviation]]),0)</f>
        <v>29.965555555555554</v>
      </c>
      <c r="L1138" s="1">
        <f>IFERROR(MAX(0,Customer_Revenue[[#This Row],[Q3 Mean]]+Customer_Revenue[[#This Row],[Q3 Mean Absolute Deviation]]),0)</f>
        <v>31.227777777777781</v>
      </c>
      <c r="M1138" s="2">
        <f>IFERROR(AVERAGEIF(Customer_Revenue[[#This Row],[10/1/2021]:[3/31/2022]], "&gt;0"),0)</f>
        <v>27.421428571428574</v>
      </c>
      <c r="N1138" s="1">
        <f>IFERROR(AVEDEV(Customer_Revenue[[#This Row],[10/1/2021]:[3/31/2022]]),0)</f>
        <v>5.9984374999999979</v>
      </c>
      <c r="O1138" s="1">
        <f>IFERROR(MAX(0,#REF!-#REF!),0)</f>
        <v>0</v>
      </c>
      <c r="P1138" s="1">
        <f>IFERROR(#REF!+#REF!,0)</f>
        <v>0</v>
      </c>
      <c r="Q1138">
        <v>15116</v>
      </c>
      <c r="W1138">
        <v>0</v>
      </c>
      <c r="Y1138">
        <v>27.05</v>
      </c>
      <c r="AP1138">
        <v>27.05</v>
      </c>
      <c r="BJ1138">
        <v>27.05</v>
      </c>
      <c r="CD1138">
        <v>27.05</v>
      </c>
      <c r="CK1138" s="17"/>
      <c r="CX1138">
        <v>27.05</v>
      </c>
      <c r="DR1138">
        <v>27.05</v>
      </c>
      <c r="EL1138">
        <v>29.65</v>
      </c>
      <c r="FF1138">
        <v>29.65</v>
      </c>
      <c r="FZ1138">
        <v>29.65</v>
      </c>
      <c r="GT1138">
        <v>31.19</v>
      </c>
      <c r="HN1138">
        <v>31.19</v>
      </c>
      <c r="IH1138">
        <v>31.19</v>
      </c>
      <c r="JB1138">
        <v>30.71</v>
      </c>
    </row>
    <row r="1139" spans="1:278" x14ac:dyDescent="0.3">
      <c r="A1139" s="2">
        <f>IFERROR(AVERAGEIF(Customer_Revenue[[#This Row],[1/3/2022]:[3/31/2022]], "&gt;0"), 0)</f>
        <v>30.643076923076926</v>
      </c>
      <c r="B1139" s="1">
        <f>IFERROR(AVEDEV(Customer_Revenue[[#This Row],[1/3/2022]:[3/31/2022]]),0)</f>
        <v>2.2508875739644996</v>
      </c>
      <c r="C1139" s="1">
        <f>IFERROR(MAX(0,#REF!-#REF!),0)</f>
        <v>0</v>
      </c>
      <c r="D1139" s="1">
        <f>IFERROR(#REF!+#REF!,0)</f>
        <v>0</v>
      </c>
      <c r="E1139" s="2">
        <f>IFERROR(AVERAGEIF(Customer_Revenue[[#This Row],[4/1/2022]:[6/30/2022]], "&gt;0"), 0)</f>
        <v>39.056153846153848</v>
      </c>
      <c r="F1139" s="1">
        <f>IFERROR(AVEDEV(Customer_Revenue[[#This Row],[4/1/2022]:[6/30/2022]]),0)</f>
        <v>3.5345562130177521</v>
      </c>
      <c r="G1139" s="1">
        <f>IFERROR(MAX(0,#REF!-#REF!),0)</f>
        <v>0</v>
      </c>
      <c r="H1139" s="1">
        <f>IFERROR(#REF!+#REF!,0)</f>
        <v>0</v>
      </c>
      <c r="I1139" s="2">
        <f>IFERROR(AVERAGEIF(Customer_Revenue[[#This Row],[4/1/2022]:[9/30/2022]], "&gt;0"),0)</f>
        <v>40.619615384615379</v>
      </c>
      <c r="J1139" s="1">
        <f>IFERROR(AVEDEV(Customer_Revenue[[#This Row],[4/1/2022]:[9/30/2022]]),0)</f>
        <v>2.7478994082840207</v>
      </c>
      <c r="K1139" s="1">
        <f>IFERROR(MAX(0,Customer_Revenue[[#This Row],[Q3 Mean]]-Customer_Revenue[[#This Row],[Q3 Mean Absolute Deviation]]),0)</f>
        <v>37.871715976331359</v>
      </c>
      <c r="L1139" s="1">
        <f>IFERROR(MAX(0,Customer_Revenue[[#This Row],[Q3 Mean]]+Customer_Revenue[[#This Row],[Q3 Mean Absolute Deviation]]),0)</f>
        <v>43.367514792899399</v>
      </c>
      <c r="M1139" s="2">
        <f>IFERROR(AVERAGEIF(Customer_Revenue[[#This Row],[10/1/2021]:[3/31/2022]], "&gt;0"),0)</f>
        <v>31.271851851851835</v>
      </c>
      <c r="N1139" s="1">
        <f>IFERROR(AVEDEV(Customer_Revenue[[#This Row],[10/1/2021]:[3/31/2022]]),0)</f>
        <v>2.4471879286694018</v>
      </c>
      <c r="O1139" s="1">
        <f>IFERROR(MAX(0,#REF!-#REF!),0)</f>
        <v>0</v>
      </c>
      <c r="P1139" s="1">
        <f>IFERROR(#REF!+#REF!,0)</f>
        <v>0</v>
      </c>
      <c r="Q1139">
        <v>15117</v>
      </c>
      <c r="T1139">
        <v>36.619999999999997</v>
      </c>
      <c r="Y1139">
        <v>30.28</v>
      </c>
      <c r="AD1139">
        <v>30.28</v>
      </c>
      <c r="AH1139">
        <v>30.28</v>
      </c>
      <c r="AL1139">
        <v>36.619999999999997</v>
      </c>
      <c r="AP1139">
        <v>30.28</v>
      </c>
      <c r="AU1139">
        <v>30.28</v>
      </c>
      <c r="AZ1139">
        <v>30.28</v>
      </c>
      <c r="BE1139">
        <v>36.619999999999997</v>
      </c>
      <c r="BJ1139">
        <v>30.28</v>
      </c>
      <c r="BO1139">
        <v>30.28</v>
      </c>
      <c r="BT1139">
        <v>29.18</v>
      </c>
      <c r="BY1139">
        <v>35.520000000000003</v>
      </c>
      <c r="CD1139">
        <v>29.18</v>
      </c>
      <c r="CI1139">
        <v>29.18</v>
      </c>
      <c r="CK1139" s="17"/>
      <c r="CN1139">
        <v>29.18</v>
      </c>
      <c r="CS1139">
        <v>35.520000000000003</v>
      </c>
      <c r="CX1139">
        <v>29.18</v>
      </c>
      <c r="DC1139">
        <v>29.18</v>
      </c>
      <c r="DH1139">
        <v>29.18</v>
      </c>
      <c r="DM1139">
        <v>35.520000000000003</v>
      </c>
      <c r="DR1139">
        <v>29.18</v>
      </c>
      <c r="DW1139">
        <v>29.18</v>
      </c>
      <c r="EB1139">
        <v>29.18</v>
      </c>
      <c r="EG1139">
        <v>35.520000000000003</v>
      </c>
      <c r="EL1139">
        <v>29.18</v>
      </c>
      <c r="EQ1139">
        <v>29.18</v>
      </c>
      <c r="EV1139">
        <v>29.18</v>
      </c>
      <c r="FA1139">
        <v>41.03</v>
      </c>
      <c r="FF1139">
        <v>34.69</v>
      </c>
      <c r="FK1139">
        <v>34.69</v>
      </c>
      <c r="FP1139">
        <v>34.69</v>
      </c>
      <c r="FU1139">
        <v>46.03</v>
      </c>
      <c r="FZ1139">
        <v>39.69</v>
      </c>
      <c r="GE1139">
        <v>39.69</v>
      </c>
      <c r="GJ1139">
        <v>40.340000000000003</v>
      </c>
      <c r="GO1139">
        <v>46.68</v>
      </c>
      <c r="GT1139">
        <v>40.340000000000003</v>
      </c>
      <c r="GY1139">
        <v>40.340000000000003</v>
      </c>
      <c r="HD1139">
        <v>40.340000000000003</v>
      </c>
      <c r="HI1139">
        <v>46.68</v>
      </c>
      <c r="HN1139">
        <v>40.340000000000003</v>
      </c>
      <c r="HS1139">
        <v>40.340000000000003</v>
      </c>
      <c r="HX1139">
        <v>40.340000000000003</v>
      </c>
      <c r="IC1139">
        <v>46.68</v>
      </c>
      <c r="IH1139">
        <v>40.340000000000003</v>
      </c>
      <c r="IM1139">
        <v>40.14</v>
      </c>
      <c r="IR1139">
        <v>40.14</v>
      </c>
      <c r="IW1139">
        <v>46.48</v>
      </c>
      <c r="JB1139">
        <v>40.14</v>
      </c>
      <c r="JG1139">
        <v>40.14</v>
      </c>
      <c r="JL1139">
        <v>40.14</v>
      </c>
      <c r="JQ1139">
        <v>46.48</v>
      </c>
    </row>
    <row r="1140" spans="1:278" x14ac:dyDescent="0.3">
      <c r="A1140" s="2">
        <f>IFERROR(AVERAGEIF(Customer_Revenue[[#This Row],[1/3/2022]:[3/31/2022]], "&gt;0"), 0)</f>
        <v>48.04999999999999</v>
      </c>
      <c r="B1140" s="1">
        <f>IFERROR(AVEDEV(Customer_Revenue[[#This Row],[1/3/2022]:[3/31/2022]]),0)</f>
        <v>7.1054273576010019E-15</v>
      </c>
      <c r="C1140" s="1">
        <f>IFERROR(MAX(0,#REF!-#REF!),0)</f>
        <v>0</v>
      </c>
      <c r="D1140" s="1">
        <f>IFERROR(#REF!+#REF!,0)</f>
        <v>0</v>
      </c>
      <c r="E1140" s="2">
        <f>IFERROR(AVERAGEIF(Customer_Revenue[[#This Row],[4/1/2022]:[6/30/2022]], "&gt;0"), 0)</f>
        <v>48.05</v>
      </c>
      <c r="F1140" s="1">
        <f>IFERROR(AVEDEV(Customer_Revenue[[#This Row],[4/1/2022]:[6/30/2022]]),0)</f>
        <v>24.024999999999999</v>
      </c>
      <c r="G1140" s="1">
        <f>IFERROR(MAX(0,#REF!-#REF!),0)</f>
        <v>0</v>
      </c>
      <c r="H1140" s="1">
        <f>IFERROR(#REF!+#REF!,0)</f>
        <v>0</v>
      </c>
      <c r="I1140" s="2">
        <f>IFERROR(AVERAGEIF(Customer_Revenue[[#This Row],[4/1/2022]:[9/30/2022]], "&gt;0"),0)</f>
        <v>48.05</v>
      </c>
      <c r="J1140" s="1">
        <f>IFERROR(AVEDEV(Customer_Revenue[[#This Row],[4/1/2022]:[9/30/2022]]),0)</f>
        <v>21.355555555555554</v>
      </c>
      <c r="K1140" s="1">
        <f>IFERROR(MAX(0,Customer_Revenue[[#This Row],[Q3 Mean]]-Customer_Revenue[[#This Row],[Q3 Mean Absolute Deviation]]),0)</f>
        <v>26.694444444444443</v>
      </c>
      <c r="L1140" s="1">
        <f>IFERROR(MAX(0,Customer_Revenue[[#This Row],[Q3 Mean]]+Customer_Revenue[[#This Row],[Q3 Mean Absolute Deviation]]),0)</f>
        <v>69.405555555555551</v>
      </c>
      <c r="M1140" s="2">
        <f>IFERROR(AVERAGEIF(Customer_Revenue[[#This Row],[10/1/2021]:[3/31/2022]], "&gt;0"),0)</f>
        <v>48.050000000000004</v>
      </c>
      <c r="N1140" s="1">
        <f>IFERROR(AVEDEV(Customer_Revenue[[#This Row],[10/1/2021]:[3/31/2022]]),0)</f>
        <v>7.1054273576010019E-15</v>
      </c>
      <c r="O1140" s="1">
        <f>IFERROR(MAX(0,#REF!-#REF!),0)</f>
        <v>0</v>
      </c>
      <c r="P1140" s="1">
        <f>IFERROR(#REF!+#REF!,0)</f>
        <v>0</v>
      </c>
      <c r="Q1140">
        <v>15118</v>
      </c>
      <c r="AL1140">
        <v>48.05</v>
      </c>
      <c r="BE1140">
        <v>48.05</v>
      </c>
      <c r="BY1140">
        <v>48.05</v>
      </c>
      <c r="CK1140" s="17"/>
      <c r="CS1140">
        <v>48.05</v>
      </c>
      <c r="DM1140">
        <v>48.05</v>
      </c>
      <c r="EG1140">
        <v>48.05</v>
      </c>
      <c r="FA1140">
        <v>48.05</v>
      </c>
      <c r="FU1140">
        <v>0</v>
      </c>
      <c r="JQ1140">
        <v>0</v>
      </c>
    </row>
    <row r="1141" spans="1:278" x14ac:dyDescent="0.3">
      <c r="A1141" s="2">
        <f>IFERROR(AVERAGEIF(Customer_Revenue[[#This Row],[1/3/2022]:[3/31/2022]], "&gt;0"), 0)</f>
        <v>56.828461538461539</v>
      </c>
      <c r="B1141" s="1">
        <f>IFERROR(AVEDEV(Customer_Revenue[[#This Row],[1/3/2022]:[3/31/2022]]),0)</f>
        <v>3.1242603550295858</v>
      </c>
      <c r="C1141" s="1">
        <f>IFERROR(MAX(0,#REF!-#REF!),0)</f>
        <v>0</v>
      </c>
      <c r="D1141" s="1">
        <f>IFERROR(#REF!+#REF!,0)</f>
        <v>0</v>
      </c>
      <c r="E1141" s="2">
        <f>IFERROR(AVERAGEIF(Customer_Revenue[[#This Row],[4/1/2022]:[6/30/2022]], "&gt;0"), 0)</f>
        <v>60.322307692307689</v>
      </c>
      <c r="F1141" s="1">
        <f>IFERROR(AVEDEV(Customer_Revenue[[#This Row],[4/1/2022]:[6/30/2022]]),0)</f>
        <v>0.72899408284023903</v>
      </c>
      <c r="G1141" s="1">
        <f>IFERROR(MAX(0,#REF!-#REF!),0)</f>
        <v>0</v>
      </c>
      <c r="H1141" s="1">
        <f>IFERROR(#REF!+#REF!,0)</f>
        <v>0</v>
      </c>
      <c r="I1141" s="2">
        <f>IFERROR(AVERAGEIF(Customer_Revenue[[#This Row],[4/1/2022]:[9/30/2022]], "&gt;0"),0)</f>
        <v>60.666923076923062</v>
      </c>
      <c r="J1141" s="1">
        <f>IFERROR(AVEDEV(Customer_Revenue[[#This Row],[4/1/2022]:[9/30/2022]]),0)</f>
        <v>0.57656804733728584</v>
      </c>
      <c r="K1141" s="1">
        <f>IFERROR(MAX(0,Customer_Revenue[[#This Row],[Q3 Mean]]-Customer_Revenue[[#This Row],[Q3 Mean Absolute Deviation]]),0)</f>
        <v>60.09035502958578</v>
      </c>
      <c r="L1141" s="1">
        <f>IFERROR(MAX(0,Customer_Revenue[[#This Row],[Q3 Mean]]+Customer_Revenue[[#This Row],[Q3 Mean Absolute Deviation]]),0)</f>
        <v>61.243491124260345</v>
      </c>
      <c r="M1141" s="2">
        <f>IFERROR(AVERAGEIF(Customer_Revenue[[#This Row],[10/1/2021]:[3/31/2022]], "&gt;0"),0)</f>
        <v>58.648518518518522</v>
      </c>
      <c r="N1141" s="1">
        <f>IFERROR(AVEDEV(Customer_Revenue[[#This Row],[10/1/2021]:[3/31/2022]]),0)</f>
        <v>3.4875720164609061</v>
      </c>
      <c r="O1141" s="1">
        <f>IFERROR(MAX(0,#REF!-#REF!),0)</f>
        <v>0</v>
      </c>
      <c r="P1141" s="1">
        <f>IFERROR(#REF!+#REF!,0)</f>
        <v>0</v>
      </c>
      <c r="Q1141">
        <v>15121</v>
      </c>
      <c r="T1141">
        <v>55.75</v>
      </c>
      <c r="Y1141">
        <v>55.75</v>
      </c>
      <c r="AD1141">
        <v>62.35</v>
      </c>
      <c r="AH1141">
        <v>62.35</v>
      </c>
      <c r="AL1141">
        <v>62.35</v>
      </c>
      <c r="AP1141">
        <v>55.95</v>
      </c>
      <c r="AT1141">
        <v>62.83</v>
      </c>
      <c r="AY1141">
        <v>62.63</v>
      </c>
      <c r="BD1141">
        <v>54.93</v>
      </c>
      <c r="BI1141">
        <v>62.63</v>
      </c>
      <c r="BN1141">
        <v>62.63</v>
      </c>
      <c r="BS1141">
        <v>62.63</v>
      </c>
      <c r="BX1141">
        <v>62.63</v>
      </c>
      <c r="CC1141">
        <v>59.33</v>
      </c>
      <c r="CH1141">
        <v>62.63</v>
      </c>
      <c r="CK1141" s="17"/>
      <c r="CM1141">
        <v>62.63</v>
      </c>
      <c r="CR1141">
        <v>56.23</v>
      </c>
      <c r="CW1141">
        <v>56.03</v>
      </c>
      <c r="DB1141">
        <v>56.03</v>
      </c>
      <c r="DG1141">
        <v>56.03</v>
      </c>
      <c r="DL1141">
        <v>56.03</v>
      </c>
      <c r="DQ1141">
        <v>56.03</v>
      </c>
      <c r="DV1141">
        <v>56.03</v>
      </c>
      <c r="EA1141">
        <v>41.91</v>
      </c>
      <c r="EF1141">
        <v>59.73</v>
      </c>
      <c r="EK1141">
        <v>59.73</v>
      </c>
      <c r="EP1141">
        <v>59.73</v>
      </c>
      <c r="EU1141">
        <v>59.73</v>
      </c>
      <c r="EZ1141">
        <v>59.73</v>
      </c>
      <c r="FE1141">
        <v>59.73</v>
      </c>
      <c r="FJ1141">
        <v>59.73</v>
      </c>
      <c r="FO1141">
        <v>59.73</v>
      </c>
      <c r="FT1141">
        <v>59.73</v>
      </c>
      <c r="FY1141">
        <v>59.73</v>
      </c>
      <c r="GD1141">
        <v>59.73</v>
      </c>
      <c r="GI1141">
        <v>61.27</v>
      </c>
      <c r="GN1141">
        <v>61.27</v>
      </c>
      <c r="GS1141">
        <v>61.27</v>
      </c>
      <c r="GX1141">
        <v>61.27</v>
      </c>
      <c r="HC1141">
        <v>61.27</v>
      </c>
      <c r="HH1141">
        <v>61.27</v>
      </c>
      <c r="HM1141">
        <v>61.27</v>
      </c>
      <c r="HR1141">
        <v>61.27</v>
      </c>
      <c r="HW1141">
        <v>61.27</v>
      </c>
      <c r="IB1141">
        <v>61.27</v>
      </c>
      <c r="IG1141">
        <v>61.27</v>
      </c>
      <c r="IL1141">
        <v>60.79</v>
      </c>
      <c r="IQ1141">
        <v>60.79</v>
      </c>
      <c r="IV1141">
        <v>60.79</v>
      </c>
      <c r="JA1141">
        <v>60.79</v>
      </c>
      <c r="JF1141">
        <v>60.79</v>
      </c>
      <c r="JK1141">
        <v>60.79</v>
      </c>
      <c r="JP1141">
        <v>60.79</v>
      </c>
    </row>
    <row r="1142" spans="1:278" x14ac:dyDescent="0.3">
      <c r="A1142" s="2">
        <f>IFERROR(AVERAGEIF(Customer_Revenue[[#This Row],[1/3/2022]:[3/31/2022]], "&gt;0"), 0)</f>
        <v>117.19692307692304</v>
      </c>
      <c r="B1142" s="1">
        <f>IFERROR(AVEDEV(Customer_Revenue[[#This Row],[1/3/2022]:[3/31/2022]]),0)</f>
        <v>18.852071005917157</v>
      </c>
      <c r="C1142" s="1">
        <f>IFERROR(MAX(0,#REF!-#REF!),0)</f>
        <v>0</v>
      </c>
      <c r="D1142" s="1">
        <f>IFERROR(#REF!+#REF!,0)</f>
        <v>0</v>
      </c>
      <c r="E1142" s="2">
        <f>IFERROR(AVERAGEIF(Customer_Revenue[[#This Row],[4/1/2022]:[6/30/2022]], "&gt;0"), 0)</f>
        <v>126.0969230769231</v>
      </c>
      <c r="F1142" s="1">
        <f>IFERROR(AVEDEV(Customer_Revenue[[#This Row],[4/1/2022]:[6/30/2022]]),0)</f>
        <v>13.786035502958594</v>
      </c>
      <c r="G1142" s="1">
        <f>IFERROR(MAX(0,#REF!-#REF!),0)</f>
        <v>0</v>
      </c>
      <c r="H1142" s="1">
        <f>IFERROR(#REF!+#REF!,0)</f>
        <v>0</v>
      </c>
      <c r="I1142" s="2">
        <f>IFERROR(AVERAGEIF(Customer_Revenue[[#This Row],[4/1/2022]:[9/30/2022]], "&gt;0"),0)</f>
        <v>120.55692307692304</v>
      </c>
      <c r="J1142" s="1">
        <f>IFERROR(AVEDEV(Customer_Revenue[[#This Row],[4/1/2022]:[9/30/2022]]),0)</f>
        <v>18.409467455621307</v>
      </c>
      <c r="K1142" s="1">
        <f>IFERROR(MAX(0,Customer_Revenue[[#This Row],[Q3 Mean]]-Customer_Revenue[[#This Row],[Q3 Mean Absolute Deviation]]),0)</f>
        <v>102.14745562130173</v>
      </c>
      <c r="L1142" s="1">
        <f>IFERROR(MAX(0,Customer_Revenue[[#This Row],[Q3 Mean]]+Customer_Revenue[[#This Row],[Q3 Mean Absolute Deviation]]),0)</f>
        <v>138.96639053254435</v>
      </c>
      <c r="M1142" s="2">
        <f>IFERROR(AVERAGEIF(Customer_Revenue[[#This Row],[10/1/2021]:[3/31/2022]], "&gt;0"),0)</f>
        <v>114.05296296296289</v>
      </c>
      <c r="N1142" s="1">
        <f>IFERROR(AVEDEV(Customer_Revenue[[#This Row],[10/1/2021]:[3/31/2022]]),0)</f>
        <v>22.03832647462275</v>
      </c>
      <c r="O1142" s="1">
        <f>IFERROR(MAX(0,#REF!-#REF!),0)</f>
        <v>0</v>
      </c>
      <c r="P1142" s="1">
        <f>IFERROR(#REF!+#REF!,0)</f>
        <v>0</v>
      </c>
      <c r="Q1142">
        <v>15122</v>
      </c>
      <c r="T1142">
        <v>110.51</v>
      </c>
      <c r="Y1142">
        <v>68.64</v>
      </c>
      <c r="AD1142">
        <v>68.64</v>
      </c>
      <c r="AH1142">
        <v>72.540000000000006</v>
      </c>
      <c r="AL1142">
        <v>110.51</v>
      </c>
      <c r="AP1142">
        <v>67.900000000000006</v>
      </c>
      <c r="AU1142">
        <v>106.51</v>
      </c>
      <c r="AZ1142">
        <v>126.9</v>
      </c>
      <c r="BE1142">
        <v>170.62</v>
      </c>
      <c r="BJ1142">
        <v>129.12</v>
      </c>
      <c r="BO1142">
        <v>112.12</v>
      </c>
      <c r="BT1142">
        <v>112.12</v>
      </c>
      <c r="BY1142">
        <v>170.62</v>
      </c>
      <c r="CD1142">
        <v>129.12</v>
      </c>
      <c r="CI1142">
        <v>129.12</v>
      </c>
      <c r="CK1142" s="17"/>
      <c r="CN1142">
        <v>129.12</v>
      </c>
      <c r="CS1142">
        <v>170.62</v>
      </c>
      <c r="CX1142">
        <v>121.12</v>
      </c>
      <c r="DC1142">
        <v>112.62</v>
      </c>
      <c r="DH1142">
        <v>95.62</v>
      </c>
      <c r="DM1142">
        <v>137.12</v>
      </c>
      <c r="DR1142">
        <v>95.62</v>
      </c>
      <c r="DW1142">
        <v>95.62</v>
      </c>
      <c r="EB1142">
        <v>95.62</v>
      </c>
      <c r="EG1142">
        <v>138.62</v>
      </c>
      <c r="EL1142">
        <v>97.12</v>
      </c>
      <c r="EQ1142">
        <v>105.62</v>
      </c>
      <c r="EV1142">
        <v>105.62</v>
      </c>
      <c r="FA1142">
        <v>155.12</v>
      </c>
      <c r="FF1142">
        <v>113.62</v>
      </c>
      <c r="FK1142">
        <v>122.62</v>
      </c>
      <c r="FP1142">
        <v>122.62</v>
      </c>
      <c r="FU1142">
        <v>147.12</v>
      </c>
      <c r="FZ1142">
        <v>105.62</v>
      </c>
      <c r="GE1142">
        <v>113.62</v>
      </c>
      <c r="GJ1142">
        <v>115.16</v>
      </c>
      <c r="GO1142">
        <v>165.66</v>
      </c>
      <c r="GT1142">
        <v>124.16</v>
      </c>
      <c r="GY1142">
        <v>124.16</v>
      </c>
      <c r="HD1142">
        <v>124.16</v>
      </c>
      <c r="HI1142">
        <v>165.66</v>
      </c>
      <c r="HN1142">
        <v>124.16</v>
      </c>
      <c r="HS1142">
        <v>124.16</v>
      </c>
      <c r="HX1142">
        <v>90.16</v>
      </c>
      <c r="IC1142">
        <v>131.66</v>
      </c>
      <c r="IH1142">
        <v>98.16</v>
      </c>
      <c r="IM1142">
        <v>89.68</v>
      </c>
      <c r="IR1142">
        <v>89.68</v>
      </c>
      <c r="IW1142">
        <v>148.18</v>
      </c>
      <c r="JB1142">
        <v>106.68</v>
      </c>
      <c r="JG1142">
        <v>89.68</v>
      </c>
      <c r="JL1142">
        <v>89.68</v>
      </c>
      <c r="JQ1142">
        <v>147.68</v>
      </c>
    </row>
    <row r="1143" spans="1:278" x14ac:dyDescent="0.3">
      <c r="A1143" s="2">
        <f>IFERROR(AVERAGEIF(Customer_Revenue[[#This Row],[1/3/2022]:[3/31/2022]], "&gt;0"), 0)</f>
        <v>36.300000000000004</v>
      </c>
      <c r="B1143" s="1">
        <f>IFERROR(AVEDEV(Customer_Revenue[[#This Row],[1/3/2022]:[3/31/2022]]),0)</f>
        <v>7.1054273576010019E-15</v>
      </c>
      <c r="C1143" s="1">
        <f>IFERROR(MAX(0,#REF!-#REF!),0)</f>
        <v>0</v>
      </c>
      <c r="D1143" s="1">
        <f>IFERROR(#REF!+#REF!,0)</f>
        <v>0</v>
      </c>
      <c r="E1143" s="2">
        <f>IFERROR(AVERAGEIF(Customer_Revenue[[#This Row],[4/1/2022]:[6/30/2022]], "&gt;0"), 0)</f>
        <v>36.130769230769225</v>
      </c>
      <c r="F1143" s="1">
        <f>IFERROR(AVEDEV(Customer_Revenue[[#This Row],[4/1/2022]:[6/30/2022]]),0)</f>
        <v>0.87242603550296194</v>
      </c>
      <c r="G1143" s="1">
        <f>IFERROR(MAX(0,#REF!-#REF!),0)</f>
        <v>0</v>
      </c>
      <c r="H1143" s="1">
        <f>IFERROR(#REF!+#REF!,0)</f>
        <v>0</v>
      </c>
      <c r="I1143" s="2">
        <f>IFERROR(AVERAGEIF(Customer_Revenue[[#This Row],[4/1/2022]:[9/30/2022]], "&gt;0"),0)</f>
        <v>36.594999999999985</v>
      </c>
      <c r="J1143" s="1">
        <f>IFERROR(AVEDEV(Customer_Revenue[[#This Row],[4/1/2022]:[9/30/2022]]),0)</f>
        <v>0.65346153846154431</v>
      </c>
      <c r="K1143" s="1">
        <f>IFERROR(MAX(0,Customer_Revenue[[#This Row],[Q3 Mean]]-Customer_Revenue[[#This Row],[Q3 Mean Absolute Deviation]]),0)</f>
        <v>35.941538461538443</v>
      </c>
      <c r="L1143" s="1">
        <f>IFERROR(MAX(0,Customer_Revenue[[#This Row],[Q3 Mean]]+Customer_Revenue[[#This Row],[Q3 Mean Absolute Deviation]]),0)</f>
        <v>37.248461538461527</v>
      </c>
      <c r="M1143" s="2">
        <f>IFERROR(AVERAGEIF(Customer_Revenue[[#This Row],[10/1/2021]:[3/31/2022]], "&gt;0"),0)</f>
        <v>36.180740740740724</v>
      </c>
      <c r="N1143" s="1">
        <f>IFERROR(AVEDEV(Customer_Revenue[[#This Row],[10/1/2021]:[3/31/2022]]),0)</f>
        <v>0.22968449931414178</v>
      </c>
      <c r="O1143" s="1">
        <f>IFERROR(MAX(0,#REF!-#REF!),0)</f>
        <v>0</v>
      </c>
      <c r="P1143" s="1">
        <f>IFERROR(#REF!+#REF!,0)</f>
        <v>0</v>
      </c>
      <c r="Q1143">
        <v>15123</v>
      </c>
      <c r="T1143">
        <v>36.299999999999997</v>
      </c>
      <c r="Y1143">
        <v>36.299999999999997</v>
      </c>
      <c r="AD1143">
        <v>36.299999999999997</v>
      </c>
      <c r="AH1143">
        <v>36.299999999999997</v>
      </c>
      <c r="AL1143">
        <v>36.299999999999997</v>
      </c>
      <c r="AP1143">
        <v>36.299999999999997</v>
      </c>
      <c r="AU1143">
        <v>33.08</v>
      </c>
      <c r="AZ1143">
        <v>36.299999999999997</v>
      </c>
      <c r="BE1143">
        <v>36.299999999999997</v>
      </c>
      <c r="BJ1143">
        <v>36.299999999999997</v>
      </c>
      <c r="BO1143">
        <v>36.299999999999997</v>
      </c>
      <c r="BT1143">
        <v>36.299999999999997</v>
      </c>
      <c r="BY1143">
        <v>36.299999999999997</v>
      </c>
      <c r="CD1143">
        <v>36.299999999999997</v>
      </c>
      <c r="CI1143">
        <v>36.299999999999997</v>
      </c>
      <c r="CK1143" s="17"/>
      <c r="CN1143">
        <v>36.299999999999997</v>
      </c>
      <c r="CS1143">
        <v>36.299999999999997</v>
      </c>
      <c r="CX1143">
        <v>36.299999999999997</v>
      </c>
      <c r="DC1143">
        <v>36.299999999999997</v>
      </c>
      <c r="DH1143">
        <v>36.299999999999997</v>
      </c>
      <c r="DM1143">
        <v>36.299999999999997</v>
      </c>
      <c r="DR1143">
        <v>36.299999999999997</v>
      </c>
      <c r="DW1143">
        <v>36.299999999999997</v>
      </c>
      <c r="EB1143">
        <v>36.299999999999997</v>
      </c>
      <c r="EG1143">
        <v>36.299999999999997</v>
      </c>
      <c r="EL1143">
        <v>36.299999999999997</v>
      </c>
      <c r="EQ1143">
        <v>36.299999999999997</v>
      </c>
      <c r="EV1143">
        <v>36.299999999999997</v>
      </c>
      <c r="FA1143">
        <v>36.299999999999997</v>
      </c>
      <c r="FF1143">
        <v>36.299999999999997</v>
      </c>
      <c r="FK1143">
        <v>36.299999999999997</v>
      </c>
      <c r="FP1143">
        <v>36.299999999999997</v>
      </c>
      <c r="FU1143">
        <v>36.299999999999997</v>
      </c>
      <c r="FZ1143">
        <v>36.299999999999997</v>
      </c>
      <c r="GE1143">
        <v>36.299999999999997</v>
      </c>
      <c r="GJ1143">
        <v>37.21</v>
      </c>
      <c r="GO1143">
        <v>30.46</v>
      </c>
      <c r="GT1143">
        <v>37.21</v>
      </c>
      <c r="GY1143">
        <v>37.21</v>
      </c>
      <c r="HD1143">
        <v>37.21</v>
      </c>
      <c r="HI1143">
        <v>37.21</v>
      </c>
      <c r="HN1143">
        <v>37.21</v>
      </c>
      <c r="HS1143">
        <v>37.21</v>
      </c>
      <c r="HX1143">
        <v>37.21</v>
      </c>
      <c r="IC1143">
        <v>37.21</v>
      </c>
      <c r="IH1143">
        <v>37.21</v>
      </c>
      <c r="IM1143">
        <v>36.93</v>
      </c>
      <c r="IR1143">
        <v>36.93</v>
      </c>
      <c r="IW1143">
        <v>36.93</v>
      </c>
      <c r="JB1143">
        <v>36.93</v>
      </c>
      <c r="JG1143">
        <v>36.93</v>
      </c>
      <c r="JL1143">
        <v>36.93</v>
      </c>
      <c r="JQ1143">
        <v>36.93</v>
      </c>
    </row>
    <row r="1144" spans="1:278" x14ac:dyDescent="0.3">
      <c r="A1144" s="2">
        <f>IFERROR(AVERAGEIF(Customer_Revenue[[#This Row],[1/3/2022]:[3/31/2022]], "&gt;0"), 0)</f>
        <v>37.99</v>
      </c>
      <c r="B1144" s="1">
        <f>IFERROR(AVEDEV(Customer_Revenue[[#This Row],[1/3/2022]:[3/31/2022]]),0)</f>
        <v>0</v>
      </c>
      <c r="C1144" s="1">
        <f>IFERROR(MAX(0,#REF!-#REF!),0)</f>
        <v>0</v>
      </c>
      <c r="D1144" s="1">
        <f>IFERROR(#REF!+#REF!,0)</f>
        <v>0</v>
      </c>
      <c r="E1144" s="2">
        <f>IFERROR(AVERAGEIF(Customer_Revenue[[#This Row],[4/1/2022]:[6/30/2022]], "&gt;0"), 0)</f>
        <v>38.44384615384616</v>
      </c>
      <c r="F1144" s="1">
        <f>IFERROR(AVEDEV(Customer_Revenue[[#This Row],[4/1/2022]:[6/30/2022]]),0)</f>
        <v>0.5585798816568055</v>
      </c>
      <c r="G1144" s="1">
        <f>IFERROR(MAX(0,#REF!-#REF!),0)</f>
        <v>0</v>
      </c>
      <c r="H1144" s="1">
        <f>IFERROR(#REF!+#REF!,0)</f>
        <v>0</v>
      </c>
      <c r="I1144" s="2">
        <f>IFERROR(AVERAGEIF(Customer_Revenue[[#This Row],[4/1/2022]:[9/30/2022]], "&gt;0"),0)</f>
        <v>38.707307692307673</v>
      </c>
      <c r="J1144" s="1">
        <f>IFERROR(AVEDEV(Customer_Revenue[[#This Row],[4/1/2022]:[9/30/2022]]),0)</f>
        <v>0.44142011834320216</v>
      </c>
      <c r="K1144" s="1">
        <f>IFERROR(MAX(0,Customer_Revenue[[#This Row],[Q3 Mean]]-Customer_Revenue[[#This Row],[Q3 Mean Absolute Deviation]]),0)</f>
        <v>38.26588757396447</v>
      </c>
      <c r="L1144" s="1">
        <f>IFERROR(MAX(0,Customer_Revenue[[#This Row],[Q3 Mean]]+Customer_Revenue[[#This Row],[Q3 Mean Absolute Deviation]]),0)</f>
        <v>39.148727810650875</v>
      </c>
      <c r="M1144" s="2">
        <f>IFERROR(AVERAGEIF(Customer_Revenue[[#This Row],[10/1/2021]:[3/31/2022]], "&gt;0"),0)</f>
        <v>37.99</v>
      </c>
      <c r="N1144" s="1">
        <f>IFERROR(AVEDEV(Customer_Revenue[[#This Row],[10/1/2021]:[3/31/2022]]),0)</f>
        <v>2.6166581632653041</v>
      </c>
      <c r="O1144" s="1">
        <f>IFERROR(MAX(0,#REF!-#REF!),0)</f>
        <v>0</v>
      </c>
      <c r="P1144" s="1">
        <f>IFERROR(#REF!+#REF!,0)</f>
        <v>0</v>
      </c>
      <c r="Q1144">
        <v>15124</v>
      </c>
      <c r="T1144">
        <v>37.99</v>
      </c>
      <c r="Y1144">
        <v>37.99</v>
      </c>
      <c r="Z1144">
        <v>0</v>
      </c>
      <c r="AD1144">
        <v>37.99</v>
      </c>
      <c r="AH1144">
        <v>37.99</v>
      </c>
      <c r="AL1144">
        <v>37.99</v>
      </c>
      <c r="AP1144">
        <v>37.99</v>
      </c>
      <c r="AU1144">
        <v>37.99</v>
      </c>
      <c r="AZ1144">
        <v>37.99</v>
      </c>
      <c r="BE1144">
        <v>37.99</v>
      </c>
      <c r="BJ1144">
        <v>37.99</v>
      </c>
      <c r="BO1144">
        <v>37.99</v>
      </c>
      <c r="BT1144">
        <v>37.99</v>
      </c>
      <c r="BY1144">
        <v>37.99</v>
      </c>
      <c r="CD1144">
        <v>37.99</v>
      </c>
      <c r="CI1144">
        <v>37.99</v>
      </c>
      <c r="CK1144" s="17"/>
      <c r="CN1144">
        <v>37.99</v>
      </c>
      <c r="CS1144">
        <v>37.99</v>
      </c>
      <c r="CX1144">
        <v>37.99</v>
      </c>
      <c r="DC1144">
        <v>37.99</v>
      </c>
      <c r="DH1144">
        <v>37.99</v>
      </c>
      <c r="DM1144">
        <v>37.99</v>
      </c>
      <c r="DR1144">
        <v>37.99</v>
      </c>
      <c r="DW1144">
        <v>37.99</v>
      </c>
      <c r="EB1144">
        <v>37.99</v>
      </c>
      <c r="EG1144">
        <v>37.99</v>
      </c>
      <c r="EL1144">
        <v>37.99</v>
      </c>
      <c r="EQ1144">
        <v>37.99</v>
      </c>
      <c r="EV1144">
        <v>37.99</v>
      </c>
      <c r="FA1144">
        <v>37.99</v>
      </c>
      <c r="FF1144">
        <v>37.99</v>
      </c>
      <c r="FK1144">
        <v>37.99</v>
      </c>
      <c r="FP1144">
        <v>37.99</v>
      </c>
      <c r="FU1144">
        <v>37.99</v>
      </c>
      <c r="FZ1144">
        <v>37.99</v>
      </c>
      <c r="GE1144">
        <v>37.99</v>
      </c>
      <c r="GJ1144">
        <v>39.17</v>
      </c>
      <c r="GO1144">
        <v>39.17</v>
      </c>
      <c r="GT1144">
        <v>39.17</v>
      </c>
      <c r="GY1144">
        <v>39.17</v>
      </c>
      <c r="HD1144">
        <v>39.17</v>
      </c>
      <c r="HI1144">
        <v>39.17</v>
      </c>
      <c r="HN1144">
        <v>39.17</v>
      </c>
      <c r="HS1144">
        <v>39.17</v>
      </c>
      <c r="HX1144">
        <v>39.17</v>
      </c>
      <c r="IC1144">
        <v>39.17</v>
      </c>
      <c r="IH1144">
        <v>39.17</v>
      </c>
      <c r="IM1144">
        <v>38.799999999999997</v>
      </c>
      <c r="IR1144">
        <v>38.799999999999997</v>
      </c>
      <c r="IW1144">
        <v>38.799999999999997</v>
      </c>
      <c r="JB1144">
        <v>38.799999999999997</v>
      </c>
      <c r="JG1144">
        <v>38.799999999999997</v>
      </c>
      <c r="JL1144">
        <v>38.799999999999997</v>
      </c>
      <c r="JQ1144">
        <v>38.799999999999997</v>
      </c>
    </row>
    <row r="1145" spans="1:278" x14ac:dyDescent="0.3">
      <c r="A1145" s="2">
        <f>IFERROR(AVERAGEIF(Customer_Revenue[[#This Row],[1/3/2022]:[3/31/2022]], "&gt;0"), 0)</f>
        <v>40.084999999999994</v>
      </c>
      <c r="B1145" s="1">
        <f>IFERROR(AVEDEV(Customer_Revenue[[#This Row],[1/3/2022]:[3/31/2022]]),0)</f>
        <v>5.6925443786982264</v>
      </c>
      <c r="C1145" s="1">
        <f>IFERROR(MAX(0,#REF!-#REF!),0)</f>
        <v>0</v>
      </c>
      <c r="D1145" s="1">
        <f>IFERROR(#REF!+#REF!,0)</f>
        <v>0</v>
      </c>
      <c r="E1145" s="2">
        <f>IFERROR(AVERAGEIF(Customer_Revenue[[#This Row],[4/1/2022]:[6/30/2022]], "&gt;0"), 0)</f>
        <v>41.8023076923077</v>
      </c>
      <c r="F1145" s="1">
        <f>IFERROR(AVEDEV(Customer_Revenue[[#This Row],[4/1/2022]:[6/30/2022]]),0)</f>
        <v>0.72899408284023792</v>
      </c>
      <c r="G1145" s="1">
        <f>IFERROR(MAX(0,#REF!-#REF!),0)</f>
        <v>0</v>
      </c>
      <c r="H1145" s="1">
        <f>IFERROR(#REF!+#REF!,0)</f>
        <v>0</v>
      </c>
      <c r="I1145" s="2">
        <f>IFERROR(AVERAGEIF(Customer_Revenue[[#This Row],[4/1/2022]:[9/30/2022]], "&gt;0"),0)</f>
        <v>42.146923076923073</v>
      </c>
      <c r="J1145" s="1">
        <f>IFERROR(AVEDEV(Customer_Revenue[[#This Row],[4/1/2022]:[9/30/2022]]),0)</f>
        <v>0.57656804733728007</v>
      </c>
      <c r="K1145" s="1">
        <f>IFERROR(MAX(0,Customer_Revenue[[#This Row],[Q3 Mean]]-Customer_Revenue[[#This Row],[Q3 Mean Absolute Deviation]]),0)</f>
        <v>41.570355029585791</v>
      </c>
      <c r="L1145" s="1">
        <f>IFERROR(MAX(0,Customer_Revenue[[#This Row],[Q3 Mean]]+Customer_Revenue[[#This Row],[Q3 Mean Absolute Deviation]]),0)</f>
        <v>42.723491124260356</v>
      </c>
      <c r="M1145" s="2">
        <f>IFERROR(AVERAGEIF(Customer_Revenue[[#This Row],[10/1/2021]:[3/31/2022]], "&gt;0"),0)</f>
        <v>63.175416666666685</v>
      </c>
      <c r="N1145" s="1">
        <f>IFERROR(AVEDEV(Customer_Revenue[[#This Row],[10/1/2021]:[3/31/2022]]),0)</f>
        <v>47.249794238683172</v>
      </c>
      <c r="O1145" s="1">
        <f>IFERROR(MAX(0,#REF!-#REF!),0)</f>
        <v>0</v>
      </c>
      <c r="P1145" s="1">
        <f>IFERROR(#REF!+#REF!,0)</f>
        <v>0</v>
      </c>
      <c r="Q1145">
        <v>15125</v>
      </c>
      <c r="T1145">
        <v>39.69</v>
      </c>
      <c r="Y1145">
        <v>39.69</v>
      </c>
      <c r="AD1145">
        <v>39.69</v>
      </c>
      <c r="AH1145">
        <v>39.69</v>
      </c>
      <c r="AL1145">
        <v>39.69</v>
      </c>
      <c r="AP1145">
        <v>604.31000000000006</v>
      </c>
      <c r="AU1145">
        <v>-524.89</v>
      </c>
      <c r="AZ1145">
        <v>33.880000000000003</v>
      </c>
      <c r="BE1145">
        <v>39.71</v>
      </c>
      <c r="BJ1145">
        <v>39.71</v>
      </c>
      <c r="BO1145">
        <v>39.71</v>
      </c>
      <c r="BV1145">
        <v>0</v>
      </c>
      <c r="BY1145">
        <v>39.71</v>
      </c>
      <c r="CD1145">
        <v>39.71</v>
      </c>
      <c r="CI1145">
        <v>39.71</v>
      </c>
      <c r="CK1145" s="17"/>
      <c r="CN1145">
        <v>39.71</v>
      </c>
      <c r="CS1145">
        <v>39.71</v>
      </c>
      <c r="CX1145">
        <v>39.71</v>
      </c>
      <c r="DC1145">
        <v>39.71</v>
      </c>
      <c r="DH1145">
        <v>39.71</v>
      </c>
      <c r="DM1145">
        <v>0</v>
      </c>
      <c r="DR1145">
        <v>39.71</v>
      </c>
      <c r="DW1145">
        <v>39.71</v>
      </c>
      <c r="EB1145">
        <v>39.71</v>
      </c>
      <c r="EG1145">
        <v>41.21</v>
      </c>
      <c r="EL1145">
        <v>41.21</v>
      </c>
      <c r="EQ1145">
        <v>41.21</v>
      </c>
      <c r="EV1145">
        <v>41.21</v>
      </c>
      <c r="FA1145">
        <v>41.21</v>
      </c>
      <c r="FF1145">
        <v>41.21</v>
      </c>
      <c r="FK1145">
        <v>41.21</v>
      </c>
      <c r="FP1145">
        <v>41.21</v>
      </c>
      <c r="FU1145">
        <v>41.21</v>
      </c>
      <c r="FZ1145">
        <v>41.21</v>
      </c>
      <c r="GE1145">
        <v>41.21</v>
      </c>
      <c r="GJ1145">
        <v>42.75</v>
      </c>
      <c r="GO1145">
        <v>42.75</v>
      </c>
      <c r="GT1145">
        <v>42.75</v>
      </c>
      <c r="GY1145">
        <v>42.75</v>
      </c>
      <c r="HD1145">
        <v>42.75</v>
      </c>
      <c r="HI1145">
        <v>42.75</v>
      </c>
      <c r="HN1145">
        <v>42.75</v>
      </c>
      <c r="HS1145">
        <v>42.75</v>
      </c>
      <c r="HX1145">
        <v>42.75</v>
      </c>
      <c r="IC1145">
        <v>42.75</v>
      </c>
      <c r="IH1145">
        <v>42.75</v>
      </c>
      <c r="IM1145">
        <v>42.27</v>
      </c>
      <c r="IR1145">
        <v>42.27</v>
      </c>
      <c r="IW1145">
        <v>42.27</v>
      </c>
      <c r="JB1145">
        <v>42.27</v>
      </c>
      <c r="JG1145">
        <v>42.27</v>
      </c>
      <c r="JL1145">
        <v>42.27</v>
      </c>
      <c r="JQ1145">
        <v>42.27</v>
      </c>
    </row>
    <row r="1146" spans="1:278" x14ac:dyDescent="0.3">
      <c r="A1146" s="2">
        <f>IFERROR(AVERAGEIF(Customer_Revenue[[#This Row],[1/3/2022]:[3/31/2022]], "&gt;0"), 0)</f>
        <v>58.930769230769243</v>
      </c>
      <c r="B1146" s="1">
        <f>IFERROR(AVEDEV(Customer_Revenue[[#This Row],[1/3/2022]:[3/31/2022]]),0)</f>
        <v>3.4792899408284033</v>
      </c>
      <c r="C1146" s="1">
        <f>IFERROR(MAX(0,#REF!-#REF!),0)</f>
        <v>0</v>
      </c>
      <c r="D1146" s="1">
        <f>IFERROR(#REF!+#REF!,0)</f>
        <v>0</v>
      </c>
      <c r="E1146" s="2">
        <f>IFERROR(AVERAGEIF(Customer_Revenue[[#This Row],[4/1/2022]:[6/30/2022]], "&gt;0"), 0)</f>
        <v>63.938181818181825</v>
      </c>
      <c r="F1146" s="1">
        <f>IFERROR(AVEDEV(Customer_Revenue[[#This Row],[4/1/2022]:[6/30/2022]]),0)</f>
        <v>16.64662721893491</v>
      </c>
      <c r="G1146" s="1">
        <f>IFERROR(MAX(0,#REF!-#REF!),0)</f>
        <v>0</v>
      </c>
      <c r="H1146" s="1">
        <f>IFERROR(#REF!+#REF!,0)</f>
        <v>0</v>
      </c>
      <c r="I1146" s="2">
        <f>IFERROR(AVERAGEIF(Customer_Revenue[[#This Row],[4/1/2022]:[9/30/2022]], "&gt;0"),0)</f>
        <v>57.497599999999991</v>
      </c>
      <c r="J1146" s="1">
        <f>IFERROR(AVEDEV(Customer_Revenue[[#This Row],[4/1/2022]:[9/30/2022]]),0)</f>
        <v>10.28112482853224</v>
      </c>
      <c r="K1146" s="1">
        <f>IFERROR(MAX(0,Customer_Revenue[[#This Row],[Q3 Mean]]-Customer_Revenue[[#This Row],[Q3 Mean Absolute Deviation]]),0)</f>
        <v>47.216475171467749</v>
      </c>
      <c r="L1146" s="1">
        <f>IFERROR(MAX(0,Customer_Revenue[[#This Row],[Q3 Mean]]+Customer_Revenue[[#This Row],[Q3 Mean Absolute Deviation]]),0)</f>
        <v>67.778724828532233</v>
      </c>
      <c r="M1146" s="2">
        <f>IFERROR(AVERAGEIF(Customer_Revenue[[#This Row],[10/1/2021]:[3/31/2022]], "&gt;0"),0)</f>
        <v>58.637037037037054</v>
      </c>
      <c r="N1146" s="1">
        <f>IFERROR(AVEDEV(Customer_Revenue[[#This Row],[10/1/2021]:[3/31/2022]]),0)</f>
        <v>3.8097393689986272</v>
      </c>
      <c r="O1146" s="1">
        <f>IFERROR(MAX(0,#REF!-#REF!),0)</f>
        <v>0</v>
      </c>
      <c r="P1146" s="1">
        <f>IFERROR(#REF!+#REF!,0)</f>
        <v>0</v>
      </c>
      <c r="Q1146">
        <v>15126</v>
      </c>
      <c r="T1146">
        <v>59.05</v>
      </c>
      <c r="Y1146">
        <v>69.150000000000006</v>
      </c>
      <c r="AD1146">
        <v>61.15</v>
      </c>
      <c r="AH1146">
        <v>55.15</v>
      </c>
      <c r="AL1146">
        <v>61.15</v>
      </c>
      <c r="AP1146">
        <v>55.15</v>
      </c>
      <c r="AU1146">
        <v>61.15</v>
      </c>
      <c r="AZ1146">
        <v>44.15</v>
      </c>
      <c r="BE1146">
        <v>61.15</v>
      </c>
      <c r="BJ1146">
        <v>55.15</v>
      </c>
      <c r="BO1146">
        <v>61.15</v>
      </c>
      <c r="BT1146">
        <v>55.15</v>
      </c>
      <c r="BY1146">
        <v>62.2</v>
      </c>
      <c r="CD1146">
        <v>56.2</v>
      </c>
      <c r="CI1146">
        <v>62.2</v>
      </c>
      <c r="CK1146" s="17"/>
      <c r="CN1146">
        <v>56.2</v>
      </c>
      <c r="CS1146">
        <v>62.2</v>
      </c>
      <c r="CX1146">
        <v>56.2</v>
      </c>
      <c r="DC1146">
        <v>62.2</v>
      </c>
      <c r="DH1146">
        <v>56.2</v>
      </c>
      <c r="DM1146">
        <v>62.2</v>
      </c>
      <c r="DR1146">
        <v>56.2</v>
      </c>
      <c r="DW1146">
        <v>51.2</v>
      </c>
      <c r="EB1146">
        <v>56.2</v>
      </c>
      <c r="EG1146">
        <v>63.7</v>
      </c>
      <c r="EL1146">
        <v>57.7</v>
      </c>
      <c r="EQ1146">
        <v>63.7</v>
      </c>
      <c r="EV1146">
        <v>57.7</v>
      </c>
      <c r="FA1146">
        <v>63.7</v>
      </c>
      <c r="FF1146">
        <v>57.7</v>
      </c>
      <c r="FK1146">
        <v>63.7</v>
      </c>
      <c r="FP1146">
        <v>91.7</v>
      </c>
      <c r="FU1146">
        <v>63.7</v>
      </c>
      <c r="FZ1146">
        <v>57.7</v>
      </c>
      <c r="GE1146">
        <v>63.7</v>
      </c>
      <c r="GJ1146">
        <v>59.24</v>
      </c>
      <c r="GO1146">
        <v>65.239999999999995</v>
      </c>
      <c r="GT1146">
        <v>59.24</v>
      </c>
      <c r="GY1146">
        <v>0</v>
      </c>
      <c r="HD1146">
        <v>0</v>
      </c>
      <c r="HE1146">
        <v>49.67</v>
      </c>
      <c r="HI1146">
        <v>65.67</v>
      </c>
      <c r="HN1146">
        <v>49.67</v>
      </c>
      <c r="HS1146">
        <v>55.67</v>
      </c>
      <c r="HX1146">
        <v>49.67</v>
      </c>
      <c r="IC1146">
        <v>55.67</v>
      </c>
      <c r="IH1146">
        <v>48.62</v>
      </c>
      <c r="IM1146">
        <v>54.14</v>
      </c>
      <c r="IR1146">
        <v>47.09</v>
      </c>
      <c r="IW1146">
        <v>53.09</v>
      </c>
      <c r="JB1146">
        <v>47.09</v>
      </c>
      <c r="JG1146">
        <v>54.69</v>
      </c>
      <c r="JL1146">
        <v>48.69</v>
      </c>
      <c r="JQ1146">
        <v>54.69</v>
      </c>
    </row>
    <row r="1147" spans="1:278" x14ac:dyDescent="0.3">
      <c r="A1147" s="2">
        <f>IFERROR(AVERAGEIF(Customer_Revenue[[#This Row],[1/3/2022]:[3/31/2022]], "&gt;0"), 0)</f>
        <v>78.458461538461535</v>
      </c>
      <c r="B1147" s="1">
        <f>IFERROR(AVEDEV(Customer_Revenue[[#This Row],[1/3/2022]:[3/31/2022]]),0)</f>
        <v>12.072426035502959</v>
      </c>
      <c r="C1147" s="1">
        <f>IFERROR(MAX(0,#REF!-#REF!),0)</f>
        <v>0</v>
      </c>
      <c r="D1147" s="1">
        <f>IFERROR(#REF!+#REF!,0)</f>
        <v>0</v>
      </c>
      <c r="E1147" s="2">
        <f>IFERROR(AVERAGEIF(Customer_Revenue[[#This Row],[4/1/2022]:[6/30/2022]], "&gt;0"), 0)</f>
        <v>76.480769230769212</v>
      </c>
      <c r="F1147" s="1">
        <f>IFERROR(AVEDEV(Customer_Revenue[[#This Row],[4/1/2022]:[6/30/2022]]),0)</f>
        <v>9.8977514792899406</v>
      </c>
      <c r="G1147" s="1">
        <f>IFERROR(MAX(0,#REF!-#REF!),0)</f>
        <v>0</v>
      </c>
      <c r="H1147" s="1">
        <f>IFERROR(#REF!+#REF!,0)</f>
        <v>0</v>
      </c>
      <c r="I1147" s="2">
        <f>IFERROR(AVERAGEIF(Customer_Revenue[[#This Row],[4/1/2022]:[9/30/2022]], "&gt;0"),0)</f>
        <v>78.266923076923092</v>
      </c>
      <c r="J1147" s="1">
        <f>IFERROR(AVEDEV(Customer_Revenue[[#This Row],[4/1/2022]:[9/30/2022]]),0)</f>
        <v>9.9048520710059176</v>
      </c>
      <c r="K1147" s="1">
        <f>IFERROR(MAX(0,Customer_Revenue[[#This Row],[Q3 Mean]]-Customer_Revenue[[#This Row],[Q3 Mean Absolute Deviation]]),0)</f>
        <v>68.362071005917173</v>
      </c>
      <c r="L1147" s="1">
        <f>IFERROR(MAX(0,Customer_Revenue[[#This Row],[Q3 Mean]]+Customer_Revenue[[#This Row],[Q3 Mean Absolute Deviation]]),0)</f>
        <v>88.171775147929011</v>
      </c>
      <c r="M1147" s="2">
        <f>IFERROR(AVERAGEIF(Customer_Revenue[[#This Row],[10/1/2021]:[3/31/2022]], "&gt;0"),0)</f>
        <v>83.348888888888922</v>
      </c>
      <c r="N1147" s="1">
        <f>IFERROR(AVEDEV(Customer_Revenue[[#This Row],[10/1/2021]:[3/31/2022]]),0)</f>
        <v>12.151028806584353</v>
      </c>
      <c r="O1147" s="1">
        <f>IFERROR(MAX(0,#REF!-#REF!),0)</f>
        <v>0</v>
      </c>
      <c r="P1147" s="1">
        <f>IFERROR(#REF!+#REF!,0)</f>
        <v>0</v>
      </c>
      <c r="Q1147">
        <v>15127</v>
      </c>
      <c r="T1147">
        <v>104.74</v>
      </c>
      <c r="Y1147">
        <v>88.61</v>
      </c>
      <c r="AD1147">
        <v>81.78</v>
      </c>
      <c r="AH1147">
        <v>153.44</v>
      </c>
      <c r="AL1147">
        <v>85.96</v>
      </c>
      <c r="AP1147">
        <v>65.13</v>
      </c>
      <c r="AU1147">
        <v>85.96</v>
      </c>
      <c r="AZ1147">
        <v>65.13</v>
      </c>
      <c r="BE1147">
        <v>85.96</v>
      </c>
      <c r="BJ1147">
        <v>88.09</v>
      </c>
      <c r="BO1147">
        <v>85.96</v>
      </c>
      <c r="BT1147">
        <v>65.13</v>
      </c>
      <c r="BY1147">
        <v>85.96</v>
      </c>
      <c r="CD1147">
        <v>88.61</v>
      </c>
      <c r="CI1147">
        <v>85.96</v>
      </c>
      <c r="CK1147" s="17"/>
      <c r="CN1147">
        <v>65.13</v>
      </c>
      <c r="CS1147">
        <v>85.96</v>
      </c>
      <c r="CX1147">
        <v>65.13</v>
      </c>
      <c r="DC1147">
        <v>85.96</v>
      </c>
      <c r="DH1147">
        <v>65.13</v>
      </c>
      <c r="DM1147">
        <v>108.92</v>
      </c>
      <c r="DR1147">
        <v>65.13</v>
      </c>
      <c r="DW1147">
        <v>85.96</v>
      </c>
      <c r="EB1147">
        <v>65.13</v>
      </c>
      <c r="EG1147">
        <v>87.46</v>
      </c>
      <c r="EL1147">
        <v>66.63</v>
      </c>
      <c r="EQ1147">
        <v>87.46</v>
      </c>
      <c r="EV1147">
        <v>66.63</v>
      </c>
      <c r="FA1147">
        <v>87.46</v>
      </c>
      <c r="FF1147">
        <v>66.63</v>
      </c>
      <c r="FK1147">
        <v>83.28</v>
      </c>
      <c r="FP1147">
        <v>66.63</v>
      </c>
      <c r="FU1147">
        <v>112.07</v>
      </c>
      <c r="FZ1147">
        <v>66.63</v>
      </c>
      <c r="GE1147">
        <v>79.11</v>
      </c>
      <c r="GJ1147">
        <v>68.17</v>
      </c>
      <c r="GO1147">
        <v>80.650000000000006</v>
      </c>
      <c r="GT1147">
        <v>68.17</v>
      </c>
      <c r="GY1147">
        <v>80.650000000000006</v>
      </c>
      <c r="HD1147">
        <v>68.17</v>
      </c>
      <c r="HI1147">
        <v>80.650000000000006</v>
      </c>
      <c r="HN1147">
        <v>101.13</v>
      </c>
      <c r="HS1147">
        <v>118.17</v>
      </c>
      <c r="HX1147">
        <v>68.17</v>
      </c>
      <c r="IC1147">
        <v>80.650000000000006</v>
      </c>
      <c r="IH1147">
        <v>68.17</v>
      </c>
      <c r="IM1147">
        <v>80.17</v>
      </c>
      <c r="IR1147">
        <v>67.69</v>
      </c>
      <c r="IW1147">
        <v>80.17</v>
      </c>
      <c r="JB1147">
        <v>67.69</v>
      </c>
      <c r="JG1147">
        <v>80.17</v>
      </c>
      <c r="JL1147">
        <v>67.69</v>
      </c>
      <c r="JQ1147">
        <v>80.17</v>
      </c>
    </row>
    <row r="1148" spans="1:278" x14ac:dyDescent="0.3">
      <c r="A1148" s="2">
        <f>IFERROR(AVERAGEIF(Customer_Revenue[[#This Row],[1/3/2022]:[3/31/2022]], "&gt;0"), 0)</f>
        <v>93.8953846153846</v>
      </c>
      <c r="B1148" s="1">
        <f>IFERROR(AVEDEV(Customer_Revenue[[#This Row],[1/3/2022]:[3/31/2022]]),0)</f>
        <v>13.604378698224851</v>
      </c>
      <c r="C1148" s="1">
        <f>IFERROR(MAX(0,#REF!-#REF!),0)</f>
        <v>0</v>
      </c>
      <c r="D1148" s="1">
        <f>IFERROR(#REF!+#REF!,0)</f>
        <v>0</v>
      </c>
      <c r="E1148" s="2">
        <f>IFERROR(AVERAGEIF(Customer_Revenue[[#This Row],[4/1/2022]:[6/30/2022]], "&gt;0"), 0)</f>
        <v>100.64</v>
      </c>
      <c r="F1148" s="1">
        <f>IFERROR(AVEDEV(Customer_Revenue[[#This Row],[4/1/2022]:[6/30/2022]]),0)</f>
        <v>17.944615384615386</v>
      </c>
      <c r="G1148" s="1">
        <f>IFERROR(MAX(0,#REF!-#REF!),0)</f>
        <v>0</v>
      </c>
      <c r="H1148" s="1">
        <f>IFERROR(#REF!+#REF!,0)</f>
        <v>0</v>
      </c>
      <c r="I1148" s="2">
        <f>IFERROR(AVERAGEIF(Customer_Revenue[[#This Row],[4/1/2022]:[9/30/2022]], "&gt;0"),0)</f>
        <v>100.02346153846155</v>
      </c>
      <c r="J1148" s="1">
        <f>IFERROR(AVEDEV(Customer_Revenue[[#This Row],[4/1/2022]:[9/30/2022]]),0)</f>
        <v>16.301982248520716</v>
      </c>
      <c r="K1148" s="1">
        <f>IFERROR(MAX(0,Customer_Revenue[[#This Row],[Q3 Mean]]-Customer_Revenue[[#This Row],[Q3 Mean Absolute Deviation]]),0)</f>
        <v>83.721479289940831</v>
      </c>
      <c r="L1148" s="1">
        <f>IFERROR(MAX(0,Customer_Revenue[[#This Row],[Q3 Mean]]+Customer_Revenue[[#This Row],[Q3 Mean Absolute Deviation]]),0)</f>
        <v>116.32544378698226</v>
      </c>
      <c r="M1148" s="2">
        <f>IFERROR(AVERAGEIF(Customer_Revenue[[#This Row],[10/1/2021]:[3/31/2022]], "&gt;0"),0)</f>
        <v>90.097037037037026</v>
      </c>
      <c r="N1148" s="1">
        <f>IFERROR(AVEDEV(Customer_Revenue[[#This Row],[10/1/2021]:[3/31/2022]]),0)</f>
        <v>13.79338820301783</v>
      </c>
      <c r="O1148" s="1">
        <f>IFERROR(MAX(0,#REF!-#REF!),0)</f>
        <v>0</v>
      </c>
      <c r="P1148" s="1">
        <f>IFERROR(#REF!+#REF!,0)</f>
        <v>0</v>
      </c>
      <c r="Q1148">
        <v>15128</v>
      </c>
      <c r="T1148">
        <v>78.099999999999994</v>
      </c>
      <c r="Y1148">
        <v>78.099999999999994</v>
      </c>
      <c r="AD1148">
        <v>101.06</v>
      </c>
      <c r="AH1148">
        <v>78.099999999999994</v>
      </c>
      <c r="AL1148">
        <v>78.099999999999994</v>
      </c>
      <c r="AP1148">
        <v>78.099999999999994</v>
      </c>
      <c r="AU1148">
        <v>125.91</v>
      </c>
      <c r="AZ1148">
        <v>78.099999999999994</v>
      </c>
      <c r="BE1148">
        <v>78.099999999999994</v>
      </c>
      <c r="BJ1148">
        <v>78.099999999999994</v>
      </c>
      <c r="BO1148">
        <v>78.099999999999994</v>
      </c>
      <c r="BT1148">
        <v>125.91</v>
      </c>
      <c r="BY1148">
        <v>78.099999999999994</v>
      </c>
      <c r="CD1148">
        <v>78.099999999999994</v>
      </c>
      <c r="CI1148">
        <v>78.099999999999994</v>
      </c>
      <c r="CK1148" s="17"/>
      <c r="CN1148">
        <v>78.099999999999994</v>
      </c>
      <c r="CS1148">
        <v>78.099999999999994</v>
      </c>
      <c r="CX1148">
        <v>86.99</v>
      </c>
      <c r="DC1148">
        <v>86.99</v>
      </c>
      <c r="DH1148">
        <v>86.99</v>
      </c>
      <c r="DM1148">
        <v>109.95</v>
      </c>
      <c r="DR1148">
        <v>111.84</v>
      </c>
      <c r="DW1148">
        <v>86.99</v>
      </c>
      <c r="EB1148">
        <v>86.99</v>
      </c>
      <c r="EG1148">
        <v>87.38</v>
      </c>
      <c r="EL1148">
        <v>120.34</v>
      </c>
      <c r="EQ1148">
        <v>121.88</v>
      </c>
      <c r="EV1148">
        <v>87.38</v>
      </c>
      <c r="FA1148">
        <v>87.38</v>
      </c>
      <c r="FF1148">
        <v>87.38</v>
      </c>
      <c r="FK1148">
        <v>87.38</v>
      </c>
      <c r="FP1148">
        <v>87.38</v>
      </c>
      <c r="FU1148">
        <v>121.88</v>
      </c>
      <c r="FZ1148">
        <v>120.34</v>
      </c>
      <c r="GE1148">
        <v>87.38</v>
      </c>
      <c r="GJ1148">
        <v>88.28</v>
      </c>
      <c r="GO1148">
        <v>121.24</v>
      </c>
      <c r="GT1148">
        <v>88.28</v>
      </c>
      <c r="GY1148">
        <v>155.74</v>
      </c>
      <c r="HD1148">
        <v>88.28</v>
      </c>
      <c r="HI1148">
        <v>88.28</v>
      </c>
      <c r="HN1148">
        <v>88.28</v>
      </c>
      <c r="HS1148">
        <v>90.53</v>
      </c>
      <c r="HX1148">
        <v>90.53</v>
      </c>
      <c r="IC1148">
        <v>127.45</v>
      </c>
      <c r="IH1148">
        <v>90.53</v>
      </c>
      <c r="IM1148">
        <v>90.25</v>
      </c>
      <c r="IR1148">
        <v>129.54</v>
      </c>
      <c r="IW1148">
        <v>90.25</v>
      </c>
      <c r="JB1148">
        <v>90.25</v>
      </c>
      <c r="JG1148">
        <v>135.9</v>
      </c>
      <c r="JL1148">
        <v>90.25</v>
      </c>
      <c r="JQ1148">
        <v>90.25</v>
      </c>
    </row>
    <row r="1149" spans="1:278" x14ac:dyDescent="0.3">
      <c r="A1149" s="2">
        <f>IFERROR(AVERAGEIF(Customer_Revenue[[#This Row],[1/3/2022]:[3/31/2022]], "&gt;0"), 0)</f>
        <v>18.611538461538458</v>
      </c>
      <c r="B1149" s="1">
        <f>IFERROR(AVEDEV(Customer_Revenue[[#This Row],[1/3/2022]:[3/31/2022]]),0)</f>
        <v>1.320355029585798</v>
      </c>
      <c r="C1149" s="1">
        <f>IFERROR(MAX(0,#REF!-#REF!),0)</f>
        <v>0</v>
      </c>
      <c r="D1149" s="1">
        <f>IFERROR(#REF!+#REF!,0)</f>
        <v>0</v>
      </c>
      <c r="E1149" s="2">
        <f>IFERROR(AVERAGEIF(Customer_Revenue[[#This Row],[4/1/2022]:[6/30/2022]], "&gt;0"), 0)</f>
        <v>19.292307692307695</v>
      </c>
      <c r="F1149" s="1">
        <f>IFERROR(AVEDEV(Customer_Revenue[[#This Row],[4/1/2022]:[6/30/2022]]),0)</f>
        <v>0.72899408284023715</v>
      </c>
      <c r="G1149" s="1">
        <f>IFERROR(MAX(0,#REF!-#REF!),0)</f>
        <v>0</v>
      </c>
      <c r="H1149" s="1">
        <f>IFERROR(#REF!+#REF!,0)</f>
        <v>0</v>
      </c>
      <c r="I1149" s="2">
        <f>IFERROR(AVERAGEIF(Customer_Revenue[[#This Row],[4/1/2022]:[9/30/2022]], "&gt;0"),0)</f>
        <v>19.636923076923075</v>
      </c>
      <c r="J1149" s="1">
        <f>IFERROR(AVEDEV(Customer_Revenue[[#This Row],[4/1/2022]:[9/30/2022]]),0)</f>
        <v>0.57656804733727873</v>
      </c>
      <c r="K1149" s="1">
        <f>IFERROR(MAX(0,Customer_Revenue[[#This Row],[Q3 Mean]]-Customer_Revenue[[#This Row],[Q3 Mean Absolute Deviation]]),0)</f>
        <v>19.060355029585796</v>
      </c>
      <c r="L1149" s="1">
        <f>IFERROR(MAX(0,Customer_Revenue[[#This Row],[Q3 Mean]]+Customer_Revenue[[#This Row],[Q3 Mean Absolute Deviation]]),0)</f>
        <v>20.213491124260354</v>
      </c>
      <c r="M1149" s="2">
        <f>IFERROR(AVERAGEIF(Customer_Revenue[[#This Row],[10/1/2021]:[3/31/2022]], "&gt;0"),0)</f>
        <v>20.767777777777784</v>
      </c>
      <c r="N1149" s="1">
        <f>IFERROR(AVEDEV(Customer_Revenue[[#This Row],[10/1/2021]:[3/31/2022]]),0)</f>
        <v>2.3730041152263359</v>
      </c>
      <c r="O1149" s="1">
        <f>IFERROR(MAX(0,#REF!-#REF!),0)</f>
        <v>0</v>
      </c>
      <c r="P1149" s="1">
        <f>IFERROR(#REF!+#REF!,0)</f>
        <v>0</v>
      </c>
      <c r="Q1149">
        <v>15129</v>
      </c>
      <c r="T1149">
        <v>22.77</v>
      </c>
      <c r="Y1149">
        <v>22.77</v>
      </c>
      <c r="AD1149">
        <v>22.77</v>
      </c>
      <c r="AH1149">
        <v>22.77</v>
      </c>
      <c r="AL1149">
        <v>22.77</v>
      </c>
      <c r="AP1149">
        <v>22.77</v>
      </c>
      <c r="AU1149">
        <v>22.77</v>
      </c>
      <c r="AZ1149">
        <v>22.77</v>
      </c>
      <c r="BE1149">
        <v>22.77</v>
      </c>
      <c r="BJ1149">
        <v>22.77</v>
      </c>
      <c r="BO1149">
        <v>22.77</v>
      </c>
      <c r="BT1149">
        <v>22.77</v>
      </c>
      <c r="BY1149">
        <v>22.77</v>
      </c>
      <c r="CD1149">
        <v>22.77</v>
      </c>
      <c r="CI1149">
        <v>22.77</v>
      </c>
      <c r="CK1149" s="17"/>
      <c r="CN1149">
        <v>22.77</v>
      </c>
      <c r="CS1149">
        <v>17.32</v>
      </c>
      <c r="CX1149">
        <v>16.489999999999998</v>
      </c>
      <c r="DC1149">
        <v>17.75</v>
      </c>
      <c r="DH1149">
        <v>17.75</v>
      </c>
      <c r="DM1149">
        <v>17.75</v>
      </c>
      <c r="DR1149">
        <v>17.75</v>
      </c>
      <c r="DW1149">
        <v>17.75</v>
      </c>
      <c r="EB1149">
        <v>17.75</v>
      </c>
      <c r="EG1149">
        <v>18.7</v>
      </c>
      <c r="EL1149">
        <v>18.7</v>
      </c>
      <c r="EQ1149">
        <v>18.7</v>
      </c>
      <c r="EV1149">
        <v>18.7</v>
      </c>
      <c r="FA1149">
        <v>18.7</v>
      </c>
      <c r="FF1149">
        <v>18.7</v>
      </c>
      <c r="FK1149">
        <v>18.7</v>
      </c>
      <c r="FP1149">
        <v>18.7</v>
      </c>
      <c r="FU1149">
        <v>18.7</v>
      </c>
      <c r="FZ1149">
        <v>18.7</v>
      </c>
      <c r="GE1149">
        <v>18.7</v>
      </c>
      <c r="GJ1149">
        <v>20.239999999999998</v>
      </c>
      <c r="GO1149">
        <v>20.239999999999998</v>
      </c>
      <c r="GT1149">
        <v>20.239999999999998</v>
      </c>
      <c r="GY1149">
        <v>20.239999999999998</v>
      </c>
      <c r="HD1149">
        <v>20.239999999999998</v>
      </c>
      <c r="HI1149">
        <v>20.239999999999998</v>
      </c>
      <c r="HN1149">
        <v>20.239999999999998</v>
      </c>
      <c r="HS1149">
        <v>20.239999999999998</v>
      </c>
      <c r="HX1149">
        <v>20.239999999999998</v>
      </c>
      <c r="IC1149">
        <v>20.239999999999998</v>
      </c>
      <c r="IH1149">
        <v>20.239999999999998</v>
      </c>
      <c r="IM1149">
        <v>19.760000000000002</v>
      </c>
      <c r="IR1149">
        <v>19.760000000000002</v>
      </c>
      <c r="IW1149">
        <v>19.760000000000002</v>
      </c>
      <c r="JB1149">
        <v>19.760000000000002</v>
      </c>
      <c r="JG1149">
        <v>19.760000000000002</v>
      </c>
      <c r="JL1149">
        <v>19.760000000000002</v>
      </c>
      <c r="JQ1149">
        <v>19.760000000000002</v>
      </c>
    </row>
    <row r="1150" spans="1:278" x14ac:dyDescent="0.3">
      <c r="A1150" s="2">
        <f>IFERROR(AVERAGEIF(Customer_Revenue[[#This Row],[1/3/2022]:[3/31/2022]], "&gt;0"), 0)</f>
        <v>0</v>
      </c>
      <c r="B1150" s="1">
        <f>IFERROR(AVEDEV(Customer_Revenue[[#This Row],[1/3/2022]:[3/31/2022]]),0)</f>
        <v>0</v>
      </c>
      <c r="C1150" s="1">
        <f>IFERROR(MAX(0,#REF!-#REF!),0)</f>
        <v>0</v>
      </c>
      <c r="D1150" s="1">
        <f>IFERROR(#REF!+#REF!,0)</f>
        <v>0</v>
      </c>
      <c r="E1150" s="2">
        <f>IFERROR(AVERAGEIF(Customer_Revenue[[#This Row],[4/1/2022]:[6/30/2022]], "&gt;0"), 0)</f>
        <v>0</v>
      </c>
      <c r="F1150" s="1">
        <f>IFERROR(AVEDEV(Customer_Revenue[[#This Row],[4/1/2022]:[6/30/2022]]),0)</f>
        <v>0</v>
      </c>
      <c r="G1150" s="1">
        <f>IFERROR(MAX(0,#REF!-#REF!),0)</f>
        <v>0</v>
      </c>
      <c r="H1150" s="1">
        <f>IFERROR(#REF!+#REF!,0)</f>
        <v>0</v>
      </c>
      <c r="I1150" s="2">
        <f>IFERROR(AVERAGEIF(Customer_Revenue[[#This Row],[4/1/2022]:[9/30/2022]], "&gt;0"),0)</f>
        <v>0</v>
      </c>
      <c r="J1150" s="1">
        <f>IFERROR(AVEDEV(Customer_Revenue[[#This Row],[4/1/2022]:[9/30/2022]]),0)</f>
        <v>0</v>
      </c>
      <c r="K1150" s="1">
        <f>IFERROR(MAX(0,Customer_Revenue[[#This Row],[Q3 Mean]]-Customer_Revenue[[#This Row],[Q3 Mean Absolute Deviation]]),0)</f>
        <v>0</v>
      </c>
      <c r="L1150" s="1">
        <f>IFERROR(MAX(0,Customer_Revenue[[#This Row],[Q3 Mean]]+Customer_Revenue[[#This Row],[Q3 Mean Absolute Deviation]]),0)</f>
        <v>0</v>
      </c>
      <c r="M1150" s="2">
        <f>IFERROR(AVERAGEIF(Customer_Revenue[[#This Row],[10/1/2021]:[3/31/2022]], "&gt;0"),0)</f>
        <v>0</v>
      </c>
      <c r="N1150" s="1">
        <f>IFERROR(AVEDEV(Customer_Revenue[[#This Row],[10/1/2021]:[3/31/2022]]),0)</f>
        <v>0</v>
      </c>
      <c r="O1150" s="1">
        <f>IFERROR(MAX(0,#REF!-#REF!),0)</f>
        <v>0</v>
      </c>
      <c r="P1150" s="1">
        <f>IFERROR(#REF!+#REF!,0)</f>
        <v>0</v>
      </c>
      <c r="Q1150">
        <v>15130</v>
      </c>
      <c r="AH1150">
        <v>0</v>
      </c>
      <c r="AL1150">
        <v>0</v>
      </c>
      <c r="AQ1150">
        <v>0</v>
      </c>
      <c r="AV1150">
        <v>0</v>
      </c>
      <c r="BA1150">
        <v>0</v>
      </c>
      <c r="BF1150">
        <v>0</v>
      </c>
      <c r="BK1150">
        <v>0</v>
      </c>
      <c r="BP1150">
        <v>0</v>
      </c>
      <c r="BU1150">
        <v>0</v>
      </c>
      <c r="BZ1150">
        <v>0</v>
      </c>
      <c r="CE1150">
        <v>0</v>
      </c>
      <c r="CJ1150">
        <v>0</v>
      </c>
      <c r="CK1150" s="17"/>
      <c r="CO1150">
        <v>0</v>
      </c>
      <c r="CT1150">
        <v>0</v>
      </c>
      <c r="CY1150">
        <v>0</v>
      </c>
      <c r="DD1150">
        <v>0</v>
      </c>
      <c r="DI1150">
        <v>0</v>
      </c>
      <c r="DN1150">
        <v>0</v>
      </c>
      <c r="DS1150">
        <v>0</v>
      </c>
      <c r="DX1150">
        <v>0</v>
      </c>
      <c r="EC1150">
        <v>0</v>
      </c>
      <c r="EH1150">
        <v>0</v>
      </c>
      <c r="EM1150">
        <v>0</v>
      </c>
      <c r="ER1150">
        <v>0</v>
      </c>
      <c r="EW1150">
        <v>0</v>
      </c>
      <c r="FB1150">
        <v>0</v>
      </c>
      <c r="FG1150">
        <v>0</v>
      </c>
      <c r="FL1150">
        <v>0</v>
      </c>
      <c r="FQ1150">
        <v>0</v>
      </c>
      <c r="FV1150">
        <v>0</v>
      </c>
      <c r="GA1150">
        <v>0</v>
      </c>
      <c r="GF1150">
        <v>0</v>
      </c>
      <c r="GK1150">
        <v>0</v>
      </c>
      <c r="GP1150">
        <v>0</v>
      </c>
      <c r="GU1150">
        <v>0</v>
      </c>
      <c r="GZ1150">
        <v>0</v>
      </c>
      <c r="HE1150">
        <v>0</v>
      </c>
      <c r="HJ1150">
        <v>0</v>
      </c>
      <c r="HO1150">
        <v>0</v>
      </c>
      <c r="HT1150">
        <v>0</v>
      </c>
      <c r="HY1150">
        <v>0</v>
      </c>
      <c r="ID1150">
        <v>0</v>
      </c>
      <c r="II1150">
        <v>0</v>
      </c>
      <c r="IN1150">
        <v>0</v>
      </c>
      <c r="IS1150">
        <v>0</v>
      </c>
      <c r="IX1150">
        <v>0</v>
      </c>
      <c r="JC1150">
        <v>0</v>
      </c>
      <c r="JH1150">
        <v>0</v>
      </c>
      <c r="JM1150">
        <v>0</v>
      </c>
      <c r="JR1150">
        <v>0</v>
      </c>
    </row>
    <row r="1151" spans="1:278" x14ac:dyDescent="0.3">
      <c r="A1151" s="2">
        <f>IFERROR(AVERAGEIF(Customer_Revenue[[#This Row],[1/3/2022]:[3/31/2022]], "&gt;0"), 0)</f>
        <v>40.263333333333328</v>
      </c>
      <c r="B1151" s="1">
        <f>IFERROR(AVEDEV(Customer_Revenue[[#This Row],[1/3/2022]:[3/31/2022]]),0)</f>
        <v>2.2888888888888892</v>
      </c>
      <c r="C1151" s="1">
        <f>IFERROR(MAX(0,#REF!-#REF!),0)</f>
        <v>0</v>
      </c>
      <c r="D1151" s="1">
        <f>IFERROR(#REF!+#REF!,0)</f>
        <v>0</v>
      </c>
      <c r="E1151" s="2">
        <f>IFERROR(AVERAGEIF(Customer_Revenue[[#This Row],[4/1/2022]:[6/30/2022]], "&gt;0"), 0)</f>
        <v>40.943750000000009</v>
      </c>
      <c r="F1151" s="1">
        <f>IFERROR(AVEDEV(Customer_Revenue[[#This Row],[4/1/2022]:[6/30/2022]]),0)</f>
        <v>13.010625000000005</v>
      </c>
      <c r="G1151" s="1">
        <f>IFERROR(MAX(0,#REF!-#REF!),0)</f>
        <v>0</v>
      </c>
      <c r="H1151" s="1">
        <f>IFERROR(#REF!+#REF!,0)</f>
        <v>0</v>
      </c>
      <c r="I1151" s="2">
        <f>IFERROR(AVERAGEIF(Customer_Revenue[[#This Row],[4/1/2022]:[9/30/2022]], "&gt;0"),0)</f>
        <v>37.400000000000013</v>
      </c>
      <c r="J1151" s="1">
        <f>IFERROR(AVEDEV(Customer_Revenue[[#This Row],[4/1/2022]:[9/30/2022]]),0)</f>
        <v>8.4471428571428699</v>
      </c>
      <c r="K1151" s="1">
        <f>IFERROR(MAX(0,Customer_Revenue[[#This Row],[Q3 Mean]]-Customer_Revenue[[#This Row],[Q3 Mean Absolute Deviation]]),0)</f>
        <v>28.952857142857141</v>
      </c>
      <c r="L1151" s="1">
        <f>IFERROR(MAX(0,Customer_Revenue[[#This Row],[Q3 Mean]]+Customer_Revenue[[#This Row],[Q3 Mean Absolute Deviation]]),0)</f>
        <v>45.847142857142885</v>
      </c>
      <c r="M1151" s="2">
        <f>IFERROR(AVERAGEIF(Customer_Revenue[[#This Row],[10/1/2021]:[3/31/2022]], "&gt;0"),0)</f>
        <v>37.766363636363636</v>
      </c>
      <c r="N1151" s="1">
        <f>IFERROR(AVEDEV(Customer_Revenue[[#This Row],[10/1/2021]:[3/31/2022]]),0)</f>
        <v>7.1180555555555545</v>
      </c>
      <c r="O1151" s="1">
        <f>IFERROR(MAX(0,#REF!-#REF!),0)</f>
        <v>0</v>
      </c>
      <c r="P1151" s="1">
        <f>IFERROR(#REF!+#REF!,0)</f>
        <v>0</v>
      </c>
      <c r="Q1151">
        <v>15131</v>
      </c>
      <c r="AH1151">
        <v>26.53</v>
      </c>
      <c r="AP1151">
        <v>36.83</v>
      </c>
      <c r="AZ1151">
        <v>0</v>
      </c>
      <c r="BJ1151">
        <v>36.83</v>
      </c>
      <c r="BT1151">
        <v>36.83</v>
      </c>
      <c r="CD1151">
        <v>36.83</v>
      </c>
      <c r="CK1151" s="17"/>
      <c r="CN1151">
        <v>36.83</v>
      </c>
      <c r="CX1151">
        <v>36.83</v>
      </c>
      <c r="DH1151">
        <v>41.98</v>
      </c>
      <c r="DR1151">
        <v>41.98</v>
      </c>
      <c r="EB1151">
        <v>41.98</v>
      </c>
      <c r="EL1151">
        <v>41.98</v>
      </c>
      <c r="EV1151">
        <v>41.98</v>
      </c>
      <c r="EW1151">
        <v>91.95</v>
      </c>
      <c r="FF1151">
        <v>31.68</v>
      </c>
      <c r="FP1151">
        <v>31.68</v>
      </c>
      <c r="FZ1151">
        <v>31.68</v>
      </c>
      <c r="GJ1151">
        <v>32.86</v>
      </c>
      <c r="GT1151">
        <v>32.86</v>
      </c>
      <c r="HD1151">
        <v>32.86</v>
      </c>
      <c r="HN1151">
        <v>32.86</v>
      </c>
      <c r="HX1151">
        <v>32.86</v>
      </c>
      <c r="IH1151">
        <v>32.86</v>
      </c>
      <c r="IR1151">
        <v>32.49</v>
      </c>
      <c r="JB1151">
        <v>32.49</v>
      </c>
      <c r="JL1151">
        <v>32.49</v>
      </c>
    </row>
    <row r="1152" spans="1:278" x14ac:dyDescent="0.3">
      <c r="A1152" s="2">
        <f>IFERROR(AVERAGEIF(Customer_Revenue[[#This Row],[1/3/2022]:[3/31/2022]], "&gt;0"), 0)</f>
        <v>49.79</v>
      </c>
      <c r="B1152" s="1">
        <f>IFERROR(AVEDEV(Customer_Revenue[[#This Row],[1/3/2022]:[3/31/2022]]),0)</f>
        <v>12.193469387755098</v>
      </c>
      <c r="C1152" s="1">
        <f>IFERROR(MAX(0,#REF!-#REF!),0)</f>
        <v>0</v>
      </c>
      <c r="D1152" s="1">
        <f>IFERROR(#REF!+#REF!,0)</f>
        <v>0</v>
      </c>
      <c r="E1152" s="2">
        <f>IFERROR(AVERAGEIF(Customer_Revenue[[#This Row],[4/1/2022]:[6/30/2022]], "&gt;0"), 0)</f>
        <v>34.473333333333329</v>
      </c>
      <c r="F1152" s="1">
        <f>IFERROR(AVEDEV(Customer_Revenue[[#This Row],[4/1/2022]:[6/30/2022]]),0)</f>
        <v>10.826666666666668</v>
      </c>
      <c r="G1152" s="1">
        <f>IFERROR(MAX(0,#REF!-#REF!),0)</f>
        <v>0</v>
      </c>
      <c r="H1152" s="1">
        <f>IFERROR(#REF!+#REF!,0)</f>
        <v>0</v>
      </c>
      <c r="I1152" s="2">
        <f>IFERROR(AVERAGEIF(Customer_Revenue[[#This Row],[4/1/2022]:[9/30/2022]], "&gt;0"),0)</f>
        <v>29.133333333333336</v>
      </c>
      <c r="J1152" s="1">
        <f>IFERROR(AVEDEV(Customer_Revenue[[#This Row],[4/1/2022]:[9/30/2022]]),0)</f>
        <v>10.134693877551017</v>
      </c>
      <c r="K1152" s="1">
        <f>IFERROR(MAX(0,Customer_Revenue[[#This Row],[Q3 Mean]]-Customer_Revenue[[#This Row],[Q3 Mean Absolute Deviation]]),0)</f>
        <v>18.998639455782317</v>
      </c>
      <c r="L1152" s="1">
        <f>IFERROR(MAX(0,Customer_Revenue[[#This Row],[Q3 Mean]]+Customer_Revenue[[#This Row],[Q3 Mean Absolute Deviation]]),0)</f>
        <v>39.268027210884355</v>
      </c>
      <c r="M1152" s="2">
        <f>IFERROR(AVERAGEIF(Customer_Revenue[[#This Row],[10/1/2021]:[3/31/2022]], "&gt;0"),0)</f>
        <v>49.79</v>
      </c>
      <c r="N1152" s="1">
        <f>IFERROR(AVEDEV(Customer_Revenue[[#This Row],[10/1/2021]:[3/31/2022]]),0)</f>
        <v>6.6047959183673441</v>
      </c>
      <c r="O1152" s="1">
        <f>IFERROR(MAX(0,#REF!-#REF!),0)</f>
        <v>0</v>
      </c>
      <c r="P1152" s="1">
        <f>IFERROR(#REF!+#REF!,0)</f>
        <v>0</v>
      </c>
      <c r="Q1152">
        <v>15132</v>
      </c>
      <c r="T1152">
        <v>49.79</v>
      </c>
      <c r="AD1152">
        <v>49.79</v>
      </c>
      <c r="AL1152">
        <v>49.79</v>
      </c>
      <c r="AU1152">
        <v>49.79</v>
      </c>
      <c r="BE1152">
        <v>49.79</v>
      </c>
      <c r="BO1152">
        <v>49.79</v>
      </c>
      <c r="BY1152">
        <v>49.79</v>
      </c>
      <c r="CI1152">
        <v>49.79</v>
      </c>
      <c r="CK1152" s="17"/>
      <c r="CS1152">
        <v>49.79</v>
      </c>
      <c r="DC1152">
        <v>49.79</v>
      </c>
      <c r="DM1152">
        <v>49.79</v>
      </c>
      <c r="DW1152">
        <v>0</v>
      </c>
      <c r="EG1152">
        <v>49.79</v>
      </c>
      <c r="EQ1152">
        <v>49.79</v>
      </c>
      <c r="FA1152">
        <v>49.79</v>
      </c>
      <c r="FK1152">
        <v>49.79</v>
      </c>
      <c r="FU1152">
        <v>36.32</v>
      </c>
      <c r="GE1152">
        <v>22.86</v>
      </c>
      <c r="GO1152">
        <v>24.04</v>
      </c>
      <c r="GY1152">
        <v>24.04</v>
      </c>
      <c r="HI1152">
        <v>0</v>
      </c>
      <c r="HO1152">
        <v>-24.04</v>
      </c>
      <c r="HS1152">
        <v>24.04</v>
      </c>
      <c r="IC1152">
        <v>24.04</v>
      </c>
      <c r="IM1152">
        <v>23.67</v>
      </c>
      <c r="IW1152">
        <v>23.67</v>
      </c>
      <c r="JG1152">
        <v>23.67</v>
      </c>
      <c r="JQ1152">
        <v>23.67</v>
      </c>
    </row>
    <row r="1153" spans="1:277" x14ac:dyDescent="0.3">
      <c r="A1153" s="2">
        <f>IFERROR(AVERAGEIF(Customer_Revenue[[#This Row],[1/3/2022]:[3/31/2022]], "&gt;0"), 0)</f>
        <v>57.07</v>
      </c>
      <c r="B1153" s="1">
        <f>IFERROR(AVEDEV(Customer_Revenue[[#This Row],[1/3/2022]:[3/31/2022]]),0)</f>
        <v>0</v>
      </c>
      <c r="C1153" s="1">
        <f>IFERROR(MAX(0,#REF!-#REF!),0)</f>
        <v>0</v>
      </c>
      <c r="D1153" s="1">
        <f>IFERROR(#REF!+#REF!,0)</f>
        <v>0</v>
      </c>
      <c r="E1153" s="2">
        <f>IFERROR(AVERAGEIF(Customer_Revenue[[#This Row],[4/1/2022]:[6/30/2022]], "&gt;0"), 0)</f>
        <v>36.138333333333328</v>
      </c>
      <c r="F1153" s="1">
        <f>IFERROR(AVEDEV(Customer_Revenue[[#This Row],[4/1/2022]:[6/30/2022]]),0)</f>
        <v>6.9772222222222195</v>
      </c>
      <c r="G1153" s="1">
        <f>IFERROR(MAX(0,#REF!-#REF!),0)</f>
        <v>0</v>
      </c>
      <c r="H1153" s="1">
        <f>IFERROR(#REF!+#REF!,0)</f>
        <v>0</v>
      </c>
      <c r="I1153" s="2">
        <f>IFERROR(AVERAGEIF(Customer_Revenue[[#This Row],[4/1/2022]:[9/30/2022]], "&gt;0"),0)</f>
        <v>34.151538461538465</v>
      </c>
      <c r="J1153" s="1">
        <f>IFERROR(AVEDEV(Customer_Revenue[[#This Row],[4/1/2022]:[9/30/2022]]),0)</f>
        <v>3.5259171597633174</v>
      </c>
      <c r="K1153" s="1">
        <f>IFERROR(MAX(0,Customer_Revenue[[#This Row],[Q3 Mean]]-Customer_Revenue[[#This Row],[Q3 Mean Absolute Deviation]]),0)</f>
        <v>30.625621301775148</v>
      </c>
      <c r="L1153" s="1">
        <f>IFERROR(MAX(0,Customer_Revenue[[#This Row],[Q3 Mean]]+Customer_Revenue[[#This Row],[Q3 Mean Absolute Deviation]]),0)</f>
        <v>37.677455621301782</v>
      </c>
      <c r="M1153" s="2">
        <f>IFERROR(AVERAGEIF(Customer_Revenue[[#This Row],[10/1/2021]:[3/31/2022]], "&gt;0"),0)</f>
        <v>57.800000000000018</v>
      </c>
      <c r="N1153" s="1">
        <f>IFERROR(AVEDEV(Customer_Revenue[[#This Row],[10/1/2021]:[3/31/2022]]),0)</f>
        <v>4.9071428571428708</v>
      </c>
      <c r="O1153" s="1">
        <f>IFERROR(MAX(0,#REF!-#REF!),0)</f>
        <v>0</v>
      </c>
      <c r="P1153" s="1">
        <f>IFERROR(#REF!+#REF!,0)</f>
        <v>0</v>
      </c>
      <c r="Q1153">
        <v>15133</v>
      </c>
      <c r="T1153">
        <v>31.48</v>
      </c>
      <c r="AD1153">
        <v>82.64</v>
      </c>
      <c r="AL1153">
        <v>67.31</v>
      </c>
      <c r="AU1153">
        <v>57.07</v>
      </c>
      <c r="BE1153">
        <v>57.07</v>
      </c>
      <c r="BO1153">
        <v>57.07</v>
      </c>
      <c r="BY1153">
        <v>57.07</v>
      </c>
      <c r="CI1153">
        <v>57.07</v>
      </c>
      <c r="CK1153" s="17"/>
      <c r="CS1153">
        <v>57.07</v>
      </c>
      <c r="DC1153">
        <v>57.07</v>
      </c>
      <c r="DM1153">
        <v>57.07</v>
      </c>
      <c r="DW1153">
        <v>57.07</v>
      </c>
      <c r="EG1153">
        <v>57.07</v>
      </c>
      <c r="EQ1153">
        <v>57.07</v>
      </c>
      <c r="FA1153">
        <v>57.07</v>
      </c>
      <c r="FK1153">
        <v>31.48</v>
      </c>
      <c r="FU1153">
        <v>31.48</v>
      </c>
      <c r="GE1153">
        <v>31.48</v>
      </c>
      <c r="GO1153">
        <v>32.659999999999997</v>
      </c>
      <c r="GY1153">
        <v>32.659999999999997</v>
      </c>
      <c r="HI1153">
        <v>32.659999999999997</v>
      </c>
      <c r="HS1153">
        <v>32.659999999999997</v>
      </c>
      <c r="IC1153">
        <v>32.659999999999997</v>
      </c>
      <c r="IM1153">
        <v>32.29</v>
      </c>
      <c r="IW1153">
        <v>32.29</v>
      </c>
      <c r="JG1153">
        <v>32.29</v>
      </c>
      <c r="JQ1153">
        <v>32.29</v>
      </c>
    </row>
    <row r="1154" spans="1:277" x14ac:dyDescent="0.3">
      <c r="A1154" s="2">
        <f>IFERROR(AVERAGEIF(Customer_Revenue[[#This Row],[1/3/2022]:[3/31/2022]], "&gt;0"), 0)</f>
        <v>74.53</v>
      </c>
      <c r="B1154" s="1">
        <f>IFERROR(AVEDEV(Customer_Revenue[[#This Row],[1/3/2022]:[3/31/2022]]),0)</f>
        <v>25.763456790123453</v>
      </c>
      <c r="C1154" s="1">
        <f>IFERROR(MAX(0,#REF!-#REF!),0)</f>
        <v>0</v>
      </c>
      <c r="D1154" s="1">
        <f>IFERROR(#REF!+#REF!,0)</f>
        <v>0</v>
      </c>
      <c r="E1154" s="2">
        <f>IFERROR(AVERAGEIF(Customer_Revenue[[#This Row],[4/1/2022]:[6/30/2022]], "&gt;0"), 0)</f>
        <v>80.643333333333331</v>
      </c>
      <c r="F1154" s="1">
        <f>IFERROR(AVEDEV(Customer_Revenue[[#This Row],[4/1/2022]:[6/30/2022]]),0)</f>
        <v>19.749387755102038</v>
      </c>
      <c r="G1154" s="1">
        <f>IFERROR(MAX(0,#REF!-#REF!),0)</f>
        <v>0</v>
      </c>
      <c r="H1154" s="1">
        <f>IFERROR(#REF!+#REF!,0)</f>
        <v>0</v>
      </c>
      <c r="I1154" s="2">
        <f>IFERROR(AVERAGEIF(Customer_Revenue[[#This Row],[4/1/2022]:[9/30/2022]], "&gt;0"),0)</f>
        <v>81.048461538461552</v>
      </c>
      <c r="J1154" s="1">
        <f>IFERROR(AVEDEV(Customer_Revenue[[#This Row],[4/1/2022]:[9/30/2022]]),0)</f>
        <v>10.751326530612232</v>
      </c>
      <c r="K1154" s="1">
        <f>IFERROR(MAX(0,Customer_Revenue[[#This Row],[Q3 Mean]]-Customer_Revenue[[#This Row],[Q3 Mean Absolute Deviation]]),0)</f>
        <v>70.29713500784932</v>
      </c>
      <c r="L1154" s="1">
        <f>IFERROR(MAX(0,Customer_Revenue[[#This Row],[Q3 Mean]]+Customer_Revenue[[#This Row],[Q3 Mean Absolute Deviation]]),0)</f>
        <v>91.799788069073784</v>
      </c>
      <c r="M1154" s="2">
        <f>IFERROR(AVERAGEIF(Customer_Revenue[[#This Row],[10/1/2021]:[3/31/2022]], "&gt;0"),0)</f>
        <v>75.53</v>
      </c>
      <c r="N1154" s="1">
        <f>IFERROR(AVEDEV(Customer_Revenue[[#This Row],[10/1/2021]:[3/31/2022]]),0)</f>
        <v>16.629531249999996</v>
      </c>
      <c r="O1154" s="1">
        <f>IFERROR(MAX(0,#REF!-#REF!),0)</f>
        <v>0</v>
      </c>
      <c r="P1154" s="1">
        <f>IFERROR(#REF!+#REF!,0)</f>
        <v>0</v>
      </c>
      <c r="Q1154">
        <v>15134</v>
      </c>
      <c r="T1154">
        <v>78.63</v>
      </c>
      <c r="AD1154">
        <v>78.63</v>
      </c>
      <c r="AL1154">
        <v>78.63</v>
      </c>
      <c r="AU1154">
        <v>73.73</v>
      </c>
      <c r="BE1154">
        <v>73.73</v>
      </c>
      <c r="BO1154">
        <v>73.73</v>
      </c>
      <c r="BY1154">
        <v>78.63</v>
      </c>
      <c r="CI1154">
        <v>65.23</v>
      </c>
      <c r="CK1154" s="17"/>
      <c r="CN1154">
        <v>0</v>
      </c>
      <c r="CS1154">
        <v>70.13</v>
      </c>
      <c r="DC1154">
        <v>73.73</v>
      </c>
      <c r="DH1154">
        <v>0</v>
      </c>
      <c r="DM1154">
        <v>73.73</v>
      </c>
      <c r="DW1154">
        <v>78.63</v>
      </c>
      <c r="EL1154">
        <v>80.13</v>
      </c>
      <c r="EQ1154">
        <v>80.13</v>
      </c>
      <c r="FA1154">
        <v>80.13</v>
      </c>
      <c r="FK1154">
        <v>80.13</v>
      </c>
      <c r="FU1154">
        <v>80.13</v>
      </c>
      <c r="GE1154">
        <v>80.13</v>
      </c>
      <c r="GO1154">
        <v>81.67</v>
      </c>
      <c r="GT1154">
        <v>0</v>
      </c>
      <c r="GY1154">
        <v>81.67</v>
      </c>
      <c r="HI1154">
        <v>81.67</v>
      </c>
      <c r="HS1154">
        <v>81.67</v>
      </c>
      <c r="IC1154">
        <v>81.67</v>
      </c>
      <c r="IM1154">
        <v>81.19</v>
      </c>
      <c r="IW1154">
        <v>81.19</v>
      </c>
      <c r="JG1154">
        <v>81.19</v>
      </c>
      <c r="JQ1154">
        <v>81.19</v>
      </c>
    </row>
    <row r="1155" spans="1:277" x14ac:dyDescent="0.3">
      <c r="A1155" s="2">
        <f>IFERROR(AVERAGEIF(Customer_Revenue[[#This Row],[1/3/2022]:[3/31/2022]], "&gt;0"), 0)</f>
        <v>79.2</v>
      </c>
      <c r="B1155" s="1">
        <f>IFERROR(AVEDEV(Customer_Revenue[[#This Row],[1/3/2022]:[3/31/2022]]),0)</f>
        <v>23.280000000000005</v>
      </c>
      <c r="C1155" s="1">
        <f>IFERROR(MAX(0,#REF!-#REF!),0)</f>
        <v>0</v>
      </c>
      <c r="D1155" s="1">
        <f>IFERROR(#REF!+#REF!,0)</f>
        <v>0</v>
      </c>
      <c r="E1155" s="2">
        <f>IFERROR(AVERAGEIF(Customer_Revenue[[#This Row],[4/1/2022]:[6/30/2022]], "&gt;0"), 0)</f>
        <v>100.23666666666668</v>
      </c>
      <c r="F1155" s="1">
        <f>IFERROR(AVEDEV(Customer_Revenue[[#This Row],[4/1/2022]:[6/30/2022]]),0)</f>
        <v>33.379591836734697</v>
      </c>
      <c r="G1155" s="1">
        <f>IFERROR(MAX(0,#REF!-#REF!),0)</f>
        <v>0</v>
      </c>
      <c r="H1155" s="1">
        <f>IFERROR(#REF!+#REF!,0)</f>
        <v>0</v>
      </c>
      <c r="I1155" s="2">
        <f>IFERROR(AVERAGEIF(Customer_Revenue[[#This Row],[4/1/2022]:[9/30/2022]], "&gt;0"),0)</f>
        <v>122.67692307692309</v>
      </c>
      <c r="J1155" s="1">
        <f>IFERROR(AVEDEV(Customer_Revenue[[#This Row],[4/1/2022]:[9/30/2022]]),0)</f>
        <v>42.812857142857141</v>
      </c>
      <c r="K1155" s="1">
        <f>IFERROR(MAX(0,Customer_Revenue[[#This Row],[Q3 Mean]]-Customer_Revenue[[#This Row],[Q3 Mean Absolute Deviation]]),0)</f>
        <v>79.864065934065948</v>
      </c>
      <c r="L1155" s="1">
        <f>IFERROR(MAX(0,Customer_Revenue[[#This Row],[Q3 Mean]]+Customer_Revenue[[#This Row],[Q3 Mean Absolute Deviation]]),0)</f>
        <v>165.48978021978024</v>
      </c>
      <c r="M1155" s="2">
        <f>IFERROR(AVERAGEIF(Customer_Revenue[[#This Row],[10/1/2021]:[3/31/2022]], "&gt;0"),0)</f>
        <v>71.528666666666652</v>
      </c>
      <c r="N1155" s="1">
        <f>IFERROR(AVEDEV(Customer_Revenue[[#This Row],[10/1/2021]:[3/31/2022]]),0)</f>
        <v>19.723911111111111</v>
      </c>
      <c r="O1155" s="1">
        <f>IFERROR(MAX(0,#REF!-#REF!),0)</f>
        <v>0</v>
      </c>
      <c r="P1155" s="1">
        <f>IFERROR(#REF!+#REF!,0)</f>
        <v>0</v>
      </c>
      <c r="Q1155">
        <v>15135</v>
      </c>
      <c r="T1155">
        <v>55.92</v>
      </c>
      <c r="AD1155">
        <v>55.92</v>
      </c>
      <c r="AL1155">
        <v>80.95</v>
      </c>
      <c r="AU1155">
        <v>78.88</v>
      </c>
      <c r="BE1155">
        <v>78.88</v>
      </c>
      <c r="BO1155">
        <v>32.86</v>
      </c>
      <c r="BY1155">
        <v>55.92</v>
      </c>
      <c r="CI1155">
        <v>55.92</v>
      </c>
      <c r="CK1155" s="17"/>
      <c r="CS1155">
        <v>145.59</v>
      </c>
      <c r="DC1155">
        <v>55.92</v>
      </c>
      <c r="DM1155">
        <v>55.92</v>
      </c>
      <c r="DW1155">
        <v>55.92</v>
      </c>
      <c r="EG1155">
        <v>83.85</v>
      </c>
      <c r="EO1155">
        <v>90</v>
      </c>
      <c r="EQ1155">
        <v>90.48</v>
      </c>
      <c r="FA1155">
        <v>57.42</v>
      </c>
      <c r="FK1155">
        <v>83.75</v>
      </c>
      <c r="FP1155">
        <v>0</v>
      </c>
      <c r="FU1155">
        <v>85.67</v>
      </c>
      <c r="GE1155">
        <v>148.36000000000001</v>
      </c>
      <c r="GO1155">
        <v>90.61</v>
      </c>
      <c r="GY1155">
        <v>135.61000000000001</v>
      </c>
      <c r="HI1155">
        <v>116.94</v>
      </c>
      <c r="HS1155">
        <v>174.78</v>
      </c>
      <c r="IC1155">
        <v>161.47</v>
      </c>
      <c r="IM1155">
        <v>90.13</v>
      </c>
      <c r="IW1155">
        <v>181.18</v>
      </c>
      <c r="JG1155">
        <v>178.75</v>
      </c>
      <c r="JQ1155">
        <v>90.13</v>
      </c>
    </row>
    <row r="1156" spans="1:277" x14ac:dyDescent="0.3">
      <c r="A1156" s="2">
        <f>IFERROR(AVERAGEIF(Customer_Revenue[[#This Row],[1/3/2022]:[3/31/2022]], "&gt;0"), 0)</f>
        <v>36.388571428571431</v>
      </c>
      <c r="B1156" s="1">
        <f>IFERROR(AVEDEV(Customer_Revenue[[#This Row],[1/3/2022]:[3/31/2022]]),0)</f>
        <v>0.61224489795918458</v>
      </c>
      <c r="C1156" s="1">
        <f>IFERROR(MAX(0,#REF!-#REF!),0)</f>
        <v>0</v>
      </c>
      <c r="D1156" s="1">
        <f>IFERROR(#REF!+#REF!,0)</f>
        <v>0</v>
      </c>
      <c r="E1156" s="2">
        <f>IFERROR(AVERAGEIF(Customer_Revenue[[#This Row],[4/1/2022]:[6/30/2022]], "&gt;0"), 0)</f>
        <v>37.973333333333336</v>
      </c>
      <c r="F1156" s="1">
        <f>IFERROR(AVEDEV(Customer_Revenue[[#This Row],[4/1/2022]:[6/30/2022]]),0)</f>
        <v>0.68444444444444485</v>
      </c>
      <c r="G1156" s="1">
        <f>IFERROR(MAX(0,#REF!-#REF!),0)</f>
        <v>0</v>
      </c>
      <c r="H1156" s="1">
        <f>IFERROR(#REF!+#REF!,0)</f>
        <v>0</v>
      </c>
      <c r="I1156" s="2">
        <f>IFERROR(AVERAGEIF(Customer_Revenue[[#This Row],[4/1/2022]:[9/30/2022]], "&gt;0"),0)</f>
        <v>37.566153846153846</v>
      </c>
      <c r="J1156" s="1">
        <f>IFERROR(AVEDEV(Customer_Revenue[[#This Row],[4/1/2022]:[9/30/2022]]),0)</f>
        <v>1.1029585798816557</v>
      </c>
      <c r="K1156" s="1">
        <f>IFERROR(MAX(0,Customer_Revenue[[#This Row],[Q3 Mean]]-Customer_Revenue[[#This Row],[Q3 Mean Absolute Deviation]]),0)</f>
        <v>36.463195266272187</v>
      </c>
      <c r="L1156" s="1">
        <f>IFERROR(MAX(0,Customer_Revenue[[#This Row],[Q3 Mean]]+Customer_Revenue[[#This Row],[Q3 Mean Absolute Deviation]]),0)</f>
        <v>38.669112426035504</v>
      </c>
      <c r="M1156" s="2">
        <f>IFERROR(AVERAGEIF(Customer_Revenue[[#This Row],[10/1/2021]:[3/31/2022]], "&gt;0"),0)</f>
        <v>36.174285714285709</v>
      </c>
      <c r="N1156" s="1">
        <f>IFERROR(AVEDEV(Customer_Revenue[[#This Row],[10/1/2021]:[3/31/2022]]),0)</f>
        <v>0.36734693877550584</v>
      </c>
      <c r="O1156" s="1">
        <f>IFERROR(MAX(0,#REF!-#REF!),0)</f>
        <v>0</v>
      </c>
      <c r="P1156" s="1">
        <f>IFERROR(#REF!+#REF!,0)</f>
        <v>0</v>
      </c>
      <c r="Q1156">
        <v>15136</v>
      </c>
      <c r="T1156">
        <v>35.96</v>
      </c>
      <c r="AD1156">
        <v>35.96</v>
      </c>
      <c r="AL1156">
        <v>35.96</v>
      </c>
      <c r="AV1156">
        <v>35.96</v>
      </c>
      <c r="BF1156">
        <v>35.96</v>
      </c>
      <c r="BO1156">
        <v>35.96</v>
      </c>
      <c r="BY1156">
        <v>35.96</v>
      </c>
      <c r="CI1156">
        <v>35.96</v>
      </c>
      <c r="CK1156" s="17"/>
      <c r="CS1156">
        <v>35.96</v>
      </c>
      <c r="DC1156">
        <v>35.96</v>
      </c>
      <c r="DR1156">
        <v>35.96</v>
      </c>
      <c r="DW1156">
        <v>35.96</v>
      </c>
      <c r="EG1156">
        <v>37.46</v>
      </c>
      <c r="EQ1156">
        <v>37.46</v>
      </c>
      <c r="FA1156">
        <v>37.46</v>
      </c>
      <c r="FK1156">
        <v>37.46</v>
      </c>
      <c r="FU1156">
        <v>37.46</v>
      </c>
      <c r="GE1156">
        <v>37.46</v>
      </c>
      <c r="GO1156">
        <v>39</v>
      </c>
      <c r="GY1156">
        <v>39</v>
      </c>
      <c r="HI1156">
        <v>39</v>
      </c>
      <c r="HS1156">
        <v>39</v>
      </c>
      <c r="IC1156">
        <v>39</v>
      </c>
      <c r="IM1156">
        <v>32.880000000000003</v>
      </c>
      <c r="IW1156">
        <v>36.880000000000003</v>
      </c>
      <c r="JG1156">
        <v>36.880000000000003</v>
      </c>
      <c r="JQ1156">
        <v>36.880000000000003</v>
      </c>
    </row>
    <row r="1157" spans="1:277" x14ac:dyDescent="0.3">
      <c r="A1157" s="2">
        <f>IFERROR(AVERAGEIF(Customer_Revenue[[#This Row],[1/3/2022]:[3/31/2022]], "&gt;0"), 0)</f>
        <v>76.962857142857146</v>
      </c>
      <c r="B1157" s="1">
        <f>IFERROR(AVEDEV(Customer_Revenue[[#This Row],[1/3/2022]:[3/31/2022]]),0)</f>
        <v>17.229795918367348</v>
      </c>
      <c r="C1157" s="1">
        <f>IFERROR(MAX(0,#REF!-#REF!),0)</f>
        <v>0</v>
      </c>
      <c r="D1157" s="1">
        <f>IFERROR(#REF!+#REF!,0)</f>
        <v>0</v>
      </c>
      <c r="E1157" s="2">
        <f>IFERROR(AVERAGEIF(Customer_Revenue[[#This Row],[4/1/2022]:[6/30/2022]], "&gt;0"), 0)</f>
        <v>95.534285714285716</v>
      </c>
      <c r="F1157" s="1">
        <f>IFERROR(AVEDEV(Customer_Revenue[[#This Row],[4/1/2022]:[6/30/2022]]),0)</f>
        <v>34.893469387755104</v>
      </c>
      <c r="G1157" s="1">
        <f>IFERROR(MAX(0,#REF!-#REF!),0)</f>
        <v>0</v>
      </c>
      <c r="H1157" s="1">
        <f>IFERROR(#REF!+#REF!,0)</f>
        <v>0</v>
      </c>
      <c r="I1157" s="2">
        <f>IFERROR(AVERAGEIF(Customer_Revenue[[#This Row],[4/1/2022]:[9/30/2022]], "&gt;0"),0)</f>
        <v>95.465384615384593</v>
      </c>
      <c r="J1157" s="1">
        <f>IFERROR(AVEDEV(Customer_Revenue[[#This Row],[4/1/2022]:[9/30/2022]]),0)</f>
        <v>36.515029585798814</v>
      </c>
      <c r="K1157" s="1">
        <f>IFERROR(MAX(0,Customer_Revenue[[#This Row],[Q3 Mean]]-Customer_Revenue[[#This Row],[Q3 Mean Absolute Deviation]]),0)</f>
        <v>58.950355029585779</v>
      </c>
      <c r="L1157" s="1">
        <f>IFERROR(MAX(0,Customer_Revenue[[#This Row],[Q3 Mean]]+Customer_Revenue[[#This Row],[Q3 Mean Absolute Deviation]]),0)</f>
        <v>131.98041420118341</v>
      </c>
      <c r="M1157" s="2">
        <f>IFERROR(AVERAGEIF(Customer_Revenue[[#This Row],[10/1/2021]:[3/31/2022]], "&gt;0"),0)</f>
        <v>95.392857142857153</v>
      </c>
      <c r="N1157" s="1">
        <f>IFERROR(AVEDEV(Customer_Revenue[[#This Row],[10/1/2021]:[3/31/2022]]),0)</f>
        <v>27.836122448979598</v>
      </c>
      <c r="O1157" s="1">
        <f>IFERROR(MAX(0,#REF!-#REF!),0)</f>
        <v>0</v>
      </c>
      <c r="P1157" s="1">
        <f>IFERROR(#REF!+#REF!,0)</f>
        <v>0</v>
      </c>
      <c r="Q1157">
        <v>15137</v>
      </c>
      <c r="Y1157">
        <v>126.39</v>
      </c>
      <c r="AH1157">
        <v>111.12</v>
      </c>
      <c r="AP1157">
        <v>87.58</v>
      </c>
      <c r="AZ1157">
        <v>152.43</v>
      </c>
      <c r="BJ1157">
        <v>135.11000000000001</v>
      </c>
      <c r="BT1157">
        <v>117.51</v>
      </c>
      <c r="CD1157">
        <v>66.62</v>
      </c>
      <c r="CK1157" s="17"/>
      <c r="CN1157">
        <v>66.62</v>
      </c>
      <c r="CX1157">
        <v>66.62</v>
      </c>
      <c r="DH1157">
        <v>66.62</v>
      </c>
      <c r="DR1157">
        <v>89.58</v>
      </c>
      <c r="DY1157">
        <v>68.5</v>
      </c>
      <c r="EB1157">
        <v>124.65</v>
      </c>
      <c r="EL1157">
        <v>56.15</v>
      </c>
      <c r="EV1157">
        <v>90.65</v>
      </c>
      <c r="FF1157">
        <v>56.15</v>
      </c>
      <c r="FP1157">
        <v>124.65</v>
      </c>
      <c r="FZ1157">
        <v>56.15</v>
      </c>
      <c r="GJ1157">
        <v>158.52000000000001</v>
      </c>
      <c r="GT1157">
        <v>57.06</v>
      </c>
      <c r="HD1157">
        <v>125.56</v>
      </c>
      <c r="HN1157">
        <v>57.06</v>
      </c>
      <c r="HX1157">
        <v>170.7</v>
      </c>
      <c r="IH1157">
        <v>57.06</v>
      </c>
      <c r="IR1157">
        <v>134.63999999999999</v>
      </c>
      <c r="JB1157">
        <v>56.78</v>
      </c>
      <c r="JL1157">
        <v>96.07</v>
      </c>
    </row>
    <row r="1158" spans="1:277" x14ac:dyDescent="0.3">
      <c r="A1158" s="2">
        <f>IFERROR(AVERAGEIF(Customer_Revenue[[#This Row],[1/3/2022]:[3/31/2022]], "&gt;0"), 0)</f>
        <v>32.65</v>
      </c>
      <c r="B1158" s="1">
        <f>IFERROR(AVEDEV(Customer_Revenue[[#This Row],[1/3/2022]:[3/31/2022]]),0)</f>
        <v>0</v>
      </c>
      <c r="C1158" s="1">
        <f>IFERROR(MAX(0,#REF!-#REF!),0)</f>
        <v>0</v>
      </c>
      <c r="D1158" s="1">
        <f>IFERROR(#REF!+#REF!,0)</f>
        <v>0</v>
      </c>
      <c r="E1158" s="2">
        <f>IFERROR(AVERAGEIF(Customer_Revenue[[#This Row],[4/1/2022]:[6/30/2022]], "&gt;0"), 0)</f>
        <v>25.59</v>
      </c>
      <c r="F1158" s="1">
        <f>IFERROR(AVEDEV(Customer_Revenue[[#This Row],[4/1/2022]:[6/30/2022]]),0)</f>
        <v>6.3885714285714288</v>
      </c>
      <c r="G1158" s="1">
        <f>IFERROR(MAX(0,#REF!-#REF!),0)</f>
        <v>0</v>
      </c>
      <c r="H1158" s="1">
        <f>IFERROR(#REF!+#REF!,0)</f>
        <v>0</v>
      </c>
      <c r="I1158" s="2">
        <f>IFERROR(AVERAGEIF(Customer_Revenue[[#This Row],[4/1/2022]:[9/30/2022]], "&gt;0"),0)</f>
        <v>26.17307692307692</v>
      </c>
      <c r="J1158" s="1">
        <f>IFERROR(AVEDEV(Customer_Revenue[[#This Row],[4/1/2022]:[9/30/2022]]),0)</f>
        <v>6.6479289940828403</v>
      </c>
      <c r="K1158" s="1">
        <f>IFERROR(MAX(0,Customer_Revenue[[#This Row],[Q3 Mean]]-Customer_Revenue[[#This Row],[Q3 Mean Absolute Deviation]]),0)</f>
        <v>19.52514792899408</v>
      </c>
      <c r="L1158" s="1">
        <f>IFERROR(MAX(0,Customer_Revenue[[#This Row],[Q3 Mean]]+Customer_Revenue[[#This Row],[Q3 Mean Absolute Deviation]]),0)</f>
        <v>32.821005917159759</v>
      </c>
      <c r="M1158" s="2">
        <f>IFERROR(AVERAGEIF(Customer_Revenue[[#This Row],[10/1/2021]:[3/31/2022]], "&gt;0"),0)</f>
        <v>33.665384615384603</v>
      </c>
      <c r="N1158" s="1">
        <f>IFERROR(AVEDEV(Customer_Revenue[[#This Row],[10/1/2021]:[3/31/2022]]),0)</f>
        <v>3.1958579881656783</v>
      </c>
      <c r="O1158" s="1">
        <f>IFERROR(MAX(0,#REF!-#REF!),0)</f>
        <v>0</v>
      </c>
      <c r="P1158" s="1">
        <f>IFERROR(#REF!+#REF!,0)</f>
        <v>0</v>
      </c>
      <c r="Q1158">
        <v>15138</v>
      </c>
      <c r="Y1158">
        <v>37.82</v>
      </c>
      <c r="AH1158">
        <v>20</v>
      </c>
      <c r="AP1158">
        <v>37.82</v>
      </c>
      <c r="AZ1158">
        <v>37.82</v>
      </c>
      <c r="BJ1158">
        <v>37.82</v>
      </c>
      <c r="BT1158">
        <v>37.82</v>
      </c>
      <c r="CD1158">
        <v>32.65</v>
      </c>
      <c r="CK1158" s="17"/>
      <c r="CN1158">
        <v>32.65</v>
      </c>
      <c r="CX1158">
        <v>32.65</v>
      </c>
      <c r="DH1158">
        <v>32.65</v>
      </c>
      <c r="DR1158">
        <v>32.65</v>
      </c>
      <c r="EB1158">
        <v>32.65</v>
      </c>
      <c r="EL1158">
        <v>32.65</v>
      </c>
      <c r="EV1158">
        <v>20</v>
      </c>
      <c r="FF1158">
        <v>32.65</v>
      </c>
      <c r="FP1158">
        <v>20</v>
      </c>
      <c r="FZ1158">
        <v>32.65</v>
      </c>
      <c r="GJ1158">
        <v>20</v>
      </c>
      <c r="GT1158">
        <v>33.83</v>
      </c>
      <c r="HD1158">
        <v>20</v>
      </c>
      <c r="HN1158">
        <v>33.83</v>
      </c>
      <c r="HX1158">
        <v>20</v>
      </c>
      <c r="IH1158">
        <v>33.83</v>
      </c>
      <c r="IR1158">
        <v>20</v>
      </c>
      <c r="JB1158">
        <v>33.46</v>
      </c>
      <c r="JL1158">
        <v>20</v>
      </c>
    </row>
    <row r="1159" spans="1:277" x14ac:dyDescent="0.3">
      <c r="A1159" s="2">
        <f>IFERROR(AVERAGEIF(Customer_Revenue[[#This Row],[1/3/2022]:[3/31/2022]], "&gt;0"), 0)</f>
        <v>187.5461538461538</v>
      </c>
      <c r="B1159" s="1">
        <f>IFERROR(AVEDEV(Customer_Revenue[[#This Row],[1/3/2022]:[3/31/2022]]),0)</f>
        <v>24.878571428571465</v>
      </c>
      <c r="C1159" s="1">
        <f>IFERROR(MAX(0,#REF!-#REF!),0)</f>
        <v>0</v>
      </c>
      <c r="D1159" s="1">
        <f>IFERROR(#REF!+#REF!,0)</f>
        <v>0</v>
      </c>
      <c r="E1159" s="2">
        <f>IFERROR(AVERAGEIF(Customer_Revenue[[#This Row],[4/1/2022]:[6/30/2022]], "&gt;0"), 0)</f>
        <v>178.00230769230768</v>
      </c>
      <c r="F1159" s="1">
        <f>IFERROR(AVEDEV(Customer_Revenue[[#This Row],[4/1/2022]:[6/30/2022]]),0)</f>
        <v>3.1500591715976238</v>
      </c>
      <c r="G1159" s="1">
        <f>IFERROR(MAX(0,#REF!-#REF!),0)</f>
        <v>0</v>
      </c>
      <c r="H1159" s="1">
        <f>IFERROR(#REF!+#REF!,0)</f>
        <v>0</v>
      </c>
      <c r="I1159" s="2">
        <f>IFERROR(AVERAGEIF(Customer_Revenue[[#This Row],[4/1/2022]:[9/30/2022]], "&gt;0"),0)</f>
        <v>178.05961538461531</v>
      </c>
      <c r="J1159" s="1">
        <f>IFERROR(AVEDEV(Customer_Revenue[[#This Row],[4/1/2022]:[9/30/2022]]),0)</f>
        <v>1.9618343195266108</v>
      </c>
      <c r="K1159" s="1">
        <f>IFERROR(MAX(0,Customer_Revenue[[#This Row],[Q3 Mean]]-Customer_Revenue[[#This Row],[Q3 Mean Absolute Deviation]]),0)</f>
        <v>176.0977810650887</v>
      </c>
      <c r="L1159" s="1">
        <f>IFERROR(MAX(0,Customer_Revenue[[#This Row],[Q3 Mean]]+Customer_Revenue[[#This Row],[Q3 Mean Absolute Deviation]]),0)</f>
        <v>180.02144970414193</v>
      </c>
      <c r="M1159" s="2">
        <f>IFERROR(AVERAGEIF(Customer_Revenue[[#This Row],[10/1/2021]:[3/31/2022]], "&gt;0"),0)</f>
        <v>186.31269230769223</v>
      </c>
      <c r="N1159" s="1">
        <f>IFERROR(AVEDEV(Customer_Revenue[[#This Row],[10/1/2021]:[3/31/2022]]),0)</f>
        <v>14.487160493827206</v>
      </c>
      <c r="O1159" s="1">
        <f>IFERROR(MAX(0,#REF!-#REF!),0)</f>
        <v>0</v>
      </c>
      <c r="P1159" s="1">
        <f>IFERROR(#REF!+#REF!,0)</f>
        <v>0</v>
      </c>
      <c r="Q1159">
        <v>15140</v>
      </c>
      <c r="U1159">
        <v>187.02</v>
      </c>
      <c r="Z1159">
        <v>187.02</v>
      </c>
      <c r="AD1159">
        <v>187.02</v>
      </c>
      <c r="AI1159">
        <v>187.02</v>
      </c>
      <c r="AN1159">
        <v>187.03</v>
      </c>
      <c r="AS1159">
        <v>187.03</v>
      </c>
      <c r="AX1159">
        <v>167.93</v>
      </c>
      <c r="BC1159">
        <v>204.05</v>
      </c>
      <c r="BH1159">
        <v>185.99</v>
      </c>
      <c r="BM1159">
        <v>174.73</v>
      </c>
      <c r="BR1159">
        <v>183.73</v>
      </c>
      <c r="BW1159">
        <v>183.73</v>
      </c>
      <c r="CB1159">
        <v>183.73</v>
      </c>
      <c r="CG1159">
        <v>183.73</v>
      </c>
      <c r="CK1159" s="17"/>
      <c r="CL1159">
        <v>183.73</v>
      </c>
      <c r="CQ1159">
        <v>188.24</v>
      </c>
      <c r="CV1159">
        <v>188.24</v>
      </c>
      <c r="DA1159">
        <v>188.24</v>
      </c>
      <c r="DF1159">
        <v>188.24</v>
      </c>
      <c r="DK1159">
        <v>188.24</v>
      </c>
      <c r="DO1159">
        <v>188.24</v>
      </c>
      <c r="DP1159">
        <v>0</v>
      </c>
      <c r="DT1159">
        <v>188.24</v>
      </c>
      <c r="DY1159">
        <v>188.24</v>
      </c>
      <c r="ED1159">
        <v>188.24</v>
      </c>
      <c r="EI1159">
        <v>188.24</v>
      </c>
      <c r="EN1159">
        <v>188.24</v>
      </c>
      <c r="ES1159">
        <v>188.24</v>
      </c>
      <c r="EX1159">
        <v>188.24</v>
      </c>
      <c r="FC1159">
        <v>175.21</v>
      </c>
      <c r="FH1159">
        <v>175.21</v>
      </c>
      <c r="FM1159">
        <v>175.21</v>
      </c>
      <c r="FR1159">
        <v>175.6</v>
      </c>
      <c r="FW1159">
        <v>175.6</v>
      </c>
      <c r="GC1159">
        <v>176</v>
      </c>
      <c r="GG1159">
        <v>176</v>
      </c>
      <c r="GL1159">
        <v>177.18</v>
      </c>
      <c r="GQ1159">
        <v>177.18</v>
      </c>
      <c r="GV1159">
        <v>177.18</v>
      </c>
      <c r="HA1159">
        <v>177.18</v>
      </c>
      <c r="HF1159">
        <v>177.18</v>
      </c>
      <c r="HK1159">
        <v>177.18</v>
      </c>
      <c r="HP1159">
        <v>177.18</v>
      </c>
      <c r="HU1159">
        <v>177.18</v>
      </c>
      <c r="HZ1159">
        <v>177.18</v>
      </c>
      <c r="IE1159">
        <v>178.98</v>
      </c>
      <c r="IJ1159">
        <v>178.98</v>
      </c>
      <c r="IO1159">
        <v>178.61</v>
      </c>
      <c r="IT1159">
        <v>178.61</v>
      </c>
      <c r="IY1159">
        <v>178.61</v>
      </c>
      <c r="JD1159">
        <v>178.61</v>
      </c>
      <c r="JI1159">
        <v>178.61</v>
      </c>
      <c r="JN1159">
        <v>178.61</v>
      </c>
    </row>
    <row r="1160" spans="1:277" x14ac:dyDescent="0.3">
      <c r="A1160" s="2">
        <f>IFERROR(AVERAGEIF(Customer_Revenue[[#This Row],[1/3/2022]:[3/31/2022]], "&gt;0"), 0)</f>
        <v>39.284285714285708</v>
      </c>
      <c r="B1160" s="1">
        <f>IFERROR(AVEDEV(Customer_Revenue[[#This Row],[1/3/2022]:[3/31/2022]]),0)</f>
        <v>3.0391836734693873</v>
      </c>
      <c r="C1160" s="1">
        <f>IFERROR(MAX(0,#REF!-#REF!),0)</f>
        <v>0</v>
      </c>
      <c r="D1160" s="1">
        <f>IFERROR(#REF!+#REF!,0)</f>
        <v>0</v>
      </c>
      <c r="E1160" s="2">
        <f>IFERROR(AVERAGEIF(Customer_Revenue[[#This Row],[4/1/2022]:[6/30/2022]], "&gt;0"), 0)</f>
        <v>44.356666666666662</v>
      </c>
      <c r="F1160" s="1">
        <f>IFERROR(AVEDEV(Customer_Revenue[[#This Row],[4/1/2022]:[6/30/2022]]),0)</f>
        <v>1.0177777777777806</v>
      </c>
      <c r="G1160" s="1">
        <f>IFERROR(MAX(0,#REF!-#REF!),0)</f>
        <v>0</v>
      </c>
      <c r="H1160" s="1">
        <f>IFERROR(#REF!+#REF!,0)</f>
        <v>0</v>
      </c>
      <c r="I1160" s="2">
        <f>IFERROR(AVERAGEIF(Customer_Revenue[[#This Row],[4/1/2022]:[9/30/2022]], "&gt;0"),0)</f>
        <v>46.034615384615378</v>
      </c>
      <c r="J1160" s="1">
        <f>IFERROR(AVEDEV(Customer_Revenue[[#This Row],[4/1/2022]:[9/30/2022]]),0)</f>
        <v>1.748639053254434</v>
      </c>
      <c r="K1160" s="1">
        <f>IFERROR(MAX(0,Customer_Revenue[[#This Row],[Q3 Mean]]-Customer_Revenue[[#This Row],[Q3 Mean Absolute Deviation]]),0)</f>
        <v>44.285976331360942</v>
      </c>
      <c r="L1160" s="1">
        <f>IFERROR(MAX(0,Customer_Revenue[[#This Row],[Q3 Mean]]+Customer_Revenue[[#This Row],[Q3 Mean Absolute Deviation]]),0)</f>
        <v>47.783254437869815</v>
      </c>
      <c r="M1160" s="2">
        <f>IFERROR(AVERAGEIF(Customer_Revenue[[#This Row],[10/1/2021]:[3/31/2022]], "&gt;0"),0)</f>
        <v>29.087500000000006</v>
      </c>
      <c r="N1160" s="1">
        <f>IFERROR(AVEDEV(Customer_Revenue[[#This Row],[10/1/2021]:[3/31/2022]]),0)</f>
        <v>9.2912499999999998</v>
      </c>
      <c r="O1160" s="1">
        <f>IFERROR(MAX(0,#REF!-#REF!),0)</f>
        <v>0</v>
      </c>
      <c r="P1160" s="1">
        <f>IFERROR(#REF!+#REF!,0)</f>
        <v>0</v>
      </c>
      <c r="Q1160">
        <v>15141</v>
      </c>
      <c r="U1160">
        <v>14.48</v>
      </c>
      <c r="Z1160">
        <v>36.42</v>
      </c>
      <c r="AD1160">
        <v>17.46</v>
      </c>
      <c r="AI1160">
        <v>30.92</v>
      </c>
      <c r="AM1160">
        <v>14.48</v>
      </c>
      <c r="AR1160">
        <v>33.44</v>
      </c>
      <c r="AW1160">
        <v>14.48</v>
      </c>
      <c r="BB1160">
        <v>30.92</v>
      </c>
      <c r="BG1160">
        <v>14.48</v>
      </c>
      <c r="BL1160">
        <v>33.44</v>
      </c>
      <c r="BQ1160">
        <v>17.66</v>
      </c>
      <c r="BV1160">
        <v>30.92</v>
      </c>
      <c r="CA1160">
        <v>17.66</v>
      </c>
      <c r="CF1160">
        <v>37.049999999999997</v>
      </c>
      <c r="CK1160" s="17"/>
      <c r="CP1160">
        <v>37.049999999999997</v>
      </c>
      <c r="CZ1160">
        <v>37.049999999999997</v>
      </c>
      <c r="DJ1160">
        <v>35.35</v>
      </c>
      <c r="DT1160">
        <v>42.83</v>
      </c>
      <c r="ED1160">
        <v>42.83</v>
      </c>
      <c r="EN1160">
        <v>42.83</v>
      </c>
      <c r="EX1160">
        <v>42.83</v>
      </c>
      <c r="FH1160">
        <v>42.83</v>
      </c>
      <c r="FR1160">
        <v>44.53</v>
      </c>
      <c r="GB1160">
        <v>44.53</v>
      </c>
      <c r="GL1160">
        <v>45.71</v>
      </c>
      <c r="GV1160">
        <v>45.71</v>
      </c>
      <c r="HF1160">
        <v>45.71</v>
      </c>
      <c r="HP1160">
        <v>45.71</v>
      </c>
      <c r="HZ1160">
        <v>45.71</v>
      </c>
      <c r="IJ1160">
        <v>45.71</v>
      </c>
      <c r="IT1160">
        <v>52.81</v>
      </c>
      <c r="JD1160">
        <v>48.33</v>
      </c>
      <c r="JN1160">
        <v>48.33</v>
      </c>
    </row>
    <row r="1161" spans="1:277" x14ac:dyDescent="0.3">
      <c r="A1161" s="2">
        <f>IFERROR(AVERAGEIF(Customer_Revenue[[#This Row],[1/3/2022]:[3/31/2022]], "&gt;0"), 0)</f>
        <v>111.03357142857145</v>
      </c>
      <c r="B1161" s="1">
        <f>IFERROR(AVEDEV(Customer_Revenue[[#This Row],[1/3/2022]:[3/31/2022]]),0)</f>
        <v>18.771326530612253</v>
      </c>
      <c r="C1161" s="1">
        <f>IFERROR(MAX(0,#REF!-#REF!),0)</f>
        <v>0</v>
      </c>
      <c r="D1161" s="1">
        <f>IFERROR(#REF!+#REF!,0)</f>
        <v>0</v>
      </c>
      <c r="E1161" s="2">
        <f>IFERROR(AVERAGEIF(Customer_Revenue[[#This Row],[4/1/2022]:[6/30/2022]], "&gt;0"), 0)</f>
        <v>131.19000000000003</v>
      </c>
      <c r="F1161" s="1">
        <f>IFERROR(AVEDEV(Customer_Revenue[[#This Row],[4/1/2022]:[6/30/2022]]),0)</f>
        <v>2.0830769230769155</v>
      </c>
      <c r="G1161" s="1">
        <f>IFERROR(MAX(0,#REF!-#REF!),0)</f>
        <v>0</v>
      </c>
      <c r="H1161" s="1">
        <f>IFERROR(#REF!+#REF!,0)</f>
        <v>0</v>
      </c>
      <c r="I1161" s="2">
        <f>IFERROR(AVERAGEIF(Customer_Revenue[[#This Row],[4/1/2022]:[9/30/2022]], "&gt;0"),0)</f>
        <v>127.12923076923077</v>
      </c>
      <c r="J1161" s="1">
        <f>IFERROR(AVEDEV(Customer_Revenue[[#This Row],[4/1/2022]:[9/30/2022]]),0)</f>
        <v>6.6686390532544371</v>
      </c>
      <c r="K1161" s="1">
        <f>IFERROR(MAX(0,Customer_Revenue[[#This Row],[Q3 Mean]]-Customer_Revenue[[#This Row],[Q3 Mean Absolute Deviation]]),0)</f>
        <v>120.46059171597634</v>
      </c>
      <c r="L1161" s="1">
        <f>IFERROR(MAX(0,Customer_Revenue[[#This Row],[Q3 Mean]]+Customer_Revenue[[#This Row],[Q3 Mean Absolute Deviation]]),0)</f>
        <v>133.79786982248521</v>
      </c>
      <c r="M1161" s="2">
        <f>IFERROR(AVERAGEIF(Customer_Revenue[[#This Row],[10/1/2021]:[3/31/2022]], "&gt;0"),0)</f>
        <v>118.43892857142851</v>
      </c>
      <c r="N1161" s="1">
        <f>IFERROR(AVEDEV(Customer_Revenue[[#This Row],[10/1/2021]:[3/31/2022]]),0)</f>
        <v>28.64181122448975</v>
      </c>
      <c r="O1161" s="1">
        <f>IFERROR(MAX(0,#REF!-#REF!),0)</f>
        <v>0</v>
      </c>
      <c r="P1161" s="1">
        <f>IFERROR(#REF!+#REF!,0)</f>
        <v>0</v>
      </c>
      <c r="Q1161">
        <v>15142</v>
      </c>
      <c r="U1161">
        <v>140.36000000000001</v>
      </c>
      <c r="Z1161">
        <v>114.84</v>
      </c>
      <c r="AD1161">
        <v>101.86</v>
      </c>
      <c r="AI1161">
        <v>101.86</v>
      </c>
      <c r="AN1161">
        <v>101.62</v>
      </c>
      <c r="AS1161">
        <v>101.62</v>
      </c>
      <c r="AX1161">
        <v>101.62</v>
      </c>
      <c r="BB1161">
        <v>388.32</v>
      </c>
      <c r="BC1161">
        <v>101.62</v>
      </c>
      <c r="BH1161">
        <v>101.62</v>
      </c>
      <c r="BM1161">
        <v>101.62</v>
      </c>
      <c r="BR1161">
        <v>101.62</v>
      </c>
      <c r="BW1161">
        <v>101.62</v>
      </c>
      <c r="CB1161">
        <v>101.62</v>
      </c>
      <c r="CG1161">
        <v>101.62</v>
      </c>
      <c r="CK1161" s="17"/>
      <c r="CL1161">
        <v>101.62</v>
      </c>
      <c r="CQ1161">
        <v>101.62</v>
      </c>
      <c r="CV1161">
        <v>101.62</v>
      </c>
      <c r="DA1161">
        <v>101.62</v>
      </c>
      <c r="DF1161">
        <v>101.62</v>
      </c>
      <c r="DK1161">
        <v>101.62</v>
      </c>
      <c r="DL1161">
        <v>86.33</v>
      </c>
      <c r="DP1161">
        <v>101.62</v>
      </c>
      <c r="DU1161">
        <v>101.62</v>
      </c>
      <c r="DZ1161">
        <v>89.06</v>
      </c>
      <c r="EE1161">
        <v>208.2</v>
      </c>
      <c r="EJ1161">
        <v>128.15</v>
      </c>
      <c r="EO1161">
        <v>128.15</v>
      </c>
      <c r="ET1161">
        <v>128.15</v>
      </c>
      <c r="EY1161">
        <v>129.25</v>
      </c>
      <c r="FD1161">
        <v>129.25</v>
      </c>
      <c r="FI1161">
        <v>128.15</v>
      </c>
      <c r="FN1161">
        <v>128.15</v>
      </c>
      <c r="FS1161">
        <v>130.65</v>
      </c>
      <c r="FX1161">
        <v>132.44999999999999</v>
      </c>
      <c r="GC1161">
        <v>132.44999999999999</v>
      </c>
      <c r="GH1161">
        <v>132.44999999999999</v>
      </c>
      <c r="GM1161">
        <v>133.63</v>
      </c>
      <c r="GR1161">
        <v>133.63</v>
      </c>
      <c r="GW1161">
        <v>133.63</v>
      </c>
      <c r="HB1161">
        <v>133.63</v>
      </c>
      <c r="HG1161">
        <v>138.13</v>
      </c>
      <c r="HL1161">
        <v>138.13</v>
      </c>
      <c r="HQ1161">
        <v>139.03</v>
      </c>
      <c r="HV1161">
        <v>119.81</v>
      </c>
      <c r="IA1161">
        <v>119.81</v>
      </c>
      <c r="IF1161">
        <v>119.81</v>
      </c>
      <c r="IK1161">
        <v>119.81</v>
      </c>
      <c r="IP1161">
        <v>111.81</v>
      </c>
      <c r="IU1161">
        <v>111.81</v>
      </c>
      <c r="IZ1161">
        <v>111.81</v>
      </c>
      <c r="JE1161">
        <v>123.31</v>
      </c>
      <c r="JJ1161">
        <v>123.31</v>
      </c>
      <c r="JO1161">
        <v>123.31</v>
      </c>
    </row>
    <row r="1162" spans="1:277" x14ac:dyDescent="0.3">
      <c r="A1162" s="2">
        <f>IFERROR(AVERAGEIF(Customer_Revenue[[#This Row],[1/3/2022]:[3/31/2022]], "&gt;0"), 0)</f>
        <v>35.256923076923073</v>
      </c>
      <c r="B1162" s="1">
        <f>IFERROR(AVEDEV(Customer_Revenue[[#This Row],[1/3/2022]:[3/31/2022]]),0)</f>
        <v>19.214201183431953</v>
      </c>
      <c r="C1162" s="1">
        <f>IFERROR(MAX(0,#REF!-#REF!),0)</f>
        <v>0</v>
      </c>
      <c r="D1162" s="1">
        <f>IFERROR(#REF!+#REF!,0)</f>
        <v>0</v>
      </c>
      <c r="E1162" s="2">
        <f>IFERROR(AVERAGEIF(Customer_Revenue[[#This Row],[4/1/2022]:[6/30/2022]], "&gt;0"), 0)</f>
        <v>43.970769230769228</v>
      </c>
      <c r="F1162" s="1">
        <f>IFERROR(AVEDEV(Customer_Revenue[[#This Row],[4/1/2022]:[6/30/2022]]),0)</f>
        <v>20.753017751479295</v>
      </c>
      <c r="G1162" s="1">
        <f>IFERROR(MAX(0,#REF!-#REF!),0)</f>
        <v>0</v>
      </c>
      <c r="H1162" s="1">
        <f>IFERROR(#REF!+#REF!,0)</f>
        <v>0</v>
      </c>
      <c r="I1162" s="2">
        <f>IFERROR(AVERAGEIF(Customer_Revenue[[#This Row],[4/1/2022]:[9/30/2022]], "&gt;0"),0)</f>
        <v>42.45269230769231</v>
      </c>
      <c r="J1162" s="1">
        <f>IFERROR(AVEDEV(Customer_Revenue[[#This Row],[4/1/2022]:[9/30/2022]]),0)</f>
        <v>21.450754458161864</v>
      </c>
      <c r="K1162" s="1">
        <f>IFERROR(MAX(0,Customer_Revenue[[#This Row],[Q3 Mean]]-Customer_Revenue[[#This Row],[Q3 Mean Absolute Deviation]]),0)</f>
        <v>21.001937849530446</v>
      </c>
      <c r="L1162" s="1">
        <f>IFERROR(MAX(0,Customer_Revenue[[#This Row],[Q3 Mean]]+Customer_Revenue[[#This Row],[Q3 Mean Absolute Deviation]]),0)</f>
        <v>63.90344676585417</v>
      </c>
      <c r="M1162" s="2">
        <f>IFERROR(AVERAGEIF(Customer_Revenue[[#This Row],[10/1/2021]:[3/31/2022]], "&gt;0"),0)</f>
        <v>31.219230769230766</v>
      </c>
      <c r="N1162" s="1">
        <f>IFERROR(AVEDEV(Customer_Revenue[[#This Row],[10/1/2021]:[3/31/2022]]),0)</f>
        <v>14.920414201183432</v>
      </c>
      <c r="O1162" s="1">
        <f>IFERROR(MAX(0,#REF!-#REF!),0)</f>
        <v>0</v>
      </c>
      <c r="P1162" s="1">
        <f>IFERROR(#REF!+#REF!,0)</f>
        <v>0</v>
      </c>
      <c r="Q1162">
        <v>15144</v>
      </c>
      <c r="U1162">
        <v>20.6</v>
      </c>
      <c r="Z1162">
        <v>20.6</v>
      </c>
      <c r="AD1162">
        <v>20.6</v>
      </c>
      <c r="AI1162">
        <v>48.6</v>
      </c>
      <c r="AM1162">
        <v>20.6</v>
      </c>
      <c r="AR1162">
        <v>20.6</v>
      </c>
      <c r="AW1162">
        <v>20.6</v>
      </c>
      <c r="BB1162">
        <v>48.6</v>
      </c>
      <c r="BG1162">
        <v>20.6</v>
      </c>
      <c r="BL1162">
        <v>20.6</v>
      </c>
      <c r="BQ1162">
        <v>20.6</v>
      </c>
      <c r="BV1162">
        <v>49.38</v>
      </c>
      <c r="CA1162">
        <v>21.38</v>
      </c>
      <c r="CF1162">
        <v>21.38</v>
      </c>
      <c r="CK1162" s="17">
        <v>21.38</v>
      </c>
      <c r="CP1162">
        <v>49.38</v>
      </c>
      <c r="CU1162">
        <v>21.38</v>
      </c>
      <c r="CZ1162">
        <v>21.38</v>
      </c>
      <c r="DE1162">
        <v>21.38</v>
      </c>
      <c r="DJ1162">
        <v>68.66</v>
      </c>
      <c r="DO1162">
        <v>21.38</v>
      </c>
      <c r="DT1162">
        <v>21.38</v>
      </c>
      <c r="DY1162">
        <v>98.5</v>
      </c>
      <c r="ED1162">
        <v>49.38</v>
      </c>
      <c r="EI1162">
        <v>21.38</v>
      </c>
      <c r="EN1162">
        <v>21.38</v>
      </c>
      <c r="ES1162">
        <v>98.5</v>
      </c>
      <c r="EX1162">
        <v>49.38</v>
      </c>
      <c r="FC1162">
        <v>21.38</v>
      </c>
      <c r="FH1162">
        <v>21.38</v>
      </c>
      <c r="FM1162">
        <v>21.38</v>
      </c>
      <c r="FR1162">
        <v>49.38</v>
      </c>
      <c r="FW1162">
        <v>21.38</v>
      </c>
      <c r="GB1162">
        <v>21.38</v>
      </c>
      <c r="GG1162">
        <v>54.94</v>
      </c>
      <c r="GL1162">
        <v>50.03</v>
      </c>
      <c r="GQ1162">
        <v>79.87</v>
      </c>
      <c r="GV1162">
        <v>22.03</v>
      </c>
      <c r="HA1162">
        <v>60.59</v>
      </c>
      <c r="HF1162">
        <v>50.03</v>
      </c>
      <c r="HG1162">
        <v>0</v>
      </c>
      <c r="HK1162">
        <v>22.03</v>
      </c>
      <c r="HP1162">
        <v>22.03</v>
      </c>
      <c r="HU1162">
        <v>22.03</v>
      </c>
      <c r="HZ1162">
        <v>88.59</v>
      </c>
      <c r="IE1162">
        <v>22.03</v>
      </c>
      <c r="IJ1162">
        <v>22.03</v>
      </c>
      <c r="IO1162">
        <v>41.11</v>
      </c>
      <c r="IT1162">
        <v>49.83</v>
      </c>
      <c r="IY1162">
        <v>21.83</v>
      </c>
      <c r="JD1162">
        <v>21.83</v>
      </c>
      <c r="JI1162">
        <v>98.95</v>
      </c>
      <c r="JN1162">
        <v>49.83</v>
      </c>
    </row>
    <row r="1163" spans="1:277" x14ac:dyDescent="0.3">
      <c r="A1163" s="2">
        <f>IFERROR(AVERAGEIF(Customer_Revenue[[#This Row],[1/3/2022]:[3/31/2022]], "&gt;0"), 0)</f>
        <v>45.906923076923071</v>
      </c>
      <c r="B1163" s="1">
        <f>IFERROR(AVEDEV(Customer_Revenue[[#This Row],[1/3/2022]:[3/31/2022]]),0)</f>
        <v>7.6136094674556238</v>
      </c>
      <c r="C1163" s="1">
        <f>IFERROR(MAX(0,#REF!-#REF!),0)</f>
        <v>0</v>
      </c>
      <c r="D1163" s="1">
        <f>IFERROR(#REF!+#REF!,0)</f>
        <v>0</v>
      </c>
      <c r="E1163" s="2">
        <f>IFERROR(AVERAGEIF(Customer_Revenue[[#This Row],[4/1/2022]:[6/30/2022]], "&gt;0"), 0)</f>
        <v>44.816153846153838</v>
      </c>
      <c r="F1163" s="1">
        <f>IFERROR(AVEDEV(Customer_Revenue[[#This Row],[4/1/2022]:[6/30/2022]]),0)</f>
        <v>6.2835502958579905</v>
      </c>
      <c r="G1163" s="1">
        <f>IFERROR(MAX(0,#REF!-#REF!),0)</f>
        <v>0</v>
      </c>
      <c r="H1163" s="1">
        <f>IFERROR(#REF!+#REF!,0)</f>
        <v>0</v>
      </c>
      <c r="I1163" s="2">
        <f>IFERROR(AVERAGEIF(Customer_Revenue[[#This Row],[4/1/2022]:[9/30/2022]], "&gt;0"),0)</f>
        <v>62.671111111111117</v>
      </c>
      <c r="J1163" s="1">
        <f>IFERROR(AVEDEV(Customer_Revenue[[#This Row],[4/1/2022]:[9/30/2022]]),0)</f>
        <v>22.080740740740747</v>
      </c>
      <c r="K1163" s="1">
        <f>IFERROR(MAX(0,Customer_Revenue[[#This Row],[Q3 Mean]]-Customer_Revenue[[#This Row],[Q3 Mean Absolute Deviation]]),0)</f>
        <v>40.590370370370366</v>
      </c>
      <c r="L1163" s="1">
        <f>IFERROR(MAX(0,Customer_Revenue[[#This Row],[Q3 Mean]]+Customer_Revenue[[#This Row],[Q3 Mean Absolute Deviation]]),0)</f>
        <v>84.751851851851868</v>
      </c>
      <c r="M1163" s="2">
        <f>IFERROR(AVERAGEIF(Customer_Revenue[[#This Row],[10/1/2021]:[3/31/2022]], "&gt;0"),0)</f>
        <v>47.399047619047622</v>
      </c>
      <c r="N1163" s="1">
        <f>IFERROR(AVEDEV(Customer_Revenue[[#This Row],[10/1/2021]:[3/31/2022]]),0)</f>
        <v>12.449444444444445</v>
      </c>
      <c r="O1163" s="1">
        <f>IFERROR(MAX(0,#REF!-#REF!),0)</f>
        <v>0</v>
      </c>
      <c r="P1163" s="1">
        <f>IFERROR(#REF!+#REF!,0)</f>
        <v>0</v>
      </c>
      <c r="Q1163">
        <v>15145</v>
      </c>
      <c r="AD1163">
        <v>0</v>
      </c>
      <c r="AI1163">
        <v>0</v>
      </c>
      <c r="AM1163">
        <v>0</v>
      </c>
      <c r="AR1163">
        <v>44.73</v>
      </c>
      <c r="AW1163">
        <v>52.88</v>
      </c>
      <c r="BB1163">
        <v>44.73</v>
      </c>
      <c r="BG1163">
        <v>52.88</v>
      </c>
      <c r="BL1163">
        <v>44.73</v>
      </c>
      <c r="BQ1163">
        <v>52.88</v>
      </c>
      <c r="BV1163">
        <v>44.73</v>
      </c>
      <c r="CA1163">
        <v>61.03</v>
      </c>
      <c r="CF1163">
        <v>44.73</v>
      </c>
      <c r="CK1163" s="17">
        <v>61.03</v>
      </c>
      <c r="CP1163">
        <v>44.73</v>
      </c>
      <c r="CU1163">
        <v>52.78</v>
      </c>
      <c r="CZ1163">
        <v>36.479999999999997</v>
      </c>
      <c r="DE1163">
        <v>52.78</v>
      </c>
      <c r="DJ1163">
        <v>36.479999999999997</v>
      </c>
      <c r="DO1163">
        <v>52.78</v>
      </c>
      <c r="DT1163">
        <v>36.479999999999997</v>
      </c>
      <c r="DY1163">
        <v>52.78</v>
      </c>
      <c r="ED1163">
        <v>36.479999999999997</v>
      </c>
      <c r="EI1163">
        <v>52.78</v>
      </c>
      <c r="EN1163">
        <v>36.479999999999997</v>
      </c>
      <c r="ES1163">
        <v>52.78</v>
      </c>
      <c r="EX1163">
        <v>36.479999999999997</v>
      </c>
      <c r="FC1163">
        <v>52.78</v>
      </c>
      <c r="FH1163">
        <v>36.479999999999997</v>
      </c>
      <c r="FM1163">
        <v>52.78</v>
      </c>
      <c r="FR1163">
        <v>36.479999999999997</v>
      </c>
      <c r="FW1163">
        <v>52.78</v>
      </c>
      <c r="GB1163">
        <v>36.479999999999997</v>
      </c>
      <c r="GG1163">
        <v>44.63</v>
      </c>
      <c r="GL1163">
        <v>37.659999999999997</v>
      </c>
      <c r="GQ1163">
        <v>45.81</v>
      </c>
      <c r="GV1163">
        <v>44.66</v>
      </c>
      <c r="HA1163">
        <v>52.81</v>
      </c>
      <c r="HF1163">
        <v>44.66</v>
      </c>
      <c r="HK1163">
        <v>52.81</v>
      </c>
      <c r="HP1163">
        <v>44.66</v>
      </c>
      <c r="HU1163">
        <v>52.81</v>
      </c>
      <c r="HY1163">
        <v>68</v>
      </c>
      <c r="HZ1163">
        <v>112.66</v>
      </c>
      <c r="IE1163">
        <v>120.81</v>
      </c>
      <c r="IJ1163">
        <v>78.66</v>
      </c>
      <c r="IO1163">
        <v>120.44</v>
      </c>
      <c r="IT1163">
        <v>112.29</v>
      </c>
      <c r="IY1163">
        <v>86.44</v>
      </c>
      <c r="JD1163">
        <v>78.290000000000006</v>
      </c>
      <c r="JI1163">
        <v>52.44</v>
      </c>
      <c r="JN1163">
        <v>84.54</v>
      </c>
    </row>
    <row r="1164" spans="1:277" x14ac:dyDescent="0.3">
      <c r="A1164" s="2">
        <f>IFERROR(AVERAGEIF(Customer_Revenue[[#This Row],[1/3/2022]:[3/31/2022]], "&gt;0"), 0)</f>
        <v>63.72571428571429</v>
      </c>
      <c r="B1164" s="1">
        <f>IFERROR(AVEDEV(Customer_Revenue[[#This Row],[1/3/2022]:[3/31/2022]]),0)</f>
        <v>6.5077551020408171</v>
      </c>
      <c r="C1164" s="1">
        <f>IFERROR(MAX(0,#REF!-#REF!),0)</f>
        <v>0</v>
      </c>
      <c r="D1164" s="1">
        <f>IFERROR(#REF!+#REF!,0)</f>
        <v>0</v>
      </c>
      <c r="E1164" s="2">
        <f>IFERROR(AVERAGEIF(Customer_Revenue[[#This Row],[4/1/2022]:[6/30/2022]], "&gt;0"), 0)</f>
        <v>74.198571428571427</v>
      </c>
      <c r="F1164" s="1">
        <f>IFERROR(AVEDEV(Customer_Revenue[[#This Row],[4/1/2022]:[6/30/2022]]),0)</f>
        <v>20.191836734693876</v>
      </c>
      <c r="G1164" s="1">
        <f>IFERROR(MAX(0,#REF!-#REF!),0)</f>
        <v>0</v>
      </c>
      <c r="H1164" s="1">
        <f>IFERROR(#REF!+#REF!,0)</f>
        <v>0</v>
      </c>
      <c r="I1164" s="2">
        <f>IFERROR(AVERAGEIF(Customer_Revenue[[#This Row],[4/1/2022]:[9/30/2022]], "&gt;0"),0)</f>
        <v>75.593076923076922</v>
      </c>
      <c r="J1164" s="1">
        <f>IFERROR(AVEDEV(Customer_Revenue[[#This Row],[4/1/2022]:[9/30/2022]]),0)</f>
        <v>20.028284023668636</v>
      </c>
      <c r="K1164" s="1">
        <f>IFERROR(MAX(0,Customer_Revenue[[#This Row],[Q3 Mean]]-Customer_Revenue[[#This Row],[Q3 Mean Absolute Deviation]]),0)</f>
        <v>55.564792899408289</v>
      </c>
      <c r="L1164" s="1">
        <f>IFERROR(MAX(0,Customer_Revenue[[#This Row],[Q3 Mean]]+Customer_Revenue[[#This Row],[Q3 Mean Absolute Deviation]]),0)</f>
        <v>95.621360946745554</v>
      </c>
      <c r="M1164" s="2">
        <f>IFERROR(AVERAGEIF(Customer_Revenue[[#This Row],[10/1/2021]:[3/31/2022]], "&gt;0"),0)</f>
        <v>57.767333333333333</v>
      </c>
      <c r="N1164" s="1">
        <f>IFERROR(AVEDEV(Customer_Revenue[[#This Row],[10/1/2021]:[3/31/2022]]),0)</f>
        <v>11.088046875</v>
      </c>
      <c r="O1164" s="1">
        <f>IFERROR(MAX(0,#REF!-#REF!),0)</f>
        <v>0</v>
      </c>
      <c r="P1164" s="1">
        <f>IFERROR(#REF!+#REF!,0)</f>
        <v>0</v>
      </c>
      <c r="Q1164">
        <v>15146</v>
      </c>
      <c r="U1164">
        <v>58.74</v>
      </c>
      <c r="Z1164">
        <v>45.52</v>
      </c>
      <c r="AD1164">
        <v>45.52</v>
      </c>
      <c r="AI1164">
        <v>45.52</v>
      </c>
      <c r="AM1164">
        <v>58.74</v>
      </c>
      <c r="AR1164">
        <v>0</v>
      </c>
      <c r="AW1164">
        <v>45.52</v>
      </c>
      <c r="BG1164">
        <v>62.78</v>
      </c>
      <c r="BQ1164">
        <v>58.09</v>
      </c>
      <c r="CF1164">
        <v>69.62</v>
      </c>
      <c r="CK1164" s="17">
        <v>56.4</v>
      </c>
      <c r="CU1164">
        <v>69.62</v>
      </c>
      <c r="DE1164">
        <v>56.4</v>
      </c>
      <c r="DO1164">
        <v>69.62</v>
      </c>
      <c r="DY1164">
        <v>55.6</v>
      </c>
      <c r="EI1164">
        <v>68.819999999999993</v>
      </c>
      <c r="ES1164">
        <v>55.6</v>
      </c>
      <c r="FC1164">
        <v>68.819999999999993</v>
      </c>
      <c r="FM1164">
        <v>55.6</v>
      </c>
      <c r="FW1164">
        <v>144.87</v>
      </c>
      <c r="GG1164">
        <v>59.64</v>
      </c>
      <c r="GQ1164">
        <v>74.040000000000006</v>
      </c>
      <c r="HA1164">
        <v>60.82</v>
      </c>
      <c r="HK1164">
        <v>74.040000000000006</v>
      </c>
      <c r="HU1164">
        <v>44.62</v>
      </c>
      <c r="IE1164">
        <v>74.040000000000006</v>
      </c>
      <c r="IO1164">
        <v>60.45</v>
      </c>
      <c r="IY1164">
        <v>73.67</v>
      </c>
      <c r="JI1164">
        <v>136.5</v>
      </c>
    </row>
    <row r="1165" spans="1:277" x14ac:dyDescent="0.3">
      <c r="A1165" s="2">
        <f>IFERROR(AVERAGEIF(Customer_Revenue[[#This Row],[1/3/2022]:[3/31/2022]], "&gt;0"), 0)</f>
        <v>41.21</v>
      </c>
      <c r="B1165" s="1">
        <f>IFERROR(AVEDEV(Customer_Revenue[[#This Row],[1/3/2022]:[3/31/2022]]),0)</f>
        <v>3.4538461538461536</v>
      </c>
      <c r="C1165" s="1">
        <f>IFERROR(MAX(0,#REF!-#REF!),0)</f>
        <v>0</v>
      </c>
      <c r="D1165" s="1">
        <f>IFERROR(#REF!+#REF!,0)</f>
        <v>0</v>
      </c>
      <c r="E1165" s="2">
        <f>IFERROR(AVERAGEIF(Customer_Revenue[[#This Row],[4/1/2022]:[6/30/2022]], "&gt;0"), 0)</f>
        <v>49.403846153846153</v>
      </c>
      <c r="F1165" s="1">
        <f>IFERROR(AVEDEV(Customer_Revenue[[#This Row],[4/1/2022]:[6/30/2022]]),0)</f>
        <v>12.288994082840237</v>
      </c>
      <c r="G1165" s="1">
        <f>IFERROR(MAX(0,#REF!-#REF!),0)</f>
        <v>0</v>
      </c>
      <c r="H1165" s="1">
        <f>IFERROR(#REF!+#REF!,0)</f>
        <v>0</v>
      </c>
      <c r="I1165" s="2">
        <f>IFERROR(AVERAGEIF(Customer_Revenue[[#This Row],[4/1/2022]:[9/30/2022]], "&gt;0"),0)</f>
        <v>50.458846153846153</v>
      </c>
      <c r="J1165" s="1">
        <f>IFERROR(AVEDEV(Customer_Revenue[[#This Row],[4/1/2022]:[9/30/2022]]),0)</f>
        <v>11.249171597633135</v>
      </c>
      <c r="K1165" s="1">
        <f>IFERROR(MAX(0,Customer_Revenue[[#This Row],[Q3 Mean]]-Customer_Revenue[[#This Row],[Q3 Mean Absolute Deviation]]),0)</f>
        <v>39.209674556213017</v>
      </c>
      <c r="L1165" s="1">
        <f>IFERROR(MAX(0,Customer_Revenue[[#This Row],[Q3 Mean]]+Customer_Revenue[[#This Row],[Q3 Mean Absolute Deviation]]),0)</f>
        <v>61.708017751479289</v>
      </c>
      <c r="M1165" s="2">
        <f>IFERROR(AVERAGEIF(Customer_Revenue[[#This Row],[10/1/2021]:[3/31/2022]], "&gt;0"),0)</f>
        <v>47.792307692307695</v>
      </c>
      <c r="N1165" s="1">
        <f>IFERROR(AVEDEV(Customer_Revenue[[#This Row],[10/1/2021]:[3/31/2022]]),0)</f>
        <v>10.191479289940833</v>
      </c>
      <c r="O1165" s="1">
        <f>IFERROR(MAX(0,#REF!-#REF!),0)</f>
        <v>0</v>
      </c>
      <c r="P1165" s="1">
        <f>IFERROR(#REF!+#REF!,0)</f>
        <v>0</v>
      </c>
      <c r="Q1165">
        <v>15147</v>
      </c>
      <c r="U1165">
        <v>74.92</v>
      </c>
      <c r="Z1165">
        <v>76.45</v>
      </c>
      <c r="AD1165">
        <v>72.25</v>
      </c>
      <c r="AI1165">
        <v>58.9</v>
      </c>
      <c r="AM1165">
        <v>45.17</v>
      </c>
      <c r="AR1165">
        <v>31.9</v>
      </c>
      <c r="AW1165">
        <v>31.9</v>
      </c>
      <c r="BB1165">
        <v>58.9</v>
      </c>
      <c r="BG1165">
        <v>58.9</v>
      </c>
      <c r="BL1165">
        <v>58.9</v>
      </c>
      <c r="BQ1165">
        <v>48.45</v>
      </c>
      <c r="BV1165">
        <v>45.25</v>
      </c>
      <c r="CA1165">
        <v>44.98</v>
      </c>
      <c r="CF1165">
        <v>41.51</v>
      </c>
      <c r="CK1165" s="17">
        <v>34.57</v>
      </c>
      <c r="CP1165">
        <v>37.24</v>
      </c>
      <c r="CU1165">
        <v>39.909999999999997</v>
      </c>
      <c r="CZ1165">
        <v>39.909999999999997</v>
      </c>
      <c r="DE1165">
        <v>42.58</v>
      </c>
      <c r="DJ1165">
        <v>37.24</v>
      </c>
      <c r="DO1165">
        <v>42.58</v>
      </c>
      <c r="DT1165">
        <v>37.24</v>
      </c>
      <c r="DY1165">
        <v>54.95</v>
      </c>
      <c r="ED1165">
        <v>39.909999999999997</v>
      </c>
      <c r="EI1165">
        <v>42.58</v>
      </c>
      <c r="EN1165">
        <v>45.51</v>
      </c>
      <c r="ES1165">
        <v>42.58</v>
      </c>
      <c r="EX1165">
        <v>42.58</v>
      </c>
      <c r="FC1165">
        <v>49.2</v>
      </c>
      <c r="FH1165">
        <v>37.24</v>
      </c>
      <c r="FM1165">
        <v>37.24</v>
      </c>
      <c r="FR1165">
        <v>42.58</v>
      </c>
      <c r="FW1165">
        <v>37.24</v>
      </c>
      <c r="GB1165">
        <v>34.57</v>
      </c>
      <c r="GG1165">
        <v>53.24</v>
      </c>
      <c r="GL1165">
        <v>43.76</v>
      </c>
      <c r="GQ1165">
        <v>47.17</v>
      </c>
      <c r="GV1165">
        <v>86.09</v>
      </c>
      <c r="HA1165">
        <v>88.76</v>
      </c>
      <c r="HG1165">
        <v>80.75</v>
      </c>
      <c r="HK1165">
        <v>78.08</v>
      </c>
      <c r="HP1165">
        <v>59.45</v>
      </c>
      <c r="HU1165">
        <v>43.76</v>
      </c>
      <c r="HZ1165">
        <v>51.77</v>
      </c>
      <c r="IE1165">
        <v>51.77</v>
      </c>
      <c r="IJ1165">
        <v>41.09</v>
      </c>
      <c r="IO1165">
        <v>48.73</v>
      </c>
      <c r="IT1165">
        <v>38.049999999999997</v>
      </c>
      <c r="IY1165">
        <v>46.06</v>
      </c>
      <c r="JD1165">
        <v>40.72</v>
      </c>
      <c r="JI1165">
        <v>43.39</v>
      </c>
      <c r="JN1165">
        <v>46.06</v>
      </c>
    </row>
    <row r="1166" spans="1:277" x14ac:dyDescent="0.3">
      <c r="A1166" s="2">
        <f>IFERROR(AVERAGEIF(Customer_Revenue[[#This Row],[1/3/2022]:[3/31/2022]], "&gt;0"), 0)</f>
        <v>21.830000000000002</v>
      </c>
      <c r="B1166" s="1">
        <f>IFERROR(AVEDEV(Customer_Revenue[[#This Row],[1/3/2022]:[3/31/2022]]),0)</f>
        <v>4.7753124999999983</v>
      </c>
      <c r="C1166" s="1">
        <f>IFERROR(MAX(0,#REF!-#REF!),0)</f>
        <v>0</v>
      </c>
      <c r="D1166" s="1">
        <f>IFERROR(#REF!+#REF!,0)</f>
        <v>0</v>
      </c>
      <c r="E1166" s="2">
        <f>IFERROR(AVERAGEIF(Customer_Revenue[[#This Row],[4/1/2022]:[6/30/2022]], "&gt;0"), 0)</f>
        <v>22.223333333333333</v>
      </c>
      <c r="F1166" s="1">
        <f>IFERROR(AVEDEV(Customer_Revenue[[#This Row],[4/1/2022]:[6/30/2022]]),0)</f>
        <v>0.52444444444444593</v>
      </c>
      <c r="G1166" s="1">
        <f>IFERROR(MAX(0,#REF!-#REF!),0)</f>
        <v>0</v>
      </c>
      <c r="H1166" s="1">
        <f>IFERROR(#REF!+#REF!,0)</f>
        <v>0</v>
      </c>
      <c r="I1166" s="2">
        <f>IFERROR(AVERAGEIF(Customer_Revenue[[#This Row],[4/1/2022]:[9/30/2022]], "&gt;0"),0)</f>
        <v>22.561538461538458</v>
      </c>
      <c r="J1166" s="1">
        <f>IFERROR(AVEDEV(Customer_Revenue[[#This Row],[4/1/2022]:[9/30/2022]]),0)</f>
        <v>0.45017751479290224</v>
      </c>
      <c r="K1166" s="1">
        <f>IFERROR(MAX(0,Customer_Revenue[[#This Row],[Q3 Mean]]-Customer_Revenue[[#This Row],[Q3 Mean Absolute Deviation]]),0)</f>
        <v>22.111360946745556</v>
      </c>
      <c r="L1166" s="1">
        <f>IFERROR(MAX(0,Customer_Revenue[[#This Row],[Q3 Mean]]+Customer_Revenue[[#This Row],[Q3 Mean Absolute Deviation]]),0)</f>
        <v>23.011715976331359</v>
      </c>
      <c r="M1166" s="2">
        <f>IFERROR(AVERAGEIF(Customer_Revenue[[#This Row],[10/1/2021]:[3/31/2022]], "&gt;0"),0)</f>
        <v>21.829999999999991</v>
      </c>
      <c r="N1166" s="1">
        <f>IFERROR(AVEDEV(Customer_Revenue[[#This Row],[10/1/2021]:[3/31/2022]]),0)</f>
        <v>2.8958163265306163</v>
      </c>
      <c r="O1166" s="1">
        <f>IFERROR(MAX(0,#REF!-#REF!),0)</f>
        <v>0</v>
      </c>
      <c r="P1166" s="1">
        <f>IFERROR(#REF!+#REF!,0)</f>
        <v>0</v>
      </c>
      <c r="Q1166">
        <v>15148</v>
      </c>
      <c r="Z1166">
        <v>21.83</v>
      </c>
      <c r="AI1166">
        <v>21.83</v>
      </c>
      <c r="AR1166">
        <v>21.83</v>
      </c>
      <c r="BD1166">
        <v>21.83</v>
      </c>
      <c r="BL1166">
        <v>21.83</v>
      </c>
      <c r="BV1166">
        <v>21.83</v>
      </c>
      <c r="CF1166">
        <v>21.83</v>
      </c>
      <c r="CH1166">
        <v>0</v>
      </c>
      <c r="CK1166" s="17"/>
      <c r="CP1166">
        <v>21.83</v>
      </c>
      <c r="CZ1166">
        <v>21.83</v>
      </c>
      <c r="DJ1166">
        <v>21.83</v>
      </c>
      <c r="DT1166">
        <v>21.83</v>
      </c>
      <c r="ED1166">
        <v>21.83</v>
      </c>
      <c r="EN1166">
        <v>21.83</v>
      </c>
      <c r="EX1166">
        <v>21.83</v>
      </c>
      <c r="FH1166">
        <v>21.83</v>
      </c>
      <c r="FR1166">
        <v>21.83</v>
      </c>
      <c r="GB1166">
        <v>21.83</v>
      </c>
      <c r="GL1166">
        <v>23.01</v>
      </c>
      <c r="GV1166">
        <v>23.01</v>
      </c>
      <c r="HF1166">
        <v>23.01</v>
      </c>
      <c r="HP1166">
        <v>23.01</v>
      </c>
      <c r="HZ1166">
        <v>23.01</v>
      </c>
      <c r="IJ1166">
        <v>23.01</v>
      </c>
      <c r="IT1166">
        <v>22.64</v>
      </c>
      <c r="JD1166">
        <v>22.64</v>
      </c>
      <c r="JN1166">
        <v>22.64</v>
      </c>
    </row>
    <row r="1167" spans="1:277" x14ac:dyDescent="0.3">
      <c r="A1167" s="2">
        <f>IFERROR(AVERAGEIF(Customer_Revenue[[#This Row],[1/3/2022]:[3/31/2022]], "&gt;0"), 0)</f>
        <v>64.930000000000007</v>
      </c>
      <c r="B1167" s="1">
        <f>IFERROR(AVEDEV(Customer_Revenue[[#This Row],[1/3/2022]:[3/31/2022]]),0)</f>
        <v>0</v>
      </c>
      <c r="C1167" s="1">
        <f>IFERROR(MAX(0,#REF!-#REF!),0)</f>
        <v>0</v>
      </c>
      <c r="D1167" s="1">
        <f>IFERROR(#REF!+#REF!,0)</f>
        <v>0</v>
      </c>
      <c r="E1167" s="2">
        <f>IFERROR(AVERAGEIF(Customer_Revenue[[#This Row],[4/1/2022]:[6/30/2022]], "&gt;0"), 0)</f>
        <v>68</v>
      </c>
      <c r="F1167" s="1">
        <f>IFERROR(AVEDEV(Customer_Revenue[[#This Row],[4/1/2022]:[6/30/2022]]),0)</f>
        <v>10.05714285714286</v>
      </c>
      <c r="G1167" s="1">
        <f>IFERROR(MAX(0,#REF!-#REF!),0)</f>
        <v>0</v>
      </c>
      <c r="H1167" s="1">
        <f>IFERROR(#REF!+#REF!,0)</f>
        <v>0</v>
      </c>
      <c r="I1167" s="2">
        <f>IFERROR(AVERAGEIF(Customer_Revenue[[#This Row],[4/1/2022]:[9/30/2022]], "&gt;0"),0)</f>
        <v>71.205714285714279</v>
      </c>
      <c r="J1167" s="1">
        <f>IFERROR(AVEDEV(Customer_Revenue[[#This Row],[4/1/2022]:[9/30/2022]]),0)</f>
        <v>9.1118367346938758</v>
      </c>
      <c r="K1167" s="1">
        <f>IFERROR(MAX(0,Customer_Revenue[[#This Row],[Q3 Mean]]-Customer_Revenue[[#This Row],[Q3 Mean Absolute Deviation]]),0)</f>
        <v>62.093877551020405</v>
      </c>
      <c r="L1167" s="1">
        <f>IFERROR(MAX(0,Customer_Revenue[[#This Row],[Q3 Mean]]+Customer_Revenue[[#This Row],[Q3 Mean Absolute Deviation]]),0)</f>
        <v>80.31755102040816</v>
      </c>
      <c r="M1167" s="2">
        <f>IFERROR(AVERAGEIF(Customer_Revenue[[#This Row],[10/1/2021]:[3/31/2022]], "&gt;0"),0)</f>
        <v>65.260769230769256</v>
      </c>
      <c r="N1167" s="1">
        <f>IFERROR(AVEDEV(Customer_Revenue[[#This Row],[10/1/2021]:[3/31/2022]]),0)</f>
        <v>0.40710059171598034</v>
      </c>
      <c r="O1167" s="1">
        <f>IFERROR(MAX(0,#REF!-#REF!),0)</f>
        <v>0</v>
      </c>
      <c r="P1167" s="1">
        <f>IFERROR(#REF!+#REF!,0)</f>
        <v>0</v>
      </c>
      <c r="Q1167">
        <v>15149</v>
      </c>
      <c r="Z1167">
        <v>65.790000000000006</v>
      </c>
      <c r="AI1167">
        <v>65.790000000000006</v>
      </c>
      <c r="AR1167">
        <v>65.790000000000006</v>
      </c>
      <c r="BD1167">
        <v>65.790000000000006</v>
      </c>
      <c r="BL1167">
        <v>65.790000000000006</v>
      </c>
      <c r="BV1167">
        <v>64.930000000000007</v>
      </c>
      <c r="CF1167">
        <v>64.930000000000007</v>
      </c>
      <c r="CK1167" s="17"/>
      <c r="CP1167">
        <v>64.930000000000007</v>
      </c>
      <c r="CZ1167">
        <v>64.930000000000007</v>
      </c>
      <c r="DJ1167">
        <v>64.930000000000007</v>
      </c>
      <c r="DT1167">
        <v>64.930000000000007</v>
      </c>
      <c r="ED1167">
        <v>64.930000000000007</v>
      </c>
      <c r="EN1167">
        <v>64.930000000000007</v>
      </c>
      <c r="EX1167">
        <v>67.13</v>
      </c>
      <c r="FH1167">
        <v>67.13</v>
      </c>
      <c r="FR1167">
        <v>67.13</v>
      </c>
      <c r="FS1167">
        <v>35.409999999999997</v>
      </c>
      <c r="GB1167">
        <v>71.319999999999993</v>
      </c>
      <c r="GL1167">
        <v>69.06</v>
      </c>
      <c r="GV1167">
        <v>98.820000000000007</v>
      </c>
      <c r="HF1167">
        <v>69.06</v>
      </c>
      <c r="HP1167">
        <v>69.06</v>
      </c>
      <c r="HZ1167">
        <v>69.06</v>
      </c>
      <c r="IJ1167">
        <v>69.06</v>
      </c>
      <c r="IT1167">
        <v>68.69</v>
      </c>
      <c r="JD1167">
        <v>107.26</v>
      </c>
      <c r="JN1167">
        <v>68.69</v>
      </c>
    </row>
    <row r="1168" spans="1:277" x14ac:dyDescent="0.3">
      <c r="A1168" s="2">
        <f>IFERROR(AVERAGEIF(Customer_Revenue[[#This Row],[1/3/2022]:[3/31/2022]], "&gt;0"), 0)</f>
        <v>23.699999999999996</v>
      </c>
      <c r="B1168" s="1">
        <f>IFERROR(AVEDEV(Customer_Revenue[[#This Row],[1/3/2022]:[3/31/2022]]),0)</f>
        <v>3.5527136788005009E-15</v>
      </c>
      <c r="C1168" s="1">
        <f>IFERROR(MAX(0,#REF!-#REF!),0)</f>
        <v>0</v>
      </c>
      <c r="D1168" s="1">
        <f>IFERROR(#REF!+#REF!,0)</f>
        <v>0</v>
      </c>
      <c r="E1168" s="2">
        <f>IFERROR(AVERAGEIF(Customer_Revenue[[#This Row],[4/1/2022]:[6/30/2022]], "&gt;0"), 0)</f>
        <v>24.093333333333334</v>
      </c>
      <c r="F1168" s="1">
        <f>IFERROR(AVEDEV(Customer_Revenue[[#This Row],[4/1/2022]:[6/30/2022]]),0)</f>
        <v>0.52444444444444471</v>
      </c>
      <c r="G1168" s="1">
        <f>IFERROR(MAX(0,#REF!-#REF!),0)</f>
        <v>0</v>
      </c>
      <c r="H1168" s="1">
        <f>IFERROR(#REF!+#REF!,0)</f>
        <v>0</v>
      </c>
      <c r="I1168" s="2">
        <f>IFERROR(AVERAGEIF(Customer_Revenue[[#This Row],[4/1/2022]:[9/30/2022]], "&gt;0"),0)</f>
        <v>24.431538461538459</v>
      </c>
      <c r="J1168" s="1">
        <f>IFERROR(AVEDEV(Customer_Revenue[[#This Row],[4/1/2022]:[9/30/2022]]),0)</f>
        <v>0.45017751479290058</v>
      </c>
      <c r="K1168" s="1">
        <f>IFERROR(MAX(0,Customer_Revenue[[#This Row],[Q3 Mean]]-Customer_Revenue[[#This Row],[Q3 Mean Absolute Deviation]]),0)</f>
        <v>23.981360946745557</v>
      </c>
      <c r="L1168" s="1">
        <f>IFERROR(MAX(0,Customer_Revenue[[#This Row],[Q3 Mean]]+Customer_Revenue[[#This Row],[Q3 Mean Absolute Deviation]]),0)</f>
        <v>24.88171597633136</v>
      </c>
      <c r="M1168" s="2">
        <f>IFERROR(AVERAGEIF(Customer_Revenue[[#This Row],[10/1/2021]:[3/31/2022]], "&gt;0"),0)</f>
        <v>25.674999999999994</v>
      </c>
      <c r="N1168" s="1">
        <f>IFERROR(AVEDEV(Customer_Revenue[[#This Row],[10/1/2021]:[3/31/2022]]),0)</f>
        <v>3.6461538461538519</v>
      </c>
      <c r="O1168" s="1">
        <f>IFERROR(MAX(0,#REF!-#REF!),0)</f>
        <v>0</v>
      </c>
      <c r="P1168" s="1">
        <f>IFERROR(#REF!+#REF!,0)</f>
        <v>0</v>
      </c>
      <c r="Q1168">
        <v>15150</v>
      </c>
      <c r="Z1168">
        <v>23.7</v>
      </c>
      <c r="AD1168">
        <v>0</v>
      </c>
      <c r="AI1168">
        <v>23.7</v>
      </c>
      <c r="BD1168">
        <v>47.4</v>
      </c>
      <c r="BL1168">
        <v>23.7</v>
      </c>
      <c r="BV1168">
        <v>23.7</v>
      </c>
      <c r="CF1168">
        <v>23.7</v>
      </c>
      <c r="CK1168" s="17"/>
      <c r="CP1168">
        <v>23.7</v>
      </c>
      <c r="CZ1168">
        <v>23.7</v>
      </c>
      <c r="DJ1168">
        <v>23.7</v>
      </c>
      <c r="DY1168">
        <v>23.7</v>
      </c>
      <c r="ED1168">
        <v>23.7</v>
      </c>
      <c r="EN1168">
        <v>23.7</v>
      </c>
      <c r="EX1168">
        <v>23.7</v>
      </c>
      <c r="FH1168">
        <v>23.7</v>
      </c>
      <c r="FR1168">
        <v>23.7</v>
      </c>
      <c r="GB1168">
        <v>23.7</v>
      </c>
      <c r="GL1168">
        <v>24.88</v>
      </c>
      <c r="GV1168">
        <v>24.88</v>
      </c>
      <c r="HF1168">
        <v>24.88</v>
      </c>
      <c r="HP1168">
        <v>24.88</v>
      </c>
      <c r="HZ1168">
        <v>24.88</v>
      </c>
      <c r="IJ1168">
        <v>24.88</v>
      </c>
      <c r="IT1168">
        <v>24.51</v>
      </c>
      <c r="JD1168">
        <v>24.51</v>
      </c>
      <c r="JN1168">
        <v>24.51</v>
      </c>
    </row>
    <row r="1169" spans="1:278" x14ac:dyDescent="0.3">
      <c r="A1169" s="2">
        <f>IFERROR(AVERAGEIF(Customer_Revenue[[#This Row],[1/3/2022]:[3/31/2022]], "&gt;0"), 0)</f>
        <v>26.418571428571429</v>
      </c>
      <c r="B1169" s="1">
        <f>IFERROR(AVEDEV(Customer_Revenue[[#This Row],[1/3/2022]:[3/31/2022]]),0)</f>
        <v>3.1551020408163266</v>
      </c>
      <c r="C1169" s="1">
        <f>IFERROR(MAX(0,#REF!-#REF!),0)</f>
        <v>0</v>
      </c>
      <c r="D1169" s="1">
        <f>IFERROR(#REF!+#REF!,0)</f>
        <v>0</v>
      </c>
      <c r="E1169" s="2">
        <f>IFERROR(AVERAGEIF(Customer_Revenue[[#This Row],[4/1/2022]:[6/30/2022]], "&gt;0"), 0)</f>
        <v>25.97</v>
      </c>
      <c r="F1169" s="1">
        <f>IFERROR(AVEDEV(Customer_Revenue[[#This Row],[4/1/2022]:[6/30/2022]]),0)</f>
        <v>8.9312000000000005</v>
      </c>
      <c r="G1169" s="1">
        <f>IFERROR(MAX(0,#REF!-#REF!),0)</f>
        <v>0</v>
      </c>
      <c r="H1169" s="1">
        <f>IFERROR(#REF!+#REF!,0)</f>
        <v>0</v>
      </c>
      <c r="I1169" s="2">
        <f>IFERROR(AVERAGEIF(Customer_Revenue[[#This Row],[4/1/2022]:[9/30/2022]], "&gt;0"),0)</f>
        <v>27.326000000000001</v>
      </c>
      <c r="J1169" s="1">
        <f>IFERROR(AVEDEV(Customer_Revenue[[#This Row],[4/1/2022]:[9/30/2022]]),0)</f>
        <v>12.8090625</v>
      </c>
      <c r="K1169" s="1">
        <f>IFERROR(MAX(0,Customer_Revenue[[#This Row],[Q3 Mean]]-Customer_Revenue[[#This Row],[Q3 Mean Absolute Deviation]]),0)</f>
        <v>14.516937500000001</v>
      </c>
      <c r="L1169" s="1">
        <f>IFERROR(MAX(0,Customer_Revenue[[#This Row],[Q3 Mean]]+Customer_Revenue[[#This Row],[Q3 Mean Absolute Deviation]]),0)</f>
        <v>40.135062500000004</v>
      </c>
      <c r="M1169" s="2">
        <f>IFERROR(AVERAGEIF(Customer_Revenue[[#This Row],[10/1/2021]:[3/31/2022]], "&gt;0"),0)</f>
        <v>25.399230769230773</v>
      </c>
      <c r="N1169" s="1">
        <f>IFERROR(AVEDEV(Customer_Revenue[[#This Row],[10/1/2021]:[3/31/2022]]),0)</f>
        <v>2.0125443786982267</v>
      </c>
      <c r="O1169" s="1">
        <f>IFERROR(MAX(0,#REF!-#REF!),0)</f>
        <v>0</v>
      </c>
      <c r="P1169" s="1">
        <f>IFERROR(#REF!+#REF!,0)</f>
        <v>0</v>
      </c>
      <c r="Q1169">
        <v>15151</v>
      </c>
      <c r="Z1169">
        <v>24.21</v>
      </c>
      <c r="AI1169">
        <v>24.21</v>
      </c>
      <c r="AR1169">
        <v>24.21</v>
      </c>
      <c r="BD1169">
        <v>24.21</v>
      </c>
      <c r="BL1169">
        <v>24.21</v>
      </c>
      <c r="BV1169">
        <v>24.21</v>
      </c>
      <c r="CF1169">
        <v>24.21</v>
      </c>
      <c r="CK1169" s="17"/>
      <c r="CP1169">
        <v>24.21</v>
      </c>
      <c r="CZ1169">
        <v>24.21</v>
      </c>
      <c r="DJ1169">
        <v>24.21</v>
      </c>
      <c r="DT1169">
        <v>24.21</v>
      </c>
      <c r="ED1169">
        <v>31.94</v>
      </c>
      <c r="EN1169">
        <v>31.94</v>
      </c>
      <c r="EX1169">
        <v>20</v>
      </c>
      <c r="FH1169">
        <v>31.94</v>
      </c>
      <c r="FR1169">
        <v>20</v>
      </c>
      <c r="GB1169">
        <v>31.94</v>
      </c>
      <c r="GL1169">
        <v>0</v>
      </c>
      <c r="IT1169">
        <v>0</v>
      </c>
      <c r="JD1169">
        <v>32.75</v>
      </c>
      <c r="JN1169">
        <v>0</v>
      </c>
    </row>
    <row r="1170" spans="1:278" x14ac:dyDescent="0.3">
      <c r="A1170" s="2">
        <f>IFERROR(AVERAGEIF(Customer_Revenue[[#This Row],[1/3/2022]:[3/31/2022]], "&gt;0"), 0)</f>
        <v>38.586666666666666</v>
      </c>
      <c r="B1170" s="1">
        <f>IFERROR(AVEDEV(Customer_Revenue[[#This Row],[1/3/2022]:[3/31/2022]]),0)</f>
        <v>5.8055555555555562</v>
      </c>
      <c r="C1170" s="1">
        <f>IFERROR(MAX(0,#REF!-#REF!),0)</f>
        <v>0</v>
      </c>
      <c r="D1170" s="1">
        <f>IFERROR(#REF!+#REF!,0)</f>
        <v>0</v>
      </c>
      <c r="E1170" s="2">
        <f>IFERROR(AVERAGEIF(Customer_Revenue[[#This Row],[4/1/2022]:[6/30/2022]], "&gt;0"), 0)</f>
        <v>42.07</v>
      </c>
      <c r="F1170" s="1">
        <f>IFERROR(AVEDEV(Customer_Revenue[[#This Row],[4/1/2022]:[6/30/2022]]),0)</f>
        <v>0</v>
      </c>
      <c r="G1170" s="1">
        <f>IFERROR(MAX(0,#REF!-#REF!),0)</f>
        <v>0</v>
      </c>
      <c r="H1170" s="1">
        <f>IFERROR(#REF!+#REF!,0)</f>
        <v>0</v>
      </c>
      <c r="I1170" s="2">
        <f>IFERROR(AVERAGEIF(Customer_Revenue[[#This Row],[4/1/2022]:[9/30/2022]], "&gt;0"),0)</f>
        <v>42.07</v>
      </c>
      <c r="J1170" s="1">
        <f>IFERROR(AVEDEV(Customer_Revenue[[#This Row],[4/1/2022]:[9/30/2022]]),0)</f>
        <v>0</v>
      </c>
      <c r="K1170" s="1">
        <f>IFERROR(MAX(0,Customer_Revenue[[#This Row],[Q3 Mean]]-Customer_Revenue[[#This Row],[Q3 Mean Absolute Deviation]]),0)</f>
        <v>42.07</v>
      </c>
      <c r="L1170" s="1">
        <f>IFERROR(MAX(0,Customer_Revenue[[#This Row],[Q3 Mean]]+Customer_Revenue[[#This Row],[Q3 Mean Absolute Deviation]]),0)</f>
        <v>42.07</v>
      </c>
      <c r="M1170" s="2">
        <f>IFERROR(AVERAGEIF(Customer_Revenue[[#This Row],[10/1/2021]:[3/31/2022]], "&gt;0"),0)</f>
        <v>41.523846153846151</v>
      </c>
      <c r="N1170" s="1">
        <f>IFERROR(AVEDEV(Customer_Revenue[[#This Row],[10/1/2021]:[3/31/2022]]),0)</f>
        <v>3.1313609467455645</v>
      </c>
      <c r="O1170" s="1">
        <f>IFERROR(MAX(0,#REF!-#REF!),0)</f>
        <v>0</v>
      </c>
      <c r="P1170" s="1">
        <f>IFERROR(#REF!+#REF!,0)</f>
        <v>0</v>
      </c>
      <c r="Q1170">
        <v>15152</v>
      </c>
      <c r="U1170">
        <v>48.97</v>
      </c>
      <c r="AD1170">
        <v>48.97</v>
      </c>
      <c r="AM1170">
        <v>42.07</v>
      </c>
      <c r="AW1170">
        <v>42.07</v>
      </c>
      <c r="BG1170">
        <v>42.07</v>
      </c>
      <c r="BQ1170">
        <v>42.07</v>
      </c>
      <c r="CA1170">
        <v>42.07</v>
      </c>
      <c r="CK1170" s="17">
        <v>21.17</v>
      </c>
      <c r="CU1170">
        <v>42.07</v>
      </c>
      <c r="DE1170">
        <v>42.07</v>
      </c>
      <c r="DO1170">
        <v>42.07</v>
      </c>
      <c r="DY1170">
        <v>42.07</v>
      </c>
      <c r="EI1170">
        <v>42.07</v>
      </c>
      <c r="ES1170">
        <v>42.07</v>
      </c>
      <c r="FC1170">
        <v>42.07</v>
      </c>
      <c r="FM1170">
        <v>42.07</v>
      </c>
      <c r="FW1170">
        <v>42.07</v>
      </c>
      <c r="GG1170">
        <v>42.07</v>
      </c>
      <c r="GQ1170">
        <v>42.07</v>
      </c>
      <c r="HA1170">
        <v>42.07</v>
      </c>
      <c r="HK1170">
        <v>42.07</v>
      </c>
      <c r="HU1170">
        <v>42.07</v>
      </c>
      <c r="IE1170">
        <v>42.07</v>
      </c>
      <c r="IO1170">
        <v>42.07</v>
      </c>
      <c r="IY1170">
        <v>42.07</v>
      </c>
      <c r="JI1170">
        <v>42.07</v>
      </c>
    </row>
    <row r="1171" spans="1:278" x14ac:dyDescent="0.3">
      <c r="A1171" s="2">
        <f>IFERROR(AVERAGEIF(Customer_Revenue[[#This Row],[1/3/2022]:[3/31/2022]], "&gt;0"), 0)</f>
        <v>35.32</v>
      </c>
      <c r="B1171" s="1">
        <f>IFERROR(AVEDEV(Customer_Revenue[[#This Row],[1/3/2022]:[3/31/2022]]),0)</f>
        <v>0</v>
      </c>
      <c r="C1171" s="1">
        <f>IFERROR(MAX(0,#REF!-#REF!),0)</f>
        <v>0</v>
      </c>
      <c r="D1171" s="1">
        <f>IFERROR(#REF!+#REF!,0)</f>
        <v>0</v>
      </c>
      <c r="E1171" s="2">
        <f>IFERROR(AVERAGEIF(Customer_Revenue[[#This Row],[4/1/2022]:[6/30/2022]], "&gt;0"), 0)</f>
        <v>35.657142857142858</v>
      </c>
      <c r="F1171" s="1">
        <f>IFERROR(AVEDEV(Customer_Revenue[[#This Row],[4/1/2022]:[6/30/2022]]),0)</f>
        <v>0.48163265306122482</v>
      </c>
      <c r="G1171" s="1">
        <f>IFERROR(MAX(0,#REF!-#REF!),0)</f>
        <v>0</v>
      </c>
      <c r="H1171" s="1">
        <f>IFERROR(#REF!+#REF!,0)</f>
        <v>0</v>
      </c>
      <c r="I1171" s="2">
        <f>IFERROR(AVERAGEIF(Customer_Revenue[[#This Row],[4/1/2022]:[9/30/2022]], "&gt;0"),0)</f>
        <v>35.425384615384615</v>
      </c>
      <c r="J1171" s="1">
        <f>IFERROR(AVEDEV(Customer_Revenue[[#This Row],[4/1/2022]:[9/30/2022]]),0)</f>
        <v>0.8266272189349112</v>
      </c>
      <c r="K1171" s="1">
        <f>IFERROR(MAX(0,Customer_Revenue[[#This Row],[Q3 Mean]]-Customer_Revenue[[#This Row],[Q3 Mean Absolute Deviation]]),0)</f>
        <v>34.598757396449706</v>
      </c>
      <c r="L1171" s="1">
        <f>IFERROR(MAX(0,Customer_Revenue[[#This Row],[Q3 Mean]]+Customer_Revenue[[#This Row],[Q3 Mean Absolute Deviation]]),0)</f>
        <v>36.252011834319525</v>
      </c>
      <c r="M1171" s="2">
        <f>IFERROR(AVERAGEIF(Customer_Revenue[[#This Row],[10/1/2021]:[3/31/2022]], "&gt;0"),0)</f>
        <v>36.318461538461534</v>
      </c>
      <c r="N1171" s="1">
        <f>IFERROR(AVEDEV(Customer_Revenue[[#This Row],[10/1/2021]:[3/31/2022]]),0)</f>
        <v>1.8433136094674514</v>
      </c>
      <c r="O1171" s="1">
        <f>IFERROR(MAX(0,#REF!-#REF!),0)</f>
        <v>0</v>
      </c>
      <c r="P1171" s="1">
        <f>IFERROR(#REF!+#REF!,0)</f>
        <v>0</v>
      </c>
      <c r="Q1171">
        <v>15153</v>
      </c>
      <c r="U1171">
        <v>35.32</v>
      </c>
      <c r="AD1171">
        <v>48.3</v>
      </c>
      <c r="AM1171">
        <v>35.32</v>
      </c>
      <c r="AW1171">
        <v>35.32</v>
      </c>
      <c r="BG1171">
        <v>35.32</v>
      </c>
      <c r="BQ1171">
        <v>35.32</v>
      </c>
      <c r="CF1171">
        <v>35.32</v>
      </c>
      <c r="CK1171" s="17">
        <v>35.32</v>
      </c>
      <c r="CU1171">
        <v>35.32</v>
      </c>
      <c r="DE1171">
        <v>35.32</v>
      </c>
      <c r="DO1171">
        <v>35.32</v>
      </c>
      <c r="DY1171">
        <v>35.32</v>
      </c>
      <c r="EI1171">
        <v>35.32</v>
      </c>
      <c r="ES1171">
        <v>35.32</v>
      </c>
      <c r="FH1171">
        <v>35.32</v>
      </c>
      <c r="FM1171">
        <v>35.32</v>
      </c>
      <c r="FW1171">
        <v>35.32</v>
      </c>
      <c r="GG1171">
        <v>35.32</v>
      </c>
      <c r="GQ1171">
        <v>36.5</v>
      </c>
      <c r="HA1171">
        <v>36.5</v>
      </c>
      <c r="HK1171">
        <v>36.5</v>
      </c>
      <c r="HU1171">
        <v>36.5</v>
      </c>
      <c r="IE1171">
        <v>36.5</v>
      </c>
      <c r="IO1171">
        <v>32.65</v>
      </c>
      <c r="IY1171">
        <v>34.39</v>
      </c>
      <c r="JI1171">
        <v>34.39</v>
      </c>
    </row>
    <row r="1172" spans="1:278" x14ac:dyDescent="0.3">
      <c r="A1172" s="2">
        <f>IFERROR(AVERAGEIF(Customer_Revenue[[#This Row],[1/3/2022]:[3/31/2022]], "&gt;0"), 0)</f>
        <v>53.35</v>
      </c>
      <c r="B1172" s="1">
        <f>IFERROR(AVEDEV(Customer_Revenue[[#This Row],[1/3/2022]:[3/31/2022]]),0)</f>
        <v>0</v>
      </c>
      <c r="C1172" s="1">
        <f>IFERROR(MAX(0,#REF!-#REF!),0)</f>
        <v>0</v>
      </c>
      <c r="D1172" s="1">
        <f>IFERROR(#REF!+#REF!,0)</f>
        <v>0</v>
      </c>
      <c r="E1172" s="2">
        <f>IFERROR(AVERAGEIF(Customer_Revenue[[#This Row],[4/1/2022]:[6/30/2022]], "&gt;0"), 0)</f>
        <v>45.257142857142867</v>
      </c>
      <c r="F1172" s="1">
        <f>IFERROR(AVEDEV(Customer_Revenue[[#This Row],[4/1/2022]:[6/30/2022]]),0)</f>
        <v>0.48163265306122788</v>
      </c>
      <c r="G1172" s="1">
        <f>IFERROR(MAX(0,#REF!-#REF!),0)</f>
        <v>0</v>
      </c>
      <c r="H1172" s="1">
        <f>IFERROR(#REF!+#REF!,0)</f>
        <v>0</v>
      </c>
      <c r="I1172" s="2">
        <f>IFERROR(AVERAGEIF(Customer_Revenue[[#This Row],[4/1/2022]:[9/30/2022]], "&gt;0"),0)</f>
        <v>45.560769230769246</v>
      </c>
      <c r="J1172" s="1">
        <f>IFERROR(AVEDEV(Customer_Revenue[[#This Row],[4/1/2022]:[9/30/2022]]),0)</f>
        <v>0.49289940828401935</v>
      </c>
      <c r="K1172" s="1">
        <f>IFERROR(MAX(0,Customer_Revenue[[#This Row],[Q3 Mean]]-Customer_Revenue[[#This Row],[Q3 Mean Absolute Deviation]]),0)</f>
        <v>45.067869822485228</v>
      </c>
      <c r="L1172" s="1">
        <f>IFERROR(MAX(0,Customer_Revenue[[#This Row],[Q3 Mean]]+Customer_Revenue[[#This Row],[Q3 Mean Absolute Deviation]]),0)</f>
        <v>46.053668639053264</v>
      </c>
      <c r="M1172" s="2">
        <f>IFERROR(AVERAGEIF(Customer_Revenue[[#This Row],[10/1/2021]:[3/31/2022]], "&gt;0"),0)</f>
        <v>52.343846153846165</v>
      </c>
      <c r="N1172" s="1">
        <f>IFERROR(AVEDEV(Customer_Revenue[[#This Row],[10/1/2021]:[3/31/2022]]),0)</f>
        <v>2.0904142011834241</v>
      </c>
      <c r="O1172" s="1">
        <f>IFERROR(MAX(0,#REF!-#REF!),0)</f>
        <v>0</v>
      </c>
      <c r="P1172" s="1">
        <f>IFERROR(#REF!+#REF!,0)</f>
        <v>0</v>
      </c>
      <c r="Q1172">
        <v>15154</v>
      </c>
      <c r="U1172">
        <v>45.55</v>
      </c>
      <c r="AD1172">
        <v>45.55</v>
      </c>
      <c r="AM1172">
        <v>53.98</v>
      </c>
      <c r="AW1172">
        <v>53.98</v>
      </c>
      <c r="BG1172">
        <v>53.98</v>
      </c>
      <c r="BQ1172">
        <v>53.98</v>
      </c>
      <c r="CA1172">
        <v>53.35</v>
      </c>
      <c r="CK1172" s="17">
        <v>53.35</v>
      </c>
      <c r="CU1172">
        <v>53.35</v>
      </c>
      <c r="DE1172">
        <v>53.35</v>
      </c>
      <c r="DO1172">
        <v>53.35</v>
      </c>
      <c r="DY1172">
        <v>53.35</v>
      </c>
      <c r="EI1172">
        <v>53.35</v>
      </c>
      <c r="ES1172">
        <v>44.92</v>
      </c>
      <c r="FC1172">
        <v>44.92</v>
      </c>
      <c r="FM1172">
        <v>44.92</v>
      </c>
      <c r="FW1172">
        <v>44.92</v>
      </c>
      <c r="GG1172">
        <v>44.92</v>
      </c>
      <c r="GQ1172">
        <v>46.1</v>
      </c>
      <c r="HA1172">
        <v>46.1</v>
      </c>
      <c r="HK1172">
        <v>46.1</v>
      </c>
      <c r="HU1172">
        <v>46.1</v>
      </c>
      <c r="IE1172">
        <v>46.1</v>
      </c>
      <c r="IO1172">
        <v>45.73</v>
      </c>
      <c r="IY1172">
        <v>45.73</v>
      </c>
      <c r="JI1172">
        <v>45.73</v>
      </c>
    </row>
    <row r="1173" spans="1:278" x14ac:dyDescent="0.3">
      <c r="A1173" s="2">
        <f>IFERROR(AVERAGEIF(Customer_Revenue[[#This Row],[1/3/2022]:[3/31/2022]], "&gt;0"), 0)</f>
        <v>23.25</v>
      </c>
      <c r="B1173" s="1">
        <f>IFERROR(AVEDEV(Customer_Revenue[[#This Row],[1/3/2022]:[3/31/2022]]),0)</f>
        <v>0</v>
      </c>
      <c r="C1173" s="1">
        <f>IFERROR(MAX(0,#REF!-#REF!),0)</f>
        <v>0</v>
      </c>
      <c r="D1173" s="1">
        <f>IFERROR(#REF!+#REF!,0)</f>
        <v>0</v>
      </c>
      <c r="E1173" s="2">
        <f>IFERROR(AVERAGEIF(Customer_Revenue[[#This Row],[4/1/2022]:[6/30/2022]], "&gt;0"), 0)</f>
        <v>23.643333333333334</v>
      </c>
      <c r="F1173" s="1">
        <f>IFERROR(AVEDEV(Customer_Revenue[[#This Row],[4/1/2022]:[6/30/2022]]),0)</f>
        <v>5.790204081632651</v>
      </c>
      <c r="G1173" s="1">
        <f>IFERROR(MAX(0,#REF!-#REF!),0)</f>
        <v>0</v>
      </c>
      <c r="H1173" s="1">
        <f>IFERROR(#REF!+#REF!,0)</f>
        <v>0</v>
      </c>
      <c r="I1173" s="2">
        <f>IFERROR(AVERAGEIF(Customer_Revenue[[#This Row],[4/1/2022]:[9/30/2022]], "&gt;0"),0)</f>
        <v>23.944166666666671</v>
      </c>
      <c r="J1173" s="1">
        <f>IFERROR(AVEDEV(Customer_Revenue[[#This Row],[4/1/2022]:[9/30/2022]]),0)</f>
        <v>3.4003550295857941</v>
      </c>
      <c r="K1173" s="1">
        <f>IFERROR(MAX(0,Customer_Revenue[[#This Row],[Q3 Mean]]-Customer_Revenue[[#This Row],[Q3 Mean Absolute Deviation]]),0)</f>
        <v>20.543811637080879</v>
      </c>
      <c r="L1173" s="1">
        <f>IFERROR(MAX(0,Customer_Revenue[[#This Row],[Q3 Mean]]+Customer_Revenue[[#This Row],[Q3 Mean Absolute Deviation]]),0)</f>
        <v>27.344521696252464</v>
      </c>
      <c r="M1173" s="2">
        <f>IFERROR(AVERAGEIF(Customer_Revenue[[#This Row],[10/1/2021]:[3/31/2022]], "&gt;0"),0)</f>
        <v>23.25</v>
      </c>
      <c r="N1173" s="1">
        <f>IFERROR(AVEDEV(Customer_Revenue[[#This Row],[10/1/2021]:[3/31/2022]]),0)</f>
        <v>0</v>
      </c>
      <c r="O1173" s="1">
        <f>IFERROR(MAX(0,#REF!-#REF!),0)</f>
        <v>0</v>
      </c>
      <c r="P1173" s="1">
        <f>IFERROR(#REF!+#REF!,0)</f>
        <v>0</v>
      </c>
      <c r="Q1173">
        <v>15155</v>
      </c>
      <c r="AD1173">
        <v>23.25</v>
      </c>
      <c r="AM1173">
        <v>23.25</v>
      </c>
      <c r="AW1173">
        <v>23.25</v>
      </c>
      <c r="BG1173">
        <v>23.25</v>
      </c>
      <c r="BQ1173">
        <v>23.25</v>
      </c>
      <c r="CA1173">
        <v>23.25</v>
      </c>
      <c r="CK1173" s="17">
        <v>23.25</v>
      </c>
      <c r="CU1173">
        <v>23.25</v>
      </c>
      <c r="DE1173">
        <v>23.25</v>
      </c>
      <c r="DO1173">
        <v>23.25</v>
      </c>
      <c r="DY1173">
        <v>23.25</v>
      </c>
      <c r="EI1173">
        <v>23.25</v>
      </c>
      <c r="ES1173">
        <v>23.25</v>
      </c>
      <c r="FC1173">
        <v>23.25</v>
      </c>
      <c r="FM1173">
        <v>23.25</v>
      </c>
      <c r="FW1173">
        <v>0</v>
      </c>
      <c r="GG1173">
        <v>23.25</v>
      </c>
      <c r="GR1173">
        <v>24.43</v>
      </c>
      <c r="HA1173">
        <v>24.43</v>
      </c>
      <c r="HK1173">
        <v>24.43</v>
      </c>
      <c r="HU1173">
        <v>24.43</v>
      </c>
      <c r="IE1173">
        <v>24.43</v>
      </c>
      <c r="IO1173">
        <v>24.06</v>
      </c>
      <c r="IY1173">
        <v>24.06</v>
      </c>
      <c r="JI1173">
        <v>24.06</v>
      </c>
    </row>
    <row r="1174" spans="1:278" x14ac:dyDescent="0.3">
      <c r="A1174" s="2">
        <f>IFERROR(AVERAGEIF(Customer_Revenue[[#This Row],[1/3/2022]:[3/31/2022]], "&gt;0"), 0)</f>
        <v>39.682857142857138</v>
      </c>
      <c r="B1174" s="1">
        <f>IFERROR(AVEDEV(Customer_Revenue[[#This Row],[1/3/2022]:[3/31/2022]]),0)</f>
        <v>13.504081632653058</v>
      </c>
      <c r="C1174" s="1">
        <f>IFERROR(MAX(0,#REF!-#REF!),0)</f>
        <v>0</v>
      </c>
      <c r="D1174" s="1">
        <f>IFERROR(#REF!+#REF!,0)</f>
        <v>0</v>
      </c>
      <c r="E1174" s="2">
        <f>IFERROR(AVERAGEIF(Customer_Revenue[[#This Row],[4/1/2022]:[6/30/2022]], "&gt;0"), 0)</f>
        <v>41.993333333333332</v>
      </c>
      <c r="F1174" s="1">
        <f>IFERROR(AVEDEV(Customer_Revenue[[#This Row],[4/1/2022]:[6/30/2022]]),0)</f>
        <v>14.977777777777774</v>
      </c>
      <c r="G1174" s="1">
        <f>IFERROR(MAX(0,#REF!-#REF!),0)</f>
        <v>0</v>
      </c>
      <c r="H1174" s="1">
        <f>IFERROR(#REF!+#REF!,0)</f>
        <v>0</v>
      </c>
      <c r="I1174" s="2">
        <f>IFERROR(AVERAGEIF(Customer_Revenue[[#This Row],[4/1/2022]:[9/30/2022]], "&gt;0"),0)</f>
        <v>47.813076923076927</v>
      </c>
      <c r="J1174" s="1">
        <f>IFERROR(AVEDEV(Customer_Revenue[[#This Row],[4/1/2022]:[9/30/2022]]),0)</f>
        <v>18.149467455621298</v>
      </c>
      <c r="K1174" s="1">
        <f>IFERROR(MAX(0,Customer_Revenue[[#This Row],[Q3 Mean]]-Customer_Revenue[[#This Row],[Q3 Mean Absolute Deviation]]),0)</f>
        <v>29.663609467455629</v>
      </c>
      <c r="L1174" s="1">
        <f>IFERROR(MAX(0,Customer_Revenue[[#This Row],[Q3 Mean]]+Customer_Revenue[[#This Row],[Q3 Mean Absolute Deviation]]),0)</f>
        <v>65.962544378698226</v>
      </c>
      <c r="M1174" s="2">
        <f>IFERROR(AVERAGEIF(Customer_Revenue[[#This Row],[10/1/2021]:[3/31/2022]], "&gt;0"),0)</f>
        <v>40.877692307692307</v>
      </c>
      <c r="N1174" s="1">
        <f>IFERROR(AVEDEV(Customer_Revenue[[#This Row],[10/1/2021]:[3/31/2022]]),0)</f>
        <v>10.342603550295857</v>
      </c>
      <c r="O1174" s="1">
        <f>IFERROR(MAX(0,#REF!-#REF!),0)</f>
        <v>0</v>
      </c>
      <c r="P1174" s="1">
        <f>IFERROR(#REF!+#REF!,0)</f>
        <v>0</v>
      </c>
      <c r="Q1174">
        <v>15156</v>
      </c>
      <c r="Z1174">
        <v>38.08</v>
      </c>
      <c r="AI1174">
        <v>38.08</v>
      </c>
      <c r="AR1174">
        <v>38.08</v>
      </c>
      <c r="BB1174">
        <v>38.08</v>
      </c>
      <c r="BL1174">
        <v>38.08</v>
      </c>
      <c r="BV1174">
        <v>63.23</v>
      </c>
      <c r="CF1174">
        <v>30.23</v>
      </c>
      <c r="CK1174" s="17"/>
      <c r="CP1174">
        <v>30.23</v>
      </c>
      <c r="CZ1174">
        <v>62.17</v>
      </c>
      <c r="DJ1174">
        <v>30.23</v>
      </c>
      <c r="DT1174">
        <v>64.459999999999994</v>
      </c>
      <c r="ED1174">
        <v>30.23</v>
      </c>
      <c r="EN1174">
        <v>30.23</v>
      </c>
      <c r="EX1174">
        <v>64.459999999999994</v>
      </c>
      <c r="FH1174">
        <v>30.17</v>
      </c>
      <c r="FR1174">
        <v>30.17</v>
      </c>
      <c r="GB1174">
        <v>64.459999999999994</v>
      </c>
      <c r="GL1174">
        <v>31.35</v>
      </c>
      <c r="GV1174">
        <v>31.35</v>
      </c>
      <c r="HF1174">
        <v>65.64</v>
      </c>
      <c r="HP1174">
        <v>31.35</v>
      </c>
      <c r="HZ1174">
        <v>69.75</v>
      </c>
      <c r="IJ1174">
        <v>31.35</v>
      </c>
      <c r="IT1174">
        <v>70.27</v>
      </c>
      <c r="JD1174">
        <v>70.27</v>
      </c>
      <c r="JN1174">
        <v>30.98</v>
      </c>
    </row>
    <row r="1175" spans="1:278" x14ac:dyDescent="0.3">
      <c r="A1175" s="2">
        <f>IFERROR(AVERAGEIF(Customer_Revenue[[#This Row],[1/3/2022]:[3/31/2022]], "&gt;0"), 0)</f>
        <v>52.466666666666669</v>
      </c>
      <c r="B1175" s="1">
        <f>IFERROR(AVEDEV(Customer_Revenue[[#This Row],[1/3/2022]:[3/31/2022]]),0)</f>
        <v>21.596694214876035</v>
      </c>
      <c r="C1175" s="1">
        <f>IFERROR(MAX(0,#REF!-#REF!),0)</f>
        <v>0</v>
      </c>
      <c r="D1175" s="1">
        <f>IFERROR(#REF!+#REF!,0)</f>
        <v>0</v>
      </c>
      <c r="E1175" s="2">
        <f>IFERROR(AVERAGEIF(Customer_Revenue[[#This Row],[4/1/2022]:[6/30/2022]], "&gt;0"), 0)</f>
        <v>58.599230769230765</v>
      </c>
      <c r="F1175" s="1">
        <f>IFERROR(AVEDEV(Customer_Revenue[[#This Row],[4/1/2022]:[6/30/2022]]),0)</f>
        <v>5.4849704142011824</v>
      </c>
      <c r="G1175" s="1">
        <f>IFERROR(MAX(0,#REF!-#REF!),0)</f>
        <v>0</v>
      </c>
      <c r="H1175" s="1">
        <f>IFERROR(#REF!+#REF!,0)</f>
        <v>0</v>
      </c>
      <c r="I1175" s="2">
        <f>IFERROR(AVERAGEIF(Customer_Revenue[[#This Row],[4/1/2022]:[9/30/2022]], "&gt;0"),0)</f>
        <v>59.515000000000001</v>
      </c>
      <c r="J1175" s="1">
        <f>IFERROR(AVEDEV(Customer_Revenue[[#This Row],[4/1/2022]:[9/30/2022]]),0)</f>
        <v>6.0911538461538486</v>
      </c>
      <c r="K1175" s="1">
        <f>IFERROR(MAX(0,Customer_Revenue[[#This Row],[Q3 Mean]]-Customer_Revenue[[#This Row],[Q3 Mean Absolute Deviation]]),0)</f>
        <v>53.423846153846149</v>
      </c>
      <c r="L1175" s="1">
        <f>IFERROR(MAX(0,Customer_Revenue[[#This Row],[Q3 Mean]]+Customer_Revenue[[#This Row],[Q3 Mean Absolute Deviation]]),0)</f>
        <v>65.606153846153845</v>
      </c>
      <c r="M1175" s="2">
        <f>IFERROR(AVERAGEIF(Customer_Revenue[[#This Row],[10/1/2021]:[3/31/2022]], "&gt;0"),0)</f>
        <v>53.978749999999991</v>
      </c>
      <c r="N1175" s="1">
        <f>IFERROR(AVEDEV(Customer_Revenue[[#This Row],[10/1/2021]:[3/31/2022]]),0)</f>
        <v>17.240493827160492</v>
      </c>
      <c r="O1175" s="1">
        <f>IFERROR(MAX(0,#REF!-#REF!),0)</f>
        <v>0</v>
      </c>
      <c r="P1175" s="1">
        <f>IFERROR(#REF!+#REF!,0)</f>
        <v>0</v>
      </c>
      <c r="Q1175">
        <v>15157</v>
      </c>
      <c r="AI1175">
        <v>90.39</v>
      </c>
      <c r="AM1175">
        <v>26.76</v>
      </c>
      <c r="AR1175">
        <v>48.62</v>
      </c>
      <c r="AW1175">
        <v>48.62</v>
      </c>
      <c r="BD1175">
        <v>79.83</v>
      </c>
      <c r="BG1175">
        <v>48.62</v>
      </c>
      <c r="BL1175">
        <v>48.62</v>
      </c>
      <c r="CK1175" s="17"/>
      <c r="CS1175">
        <v>0</v>
      </c>
      <c r="CZ1175">
        <v>48.62</v>
      </c>
      <c r="DE1175">
        <v>54.68</v>
      </c>
      <c r="DJ1175">
        <v>70.09</v>
      </c>
      <c r="DO1175">
        <v>0</v>
      </c>
      <c r="DP1175">
        <v>54.68</v>
      </c>
      <c r="DU1175">
        <v>54.68</v>
      </c>
      <c r="DZ1175">
        <v>54.68</v>
      </c>
      <c r="EE1175">
        <v>70.09</v>
      </c>
      <c r="EJ1175">
        <v>54.68</v>
      </c>
      <c r="EO1175">
        <v>10</v>
      </c>
      <c r="ET1175">
        <v>54.68</v>
      </c>
      <c r="EY1175">
        <v>70.09</v>
      </c>
      <c r="FD1175">
        <v>54.68</v>
      </c>
      <c r="FJ1175">
        <v>54.68</v>
      </c>
      <c r="FN1175">
        <v>54.68</v>
      </c>
      <c r="FS1175">
        <v>70.09</v>
      </c>
      <c r="FX1175">
        <v>54.68</v>
      </c>
      <c r="GC1175">
        <v>54.68</v>
      </c>
      <c r="GH1175">
        <v>54.68</v>
      </c>
      <c r="GM1175">
        <v>71.27</v>
      </c>
      <c r="GR1175">
        <v>55.86</v>
      </c>
      <c r="GW1175">
        <v>55.86</v>
      </c>
      <c r="HB1175">
        <v>55.86</v>
      </c>
      <c r="HG1175">
        <v>71.27</v>
      </c>
      <c r="HL1175">
        <v>55.86</v>
      </c>
      <c r="HQ1175">
        <v>55.86</v>
      </c>
      <c r="HV1175">
        <v>55.86</v>
      </c>
      <c r="IA1175">
        <v>71.27</v>
      </c>
      <c r="IF1175">
        <v>55.86</v>
      </c>
      <c r="IK1175">
        <v>55.86</v>
      </c>
      <c r="IP1175">
        <v>55.49</v>
      </c>
      <c r="IU1175">
        <v>70.900000000000006</v>
      </c>
      <c r="IZ1175">
        <v>55.49</v>
      </c>
      <c r="JE1175">
        <v>55.49</v>
      </c>
      <c r="JJ1175">
        <v>55.49</v>
      </c>
      <c r="JO1175">
        <v>70.900000000000006</v>
      </c>
    </row>
    <row r="1176" spans="1:278" x14ac:dyDescent="0.3">
      <c r="A1176" s="2">
        <f>IFERROR(AVERAGEIF(Customer_Revenue[[#This Row],[1/3/2022]:[3/31/2022]], "&gt;0"), 0)</f>
        <v>110.33</v>
      </c>
      <c r="B1176" s="1">
        <f>IFERROR(AVEDEV(Customer_Revenue[[#This Row],[1/3/2022]:[3/31/2022]]),0)</f>
        <v>55.164999999999999</v>
      </c>
      <c r="C1176" s="1">
        <f>IFERROR(MAX(0,#REF!-#REF!),0)</f>
        <v>0</v>
      </c>
      <c r="D1176" s="1">
        <f>IFERROR(#REF!+#REF!,0)</f>
        <v>0</v>
      </c>
      <c r="E1176" s="2">
        <f>IFERROR(AVERAGEIF(Customer_Revenue[[#This Row],[4/1/2022]:[6/30/2022]], "&gt;0"), 0)</f>
        <v>66.74666666666667</v>
      </c>
      <c r="F1176" s="1">
        <f>IFERROR(AVEDEV(Customer_Revenue[[#This Row],[4/1/2022]:[6/30/2022]]),0)</f>
        <v>29.055555555555557</v>
      </c>
      <c r="G1176" s="1">
        <f>IFERROR(MAX(0,#REF!-#REF!),0)</f>
        <v>0</v>
      </c>
      <c r="H1176" s="1">
        <f>IFERROR(#REF!+#REF!,0)</f>
        <v>0</v>
      </c>
      <c r="I1176" s="2">
        <f>IFERROR(AVERAGEIF(Customer_Revenue[[#This Row],[4/1/2022]:[9/30/2022]], "&gt;0"),0)</f>
        <v>56.198333333333331</v>
      </c>
      <c r="J1176" s="1">
        <f>IFERROR(AVEDEV(Customer_Revenue[[#This Row],[4/1/2022]:[9/30/2022]]),0)</f>
        <v>18.04388888888889</v>
      </c>
      <c r="K1176" s="1">
        <f>IFERROR(MAX(0,Customer_Revenue[[#This Row],[Q3 Mean]]-Customer_Revenue[[#This Row],[Q3 Mean Absolute Deviation]]),0)</f>
        <v>38.154444444444437</v>
      </c>
      <c r="L1176" s="1">
        <f>IFERROR(MAX(0,Customer_Revenue[[#This Row],[Q3 Mean]]+Customer_Revenue[[#This Row],[Q3 Mean Absolute Deviation]]),0)</f>
        <v>74.242222222222225</v>
      </c>
      <c r="M1176" s="2">
        <f>IFERROR(AVERAGEIF(Customer_Revenue[[#This Row],[10/1/2021]:[3/31/2022]], "&gt;0"),0)</f>
        <v>63.86</v>
      </c>
      <c r="N1176" s="1">
        <f>IFERROR(AVEDEV(Customer_Revenue[[#This Row],[10/1/2021]:[3/31/2022]]),0)</f>
        <v>36.980408163265302</v>
      </c>
      <c r="O1176" s="1">
        <f>IFERROR(MAX(0,#REF!-#REF!),0)</f>
        <v>0</v>
      </c>
      <c r="P1176" s="1">
        <f>IFERROR(#REF!+#REF!,0)</f>
        <v>0</v>
      </c>
      <c r="Q1176">
        <v>15158</v>
      </c>
      <c r="AD1176">
        <v>32.880000000000003</v>
      </c>
      <c r="AW1176">
        <v>32.880000000000003</v>
      </c>
      <c r="BQ1176">
        <v>32.880000000000003</v>
      </c>
      <c r="CK1176" s="17">
        <v>0</v>
      </c>
      <c r="DE1176">
        <v>0</v>
      </c>
      <c r="DT1176">
        <v>110.33</v>
      </c>
      <c r="EN1176">
        <v>110.33</v>
      </c>
      <c r="FH1176">
        <v>110.33</v>
      </c>
      <c r="GB1176">
        <v>44.08</v>
      </c>
      <c r="GV1176">
        <v>45.83</v>
      </c>
      <c r="HP1176">
        <v>45.83</v>
      </c>
      <c r="IJ1176">
        <v>45.83</v>
      </c>
      <c r="JD1176">
        <v>45.29</v>
      </c>
    </row>
    <row r="1177" spans="1:278" x14ac:dyDescent="0.3">
      <c r="A1177" s="2">
        <f>IFERROR(AVERAGEIF(Customer_Revenue[[#This Row],[1/3/2022]:[3/31/2022]], "&gt;0"), 0)</f>
        <v>42.08</v>
      </c>
      <c r="B1177" s="1">
        <f>IFERROR(AVEDEV(Customer_Revenue[[#This Row],[1/3/2022]:[3/31/2022]]),0)</f>
        <v>0</v>
      </c>
      <c r="C1177" s="1">
        <f>IFERROR(MAX(0,#REF!-#REF!),0)</f>
        <v>0</v>
      </c>
      <c r="D1177" s="1">
        <f>IFERROR(#REF!+#REF!,0)</f>
        <v>0</v>
      </c>
      <c r="E1177" s="2">
        <f>IFERROR(AVERAGEIF(Customer_Revenue[[#This Row],[4/1/2022]:[6/30/2022]], "&gt;0"), 0)</f>
        <v>42.08</v>
      </c>
      <c r="F1177" s="1">
        <f>IFERROR(AVEDEV(Customer_Revenue[[#This Row],[4/1/2022]:[6/30/2022]]),0)</f>
        <v>0</v>
      </c>
      <c r="G1177" s="1">
        <f>IFERROR(MAX(0,#REF!-#REF!),0)</f>
        <v>0</v>
      </c>
      <c r="H1177" s="1">
        <f>IFERROR(#REF!+#REF!,0)</f>
        <v>0</v>
      </c>
      <c r="I1177" s="2">
        <f>IFERROR(AVERAGEIF(Customer_Revenue[[#This Row],[4/1/2022]:[9/30/2022]], "&gt;0"),0)</f>
        <v>42.648571428571422</v>
      </c>
      <c r="J1177" s="1">
        <f>IFERROR(AVEDEV(Customer_Revenue[[#This Row],[4/1/2022]:[9/30/2022]]),0)</f>
        <v>9.3293750000000024</v>
      </c>
      <c r="K1177" s="1">
        <f>IFERROR(MAX(0,Customer_Revenue[[#This Row],[Q3 Mean]]-Customer_Revenue[[#This Row],[Q3 Mean Absolute Deviation]]),0)</f>
        <v>33.319196428571416</v>
      </c>
      <c r="L1177" s="1">
        <f>IFERROR(MAX(0,Customer_Revenue[[#This Row],[Q3 Mean]]+Customer_Revenue[[#This Row],[Q3 Mean Absolute Deviation]]),0)</f>
        <v>51.977946428571428</v>
      </c>
      <c r="M1177" s="2">
        <f>IFERROR(AVERAGEIF(Customer_Revenue[[#This Row],[10/1/2021]:[3/31/2022]], "&gt;0"),0)</f>
        <v>42.079999999999991</v>
      </c>
      <c r="N1177" s="1">
        <f>IFERROR(AVEDEV(Customer_Revenue[[#This Row],[10/1/2021]:[3/31/2022]]),0)</f>
        <v>10.305306122448981</v>
      </c>
      <c r="O1177" s="1">
        <f>IFERROR(MAX(0,#REF!-#REF!),0)</f>
        <v>0</v>
      </c>
      <c r="P1177" s="1">
        <f>IFERROR(#REF!+#REF!,0)</f>
        <v>0</v>
      </c>
      <c r="Q1177">
        <v>15159</v>
      </c>
      <c r="AD1177">
        <v>42.08</v>
      </c>
      <c r="AI1177">
        <v>0</v>
      </c>
      <c r="AW1177">
        <v>42.08</v>
      </c>
      <c r="BQ1177">
        <v>42.08</v>
      </c>
      <c r="CK1177" s="17"/>
      <c r="CP1177">
        <v>42.08</v>
      </c>
      <c r="DE1177">
        <v>42.08</v>
      </c>
      <c r="DY1177">
        <v>42.08</v>
      </c>
      <c r="ES1177">
        <v>42.08</v>
      </c>
      <c r="FM1177">
        <v>42.08</v>
      </c>
      <c r="GG1177">
        <v>42.08</v>
      </c>
      <c r="HF1177">
        <v>43.26</v>
      </c>
      <c r="HG1177">
        <v>0</v>
      </c>
      <c r="HU1177">
        <v>43.26</v>
      </c>
      <c r="IO1177">
        <v>42.89</v>
      </c>
      <c r="JI1177">
        <v>42.89</v>
      </c>
    </row>
    <row r="1178" spans="1:278" x14ac:dyDescent="0.3">
      <c r="A1178" s="2">
        <f>IFERROR(AVERAGEIF(Customer_Revenue[[#This Row],[1/3/2022]:[3/31/2022]], "&gt;0"), 0)</f>
        <v>190.26000000000002</v>
      </c>
      <c r="B1178" s="1">
        <f>IFERROR(AVEDEV(Customer_Revenue[[#This Row],[1/3/2022]:[3/31/2022]]),0)</f>
        <v>52.910000000000011</v>
      </c>
      <c r="C1178" s="1">
        <f>IFERROR(MAX(0,#REF!-#REF!),0)</f>
        <v>0</v>
      </c>
      <c r="D1178" s="1">
        <f>IFERROR(#REF!+#REF!,0)</f>
        <v>0</v>
      </c>
      <c r="E1178" s="2">
        <f>IFERROR(AVERAGEIF(Customer_Revenue[[#This Row],[4/1/2022]:[6/30/2022]], "&gt;0"), 0)</f>
        <v>277.83333333333331</v>
      </c>
      <c r="F1178" s="1">
        <f>IFERROR(AVEDEV(Customer_Revenue[[#This Row],[4/1/2022]:[6/30/2022]]),0)</f>
        <v>137.04040816326531</v>
      </c>
      <c r="G1178" s="1">
        <f>IFERROR(MAX(0,#REF!-#REF!),0)</f>
        <v>0</v>
      </c>
      <c r="H1178" s="1">
        <f>IFERROR(#REF!+#REF!,0)</f>
        <v>0</v>
      </c>
      <c r="I1178" s="2">
        <f>IFERROR(AVERAGEIF(Customer_Revenue[[#This Row],[4/1/2022]:[9/30/2022]], "&gt;0"),0)</f>
        <v>300.09250000000003</v>
      </c>
      <c r="J1178" s="1">
        <f>IFERROR(AVEDEV(Customer_Revenue[[#This Row],[4/1/2022]:[9/30/2022]]),0)</f>
        <v>117.42449704142011</v>
      </c>
      <c r="K1178" s="1">
        <f>IFERROR(MAX(0,Customer_Revenue[[#This Row],[Q3 Mean]]-Customer_Revenue[[#This Row],[Q3 Mean Absolute Deviation]]),0)</f>
        <v>182.6680029585799</v>
      </c>
      <c r="L1178" s="1">
        <f>IFERROR(MAX(0,Customer_Revenue[[#This Row],[Q3 Mean]]+Customer_Revenue[[#This Row],[Q3 Mean Absolute Deviation]]),0)</f>
        <v>417.51699704142015</v>
      </c>
      <c r="M1178" s="2">
        <f>IFERROR(AVERAGEIF(Customer_Revenue[[#This Row],[10/1/2021]:[3/31/2022]], "&gt;0"),0)</f>
        <v>154.14055555555558</v>
      </c>
      <c r="N1178" s="1">
        <f>IFERROR(AVEDEV(Customer_Revenue[[#This Row],[10/1/2021]:[3/31/2022]]),0)</f>
        <v>39.636296296296308</v>
      </c>
      <c r="O1178" s="1">
        <f>IFERROR(MAX(0,#REF!-#REF!),0)</f>
        <v>0</v>
      </c>
      <c r="P1178" s="1">
        <f>IFERROR(#REF!+#REF!,0)</f>
        <v>0</v>
      </c>
      <c r="Q1178">
        <v>15162</v>
      </c>
      <c r="V1178">
        <v>129.61000000000001</v>
      </c>
      <c r="AA1178">
        <v>106.65</v>
      </c>
      <c r="AE1178">
        <v>172.98</v>
      </c>
      <c r="AJ1178">
        <v>106.65</v>
      </c>
      <c r="AO1178">
        <v>106.65</v>
      </c>
      <c r="AT1178">
        <v>99.15</v>
      </c>
      <c r="AY1178">
        <v>116.48</v>
      </c>
      <c r="BD1178">
        <v>148.15</v>
      </c>
      <c r="BN1178">
        <v>141.72999999999999</v>
      </c>
      <c r="BX1178">
        <v>124.4</v>
      </c>
      <c r="CH1178">
        <v>141.72999999999999</v>
      </c>
      <c r="CK1178" s="17"/>
      <c r="CR1178">
        <v>147.36000000000001</v>
      </c>
      <c r="DB1178">
        <v>167.77</v>
      </c>
      <c r="DL1178">
        <v>124.4</v>
      </c>
      <c r="DQ1178">
        <v>288</v>
      </c>
      <c r="DV1178">
        <v>208.69</v>
      </c>
      <c r="EF1178">
        <v>158.4</v>
      </c>
      <c r="EP1178">
        <v>285.73</v>
      </c>
      <c r="FE1178">
        <v>141.72999999999999</v>
      </c>
      <c r="FO1178">
        <v>354.89</v>
      </c>
      <c r="FT1178">
        <v>0</v>
      </c>
      <c r="FY1178">
        <v>165.76</v>
      </c>
      <c r="GI1178">
        <v>330.01</v>
      </c>
      <c r="GS1178">
        <v>165.44</v>
      </c>
      <c r="HC1178">
        <v>509.17</v>
      </c>
      <c r="HM1178">
        <v>577.14</v>
      </c>
      <c r="HW1178">
        <v>352.03</v>
      </c>
      <c r="IG1178">
        <v>255.14</v>
      </c>
      <c r="IQ1178">
        <v>208.15</v>
      </c>
      <c r="JA1178">
        <v>302.07</v>
      </c>
      <c r="JK1178">
        <v>239.58</v>
      </c>
    </row>
    <row r="1179" spans="1:278" x14ac:dyDescent="0.3">
      <c r="A1179" s="2">
        <f>IFERROR(AVERAGEIF(Customer_Revenue[[#This Row],[1/3/2022]:[3/31/2022]], "&gt;0"), 0)</f>
        <v>57.406153846153842</v>
      </c>
      <c r="B1179" s="1">
        <f>IFERROR(AVEDEV(Customer_Revenue[[#This Row],[1/3/2022]:[3/31/2022]]),0)</f>
        <v>10.872426035502961</v>
      </c>
      <c r="C1179" s="1">
        <f>IFERROR(MAX(0,#REF!-#REF!),0)</f>
        <v>0</v>
      </c>
      <c r="D1179" s="1">
        <f>IFERROR(#REF!+#REF!,0)</f>
        <v>0</v>
      </c>
      <c r="E1179" s="2">
        <f>IFERROR(AVERAGEIF(Customer_Revenue[[#This Row],[4/1/2022]:[6/30/2022]], "&gt;0"), 0)</f>
        <v>67.637692307692305</v>
      </c>
      <c r="F1179" s="1">
        <f>IFERROR(AVEDEV(Customer_Revenue[[#This Row],[4/1/2022]:[6/30/2022]]),0)</f>
        <v>4.4471005917159756</v>
      </c>
      <c r="G1179" s="1">
        <f>IFERROR(MAX(0,#REF!-#REF!),0)</f>
        <v>0</v>
      </c>
      <c r="H1179" s="1">
        <f>IFERROR(#REF!+#REF!,0)</f>
        <v>0</v>
      </c>
      <c r="I1179" s="2">
        <f>IFERROR(AVERAGEIF(Customer_Revenue[[#This Row],[4/1/2022]:[9/30/2022]], "&gt;0"),0)</f>
        <v>66.777692307692305</v>
      </c>
      <c r="J1179" s="1">
        <f>IFERROR(AVEDEV(Customer_Revenue[[#This Row],[4/1/2022]:[9/30/2022]]),0)</f>
        <v>7.7738461538461516</v>
      </c>
      <c r="K1179" s="1">
        <f>IFERROR(MAX(0,Customer_Revenue[[#This Row],[Q3 Mean]]-Customer_Revenue[[#This Row],[Q3 Mean Absolute Deviation]]),0)</f>
        <v>59.003846153846155</v>
      </c>
      <c r="L1179" s="1">
        <f>IFERROR(MAX(0,Customer_Revenue[[#This Row],[Q3 Mean]]+Customer_Revenue[[#This Row],[Q3 Mean Absolute Deviation]]),0)</f>
        <v>74.551538461538456</v>
      </c>
      <c r="M1179" s="2">
        <f>IFERROR(AVERAGEIF(Customer_Revenue[[#This Row],[10/1/2021]:[3/31/2022]], "&gt;0"),0)</f>
        <v>56.17230769230769</v>
      </c>
      <c r="N1179" s="1">
        <f>IFERROR(AVEDEV(Customer_Revenue[[#This Row],[10/1/2021]:[3/31/2022]]),0)</f>
        <v>12.174852071005917</v>
      </c>
      <c r="O1179" s="1">
        <f>IFERROR(MAX(0,#REF!-#REF!),0)</f>
        <v>0</v>
      </c>
      <c r="P1179" s="1">
        <f>IFERROR(#REF!+#REF!,0)</f>
        <v>0</v>
      </c>
      <c r="Q1179">
        <v>15163</v>
      </c>
      <c r="V1179">
        <v>47.03</v>
      </c>
      <c r="AA1179">
        <v>61.6</v>
      </c>
      <c r="AE1179">
        <v>64.89</v>
      </c>
      <c r="AJ1179">
        <v>50.29</v>
      </c>
      <c r="AO1179">
        <v>64.510000000000005</v>
      </c>
      <c r="AT1179">
        <v>28.94</v>
      </c>
      <c r="AY1179">
        <v>32.869999999999997</v>
      </c>
      <c r="BD1179">
        <v>58.39</v>
      </c>
      <c r="BI1179">
        <v>31.15</v>
      </c>
      <c r="BN1179">
        <v>82.19</v>
      </c>
      <c r="BS1179">
        <v>53.48</v>
      </c>
      <c r="BX1179">
        <v>69.430000000000007</v>
      </c>
      <c r="CC1179">
        <v>69.430000000000007</v>
      </c>
      <c r="CH1179">
        <v>50.29</v>
      </c>
      <c r="CK1179" s="17"/>
      <c r="CM1179">
        <v>47.1</v>
      </c>
      <c r="CR1179">
        <v>59.86</v>
      </c>
      <c r="CW1179">
        <v>31.15</v>
      </c>
      <c r="DB1179">
        <v>63.05</v>
      </c>
      <c r="DG1179">
        <v>66.239999999999995</v>
      </c>
      <c r="DL1179">
        <v>63.05</v>
      </c>
      <c r="DQ1179">
        <v>63.05</v>
      </c>
      <c r="DV1179">
        <v>31.15</v>
      </c>
      <c r="EA1179">
        <v>72.62</v>
      </c>
      <c r="EF1179">
        <v>69.430000000000007</v>
      </c>
      <c r="EK1179">
        <v>72.62</v>
      </c>
      <c r="EP1179">
        <v>56.67</v>
      </c>
      <c r="EU1179">
        <v>66.239999999999995</v>
      </c>
      <c r="EZ1179">
        <v>69.430000000000007</v>
      </c>
      <c r="FE1179">
        <v>66.239999999999995</v>
      </c>
      <c r="FJ1179">
        <v>69.38</v>
      </c>
      <c r="FO1179">
        <v>82.85</v>
      </c>
      <c r="FT1179">
        <v>70.09</v>
      </c>
      <c r="FY1179">
        <v>60.52</v>
      </c>
      <c r="GD1179">
        <v>66.900000000000006</v>
      </c>
      <c r="GI1179">
        <v>64.89</v>
      </c>
      <c r="GN1179">
        <v>71.27</v>
      </c>
      <c r="GS1179">
        <v>52.13</v>
      </c>
      <c r="GX1179">
        <v>71.27</v>
      </c>
      <c r="HC1179">
        <v>68.08</v>
      </c>
      <c r="HH1179">
        <v>61.7</v>
      </c>
      <c r="HM1179">
        <v>45.75</v>
      </c>
      <c r="HR1179">
        <v>109.55</v>
      </c>
      <c r="HW1179">
        <v>68.08</v>
      </c>
      <c r="IB1179">
        <v>55.32</v>
      </c>
      <c r="IG1179">
        <v>52.13</v>
      </c>
      <c r="IL1179">
        <v>61.33</v>
      </c>
      <c r="IQ1179">
        <v>80.47</v>
      </c>
      <c r="IV1179">
        <v>64.52</v>
      </c>
      <c r="JA1179">
        <v>70.900000000000006</v>
      </c>
      <c r="JF1179">
        <v>70.900000000000006</v>
      </c>
      <c r="JK1179">
        <v>51.76</v>
      </c>
      <c r="JP1179">
        <v>64.52</v>
      </c>
    </row>
    <row r="1180" spans="1:278" x14ac:dyDescent="0.3">
      <c r="A1180" s="2">
        <f>IFERROR(AVERAGEIF(Customer_Revenue[[#This Row],[1/3/2022]:[3/31/2022]], "&gt;0"), 0)</f>
        <v>41.599230769230786</v>
      </c>
      <c r="B1180" s="1">
        <f>IFERROR(AVEDEV(Customer_Revenue[[#This Row],[1/3/2022]:[3/31/2022]]),0)</f>
        <v>5.7834319526627294</v>
      </c>
      <c r="C1180" s="1">
        <f>IFERROR(MAX(0,#REF!-#REF!),0)</f>
        <v>0</v>
      </c>
      <c r="D1180" s="1">
        <f>IFERROR(#REF!+#REF!,0)</f>
        <v>0</v>
      </c>
      <c r="E1180" s="2">
        <f>IFERROR(AVERAGEIF(Customer_Revenue[[#This Row],[4/1/2022]:[6/30/2022]], "&gt;0"), 0)</f>
        <v>44.919230769230772</v>
      </c>
      <c r="F1180" s="1">
        <f>IFERROR(AVEDEV(Customer_Revenue[[#This Row],[4/1/2022]:[6/30/2022]]),0)</f>
        <v>9.6007100591715968</v>
      </c>
      <c r="G1180" s="1">
        <f>IFERROR(MAX(0,#REF!-#REF!),0)</f>
        <v>0</v>
      </c>
      <c r="H1180" s="1">
        <f>IFERROR(#REF!+#REF!,0)</f>
        <v>0</v>
      </c>
      <c r="I1180" s="2">
        <f>IFERROR(AVERAGEIF(Customer_Revenue[[#This Row],[4/1/2022]:[9/30/2022]], "&gt;0"),0)</f>
        <v>47.95384615384615</v>
      </c>
      <c r="J1180" s="1">
        <f>IFERROR(AVEDEV(Customer_Revenue[[#This Row],[4/1/2022]:[9/30/2022]]),0)</f>
        <v>8.2450887573964522</v>
      </c>
      <c r="K1180" s="1">
        <f>IFERROR(MAX(0,Customer_Revenue[[#This Row],[Q3 Mean]]-Customer_Revenue[[#This Row],[Q3 Mean Absolute Deviation]]),0)</f>
        <v>39.708757396449698</v>
      </c>
      <c r="L1180" s="1">
        <f>IFERROR(MAX(0,Customer_Revenue[[#This Row],[Q3 Mean]]+Customer_Revenue[[#This Row],[Q3 Mean Absolute Deviation]]),0)</f>
        <v>56.198934911242603</v>
      </c>
      <c r="M1180" s="2">
        <f>IFERROR(AVERAGEIF(Customer_Revenue[[#This Row],[10/1/2021]:[3/31/2022]], "&gt;0"),0)</f>
        <v>37.923846153846164</v>
      </c>
      <c r="N1180" s="1">
        <f>IFERROR(AVEDEV(Customer_Revenue[[#This Row],[10/1/2021]:[3/31/2022]]),0)</f>
        <v>9.653609467455631</v>
      </c>
      <c r="O1180" s="1">
        <f>IFERROR(MAX(0,#REF!-#REF!),0)</f>
        <v>0</v>
      </c>
      <c r="P1180" s="1">
        <f>IFERROR(#REF!+#REF!,0)</f>
        <v>0</v>
      </c>
      <c r="Q1180">
        <v>15164</v>
      </c>
      <c r="V1180">
        <v>35.200000000000003</v>
      </c>
      <c r="AA1180">
        <v>35.200000000000003</v>
      </c>
      <c r="AE1180">
        <v>21.97</v>
      </c>
      <c r="AJ1180">
        <v>86.71</v>
      </c>
      <c r="AO1180">
        <v>20</v>
      </c>
      <c r="AT1180">
        <v>20</v>
      </c>
      <c r="AY1180">
        <v>20</v>
      </c>
      <c r="BD1180">
        <v>49.8</v>
      </c>
      <c r="BI1180">
        <v>20</v>
      </c>
      <c r="BN1180">
        <v>20</v>
      </c>
      <c r="BS1180">
        <v>24.37</v>
      </c>
      <c r="BX1180">
        <v>54.14</v>
      </c>
      <c r="CC1180">
        <v>37.840000000000003</v>
      </c>
      <c r="CH1180">
        <v>37.840000000000003</v>
      </c>
      <c r="CK1180" s="17"/>
      <c r="CM1180">
        <v>37.840000000000003</v>
      </c>
      <c r="CR1180">
        <v>54.13</v>
      </c>
      <c r="CW1180">
        <v>37.840000000000003</v>
      </c>
      <c r="DB1180">
        <v>37.840000000000003</v>
      </c>
      <c r="DG1180">
        <v>37.840000000000003</v>
      </c>
      <c r="DL1180">
        <v>54.13</v>
      </c>
      <c r="DQ1180">
        <v>37.840000000000003</v>
      </c>
      <c r="DV1180">
        <v>37.840000000000003</v>
      </c>
      <c r="EA1180">
        <v>37.840000000000003</v>
      </c>
      <c r="EF1180">
        <v>54.13</v>
      </c>
      <c r="EK1180">
        <v>37.840000000000003</v>
      </c>
      <c r="EP1180">
        <v>37.840000000000003</v>
      </c>
      <c r="EU1180">
        <v>37.840000000000003</v>
      </c>
      <c r="EZ1180">
        <v>54.13</v>
      </c>
      <c r="FE1180">
        <v>37.840000000000003</v>
      </c>
      <c r="FJ1180">
        <v>37.840000000000003</v>
      </c>
      <c r="FO1180">
        <v>37.840000000000003</v>
      </c>
      <c r="FT1180">
        <v>54.13</v>
      </c>
      <c r="FY1180">
        <v>37.840000000000003</v>
      </c>
      <c r="GD1180">
        <v>37.840000000000003</v>
      </c>
      <c r="GI1180">
        <v>75.900000000000006</v>
      </c>
      <c r="GN1180">
        <v>24.990000000000002</v>
      </c>
      <c r="GS1180">
        <v>49.26</v>
      </c>
      <c r="GX1180">
        <v>49.25</v>
      </c>
      <c r="HC1180">
        <v>49.25</v>
      </c>
      <c r="HH1180">
        <v>65.540000000000006</v>
      </c>
      <c r="HM1180">
        <v>49.25</v>
      </c>
      <c r="HR1180">
        <v>49.25</v>
      </c>
      <c r="HW1180">
        <v>49.25</v>
      </c>
      <c r="IB1180">
        <v>65.540000000000006</v>
      </c>
      <c r="IG1180">
        <v>49.25</v>
      </c>
      <c r="IL1180">
        <v>45.61</v>
      </c>
      <c r="IQ1180">
        <v>42.32</v>
      </c>
      <c r="IV1180">
        <v>58.61</v>
      </c>
      <c r="JA1180">
        <v>42.33</v>
      </c>
      <c r="JF1180">
        <v>42.33</v>
      </c>
      <c r="JK1180">
        <v>43.64</v>
      </c>
      <c r="JP1180">
        <v>59.93</v>
      </c>
    </row>
    <row r="1181" spans="1:278" x14ac:dyDescent="0.3">
      <c r="A1181" s="2">
        <f>IFERROR(AVERAGEIF(Customer_Revenue[[#This Row],[1/3/2022]:[3/31/2022]], "&gt;0"), 0)</f>
        <v>20.906153846153845</v>
      </c>
      <c r="B1181" s="1">
        <f>IFERROR(AVEDEV(Customer_Revenue[[#This Row],[1/3/2022]:[3/31/2022]]),0)</f>
        <v>0.53254437869822513</v>
      </c>
      <c r="C1181" s="1">
        <f>IFERROR(MAX(0,#REF!-#REF!),0)</f>
        <v>0</v>
      </c>
      <c r="D1181" s="1">
        <f>IFERROR(#REF!+#REF!,0)</f>
        <v>0</v>
      </c>
      <c r="E1181" s="2">
        <f>IFERROR(AVERAGEIF(Customer_Revenue[[#This Row],[4/1/2022]:[6/30/2022]], "&gt;0"), 0)</f>
        <v>22.652307692307694</v>
      </c>
      <c r="F1181" s="1">
        <f>IFERROR(AVEDEV(Customer_Revenue[[#This Row],[4/1/2022]:[6/30/2022]]),0)</f>
        <v>0.72899408284023848</v>
      </c>
      <c r="G1181" s="1">
        <f>IFERROR(MAX(0,#REF!-#REF!),0)</f>
        <v>0</v>
      </c>
      <c r="H1181" s="1">
        <f>IFERROR(#REF!+#REF!,0)</f>
        <v>0</v>
      </c>
      <c r="I1181" s="2">
        <f>IFERROR(AVERAGEIF(Customer_Revenue[[#This Row],[4/1/2022]:[9/30/2022]], "&gt;0"),0)</f>
        <v>22.996923076923085</v>
      </c>
      <c r="J1181" s="1">
        <f>IFERROR(AVEDEV(Customer_Revenue[[#This Row],[4/1/2022]:[9/30/2022]]),0)</f>
        <v>0.57656804733727607</v>
      </c>
      <c r="K1181" s="1">
        <f>IFERROR(MAX(0,Customer_Revenue[[#This Row],[Q3 Mean]]-Customer_Revenue[[#This Row],[Q3 Mean Absolute Deviation]]),0)</f>
        <v>22.42035502958581</v>
      </c>
      <c r="L1181" s="1">
        <f>IFERROR(MAX(0,Customer_Revenue[[#This Row],[Q3 Mean]]+Customer_Revenue[[#This Row],[Q3 Mean Absolute Deviation]]),0)</f>
        <v>23.573491124260361</v>
      </c>
      <c r="M1181" s="2">
        <f>IFERROR(AVERAGEIF(Customer_Revenue[[#This Row],[10/1/2021]:[3/31/2022]], "&gt;0"),0)</f>
        <v>20.733076923076922</v>
      </c>
      <c r="N1181" s="1">
        <f>IFERROR(AVEDEV(Customer_Revenue[[#This Row],[10/1/2021]:[3/31/2022]]),0)</f>
        <v>0.30621301775147952</v>
      </c>
      <c r="O1181" s="1">
        <f>IFERROR(MAX(0,#REF!-#REF!),0)</f>
        <v>0</v>
      </c>
      <c r="P1181" s="1">
        <f>IFERROR(#REF!+#REF!,0)</f>
        <v>0</v>
      </c>
      <c r="Q1181">
        <v>15165</v>
      </c>
      <c r="V1181">
        <v>20.56</v>
      </c>
      <c r="AA1181">
        <v>20.56</v>
      </c>
      <c r="AE1181">
        <v>20.56</v>
      </c>
      <c r="AJ1181">
        <v>20.56</v>
      </c>
      <c r="AO1181">
        <v>20.56</v>
      </c>
      <c r="AT1181">
        <v>20.56</v>
      </c>
      <c r="AY1181">
        <v>20.56</v>
      </c>
      <c r="BD1181">
        <v>20.56</v>
      </c>
      <c r="BI1181">
        <v>20.56</v>
      </c>
      <c r="BN1181">
        <v>20.56</v>
      </c>
      <c r="BS1181">
        <v>20.56</v>
      </c>
      <c r="BX1181">
        <v>20.56</v>
      </c>
      <c r="CC1181">
        <v>20.56</v>
      </c>
      <c r="CH1181">
        <v>20.56</v>
      </c>
      <c r="CK1181" s="17"/>
      <c r="CM1181">
        <v>20.56</v>
      </c>
      <c r="CR1181">
        <v>20.56</v>
      </c>
      <c r="CW1181">
        <v>20.56</v>
      </c>
      <c r="DB1181">
        <v>20.56</v>
      </c>
      <c r="DG1181">
        <v>20.56</v>
      </c>
      <c r="DL1181">
        <v>20.56</v>
      </c>
      <c r="DQ1181">
        <v>20.56</v>
      </c>
      <c r="DV1181">
        <v>20.56</v>
      </c>
      <c r="EA1181">
        <v>20.56</v>
      </c>
      <c r="EF1181">
        <v>22.06</v>
      </c>
      <c r="EK1181">
        <v>22.06</v>
      </c>
      <c r="EP1181">
        <v>22.06</v>
      </c>
      <c r="EU1181">
        <v>22.06</v>
      </c>
      <c r="EZ1181">
        <v>22.06</v>
      </c>
      <c r="FE1181">
        <v>22.06</v>
      </c>
      <c r="FJ1181">
        <v>22.06</v>
      </c>
      <c r="FO1181">
        <v>22.06</v>
      </c>
      <c r="FT1181">
        <v>22.06</v>
      </c>
      <c r="FY1181">
        <v>22.06</v>
      </c>
      <c r="GD1181">
        <v>22.06</v>
      </c>
      <c r="GI1181">
        <v>23.6</v>
      </c>
      <c r="GN1181">
        <v>23.6</v>
      </c>
      <c r="GS1181">
        <v>23.6</v>
      </c>
      <c r="GX1181">
        <v>23.6</v>
      </c>
      <c r="HC1181">
        <v>23.6</v>
      </c>
      <c r="HH1181">
        <v>23.6</v>
      </c>
      <c r="HM1181">
        <v>23.6</v>
      </c>
      <c r="HR1181">
        <v>23.6</v>
      </c>
      <c r="HW1181">
        <v>23.6</v>
      </c>
      <c r="IB1181">
        <v>23.6</v>
      </c>
      <c r="IG1181">
        <v>23.6</v>
      </c>
      <c r="IL1181">
        <v>23.12</v>
      </c>
      <c r="IQ1181">
        <v>23.12</v>
      </c>
      <c r="IV1181">
        <v>23.12</v>
      </c>
      <c r="JA1181">
        <v>23.12</v>
      </c>
      <c r="JF1181">
        <v>23.12</v>
      </c>
      <c r="JK1181">
        <v>23.12</v>
      </c>
      <c r="JP1181">
        <v>23.12</v>
      </c>
    </row>
    <row r="1182" spans="1:278" x14ac:dyDescent="0.3">
      <c r="A1182" s="2">
        <f>IFERROR(AVERAGEIF(Customer_Revenue[[#This Row],[1/3/2022]:[3/31/2022]], "&gt;0"), 0)</f>
        <v>25.085000000000004</v>
      </c>
      <c r="B1182" s="1">
        <f>IFERROR(AVEDEV(Customer_Revenue[[#This Row],[1/3/2022]:[3/31/2022]]),0)</f>
        <v>1.4916666666666687</v>
      </c>
      <c r="C1182" s="1">
        <f>IFERROR(MAX(0,#REF!-#REF!),0)</f>
        <v>0</v>
      </c>
      <c r="D1182" s="1">
        <f>IFERROR(#REF!+#REF!,0)</f>
        <v>0</v>
      </c>
      <c r="E1182" s="2">
        <f>IFERROR(AVERAGEIF(Customer_Revenue[[#This Row],[4/1/2022]:[6/30/2022]], "&gt;0"), 0)</f>
        <v>37.663076923076929</v>
      </c>
      <c r="F1182" s="1">
        <f>IFERROR(AVEDEV(Customer_Revenue[[#This Row],[4/1/2022]:[6/30/2022]]),0)</f>
        <v>4.9485207100591708</v>
      </c>
      <c r="G1182" s="1">
        <f>IFERROR(MAX(0,#REF!-#REF!),0)</f>
        <v>0</v>
      </c>
      <c r="H1182" s="1">
        <f>IFERROR(#REF!+#REF!,0)</f>
        <v>0</v>
      </c>
      <c r="I1182" s="2">
        <f>IFERROR(AVERAGEIF(Customer_Revenue[[#This Row],[4/1/2022]:[9/30/2022]], "&gt;0"),0)</f>
        <v>41.622222222222234</v>
      </c>
      <c r="J1182" s="1">
        <f>IFERROR(AVEDEV(Customer_Revenue[[#This Row],[4/1/2022]:[9/30/2022]]),0)</f>
        <v>4.6844444444444484</v>
      </c>
      <c r="K1182" s="1">
        <f>IFERROR(MAX(0,Customer_Revenue[[#This Row],[Q3 Mean]]-Customer_Revenue[[#This Row],[Q3 Mean Absolute Deviation]]),0)</f>
        <v>36.937777777777782</v>
      </c>
      <c r="L1182" s="1">
        <f>IFERROR(MAX(0,Customer_Revenue[[#This Row],[Q3 Mean]]+Customer_Revenue[[#This Row],[Q3 Mean Absolute Deviation]]),0)</f>
        <v>46.306666666666686</v>
      </c>
      <c r="M1182" s="2">
        <f>IFERROR(AVERAGEIF(Customer_Revenue[[#This Row],[10/1/2021]:[3/31/2022]], "&gt;0"),0)</f>
        <v>24.619600000000005</v>
      </c>
      <c r="N1182" s="1">
        <f>IFERROR(AVEDEV(Customer_Revenue[[#This Row],[10/1/2021]:[3/31/2022]]),0)</f>
        <v>0.7904640000000035</v>
      </c>
      <c r="O1182" s="1">
        <f>IFERROR(MAX(0,#REF!-#REF!),0)</f>
        <v>0</v>
      </c>
      <c r="P1182" s="1">
        <f>IFERROR(#REF!+#REF!,0)</f>
        <v>0</v>
      </c>
      <c r="Q1182">
        <v>15166</v>
      </c>
      <c r="V1182">
        <v>24.19</v>
      </c>
      <c r="AA1182">
        <v>24.19</v>
      </c>
      <c r="AE1182">
        <v>24.19</v>
      </c>
      <c r="AJ1182">
        <v>24.19</v>
      </c>
      <c r="AQ1182">
        <v>24.19</v>
      </c>
      <c r="AV1182">
        <v>24.19</v>
      </c>
      <c r="BA1182">
        <v>24.19</v>
      </c>
      <c r="BF1182">
        <v>24.19</v>
      </c>
      <c r="BK1182">
        <v>24.19</v>
      </c>
      <c r="BP1182">
        <v>24.19</v>
      </c>
      <c r="BU1182">
        <v>24.19</v>
      </c>
      <c r="BZ1182">
        <v>24.19</v>
      </c>
      <c r="CE1182">
        <v>24.19</v>
      </c>
      <c r="CJ1182">
        <v>24.19</v>
      </c>
      <c r="CK1182" s="17"/>
      <c r="CO1182">
        <v>24.19</v>
      </c>
      <c r="CT1182">
        <v>24.19</v>
      </c>
      <c r="CY1182">
        <v>24.19</v>
      </c>
      <c r="DD1182">
        <v>24.19</v>
      </c>
      <c r="DI1182">
        <v>24.19</v>
      </c>
      <c r="DN1182">
        <v>24.19</v>
      </c>
      <c r="DS1182">
        <v>24.19</v>
      </c>
      <c r="DX1182">
        <v>24.19</v>
      </c>
      <c r="EC1182">
        <v>24.19</v>
      </c>
      <c r="EH1182">
        <v>27.89</v>
      </c>
      <c r="EM1182">
        <v>31.23</v>
      </c>
      <c r="ER1182">
        <v>31.23</v>
      </c>
      <c r="EW1182">
        <v>31.23</v>
      </c>
      <c r="FB1182">
        <v>31.23</v>
      </c>
      <c r="FG1182">
        <v>31.23</v>
      </c>
      <c r="FL1182">
        <v>50.32</v>
      </c>
      <c r="FQ1182">
        <v>31.23</v>
      </c>
      <c r="FV1182">
        <v>39.57</v>
      </c>
      <c r="GA1182">
        <v>39.57</v>
      </c>
      <c r="GF1182">
        <v>39.57</v>
      </c>
      <c r="GK1182">
        <v>41.11</v>
      </c>
      <c r="GP1182">
        <v>41.11</v>
      </c>
      <c r="GU1182">
        <v>41.11</v>
      </c>
      <c r="GZ1182">
        <v>41.11</v>
      </c>
      <c r="HE1182">
        <v>41.11</v>
      </c>
      <c r="HJ1182">
        <v>41.11</v>
      </c>
      <c r="HO1182">
        <v>41.11</v>
      </c>
      <c r="HT1182">
        <v>41.11</v>
      </c>
      <c r="HY1182">
        <v>41.11</v>
      </c>
      <c r="ID1182">
        <v>41.11</v>
      </c>
      <c r="II1182">
        <v>48.86</v>
      </c>
      <c r="IN1182">
        <v>48.38</v>
      </c>
      <c r="IS1182">
        <v>48.38</v>
      </c>
      <c r="IX1182">
        <v>48.38</v>
      </c>
      <c r="JC1182">
        <v>48.38</v>
      </c>
      <c r="JH1182">
        <v>48.38</v>
      </c>
      <c r="JM1182">
        <v>48.38</v>
      </c>
      <c r="JR1182">
        <v>48.38</v>
      </c>
    </row>
    <row r="1183" spans="1:278" x14ac:dyDescent="0.3">
      <c r="A1183" s="2">
        <f>IFERROR(AVERAGEIF(Customer_Revenue[[#This Row],[1/3/2022]:[3/31/2022]], "&gt;0"), 0)</f>
        <v>25.043846153846154</v>
      </c>
      <c r="B1183" s="1">
        <f>IFERROR(AVEDEV(Customer_Revenue[[#This Row],[1/3/2022]:[3/31/2022]]),0)</f>
        <v>1.3136094674556205</v>
      </c>
      <c r="C1183" s="1">
        <f>IFERROR(MAX(0,#REF!-#REF!),0)</f>
        <v>0</v>
      </c>
      <c r="D1183" s="1">
        <f>IFERROR(#REF!+#REF!,0)</f>
        <v>0</v>
      </c>
      <c r="E1183" s="2">
        <f>IFERROR(AVERAGEIF(Customer_Revenue[[#This Row],[4/1/2022]:[6/30/2022]], "&gt;0"), 0)</f>
        <v>28.482307692307693</v>
      </c>
      <c r="F1183" s="1">
        <f>IFERROR(AVEDEV(Customer_Revenue[[#This Row],[4/1/2022]:[6/30/2022]]),0)</f>
        <v>0.72899408284023626</v>
      </c>
      <c r="G1183" s="1">
        <f>IFERROR(MAX(0,#REF!-#REF!),0)</f>
        <v>0</v>
      </c>
      <c r="H1183" s="1">
        <f>IFERROR(#REF!+#REF!,0)</f>
        <v>0</v>
      </c>
      <c r="I1183" s="2">
        <f>IFERROR(AVERAGEIF(Customer_Revenue[[#This Row],[4/1/2022]:[9/30/2022]], "&gt;0"),0)</f>
        <v>28.826923076923087</v>
      </c>
      <c r="J1183" s="1">
        <f>IFERROR(AVEDEV(Customer_Revenue[[#This Row],[4/1/2022]:[9/30/2022]]),0)</f>
        <v>0.57656804733727363</v>
      </c>
      <c r="K1183" s="1">
        <f>IFERROR(MAX(0,Customer_Revenue[[#This Row],[Q3 Mean]]-Customer_Revenue[[#This Row],[Q3 Mean Absolute Deviation]]),0)</f>
        <v>28.250355029585812</v>
      </c>
      <c r="L1183" s="1">
        <f>IFERROR(MAX(0,Customer_Revenue[[#This Row],[Q3 Mean]]+Customer_Revenue[[#This Row],[Q3 Mean Absolute Deviation]]),0)</f>
        <v>29.403491124260363</v>
      </c>
      <c r="M1183" s="2">
        <f>IFERROR(AVERAGEIF(Customer_Revenue[[#This Row],[10/1/2021]:[3/31/2022]], "&gt;0"),0)</f>
        <v>24.616923076923079</v>
      </c>
      <c r="N1183" s="1">
        <f>IFERROR(AVEDEV(Customer_Revenue[[#This Row],[10/1/2021]:[3/31/2022]]),0)</f>
        <v>0.75532544378698308</v>
      </c>
      <c r="O1183" s="1">
        <f>IFERROR(MAX(0,#REF!-#REF!),0)</f>
        <v>0</v>
      </c>
      <c r="P1183" s="1">
        <f>IFERROR(#REF!+#REF!,0)</f>
        <v>0</v>
      </c>
      <c r="Q1183">
        <v>15167</v>
      </c>
      <c r="V1183">
        <v>24.19</v>
      </c>
      <c r="AA1183">
        <v>24.19</v>
      </c>
      <c r="AE1183">
        <v>24.19</v>
      </c>
      <c r="AJ1183">
        <v>24.19</v>
      </c>
      <c r="AP1183">
        <v>24.19</v>
      </c>
      <c r="AU1183">
        <v>24.19</v>
      </c>
      <c r="AZ1183">
        <v>24.19</v>
      </c>
      <c r="BE1183">
        <v>24.19</v>
      </c>
      <c r="BJ1183">
        <v>24.19</v>
      </c>
      <c r="BO1183">
        <v>24.19</v>
      </c>
      <c r="BT1183">
        <v>24.19</v>
      </c>
      <c r="BY1183">
        <v>24.19</v>
      </c>
      <c r="CD1183">
        <v>24.19</v>
      </c>
      <c r="CI1183">
        <v>24.19</v>
      </c>
      <c r="CK1183" s="17"/>
      <c r="CN1183">
        <v>24.19</v>
      </c>
      <c r="CS1183">
        <v>24.19</v>
      </c>
      <c r="CX1183">
        <v>24.19</v>
      </c>
      <c r="DC1183">
        <v>24.19</v>
      </c>
      <c r="DH1183">
        <v>24.19</v>
      </c>
      <c r="DM1183">
        <v>24.19</v>
      </c>
      <c r="DR1183">
        <v>24.19</v>
      </c>
      <c r="DW1183">
        <v>24.19</v>
      </c>
      <c r="EB1183">
        <v>24.19</v>
      </c>
      <c r="EG1183">
        <v>27.89</v>
      </c>
      <c r="EL1183">
        <v>27.89</v>
      </c>
      <c r="EQ1183">
        <v>27.89</v>
      </c>
      <c r="EV1183">
        <v>27.89</v>
      </c>
      <c r="FA1183">
        <v>27.89</v>
      </c>
      <c r="FF1183">
        <v>27.89</v>
      </c>
      <c r="FK1183">
        <v>27.89</v>
      </c>
      <c r="FP1183">
        <v>27.89</v>
      </c>
      <c r="FU1183">
        <v>27.89</v>
      </c>
      <c r="FZ1183">
        <v>27.89</v>
      </c>
      <c r="GE1183">
        <v>27.89</v>
      </c>
      <c r="GJ1183">
        <v>29.43</v>
      </c>
      <c r="GO1183">
        <v>29.43</v>
      </c>
      <c r="GT1183">
        <v>29.43</v>
      </c>
      <c r="GY1183">
        <v>29.43</v>
      </c>
      <c r="HD1183">
        <v>29.43</v>
      </c>
      <c r="HI1183">
        <v>29.43</v>
      </c>
      <c r="HN1183">
        <v>29.43</v>
      </c>
      <c r="HS1183">
        <v>29.43</v>
      </c>
      <c r="HX1183">
        <v>29.43</v>
      </c>
      <c r="IC1183">
        <v>29.43</v>
      </c>
      <c r="IH1183">
        <v>29.43</v>
      </c>
      <c r="IM1183">
        <v>28.95</v>
      </c>
      <c r="IR1183">
        <v>28.95</v>
      </c>
      <c r="IW1183">
        <v>28.95</v>
      </c>
      <c r="JB1183">
        <v>28.95</v>
      </c>
      <c r="JG1183">
        <v>28.95</v>
      </c>
      <c r="JL1183">
        <v>28.95</v>
      </c>
      <c r="JQ1183">
        <v>28.95</v>
      </c>
    </row>
    <row r="1184" spans="1:278" x14ac:dyDescent="0.3">
      <c r="A1184" s="2">
        <f>IFERROR(AVERAGEIF(Customer_Revenue[[#This Row],[1/3/2022]:[3/31/2022]], "&gt;0"), 0)</f>
        <v>27.651538461538458</v>
      </c>
      <c r="B1184" s="1">
        <f>IFERROR(AVEDEV(Customer_Revenue[[#This Row],[1/3/2022]:[3/31/2022]]),0)</f>
        <v>5.3254437869822437</v>
      </c>
      <c r="C1184" s="1">
        <f>IFERROR(MAX(0,#REF!-#REF!),0)</f>
        <v>0</v>
      </c>
      <c r="D1184" s="1">
        <f>IFERROR(#REF!+#REF!,0)</f>
        <v>0</v>
      </c>
      <c r="E1184" s="2">
        <f>IFERROR(AVERAGEIF(Customer_Revenue[[#This Row],[4/1/2022]:[6/30/2022]], "&gt;0"), 0)</f>
        <v>27.901538461538454</v>
      </c>
      <c r="F1184" s="1">
        <f>IFERROR(AVEDEV(Customer_Revenue[[#This Row],[4/1/2022]:[6/30/2022]]),0)</f>
        <v>5.3100591715976293</v>
      </c>
      <c r="G1184" s="1">
        <f>IFERROR(MAX(0,#REF!-#REF!),0)</f>
        <v>0</v>
      </c>
      <c r="H1184" s="1">
        <f>IFERROR(#REF!+#REF!,0)</f>
        <v>0</v>
      </c>
      <c r="I1184" s="2">
        <f>IFERROR(AVERAGEIF(Customer_Revenue[[#This Row],[4/1/2022]:[9/30/2022]], "&gt;0"),0)</f>
        <v>28.624615384615375</v>
      </c>
      <c r="J1184" s="1">
        <f>IFERROR(AVEDEV(Customer_Revenue[[#This Row],[4/1/2022]:[9/30/2022]]),0)</f>
        <v>5.9082840236686343</v>
      </c>
      <c r="K1184" s="1">
        <f>IFERROR(MAX(0,Customer_Revenue[[#This Row],[Q3 Mean]]-Customer_Revenue[[#This Row],[Q3 Mean Absolute Deviation]]),0)</f>
        <v>22.716331360946739</v>
      </c>
      <c r="L1184" s="1">
        <f>IFERROR(MAX(0,Customer_Revenue[[#This Row],[Q3 Mean]]+Customer_Revenue[[#This Row],[Q3 Mean Absolute Deviation]]),0)</f>
        <v>34.53289940828401</v>
      </c>
      <c r="M1184" s="2">
        <f>IFERROR(AVERAGEIF(Customer_Revenue[[#This Row],[10/1/2021]:[3/31/2022]], "&gt;0"),0)</f>
        <v>27.651538461538472</v>
      </c>
      <c r="N1184" s="1">
        <f>IFERROR(AVEDEV(Customer_Revenue[[#This Row],[10/1/2021]:[3/31/2022]]),0)</f>
        <v>5.3254437869822526</v>
      </c>
      <c r="O1184" s="1">
        <f>IFERROR(MAX(0,#REF!-#REF!),0)</f>
        <v>0</v>
      </c>
      <c r="P1184" s="1">
        <f>IFERROR(#REF!+#REF!,0)</f>
        <v>0</v>
      </c>
      <c r="Q1184">
        <v>15168</v>
      </c>
      <c r="V1184">
        <v>24.19</v>
      </c>
      <c r="AA1184">
        <v>24.19</v>
      </c>
      <c r="AE1184">
        <v>24.19</v>
      </c>
      <c r="AJ1184">
        <v>39.19</v>
      </c>
      <c r="AO1184">
        <v>24.19</v>
      </c>
      <c r="AT1184">
        <v>24.19</v>
      </c>
      <c r="AY1184">
        <v>24.19</v>
      </c>
      <c r="BD1184">
        <v>39.19</v>
      </c>
      <c r="BI1184">
        <v>24.19</v>
      </c>
      <c r="BN1184">
        <v>24.19</v>
      </c>
      <c r="BS1184">
        <v>24.19</v>
      </c>
      <c r="BX1184">
        <v>39.19</v>
      </c>
      <c r="CC1184">
        <v>24.19</v>
      </c>
      <c r="CH1184">
        <v>24.19</v>
      </c>
      <c r="CK1184" s="17"/>
      <c r="CM1184">
        <v>24.19</v>
      </c>
      <c r="CR1184">
        <v>39.19</v>
      </c>
      <c r="CW1184">
        <v>24.19</v>
      </c>
      <c r="DB1184">
        <v>24.19</v>
      </c>
      <c r="DG1184">
        <v>24.19</v>
      </c>
      <c r="DL1184">
        <v>39.19</v>
      </c>
      <c r="DQ1184">
        <v>24.19</v>
      </c>
      <c r="DV1184">
        <v>24.19</v>
      </c>
      <c r="EA1184">
        <v>24.19</v>
      </c>
      <c r="EF1184">
        <v>39.19</v>
      </c>
      <c r="EK1184">
        <v>24.19</v>
      </c>
      <c r="EP1184">
        <v>24.19</v>
      </c>
      <c r="EU1184">
        <v>24.19</v>
      </c>
      <c r="EZ1184">
        <v>39.19</v>
      </c>
      <c r="FE1184">
        <v>24.19</v>
      </c>
      <c r="FJ1184">
        <v>24.19</v>
      </c>
      <c r="FO1184">
        <v>24.19</v>
      </c>
      <c r="FT1184">
        <v>39.19</v>
      </c>
      <c r="FY1184">
        <v>24.19</v>
      </c>
      <c r="GD1184">
        <v>24.19</v>
      </c>
      <c r="GI1184">
        <v>24.84</v>
      </c>
      <c r="GN1184">
        <v>39.840000000000003</v>
      </c>
      <c r="GS1184">
        <v>24.84</v>
      </c>
      <c r="GX1184">
        <v>24.84</v>
      </c>
      <c r="HC1184">
        <v>24.84</v>
      </c>
      <c r="HH1184">
        <v>39.840000000000003</v>
      </c>
      <c r="HM1184">
        <v>24.84</v>
      </c>
      <c r="HR1184">
        <v>24.84</v>
      </c>
      <c r="HW1184">
        <v>24.84</v>
      </c>
      <c r="IB1184">
        <v>39.840000000000003</v>
      </c>
      <c r="IG1184">
        <v>24.84</v>
      </c>
      <c r="IL1184">
        <v>24.64</v>
      </c>
      <c r="IQ1184">
        <v>24.64</v>
      </c>
      <c r="IV1184">
        <v>39.64</v>
      </c>
      <c r="JA1184">
        <v>24.64</v>
      </c>
      <c r="JF1184">
        <v>24.64</v>
      </c>
      <c r="JK1184">
        <v>24.64</v>
      </c>
      <c r="JP1184">
        <v>39.64</v>
      </c>
    </row>
    <row r="1185" spans="1:276" x14ac:dyDescent="0.3">
      <c r="A1185" s="2">
        <f>IFERROR(AVERAGEIF(Customer_Revenue[[#This Row],[1/3/2022]:[3/31/2022]], "&gt;0"), 0)</f>
        <v>528.73769230769221</v>
      </c>
      <c r="B1185" s="1">
        <f>IFERROR(AVEDEV(Customer_Revenue[[#This Row],[1/3/2022]:[3/31/2022]]),0)</f>
        <v>129.07112244897965</v>
      </c>
      <c r="C1185" s="1">
        <f>IFERROR(MAX(0,#REF!-#REF!),0)</f>
        <v>0</v>
      </c>
      <c r="D1185" s="1">
        <f>IFERROR(#REF!+#REF!,0)</f>
        <v>0</v>
      </c>
      <c r="E1185" s="2">
        <f>IFERROR(AVERAGEIF(Customer_Revenue[[#This Row],[4/1/2022]:[6/30/2022]], "&gt;0"), 0)</f>
        <v>681.43857142857144</v>
      </c>
      <c r="F1185" s="1">
        <f>IFERROR(AVEDEV(Customer_Revenue[[#This Row],[4/1/2022]:[6/30/2022]]),0)</f>
        <v>280.83190311418679</v>
      </c>
      <c r="G1185" s="1">
        <f>IFERROR(MAX(0,#REF!-#REF!),0)</f>
        <v>0</v>
      </c>
      <c r="H1185" s="1">
        <f>IFERROR(#REF!+#REF!,0)</f>
        <v>0</v>
      </c>
      <c r="I1185" s="2">
        <f>IFERROR(AVERAGEIF(Customer_Revenue[[#This Row],[4/1/2022]:[9/30/2022]], "&gt;0"),0)</f>
        <v>710.54407407407427</v>
      </c>
      <c r="J1185" s="1">
        <f>IFERROR(AVEDEV(Customer_Revenue[[#This Row],[4/1/2022]:[9/30/2022]]),0)</f>
        <v>235.67175858480746</v>
      </c>
      <c r="K1185" s="1">
        <f>IFERROR(MAX(0,Customer_Revenue[[#This Row],[Q3 Mean]]-Customer_Revenue[[#This Row],[Q3 Mean Absolute Deviation]]),0)</f>
        <v>474.87231548926684</v>
      </c>
      <c r="L1185" s="1">
        <f>IFERROR(MAX(0,Customer_Revenue[[#This Row],[Q3 Mean]]+Customer_Revenue[[#This Row],[Q3 Mean Absolute Deviation]]),0)</f>
        <v>946.21583265888171</v>
      </c>
      <c r="M1185" s="2">
        <f>IFERROR(AVERAGEIF(Customer_Revenue[[#This Row],[10/1/2021]:[3/31/2022]], "&gt;0"),0)</f>
        <v>505.13192307692293</v>
      </c>
      <c r="N1185" s="1">
        <f>IFERROR(AVEDEV(Customer_Revenue[[#This Row],[10/1/2021]:[3/31/2022]]),0)</f>
        <v>97.11099489795933</v>
      </c>
      <c r="O1185" s="1">
        <f>IFERROR(MAX(0,#REF!-#REF!),0)</f>
        <v>0</v>
      </c>
      <c r="P1185" s="1">
        <f>IFERROR(#REF!+#REF!,0)</f>
        <v>0</v>
      </c>
      <c r="Q1185">
        <v>15169</v>
      </c>
      <c r="V1185">
        <v>456.55</v>
      </c>
      <c r="AA1185">
        <v>456.55</v>
      </c>
      <c r="AE1185">
        <v>456.55</v>
      </c>
      <c r="AJ1185">
        <v>465.93</v>
      </c>
      <c r="AO1185">
        <v>477.11</v>
      </c>
      <c r="AT1185">
        <v>477.11</v>
      </c>
      <c r="AY1185">
        <v>481.83</v>
      </c>
      <c r="BD1185">
        <v>444.26</v>
      </c>
      <c r="BF1185">
        <v>0</v>
      </c>
      <c r="BI1185">
        <v>519.05999999999995</v>
      </c>
      <c r="BN1185">
        <v>500.86</v>
      </c>
      <c r="BS1185">
        <v>510.29</v>
      </c>
      <c r="BX1185">
        <v>499.46</v>
      </c>
      <c r="CC1185">
        <v>514.28</v>
      </c>
      <c r="CH1185">
        <v>514.28</v>
      </c>
      <c r="CK1185" s="17"/>
      <c r="CM1185">
        <v>512.41999999999996</v>
      </c>
      <c r="CR1185">
        <v>509.59</v>
      </c>
      <c r="CW1185">
        <v>509.59</v>
      </c>
      <c r="DB1185">
        <v>519.55999999999995</v>
      </c>
      <c r="DG1185">
        <v>524.48</v>
      </c>
      <c r="DJ1185">
        <v>-444.26</v>
      </c>
      <c r="DL1185">
        <v>524.48</v>
      </c>
      <c r="DQ1185">
        <v>527.30999999999995</v>
      </c>
      <c r="DV1185">
        <v>526.03</v>
      </c>
      <c r="EA1185">
        <v>524.91</v>
      </c>
      <c r="EF1185">
        <v>526.98</v>
      </c>
      <c r="EK1185">
        <v>526.98</v>
      </c>
      <c r="EP1185">
        <v>626.98</v>
      </c>
      <c r="EU1185">
        <v>526.98</v>
      </c>
      <c r="EZ1185">
        <v>526.98</v>
      </c>
      <c r="FE1185">
        <v>526.98</v>
      </c>
      <c r="FF1185">
        <v>-100</v>
      </c>
      <c r="FI1185">
        <v>0</v>
      </c>
      <c r="FJ1185">
        <v>541.98</v>
      </c>
      <c r="FO1185">
        <v>541.98</v>
      </c>
      <c r="FS1185">
        <v>0</v>
      </c>
      <c r="FT1185">
        <v>1415.98</v>
      </c>
      <c r="FU1185">
        <v>45.75</v>
      </c>
      <c r="FY1185">
        <v>1234.48</v>
      </c>
      <c r="GD1185">
        <v>763.98</v>
      </c>
      <c r="GI1185">
        <v>588.91</v>
      </c>
      <c r="GN1185">
        <v>609.16</v>
      </c>
      <c r="GS1185">
        <v>757.91</v>
      </c>
      <c r="GX1185">
        <v>572.16</v>
      </c>
      <c r="HC1185">
        <v>886.91</v>
      </c>
      <c r="HH1185">
        <v>849.91</v>
      </c>
      <c r="HI1185">
        <v>0</v>
      </c>
      <c r="HM1185">
        <v>662.91</v>
      </c>
      <c r="HR1185">
        <v>617.16</v>
      </c>
      <c r="HW1185">
        <v>847.62</v>
      </c>
      <c r="IB1185">
        <v>585.1</v>
      </c>
      <c r="IG1185">
        <v>654.58000000000004</v>
      </c>
      <c r="IL1185">
        <v>847.96</v>
      </c>
      <c r="IQ1185">
        <v>751.42</v>
      </c>
      <c r="IV1185">
        <v>653.21</v>
      </c>
      <c r="JA1185">
        <v>835.74</v>
      </c>
      <c r="JF1185">
        <v>812.46</v>
      </c>
      <c r="JK1185">
        <v>857.74</v>
      </c>
      <c r="JP1185">
        <v>668.74</v>
      </c>
    </row>
    <row r="1186" spans="1:276" x14ac:dyDescent="0.3">
      <c r="A1186" s="2">
        <f>IFERROR(AVERAGEIF(Customer_Revenue[[#This Row],[1/3/2022]:[3/31/2022]], "&gt;0"), 0)</f>
        <v>283.61615384615391</v>
      </c>
      <c r="B1186" s="1">
        <f>IFERROR(AVEDEV(Customer_Revenue[[#This Row],[1/3/2022]:[3/31/2022]]),0)</f>
        <v>38.077551020408109</v>
      </c>
      <c r="C1186" s="1">
        <f>IFERROR(MAX(0,#REF!-#REF!),0)</f>
        <v>0</v>
      </c>
      <c r="D1186" s="1">
        <f>IFERROR(#REF!+#REF!,0)</f>
        <v>0</v>
      </c>
      <c r="E1186" s="2">
        <f>IFERROR(AVERAGEIF(Customer_Revenue[[#This Row],[4/1/2022]:[6/30/2022]], "&gt;0"), 0)</f>
        <v>360.12846153846152</v>
      </c>
      <c r="F1186" s="1">
        <f>IFERROR(AVEDEV(Customer_Revenue[[#This Row],[4/1/2022]:[6/30/2022]]),0)</f>
        <v>89.591715976331372</v>
      </c>
      <c r="G1186" s="1">
        <f>IFERROR(MAX(0,#REF!-#REF!),0)</f>
        <v>0</v>
      </c>
      <c r="H1186" s="1">
        <f>IFERROR(#REF!+#REF!,0)</f>
        <v>0</v>
      </c>
      <c r="I1186" s="2">
        <f>IFERROR(AVERAGEIF(Customer_Revenue[[#This Row],[4/1/2022]:[9/30/2022]], "&gt;0"),0)</f>
        <v>389.75346153846164</v>
      </c>
      <c r="J1186" s="1">
        <f>IFERROR(AVEDEV(Customer_Revenue[[#This Row],[4/1/2022]:[9/30/2022]]),0)</f>
        <v>83.872894375857356</v>
      </c>
      <c r="K1186" s="1">
        <f>IFERROR(MAX(0,Customer_Revenue[[#This Row],[Q3 Mean]]-Customer_Revenue[[#This Row],[Q3 Mean Absolute Deviation]]),0)</f>
        <v>305.88056716260428</v>
      </c>
      <c r="L1186" s="1">
        <f>IFERROR(MAX(0,Customer_Revenue[[#This Row],[Q3 Mean]]+Customer_Revenue[[#This Row],[Q3 Mean Absolute Deviation]]),0)</f>
        <v>473.62635591431899</v>
      </c>
      <c r="M1186" s="2">
        <f>IFERROR(AVERAGEIF(Customer_Revenue[[#This Row],[10/1/2021]:[3/31/2022]], "&gt;0"),0)</f>
        <v>282.15192307692308</v>
      </c>
      <c r="N1186" s="1">
        <f>IFERROR(AVEDEV(Customer_Revenue[[#This Row],[10/1/2021]:[3/31/2022]]),0)</f>
        <v>39.588367346938767</v>
      </c>
      <c r="O1186" s="1">
        <f>IFERROR(MAX(0,#REF!-#REF!),0)</f>
        <v>0</v>
      </c>
      <c r="P1186" s="1">
        <f>IFERROR(#REF!+#REF!,0)</f>
        <v>0</v>
      </c>
      <c r="Q1186">
        <v>15170</v>
      </c>
      <c r="V1186">
        <v>274.8</v>
      </c>
      <c r="AA1186">
        <v>274.8</v>
      </c>
      <c r="AE1186">
        <v>274.8</v>
      </c>
      <c r="AJ1186">
        <v>282.33</v>
      </c>
      <c r="AO1186">
        <v>281.92</v>
      </c>
      <c r="AT1186">
        <v>281.92</v>
      </c>
      <c r="AU1186">
        <v>0</v>
      </c>
      <c r="AY1186">
        <v>281.92</v>
      </c>
      <c r="BD1186">
        <v>234.82</v>
      </c>
      <c r="BI1186">
        <v>291.54000000000002</v>
      </c>
      <c r="BN1186">
        <v>296.62</v>
      </c>
      <c r="BS1186">
        <v>296.62</v>
      </c>
      <c r="BX1186">
        <v>284.05</v>
      </c>
      <c r="CC1186">
        <v>292.8</v>
      </c>
      <c r="CH1186">
        <v>287.87</v>
      </c>
      <c r="CK1186" s="17"/>
      <c r="CM1186">
        <v>287.87</v>
      </c>
      <c r="CR1186">
        <v>287.87</v>
      </c>
      <c r="CW1186">
        <v>287.87</v>
      </c>
      <c r="DB1186">
        <v>287.87</v>
      </c>
      <c r="DG1186">
        <v>285.27999999999997</v>
      </c>
      <c r="DL1186">
        <v>280.33999999999997</v>
      </c>
      <c r="DQ1186">
        <v>280.33999999999997</v>
      </c>
      <c r="DV1186">
        <v>280.33999999999997</v>
      </c>
      <c r="EA1186">
        <v>280.33999999999997</v>
      </c>
      <c r="ED1186">
        <v>-3.43</v>
      </c>
      <c r="EF1186">
        <v>280.33999999999997</v>
      </c>
      <c r="EK1186">
        <v>280.33999999999997</v>
      </c>
      <c r="EP1186">
        <v>280.33999999999997</v>
      </c>
      <c r="EU1186">
        <v>280.33999999999997</v>
      </c>
      <c r="EZ1186">
        <v>280.33999999999997</v>
      </c>
      <c r="FE1186">
        <v>280.33999999999997</v>
      </c>
      <c r="FJ1186">
        <v>295.33999999999997</v>
      </c>
      <c r="FO1186">
        <v>295.33999999999997</v>
      </c>
      <c r="FT1186">
        <v>295.33999999999997</v>
      </c>
      <c r="FY1186">
        <v>341.09</v>
      </c>
      <c r="GD1186">
        <v>295.33999999999997</v>
      </c>
      <c r="GI1186">
        <v>578.09</v>
      </c>
      <c r="GN1186">
        <v>295.33999999999997</v>
      </c>
      <c r="GS1186">
        <v>437.34</v>
      </c>
      <c r="GX1186">
        <v>429.34</v>
      </c>
      <c r="HC1186">
        <v>578.09</v>
      </c>
      <c r="HH1186">
        <v>458.34</v>
      </c>
      <c r="HI1186">
        <v>0</v>
      </c>
      <c r="HM1186">
        <v>483.09</v>
      </c>
      <c r="HR1186">
        <v>458.34</v>
      </c>
      <c r="HW1186">
        <v>398.34</v>
      </c>
      <c r="IB1186">
        <v>366.34</v>
      </c>
      <c r="IG1186">
        <v>366.34</v>
      </c>
      <c r="IL1186">
        <v>403.34</v>
      </c>
      <c r="IQ1186">
        <v>369.34</v>
      </c>
      <c r="IV1186">
        <v>523.84</v>
      </c>
      <c r="JA1186">
        <v>392.34</v>
      </c>
      <c r="JF1186">
        <v>432.34</v>
      </c>
      <c r="JK1186">
        <v>438.59</v>
      </c>
      <c r="JP1186">
        <v>361.34</v>
      </c>
    </row>
    <row r="1187" spans="1:276" x14ac:dyDescent="0.3">
      <c r="A1187" s="2">
        <f>IFERROR(AVERAGEIF(Customer_Revenue[[#This Row],[1/3/2022]:[3/31/2022]], "&gt;0"), 0)</f>
        <v>112.51307692307691</v>
      </c>
      <c r="B1187" s="1">
        <f>IFERROR(AVEDEV(Customer_Revenue[[#This Row],[1/3/2022]:[3/31/2022]]),0)</f>
        <v>3.2489940828402379</v>
      </c>
      <c r="C1187" s="1">
        <f>IFERROR(MAX(0,#REF!-#REF!),0)</f>
        <v>0</v>
      </c>
      <c r="D1187" s="1">
        <f>IFERROR(#REF!+#REF!,0)</f>
        <v>0</v>
      </c>
      <c r="E1187" s="2">
        <f>IFERROR(AVERAGEIF(Customer_Revenue[[#This Row],[4/1/2022]:[6/30/2022]], "&gt;0"), 0)</f>
        <v>111.98692307692308</v>
      </c>
      <c r="F1187" s="1">
        <f>IFERROR(AVEDEV(Customer_Revenue[[#This Row],[4/1/2022]:[6/30/2022]]),0)</f>
        <v>1.4289940828402392</v>
      </c>
      <c r="G1187" s="1">
        <f>IFERROR(MAX(0,#REF!-#REF!),0)</f>
        <v>0</v>
      </c>
      <c r="H1187" s="1">
        <f>IFERROR(#REF!+#REF!,0)</f>
        <v>0</v>
      </c>
      <c r="I1187" s="2">
        <f>IFERROR(AVERAGEIF(Customer_Revenue[[#This Row],[4/1/2022]:[9/30/2022]], "&gt;0"),0)</f>
        <v>112.67192307692312</v>
      </c>
      <c r="J1187" s="1">
        <f>IFERROR(AVEDEV(Customer_Revenue[[#This Row],[4/1/2022]:[9/30/2022]]),0)</f>
        <v>1.4070118343195201</v>
      </c>
      <c r="K1187" s="1">
        <f>IFERROR(MAX(0,Customer_Revenue[[#This Row],[Q3 Mean]]-Customer_Revenue[[#This Row],[Q3 Mean Absolute Deviation]]),0)</f>
        <v>111.2649112426036</v>
      </c>
      <c r="L1187" s="1">
        <f>IFERROR(MAX(0,Customer_Revenue[[#This Row],[Q3 Mean]]+Customer_Revenue[[#This Row],[Q3 Mean Absolute Deviation]]),0)</f>
        <v>114.07893491124264</v>
      </c>
      <c r="M1187" s="2">
        <f>IFERROR(AVERAGEIF(Customer_Revenue[[#This Row],[10/1/2021]:[3/31/2022]], "&gt;0"),0)</f>
        <v>109.50615384615391</v>
      </c>
      <c r="N1187" s="1">
        <f>IFERROR(AVEDEV(Customer_Revenue[[#This Row],[10/1/2021]:[3/31/2022]]),0)</f>
        <v>3.4221893491124393</v>
      </c>
      <c r="O1187" s="1">
        <f>IFERROR(MAX(0,#REF!-#REF!),0)</f>
        <v>0</v>
      </c>
      <c r="P1187" s="1">
        <f>IFERROR(#REF!+#REF!,0)</f>
        <v>0</v>
      </c>
      <c r="Q1187">
        <v>15171</v>
      </c>
      <c r="V1187">
        <v>103.33</v>
      </c>
      <c r="AA1187">
        <v>103.33</v>
      </c>
      <c r="AE1187">
        <v>103.33</v>
      </c>
      <c r="AJ1187">
        <v>107.45</v>
      </c>
      <c r="AO1187">
        <v>107.45</v>
      </c>
      <c r="AT1187">
        <v>107.45</v>
      </c>
      <c r="AY1187">
        <v>107.45</v>
      </c>
      <c r="BD1187">
        <v>107.45</v>
      </c>
      <c r="BI1187">
        <v>107.45</v>
      </c>
      <c r="BN1187">
        <v>107.45</v>
      </c>
      <c r="BS1187">
        <v>107.45</v>
      </c>
      <c r="BX1187">
        <v>107.45</v>
      </c>
      <c r="CC1187">
        <v>107.45</v>
      </c>
      <c r="CH1187">
        <v>107.45</v>
      </c>
      <c r="CK1187" s="17"/>
      <c r="CM1187">
        <v>107.45</v>
      </c>
      <c r="CR1187">
        <v>108.22</v>
      </c>
      <c r="CW1187">
        <v>110.28</v>
      </c>
      <c r="DB1187">
        <v>110.28</v>
      </c>
      <c r="DG1187">
        <v>115.53</v>
      </c>
      <c r="DL1187">
        <v>115.53</v>
      </c>
      <c r="DQ1187">
        <v>115.53</v>
      </c>
      <c r="DV1187">
        <v>115.53</v>
      </c>
      <c r="EA1187">
        <v>115.53</v>
      </c>
      <c r="EF1187">
        <v>115.53</v>
      </c>
      <c r="EK1187">
        <v>115.53</v>
      </c>
      <c r="EP1187">
        <v>110.28</v>
      </c>
      <c r="EU1187">
        <v>115.53</v>
      </c>
      <c r="EZ1187">
        <v>111.41</v>
      </c>
      <c r="FE1187">
        <v>111.41</v>
      </c>
      <c r="FJ1187">
        <v>106.16</v>
      </c>
      <c r="FO1187">
        <v>111.41</v>
      </c>
      <c r="FT1187">
        <v>111.41</v>
      </c>
      <c r="FY1187">
        <v>111.41</v>
      </c>
      <c r="GD1187">
        <v>111.41</v>
      </c>
      <c r="GI1187">
        <v>112.59</v>
      </c>
      <c r="GN1187">
        <v>112.59</v>
      </c>
      <c r="GS1187">
        <v>112.59</v>
      </c>
      <c r="GX1187">
        <v>113.95</v>
      </c>
      <c r="HC1187">
        <v>113.96</v>
      </c>
      <c r="HH1187">
        <v>108.71</v>
      </c>
      <c r="HM1187">
        <v>113.96</v>
      </c>
      <c r="HR1187">
        <v>113.96</v>
      </c>
      <c r="HW1187">
        <v>113.96</v>
      </c>
      <c r="IB1187">
        <v>113.96</v>
      </c>
      <c r="IG1187">
        <v>113.96</v>
      </c>
      <c r="IL1187">
        <v>113.59</v>
      </c>
      <c r="IQ1187">
        <v>113.59</v>
      </c>
      <c r="IV1187">
        <v>113.59</v>
      </c>
      <c r="JA1187">
        <v>113.59</v>
      </c>
      <c r="JF1187">
        <v>113.59</v>
      </c>
      <c r="JK1187">
        <v>113.59</v>
      </c>
      <c r="JP1187">
        <v>113.59</v>
      </c>
    </row>
    <row r="1188" spans="1:276" x14ac:dyDescent="0.3">
      <c r="A1188" s="2">
        <f>IFERROR(AVERAGEIF(Customer_Revenue[[#This Row],[1/3/2022]:[3/31/2022]], "&gt;0"), 0)</f>
        <v>50.690000000000005</v>
      </c>
      <c r="B1188" s="1">
        <f>IFERROR(AVEDEV(Customer_Revenue[[#This Row],[1/3/2022]:[3/31/2022]]),0)</f>
        <v>7.1054273576010019E-15</v>
      </c>
      <c r="C1188" s="1">
        <f>IFERROR(MAX(0,#REF!-#REF!),0)</f>
        <v>0</v>
      </c>
      <c r="D1188" s="1">
        <f>IFERROR(#REF!+#REF!,0)</f>
        <v>0</v>
      </c>
      <c r="E1188" s="2">
        <f>IFERROR(AVERAGEIF(Customer_Revenue[[#This Row],[4/1/2022]:[6/30/2022]], "&gt;0"), 0)</f>
        <v>53.061666666666667</v>
      </c>
      <c r="F1188" s="1">
        <f>IFERROR(AVEDEV(Customer_Revenue[[#This Row],[4/1/2022]:[6/30/2022]]),0)</f>
        <v>7.5353846153846114</v>
      </c>
      <c r="G1188" s="1">
        <f>IFERROR(MAX(0,#REF!-#REF!),0)</f>
        <v>0</v>
      </c>
      <c r="H1188" s="1">
        <f>IFERROR(#REF!+#REF!,0)</f>
        <v>0</v>
      </c>
      <c r="I1188" s="2">
        <f>IFERROR(AVERAGEIF(Customer_Revenue[[#This Row],[4/1/2022]:[9/30/2022]], "&gt;0"),0)</f>
        <v>53.42</v>
      </c>
      <c r="J1188" s="1">
        <f>IFERROR(AVEDEV(Customer_Revenue[[#This Row],[4/1/2022]:[9/30/2022]]),0)</f>
        <v>3.9511834319526651</v>
      </c>
      <c r="K1188" s="1">
        <f>IFERROR(MAX(0,Customer_Revenue[[#This Row],[Q3 Mean]]-Customer_Revenue[[#This Row],[Q3 Mean Absolute Deviation]]),0)</f>
        <v>49.468816568047338</v>
      </c>
      <c r="L1188" s="1">
        <f>IFERROR(MAX(0,Customer_Revenue[[#This Row],[Q3 Mean]]+Customer_Revenue[[#This Row],[Q3 Mean Absolute Deviation]]),0)</f>
        <v>57.371183431952666</v>
      </c>
      <c r="M1188" s="2">
        <f>IFERROR(AVERAGEIF(Customer_Revenue[[#This Row],[10/1/2021]:[3/31/2022]], "&gt;0"),0)</f>
        <v>50.470769230769257</v>
      </c>
      <c r="N1188" s="1">
        <f>IFERROR(AVEDEV(Customer_Revenue[[#This Row],[10/1/2021]:[3/31/2022]]),0)</f>
        <v>0.26982248520709418</v>
      </c>
      <c r="O1188" s="1">
        <f>IFERROR(MAX(0,#REF!-#REF!),0)</f>
        <v>0</v>
      </c>
      <c r="P1188" s="1">
        <f>IFERROR(#REF!+#REF!,0)</f>
        <v>0</v>
      </c>
      <c r="Q1188">
        <v>15173</v>
      </c>
      <c r="V1188">
        <v>50.12</v>
      </c>
      <c r="AA1188">
        <v>50.12</v>
      </c>
      <c r="AE1188">
        <v>50.12</v>
      </c>
      <c r="AJ1188">
        <v>50.12</v>
      </c>
      <c r="AO1188">
        <v>50.12</v>
      </c>
      <c r="AT1188">
        <v>50.12</v>
      </c>
      <c r="AY1188">
        <v>50.12</v>
      </c>
      <c r="BE1188">
        <v>50.12</v>
      </c>
      <c r="BI1188">
        <v>50.12</v>
      </c>
      <c r="BN1188">
        <v>50.12</v>
      </c>
      <c r="BS1188">
        <v>50.69</v>
      </c>
      <c r="BX1188">
        <v>50.69</v>
      </c>
      <c r="CC1188">
        <v>50.69</v>
      </c>
      <c r="CH1188">
        <v>50.69</v>
      </c>
      <c r="CK1188" s="17"/>
      <c r="CM1188">
        <v>50.69</v>
      </c>
      <c r="CR1188">
        <v>50.69</v>
      </c>
      <c r="CW1188">
        <v>50.69</v>
      </c>
      <c r="DB1188">
        <v>50.69</v>
      </c>
      <c r="DG1188">
        <v>50.69</v>
      </c>
      <c r="DL1188">
        <v>50.69</v>
      </c>
      <c r="DQ1188">
        <v>50.69</v>
      </c>
      <c r="DV1188">
        <v>50.69</v>
      </c>
      <c r="EA1188">
        <v>50.69</v>
      </c>
      <c r="EF1188">
        <v>50.69</v>
      </c>
      <c r="EK1188">
        <v>50.69</v>
      </c>
      <c r="EP1188">
        <v>50.69</v>
      </c>
      <c r="EU1188">
        <v>0</v>
      </c>
      <c r="EZ1188">
        <v>51.79</v>
      </c>
      <c r="FE1188">
        <v>51.79</v>
      </c>
      <c r="FJ1188">
        <v>51.79</v>
      </c>
      <c r="FO1188">
        <v>51.79</v>
      </c>
      <c r="FT1188">
        <v>54.29</v>
      </c>
      <c r="FY1188">
        <v>52.77</v>
      </c>
      <c r="GD1188">
        <v>52.77</v>
      </c>
      <c r="GI1188">
        <v>53.95</v>
      </c>
      <c r="GN1188">
        <v>53.95</v>
      </c>
      <c r="GS1188">
        <v>53.95</v>
      </c>
      <c r="GX1188">
        <v>53.95</v>
      </c>
      <c r="HC1188">
        <v>53.95</v>
      </c>
      <c r="HH1188">
        <v>53.95</v>
      </c>
      <c r="HM1188">
        <v>53.95</v>
      </c>
      <c r="HR1188">
        <v>53.95</v>
      </c>
      <c r="HW1188">
        <v>53.95</v>
      </c>
      <c r="IB1188">
        <v>53.95</v>
      </c>
      <c r="IG1188">
        <v>53.95</v>
      </c>
      <c r="IL1188">
        <v>53.58</v>
      </c>
      <c r="IQ1188">
        <v>53.58</v>
      </c>
      <c r="IV1188">
        <v>53.58</v>
      </c>
      <c r="JA1188">
        <v>53.58</v>
      </c>
      <c r="JF1188">
        <v>53.58</v>
      </c>
      <c r="JK1188">
        <v>53.58</v>
      </c>
      <c r="JP1188">
        <v>53.58</v>
      </c>
    </row>
    <row r="1189" spans="1:276" x14ac:dyDescent="0.3">
      <c r="A1189" s="2">
        <f>IFERROR(AVERAGEIF(Customer_Revenue[[#This Row],[1/3/2022]:[3/31/2022]], "&gt;0"), 0)</f>
        <v>123.54230769230769</v>
      </c>
      <c r="B1189" s="1">
        <f>IFERROR(AVEDEV(Customer_Revenue[[#This Row],[1/3/2022]:[3/31/2022]]),0)</f>
        <v>41.901301775147921</v>
      </c>
      <c r="C1189" s="1">
        <f>IFERROR(MAX(0,#REF!-#REF!),0)</f>
        <v>0</v>
      </c>
      <c r="D1189" s="1">
        <f>IFERROR(#REF!+#REF!,0)</f>
        <v>0</v>
      </c>
      <c r="E1189" s="2">
        <f>IFERROR(AVERAGEIF(Customer_Revenue[[#This Row],[4/1/2022]:[6/30/2022]], "&gt;0"), 0)</f>
        <v>155.32461538461536</v>
      </c>
      <c r="F1189" s="1">
        <f>IFERROR(AVEDEV(Customer_Revenue[[#This Row],[4/1/2022]:[6/30/2022]]),0)</f>
        <v>40.842603550295848</v>
      </c>
      <c r="G1189" s="1">
        <f>IFERROR(MAX(0,#REF!-#REF!),0)</f>
        <v>0</v>
      </c>
      <c r="H1189" s="1">
        <f>IFERROR(#REF!+#REF!,0)</f>
        <v>0</v>
      </c>
      <c r="I1189" s="2">
        <f>IFERROR(AVERAGEIF(Customer_Revenue[[#This Row],[4/1/2022]:[9/30/2022]], "&gt;0"),0)</f>
        <v>176.7553846153846</v>
      </c>
      <c r="J1189" s="1">
        <f>IFERROR(AVEDEV(Customer_Revenue[[#This Row],[4/1/2022]:[9/30/2022]]),0)</f>
        <v>45.362011834319517</v>
      </c>
      <c r="K1189" s="1">
        <f>IFERROR(MAX(0,Customer_Revenue[[#This Row],[Q3 Mean]]-Customer_Revenue[[#This Row],[Q3 Mean Absolute Deviation]]),0)</f>
        <v>131.39337278106507</v>
      </c>
      <c r="L1189" s="1">
        <f>IFERROR(MAX(0,Customer_Revenue[[#This Row],[Q3 Mean]]+Customer_Revenue[[#This Row],[Q3 Mean Absolute Deviation]]),0)</f>
        <v>222.11739644970413</v>
      </c>
      <c r="M1189" s="2">
        <f>IFERROR(AVERAGEIF(Customer_Revenue[[#This Row],[10/1/2021]:[3/31/2022]], "&gt;0"),0)</f>
        <v>112.88038461538461</v>
      </c>
      <c r="N1189" s="1">
        <f>IFERROR(AVEDEV(Customer_Revenue[[#This Row],[10/1/2021]:[3/31/2022]]),0)</f>
        <v>34.269931412894373</v>
      </c>
      <c r="O1189" s="1">
        <f>IFERROR(MAX(0,#REF!-#REF!),0)</f>
        <v>0</v>
      </c>
      <c r="P1189" s="1">
        <f>IFERROR(#REF!+#REF!,0)</f>
        <v>0</v>
      </c>
      <c r="Q1189">
        <v>15174</v>
      </c>
      <c r="V1189">
        <v>92.36</v>
      </c>
      <c r="AA1189">
        <v>142.04</v>
      </c>
      <c r="AE1189">
        <v>113.42</v>
      </c>
      <c r="AJ1189">
        <v>90.46</v>
      </c>
      <c r="AO1189">
        <v>65.61</v>
      </c>
      <c r="AT1189">
        <v>142.04</v>
      </c>
      <c r="AV1189">
        <v>0</v>
      </c>
      <c r="AY1189">
        <v>113.42</v>
      </c>
      <c r="BD1189">
        <v>65.61</v>
      </c>
      <c r="BI1189">
        <v>90.46</v>
      </c>
      <c r="BN1189">
        <v>142.04</v>
      </c>
      <c r="BS1189">
        <v>115.31</v>
      </c>
      <c r="BX1189">
        <v>65.61</v>
      </c>
      <c r="CC1189">
        <v>90.46</v>
      </c>
      <c r="CH1189">
        <v>189.85</v>
      </c>
      <c r="CK1189" s="17"/>
      <c r="CM1189">
        <v>90.46</v>
      </c>
      <c r="CR1189">
        <v>90.46</v>
      </c>
      <c r="CW1189">
        <v>65.61</v>
      </c>
      <c r="DB1189">
        <v>189.98</v>
      </c>
      <c r="DG1189">
        <v>90.03</v>
      </c>
      <c r="DL1189">
        <v>90.03</v>
      </c>
      <c r="DQ1189">
        <v>90.03</v>
      </c>
      <c r="DV1189">
        <v>172.32</v>
      </c>
      <c r="EA1189">
        <v>132.63999999999999</v>
      </c>
      <c r="EF1189">
        <v>99.68</v>
      </c>
      <c r="EK1189">
        <v>99.68</v>
      </c>
      <c r="EP1189">
        <v>205.28</v>
      </c>
      <c r="EU1189">
        <v>99.68</v>
      </c>
      <c r="EZ1189">
        <v>99.68</v>
      </c>
      <c r="FE1189">
        <v>132.63999999999999</v>
      </c>
      <c r="FJ1189">
        <v>171.96</v>
      </c>
      <c r="FO1189">
        <v>132.63999999999999</v>
      </c>
      <c r="FT1189">
        <v>104.68</v>
      </c>
      <c r="FY1189">
        <v>104.68</v>
      </c>
      <c r="GD1189">
        <v>261.58</v>
      </c>
      <c r="GI1189">
        <v>150.79</v>
      </c>
      <c r="GN1189">
        <v>152.33000000000001</v>
      </c>
      <c r="GS1189">
        <v>185.29</v>
      </c>
      <c r="GX1189">
        <v>237.62</v>
      </c>
      <c r="HC1189">
        <v>185.65</v>
      </c>
      <c r="HH1189">
        <v>152.69</v>
      </c>
      <c r="HM1189">
        <v>185.65</v>
      </c>
      <c r="HR1189">
        <v>295.58</v>
      </c>
      <c r="HW1189">
        <v>197.89</v>
      </c>
      <c r="IB1189">
        <v>160.97</v>
      </c>
      <c r="IG1189">
        <v>160.97</v>
      </c>
      <c r="IL1189">
        <v>295.20999999999998</v>
      </c>
      <c r="IQ1189">
        <v>161.9</v>
      </c>
      <c r="IV1189">
        <v>168.26</v>
      </c>
      <c r="JA1189">
        <v>122.61</v>
      </c>
      <c r="JF1189">
        <v>305.24</v>
      </c>
      <c r="JK1189">
        <v>161.9</v>
      </c>
      <c r="JP1189">
        <v>207.55</v>
      </c>
    </row>
    <row r="1190" spans="1:276" x14ac:dyDescent="0.3">
      <c r="A1190" s="2">
        <f>IFERROR(AVERAGEIF(Customer_Revenue[[#This Row],[1/3/2022]:[3/31/2022]], "&gt;0"), 0)</f>
        <v>45.313846153846157</v>
      </c>
      <c r="B1190" s="1">
        <f>IFERROR(AVEDEV(Customer_Revenue[[#This Row],[1/3/2022]:[3/31/2022]]),0)</f>
        <v>10.057396449704145</v>
      </c>
      <c r="C1190" s="1">
        <f>IFERROR(MAX(0,#REF!-#REF!),0)</f>
        <v>0</v>
      </c>
      <c r="D1190" s="1">
        <f>IFERROR(#REF!+#REF!,0)</f>
        <v>0</v>
      </c>
      <c r="E1190" s="2">
        <f>IFERROR(AVERAGEIF(Customer_Revenue[[#This Row],[4/1/2022]:[6/30/2022]], "&gt;0"), 0)</f>
        <v>40.879230769230766</v>
      </c>
      <c r="F1190" s="1">
        <f>IFERROR(AVEDEV(Customer_Revenue[[#This Row],[4/1/2022]:[6/30/2022]]),0)</f>
        <v>8.6142011834319518</v>
      </c>
      <c r="G1190" s="1">
        <f>IFERROR(MAX(0,#REF!-#REF!),0)</f>
        <v>0</v>
      </c>
      <c r="H1190" s="1">
        <f>IFERROR(#REF!+#REF!,0)</f>
        <v>0</v>
      </c>
      <c r="I1190" s="2">
        <f>IFERROR(AVERAGEIF(Customer_Revenue[[#This Row],[4/1/2022]:[9/30/2022]], "&gt;0"),0)</f>
        <v>38.643461538461551</v>
      </c>
      <c r="J1190" s="1">
        <f>IFERROR(AVEDEV(Customer_Revenue[[#This Row],[4/1/2022]:[9/30/2022]]),0)</f>
        <v>5.1914792899408342</v>
      </c>
      <c r="K1190" s="1">
        <f>IFERROR(MAX(0,Customer_Revenue[[#This Row],[Q3 Mean]]-Customer_Revenue[[#This Row],[Q3 Mean Absolute Deviation]]),0)</f>
        <v>33.451982248520714</v>
      </c>
      <c r="L1190" s="1">
        <f>IFERROR(MAX(0,Customer_Revenue[[#This Row],[Q3 Mean]]+Customer_Revenue[[#This Row],[Q3 Mean Absolute Deviation]]),0)</f>
        <v>43.834940828402388</v>
      </c>
      <c r="M1190" s="2">
        <f>IFERROR(AVERAGEIF(Customer_Revenue[[#This Row],[10/1/2021]:[3/31/2022]], "&gt;0"),0)</f>
        <v>48.808076923076939</v>
      </c>
      <c r="N1190" s="1">
        <f>IFERROR(AVEDEV(Customer_Revenue[[#This Row],[10/1/2021]:[3/31/2022]]),0)</f>
        <v>9.9865384615384656</v>
      </c>
      <c r="O1190" s="1">
        <f>IFERROR(MAX(0,#REF!-#REF!),0)</f>
        <v>0</v>
      </c>
      <c r="P1190" s="1">
        <f>IFERROR(#REF!+#REF!,0)</f>
        <v>0</v>
      </c>
      <c r="Q1190">
        <v>15175</v>
      </c>
      <c r="V1190">
        <v>41.01</v>
      </c>
      <c r="AA1190">
        <v>63.01</v>
      </c>
      <c r="AE1190">
        <v>41.01</v>
      </c>
      <c r="AJ1190">
        <v>63.01</v>
      </c>
      <c r="AO1190">
        <v>41.01</v>
      </c>
      <c r="AT1190">
        <v>66.709999999999994</v>
      </c>
      <c r="AY1190">
        <v>41.01</v>
      </c>
      <c r="BD1190">
        <v>63.01</v>
      </c>
      <c r="BI1190">
        <v>44.71</v>
      </c>
      <c r="BN1190">
        <v>63.01</v>
      </c>
      <c r="BS1190">
        <v>44.71</v>
      </c>
      <c r="BX1190">
        <v>63.01</v>
      </c>
      <c r="CC1190">
        <v>44.71</v>
      </c>
      <c r="CH1190">
        <v>63.01</v>
      </c>
      <c r="CK1190" s="17"/>
      <c r="CM1190">
        <v>44.71</v>
      </c>
      <c r="CR1190">
        <v>63.01</v>
      </c>
      <c r="CW1190">
        <v>30.66</v>
      </c>
      <c r="DB1190">
        <v>50.71</v>
      </c>
      <c r="DG1190">
        <v>32.409999999999997</v>
      </c>
      <c r="DL1190">
        <v>50.71</v>
      </c>
      <c r="DQ1190">
        <v>32.409999999999997</v>
      </c>
      <c r="DV1190">
        <v>50.71</v>
      </c>
      <c r="EA1190">
        <v>32.409999999999997</v>
      </c>
      <c r="EF1190">
        <v>52.21</v>
      </c>
      <c r="EK1190">
        <v>33.909999999999997</v>
      </c>
      <c r="EP1190">
        <v>52.21</v>
      </c>
      <c r="EU1190">
        <v>33.909999999999997</v>
      </c>
      <c r="EZ1190">
        <v>52.21</v>
      </c>
      <c r="FE1190">
        <v>52.21</v>
      </c>
      <c r="FJ1190">
        <v>74.209999999999994</v>
      </c>
      <c r="FO1190">
        <v>35.409999999999997</v>
      </c>
      <c r="FT1190">
        <v>35.409999999999997</v>
      </c>
      <c r="FY1190">
        <v>35.409999999999997</v>
      </c>
      <c r="GD1190">
        <v>35.409999999999997</v>
      </c>
      <c r="GI1190">
        <v>35.450000000000003</v>
      </c>
      <c r="GN1190">
        <v>35.450000000000003</v>
      </c>
      <c r="GS1190">
        <v>35.450000000000003</v>
      </c>
      <c r="GX1190">
        <v>35.450000000000003</v>
      </c>
      <c r="HC1190">
        <v>35.450000000000003</v>
      </c>
      <c r="HH1190">
        <v>35.450000000000003</v>
      </c>
      <c r="HM1190">
        <v>35.450000000000003</v>
      </c>
      <c r="HR1190">
        <v>35.450000000000003</v>
      </c>
      <c r="HW1190">
        <v>35.450000000000003</v>
      </c>
      <c r="IB1190">
        <v>35.450000000000003</v>
      </c>
      <c r="IG1190">
        <v>35.450000000000003</v>
      </c>
      <c r="IL1190">
        <v>34.97</v>
      </c>
      <c r="IQ1190">
        <v>34.97</v>
      </c>
      <c r="IV1190">
        <v>34.97</v>
      </c>
      <c r="JA1190">
        <v>34.97</v>
      </c>
      <c r="JF1190">
        <v>40.24</v>
      </c>
      <c r="JK1190">
        <v>40.24</v>
      </c>
      <c r="JP1190">
        <v>40.24</v>
      </c>
    </row>
    <row r="1191" spans="1:276" x14ac:dyDescent="0.3">
      <c r="A1191" s="2">
        <f>IFERROR(AVERAGEIF(Customer_Revenue[[#This Row],[1/3/2022]:[3/31/2022]], "&gt;0"), 0)</f>
        <v>95.567692307692298</v>
      </c>
      <c r="B1191" s="1">
        <f>IFERROR(AVEDEV(Customer_Revenue[[#This Row],[1/3/2022]:[3/31/2022]]),0)</f>
        <v>1.7113609467455608</v>
      </c>
      <c r="C1191" s="1">
        <f>IFERROR(MAX(0,#REF!-#REF!),0)</f>
        <v>0</v>
      </c>
      <c r="D1191" s="1">
        <f>IFERROR(#REF!+#REF!,0)</f>
        <v>0</v>
      </c>
      <c r="E1191" s="2">
        <f>IFERROR(AVERAGEIF(Customer_Revenue[[#This Row],[4/1/2022]:[6/30/2022]], "&gt;0"), 0)</f>
        <v>93.670769230769238</v>
      </c>
      <c r="F1191" s="1">
        <f>IFERROR(AVEDEV(Customer_Revenue[[#This Row],[4/1/2022]:[6/30/2022]]),0)</f>
        <v>0.64674556213017476</v>
      </c>
      <c r="G1191" s="1">
        <f>IFERROR(MAX(0,#REF!-#REF!),0)</f>
        <v>0</v>
      </c>
      <c r="H1191" s="1">
        <f>IFERROR(#REF!+#REF!,0)</f>
        <v>0</v>
      </c>
      <c r="I1191" s="2">
        <f>IFERROR(AVERAGEIF(Customer_Revenue[[#This Row],[4/1/2022]:[9/30/2022]], "&gt;0"),0)</f>
        <v>93.63000000000001</v>
      </c>
      <c r="J1191" s="1">
        <f>IFERROR(AVEDEV(Customer_Revenue[[#This Row],[4/1/2022]:[9/30/2022]]),0)</f>
        <v>0.3992307692307685</v>
      </c>
      <c r="K1191" s="1">
        <f>IFERROR(MAX(0,Customer_Revenue[[#This Row],[Q3 Mean]]-Customer_Revenue[[#This Row],[Q3 Mean Absolute Deviation]]),0)</f>
        <v>93.230769230769241</v>
      </c>
      <c r="L1191" s="1">
        <f>IFERROR(MAX(0,Customer_Revenue[[#This Row],[Q3 Mean]]+Customer_Revenue[[#This Row],[Q3 Mean Absolute Deviation]]),0)</f>
        <v>94.029230769230779</v>
      </c>
      <c r="M1191" s="2">
        <f>IFERROR(AVERAGEIF(Customer_Revenue[[#This Row],[10/1/2021]:[3/31/2022]], "&gt;0"),0)</f>
        <v>120.18857142857142</v>
      </c>
      <c r="N1191" s="1">
        <f>IFERROR(AVEDEV(Customer_Revenue[[#This Row],[10/1/2021]:[3/31/2022]]),0)</f>
        <v>47.158775510204073</v>
      </c>
      <c r="O1191" s="1">
        <f>IFERROR(MAX(0,#REF!-#REF!),0)</f>
        <v>0</v>
      </c>
      <c r="P1191" s="1">
        <f>IFERROR(#REF!+#REF!,0)</f>
        <v>0</v>
      </c>
      <c r="Q1191">
        <v>15177</v>
      </c>
      <c r="V1191">
        <v>95.47</v>
      </c>
      <c r="AA1191">
        <v>92.79</v>
      </c>
      <c r="AE1191">
        <v>96.79</v>
      </c>
      <c r="AJ1191">
        <v>96.14</v>
      </c>
      <c r="AO1191">
        <v>92.83</v>
      </c>
      <c r="AT1191">
        <v>92.83</v>
      </c>
      <c r="AV1191">
        <v>564.6</v>
      </c>
      <c r="AY1191">
        <v>92.83</v>
      </c>
      <c r="BD1191">
        <v>92.83</v>
      </c>
      <c r="BI1191">
        <v>92.83</v>
      </c>
      <c r="BN1191">
        <v>92.83</v>
      </c>
      <c r="BS1191">
        <v>92.83</v>
      </c>
      <c r="BX1191">
        <v>98.47</v>
      </c>
      <c r="CB1191">
        <v>336</v>
      </c>
      <c r="CC1191">
        <v>92.83</v>
      </c>
      <c r="CH1191">
        <v>97.52</v>
      </c>
      <c r="CK1191" s="17"/>
      <c r="CM1191">
        <v>99.53</v>
      </c>
      <c r="CR1191">
        <v>94.84</v>
      </c>
      <c r="CW1191">
        <v>94.84</v>
      </c>
      <c r="DB1191">
        <v>96.18</v>
      </c>
      <c r="DG1191">
        <v>94.17</v>
      </c>
      <c r="DL1191">
        <v>96.85</v>
      </c>
      <c r="DQ1191">
        <v>96.18</v>
      </c>
      <c r="DV1191">
        <v>94.17</v>
      </c>
      <c r="EA1191">
        <v>94.17</v>
      </c>
      <c r="EF1191">
        <v>92.83</v>
      </c>
      <c r="EK1191">
        <v>98.27</v>
      </c>
      <c r="EP1191">
        <v>92.83</v>
      </c>
      <c r="EU1191">
        <v>92.83</v>
      </c>
      <c r="EZ1191">
        <v>92.83</v>
      </c>
      <c r="FE1191">
        <v>96.73</v>
      </c>
      <c r="FJ1191">
        <v>92.83</v>
      </c>
      <c r="FO1191">
        <v>94.17</v>
      </c>
      <c r="FT1191">
        <v>92.83</v>
      </c>
      <c r="FY1191">
        <v>93.97</v>
      </c>
      <c r="GD1191">
        <v>92.83</v>
      </c>
      <c r="GI1191">
        <v>93.74</v>
      </c>
      <c r="GN1191">
        <v>93.74</v>
      </c>
      <c r="GS1191">
        <v>93.74</v>
      </c>
      <c r="GX1191">
        <v>93.74</v>
      </c>
      <c r="HC1191">
        <v>93.74</v>
      </c>
      <c r="HH1191">
        <v>93.74</v>
      </c>
      <c r="HM1191">
        <v>93.74</v>
      </c>
      <c r="HR1191">
        <v>93.74</v>
      </c>
      <c r="HW1191">
        <v>93.74</v>
      </c>
      <c r="IB1191">
        <v>93.74</v>
      </c>
      <c r="IG1191">
        <v>93.74</v>
      </c>
      <c r="IL1191">
        <v>93.46</v>
      </c>
      <c r="IQ1191">
        <v>93.46</v>
      </c>
      <c r="IV1191">
        <v>93.46</v>
      </c>
      <c r="JA1191">
        <v>93.46</v>
      </c>
      <c r="JF1191">
        <v>93.46</v>
      </c>
      <c r="JK1191">
        <v>93.46</v>
      </c>
      <c r="JP1191">
        <v>93.46</v>
      </c>
    </row>
    <row r="1192" spans="1:276" x14ac:dyDescent="0.3">
      <c r="A1192" s="2">
        <f>IFERROR(AVERAGEIF(Customer_Revenue[[#This Row],[1/3/2022]:[3/31/2022]], "&gt;0"), 0)</f>
        <v>23.981538461538459</v>
      </c>
      <c r="B1192" s="1">
        <f>IFERROR(AVEDEV(Customer_Revenue[[#This Row],[1/3/2022]:[3/31/2022]]),0)</f>
        <v>5.5128994082840226</v>
      </c>
      <c r="C1192" s="1">
        <f>IFERROR(MAX(0,#REF!-#REF!),0)</f>
        <v>0</v>
      </c>
      <c r="D1192" s="1">
        <f>IFERROR(#REF!+#REF!,0)</f>
        <v>0</v>
      </c>
      <c r="E1192" s="2">
        <f>IFERROR(AVERAGEIF(Customer_Revenue[[#This Row],[4/1/2022]:[6/30/2022]], "&gt;0"), 0)</f>
        <v>23.076923076923077</v>
      </c>
      <c r="F1192" s="1">
        <f>IFERROR(AVEDEV(Customer_Revenue[[#This Row],[4/1/2022]:[6/30/2022]]),0)</f>
        <v>4.7337278106508887</v>
      </c>
      <c r="G1192" s="1">
        <f>IFERROR(MAX(0,#REF!-#REF!),0)</f>
        <v>0</v>
      </c>
      <c r="H1192" s="1">
        <f>IFERROR(#REF!+#REF!,0)</f>
        <v>0</v>
      </c>
      <c r="I1192" s="2">
        <f>IFERROR(AVERAGEIF(Customer_Revenue[[#This Row],[4/1/2022]:[9/30/2022]], "&gt;0"),0)</f>
        <v>23.139230769230771</v>
      </c>
      <c r="J1192" s="1">
        <f>IFERROR(AVEDEV(Customer_Revenue[[#This Row],[4/1/2022]:[9/30/2022]]),0)</f>
        <v>4.8295857988165709</v>
      </c>
      <c r="K1192" s="1">
        <f>IFERROR(MAX(0,Customer_Revenue[[#This Row],[Q3 Mean]]-Customer_Revenue[[#This Row],[Q3 Mean Absolute Deviation]]),0)</f>
        <v>18.309644970414201</v>
      </c>
      <c r="L1192" s="1">
        <f>IFERROR(MAX(0,Customer_Revenue[[#This Row],[Q3 Mean]]+Customer_Revenue[[#This Row],[Q3 Mean Absolute Deviation]]),0)</f>
        <v>27.968816568047341</v>
      </c>
      <c r="M1192" s="2">
        <f>IFERROR(AVERAGEIF(Customer_Revenue[[#This Row],[10/1/2021]:[3/31/2022]], "&gt;0"),0)</f>
        <v>23.581923076923083</v>
      </c>
      <c r="N1192" s="1">
        <f>IFERROR(AVEDEV(Customer_Revenue[[#This Row],[10/1/2021]:[3/31/2022]]),0)</f>
        <v>5.2351183431952695</v>
      </c>
      <c r="O1192" s="1">
        <f>IFERROR(MAX(0,#REF!-#REF!),0)</f>
        <v>0</v>
      </c>
      <c r="P1192" s="1">
        <f>IFERROR(#REF!+#REF!,0)</f>
        <v>0</v>
      </c>
      <c r="Q1192">
        <v>15178</v>
      </c>
      <c r="V1192">
        <v>20</v>
      </c>
      <c r="AA1192">
        <v>33.79</v>
      </c>
      <c r="AE1192">
        <v>20</v>
      </c>
      <c r="AJ1192">
        <v>20</v>
      </c>
      <c r="AO1192">
        <v>20</v>
      </c>
      <c r="AT1192">
        <v>33.79</v>
      </c>
      <c r="AY1192">
        <v>20</v>
      </c>
      <c r="BD1192">
        <v>20</v>
      </c>
      <c r="BI1192">
        <v>20</v>
      </c>
      <c r="BN1192">
        <v>33.79</v>
      </c>
      <c r="BS1192">
        <v>20</v>
      </c>
      <c r="BX1192">
        <v>20</v>
      </c>
      <c r="CC1192">
        <v>20</v>
      </c>
      <c r="CH1192">
        <v>32.94</v>
      </c>
      <c r="CK1192" s="17"/>
      <c r="CM1192">
        <v>20</v>
      </c>
      <c r="CR1192">
        <v>20</v>
      </c>
      <c r="CW1192">
        <v>20</v>
      </c>
      <c r="DB1192">
        <v>32.94</v>
      </c>
      <c r="DG1192">
        <v>20</v>
      </c>
      <c r="DL1192">
        <v>20</v>
      </c>
      <c r="DQ1192">
        <v>20</v>
      </c>
      <c r="DV1192">
        <v>32.94</v>
      </c>
      <c r="EA1192">
        <v>20</v>
      </c>
      <c r="EF1192">
        <v>20</v>
      </c>
      <c r="EK1192">
        <v>20</v>
      </c>
      <c r="EP1192">
        <v>32.94</v>
      </c>
      <c r="EU1192">
        <v>20</v>
      </c>
      <c r="EZ1192">
        <v>20</v>
      </c>
      <c r="FE1192">
        <v>20</v>
      </c>
      <c r="FJ1192">
        <v>32.94</v>
      </c>
      <c r="FO1192">
        <v>20</v>
      </c>
      <c r="FT1192">
        <v>20</v>
      </c>
      <c r="FY1192">
        <v>20</v>
      </c>
      <c r="GD1192">
        <v>32.94</v>
      </c>
      <c r="GI1192">
        <v>20</v>
      </c>
      <c r="GN1192">
        <v>20</v>
      </c>
      <c r="GS1192">
        <v>20</v>
      </c>
      <c r="GX1192">
        <v>34.119999999999997</v>
      </c>
      <c r="HC1192">
        <v>20</v>
      </c>
      <c r="HH1192">
        <v>20</v>
      </c>
      <c r="HM1192">
        <v>20</v>
      </c>
      <c r="HR1192">
        <v>34.119999999999997</v>
      </c>
      <c r="HW1192">
        <v>20</v>
      </c>
      <c r="IB1192">
        <v>20</v>
      </c>
      <c r="IG1192">
        <v>20</v>
      </c>
      <c r="IL1192">
        <v>33.75</v>
      </c>
      <c r="IQ1192">
        <v>20</v>
      </c>
      <c r="IV1192">
        <v>20</v>
      </c>
      <c r="JA1192">
        <v>20</v>
      </c>
      <c r="JF1192">
        <v>33.75</v>
      </c>
      <c r="JK1192">
        <v>20</v>
      </c>
      <c r="JP1192">
        <v>20</v>
      </c>
    </row>
    <row r="1193" spans="1:276" x14ac:dyDescent="0.3">
      <c r="A1193" s="2">
        <f>IFERROR(AVERAGEIF(Customer_Revenue[[#This Row],[1/3/2022]:[3/31/2022]], "&gt;0"), 0)</f>
        <v>20</v>
      </c>
      <c r="B1193" s="1">
        <f>IFERROR(AVEDEV(Customer_Revenue[[#This Row],[1/3/2022]:[3/31/2022]]),0)</f>
        <v>0</v>
      </c>
      <c r="C1193" s="1">
        <f>IFERROR(MAX(0,#REF!-#REF!),0)</f>
        <v>0</v>
      </c>
      <c r="D1193" s="1">
        <f>IFERROR(#REF!+#REF!,0)</f>
        <v>0</v>
      </c>
      <c r="E1193" s="2">
        <f>IFERROR(AVERAGEIF(Customer_Revenue[[#This Row],[4/1/2022]:[6/30/2022]], "&gt;0"), 0)</f>
        <v>20.493333333333336</v>
      </c>
      <c r="F1193" s="1">
        <f>IFERROR(AVEDEV(Customer_Revenue[[#This Row],[4/1/2022]:[6/30/2022]]),0)</f>
        <v>7.6849999999999996</v>
      </c>
      <c r="G1193" s="1">
        <f>IFERROR(MAX(0,#REF!-#REF!),0)</f>
        <v>0</v>
      </c>
      <c r="H1193" s="1">
        <f>IFERROR(#REF!+#REF!,0)</f>
        <v>0</v>
      </c>
      <c r="I1193" s="2">
        <f>IFERROR(AVERAGEIF(Customer_Revenue[[#This Row],[4/1/2022]:[9/30/2022]], "&gt;0"),0)</f>
        <v>20.246666666666666</v>
      </c>
      <c r="J1193" s="1">
        <f>IFERROR(AVEDEV(Customer_Revenue[[#This Row],[4/1/2022]:[9/30/2022]]),0)</f>
        <v>4.9583673469387746</v>
      </c>
      <c r="K1193" s="1">
        <f>IFERROR(MAX(0,Customer_Revenue[[#This Row],[Q3 Mean]]-Customer_Revenue[[#This Row],[Q3 Mean Absolute Deviation]]),0)</f>
        <v>15.288299319727891</v>
      </c>
      <c r="L1193" s="1">
        <f>IFERROR(MAX(0,Customer_Revenue[[#This Row],[Q3 Mean]]+Customer_Revenue[[#This Row],[Q3 Mean Absolute Deviation]]),0)</f>
        <v>25.205034013605442</v>
      </c>
      <c r="M1193" s="2">
        <f>IFERROR(AVERAGEIF(Customer_Revenue[[#This Row],[10/1/2021]:[3/31/2022]], "&gt;0"),0)</f>
        <v>8.7642857142857142</v>
      </c>
      <c r="N1193" s="1">
        <f>IFERROR(AVEDEV(Customer_Revenue[[#This Row],[10/1/2021]:[3/31/2022]]),0)</f>
        <v>6.3039999999999985</v>
      </c>
      <c r="O1193" s="1">
        <f>IFERROR(MAX(0,#REF!-#REF!),0)</f>
        <v>0</v>
      </c>
      <c r="P1193" s="1">
        <f>IFERROR(#REF!+#REF!,0)</f>
        <v>0</v>
      </c>
      <c r="Q1193">
        <v>15179</v>
      </c>
      <c r="V1193">
        <v>4.2699999999999996</v>
      </c>
      <c r="AA1193">
        <v>4.2699999999999996</v>
      </c>
      <c r="AE1193">
        <v>4.2699999999999996</v>
      </c>
      <c r="AJ1193">
        <v>4.2699999999999996</v>
      </c>
      <c r="AO1193">
        <v>4.2699999999999996</v>
      </c>
      <c r="AT1193">
        <v>4.2699999999999996</v>
      </c>
      <c r="AY1193">
        <v>4.2699999999999996</v>
      </c>
      <c r="BD1193">
        <v>4.2699999999999996</v>
      </c>
      <c r="BI1193">
        <v>4.2699999999999996</v>
      </c>
      <c r="BN1193">
        <v>4.2699999999999996</v>
      </c>
      <c r="BS1193">
        <v>20</v>
      </c>
      <c r="BX1193">
        <v>0</v>
      </c>
      <c r="CK1193" s="17"/>
      <c r="CR1193">
        <v>20</v>
      </c>
      <c r="DG1193">
        <v>20</v>
      </c>
      <c r="EA1193">
        <v>20</v>
      </c>
      <c r="EZ1193">
        <v>0</v>
      </c>
      <c r="FO1193">
        <v>21.48</v>
      </c>
      <c r="GI1193">
        <v>20</v>
      </c>
      <c r="HC1193">
        <v>20</v>
      </c>
      <c r="HW1193">
        <v>20</v>
      </c>
      <c r="IQ1193">
        <v>20</v>
      </c>
      <c r="JK1193">
        <v>20</v>
      </c>
    </row>
    <row r="1194" spans="1:276" x14ac:dyDescent="0.3">
      <c r="A1194" s="2">
        <f>IFERROR(AVERAGEIF(Customer_Revenue[[#This Row],[1/3/2022]:[3/31/2022]], "&gt;0"), 0)</f>
        <v>34.411428571428573</v>
      </c>
      <c r="B1194" s="1">
        <f>IFERROR(AVEDEV(Customer_Revenue[[#This Row],[1/3/2022]:[3/31/2022]]),0)</f>
        <v>0.5191836734693871</v>
      </c>
      <c r="C1194" s="1">
        <f>IFERROR(MAX(0,#REF!-#REF!),0)</f>
        <v>0</v>
      </c>
      <c r="D1194" s="1">
        <f>IFERROR(#REF!+#REF!,0)</f>
        <v>0</v>
      </c>
      <c r="E1194" s="2">
        <f>IFERROR(AVERAGEIF(Customer_Revenue[[#This Row],[4/1/2022]:[6/30/2022]], "&gt;0"), 0)</f>
        <v>45.9</v>
      </c>
      <c r="F1194" s="1">
        <f>IFERROR(AVEDEV(Customer_Revenue[[#This Row],[4/1/2022]:[6/30/2022]]),0)</f>
        <v>7.2533333333333303</v>
      </c>
      <c r="G1194" s="1">
        <f>IFERROR(MAX(0,#REF!-#REF!),0)</f>
        <v>0</v>
      </c>
      <c r="H1194" s="1">
        <f>IFERROR(#REF!+#REF!,0)</f>
        <v>0</v>
      </c>
      <c r="I1194" s="2">
        <f>IFERROR(AVERAGEIF(Customer_Revenue[[#This Row],[4/1/2022]:[9/30/2022]], "&gt;0"),0)</f>
        <v>53.823846153846155</v>
      </c>
      <c r="J1194" s="1">
        <f>IFERROR(AVEDEV(Customer_Revenue[[#This Row],[4/1/2022]:[9/30/2022]]),0)</f>
        <v>12.855857988165683</v>
      </c>
      <c r="K1194" s="1">
        <f>IFERROR(MAX(0,Customer_Revenue[[#This Row],[Q3 Mean]]-Customer_Revenue[[#This Row],[Q3 Mean Absolute Deviation]]),0)</f>
        <v>40.967988165680474</v>
      </c>
      <c r="L1194" s="1">
        <f>IFERROR(MAX(0,Customer_Revenue[[#This Row],[Q3 Mean]]+Customer_Revenue[[#This Row],[Q3 Mean Absolute Deviation]]),0)</f>
        <v>66.679704142011843</v>
      </c>
      <c r="M1194" s="2">
        <f>IFERROR(AVERAGEIF(Customer_Revenue[[#This Row],[10/1/2021]:[3/31/2022]], "&gt;0"),0)</f>
        <v>34.323333333333331</v>
      </c>
      <c r="N1194" s="1">
        <f>IFERROR(AVEDEV(Customer_Revenue[[#This Row],[10/1/2021]:[3/31/2022]]),0)</f>
        <v>4.8743195266272252</v>
      </c>
      <c r="O1194" s="1">
        <f>IFERROR(MAX(0,#REF!-#REF!),0)</f>
        <v>0</v>
      </c>
      <c r="P1194" s="1">
        <f>IFERROR(#REF!+#REF!,0)</f>
        <v>0</v>
      </c>
      <c r="Q1194">
        <v>15180</v>
      </c>
      <c r="AA1194">
        <v>34.200000000000003</v>
      </c>
      <c r="AJ1194">
        <v>34.200000000000003</v>
      </c>
      <c r="AT1194">
        <v>34.200000000000003</v>
      </c>
      <c r="BD1194">
        <v>34.200000000000003</v>
      </c>
      <c r="BN1194">
        <v>0</v>
      </c>
      <c r="BX1194">
        <v>34.200000000000003</v>
      </c>
      <c r="CH1194">
        <v>34.200000000000003</v>
      </c>
      <c r="CK1194" s="17"/>
      <c r="CR1194">
        <v>34.200000000000003</v>
      </c>
      <c r="DB1194">
        <v>34.200000000000003</v>
      </c>
      <c r="DL1194">
        <v>33.82</v>
      </c>
      <c r="DV1194">
        <v>33.82</v>
      </c>
      <c r="EF1194">
        <v>35.32</v>
      </c>
      <c r="EP1194">
        <v>35.32</v>
      </c>
      <c r="EZ1194">
        <v>41.24</v>
      </c>
      <c r="FJ1194">
        <v>41.24</v>
      </c>
      <c r="FT1194">
        <v>41.24</v>
      </c>
      <c r="GD1194">
        <v>41.24</v>
      </c>
      <c r="GN1194">
        <v>42.78</v>
      </c>
      <c r="GX1194">
        <v>67.66</v>
      </c>
      <c r="HH1194">
        <v>67.66</v>
      </c>
      <c r="HR1194">
        <v>67.66</v>
      </c>
      <c r="IB1194">
        <v>67.66</v>
      </c>
      <c r="IL1194">
        <v>67.180000000000007</v>
      </c>
      <c r="IV1194">
        <v>67.180000000000007</v>
      </c>
      <c r="JF1194">
        <v>55.33</v>
      </c>
      <c r="JP1194">
        <v>31.64</v>
      </c>
    </row>
    <row r="1195" spans="1:276" x14ac:dyDescent="0.3">
      <c r="A1195" s="2">
        <f>IFERROR(AVERAGEIF(Customer_Revenue[[#This Row],[1/3/2022]:[3/31/2022]], "&gt;0"), 0)</f>
        <v>37.043846153846168</v>
      </c>
      <c r="B1195" s="1">
        <f>IFERROR(AVEDEV(Customer_Revenue[[#This Row],[1/3/2022]:[3/31/2022]]),0)</f>
        <v>6.240510204081624</v>
      </c>
      <c r="C1195" s="1">
        <f>IFERROR(MAX(0,#REF!-#REF!),0)</f>
        <v>0</v>
      </c>
      <c r="D1195" s="1">
        <f>IFERROR(#REF!+#REF!,0)</f>
        <v>0</v>
      </c>
      <c r="E1195" s="2">
        <f>IFERROR(AVERAGEIF(Customer_Revenue[[#This Row],[4/1/2022]:[6/30/2022]], "&gt;0"), 0)</f>
        <v>35.293846153846147</v>
      </c>
      <c r="F1195" s="1">
        <f>IFERROR(AVEDEV(Customer_Revenue[[#This Row],[4/1/2022]:[6/30/2022]]),0)</f>
        <v>0.55857988165680217</v>
      </c>
      <c r="G1195" s="1">
        <f>IFERROR(MAX(0,#REF!-#REF!),0)</f>
        <v>0</v>
      </c>
      <c r="H1195" s="1">
        <f>IFERROR(#REF!+#REF!,0)</f>
        <v>0</v>
      </c>
      <c r="I1195" s="2">
        <f>IFERROR(AVERAGEIF(Customer_Revenue[[#This Row],[4/1/2022]:[9/30/2022]], "&gt;0"),0)</f>
        <v>35.850769230769224</v>
      </c>
      <c r="J1195" s="1">
        <f>IFERROR(AVEDEV(Customer_Revenue[[#This Row],[4/1/2022]:[9/30/2022]]),0)</f>
        <v>0.66834319526627362</v>
      </c>
      <c r="K1195" s="1">
        <f>IFERROR(MAX(0,Customer_Revenue[[#This Row],[Q3 Mean]]-Customer_Revenue[[#This Row],[Q3 Mean Absolute Deviation]]),0)</f>
        <v>35.182426035502949</v>
      </c>
      <c r="L1195" s="1">
        <f>IFERROR(MAX(0,Customer_Revenue[[#This Row],[Q3 Mean]]+Customer_Revenue[[#This Row],[Q3 Mean Absolute Deviation]]),0)</f>
        <v>36.519112426035498</v>
      </c>
      <c r="M1195" s="2">
        <f>IFERROR(AVERAGEIF(Customer_Revenue[[#This Row],[10/1/2021]:[3/31/2022]], "&gt;0"),0)</f>
        <v>37.505384615384635</v>
      </c>
      <c r="N1195" s="1">
        <f>IFERROR(AVEDEV(Customer_Revenue[[#This Row],[10/1/2021]:[3/31/2022]]),0)</f>
        <v>3.7241152263374371</v>
      </c>
      <c r="O1195" s="1">
        <f>IFERROR(MAX(0,#REF!-#REF!),0)</f>
        <v>0</v>
      </c>
      <c r="P1195" s="1">
        <f>IFERROR(#REF!+#REF!,0)</f>
        <v>0</v>
      </c>
      <c r="Q1195">
        <v>15182</v>
      </c>
      <c r="V1195">
        <v>37.96</v>
      </c>
      <c r="AA1195">
        <v>37.96</v>
      </c>
      <c r="AE1195">
        <v>37.96</v>
      </c>
      <c r="AJ1195">
        <v>37.96</v>
      </c>
      <c r="AO1195">
        <v>37.97</v>
      </c>
      <c r="AT1195">
        <v>37.97</v>
      </c>
      <c r="AY1195">
        <v>37.97</v>
      </c>
      <c r="BD1195">
        <v>37.97</v>
      </c>
      <c r="BI1195">
        <v>37.97</v>
      </c>
      <c r="BN1195">
        <v>37.97</v>
      </c>
      <c r="BS1195">
        <v>37.97</v>
      </c>
      <c r="BX1195">
        <v>37.97</v>
      </c>
      <c r="CC1195">
        <v>37.97</v>
      </c>
      <c r="CH1195">
        <v>37.97</v>
      </c>
      <c r="CK1195" s="17"/>
      <c r="CM1195">
        <v>37.97</v>
      </c>
      <c r="CR1195">
        <v>37.97</v>
      </c>
      <c r="CW1195">
        <v>37.97</v>
      </c>
      <c r="DB1195">
        <v>37.97</v>
      </c>
      <c r="DG1195">
        <v>34.840000000000003</v>
      </c>
      <c r="DL1195">
        <v>34.840000000000003</v>
      </c>
      <c r="DQ1195">
        <v>44.84</v>
      </c>
      <c r="DV1195">
        <v>36.340000000000003</v>
      </c>
      <c r="DY1195">
        <v>-10</v>
      </c>
      <c r="EA1195">
        <v>36.340000000000003</v>
      </c>
      <c r="EF1195">
        <v>34.840000000000003</v>
      </c>
      <c r="EK1195">
        <v>34.840000000000003</v>
      </c>
      <c r="EP1195">
        <v>34.840000000000003</v>
      </c>
      <c r="EU1195">
        <v>34.840000000000003</v>
      </c>
      <c r="EZ1195">
        <v>34.840000000000003</v>
      </c>
      <c r="FE1195">
        <v>34.840000000000003</v>
      </c>
      <c r="FJ1195">
        <v>34.840000000000003</v>
      </c>
      <c r="FO1195">
        <v>34.840000000000003</v>
      </c>
      <c r="FT1195">
        <v>34.840000000000003</v>
      </c>
      <c r="FY1195">
        <v>34.840000000000003</v>
      </c>
      <c r="GD1195">
        <v>34.840000000000003</v>
      </c>
      <c r="GI1195">
        <v>36.020000000000003</v>
      </c>
      <c r="GN1195">
        <v>36.020000000000003</v>
      </c>
      <c r="GS1195">
        <v>36.020000000000003</v>
      </c>
      <c r="GX1195">
        <v>36.020000000000003</v>
      </c>
      <c r="HC1195">
        <v>36.020000000000003</v>
      </c>
      <c r="HH1195">
        <v>36.020000000000003</v>
      </c>
      <c r="HM1195">
        <v>36.020000000000003</v>
      </c>
      <c r="HR1195">
        <v>36.020000000000003</v>
      </c>
      <c r="HW1195">
        <v>36.020000000000003</v>
      </c>
      <c r="IB1195">
        <v>36.020000000000003</v>
      </c>
      <c r="IG1195">
        <v>36.020000000000003</v>
      </c>
      <c r="IL1195">
        <v>35.65</v>
      </c>
      <c r="IQ1195">
        <v>35.65</v>
      </c>
      <c r="IV1195">
        <v>35.65</v>
      </c>
      <c r="JA1195">
        <v>39.65</v>
      </c>
      <c r="JF1195">
        <v>36.86</v>
      </c>
      <c r="JK1195">
        <v>36.86</v>
      </c>
      <c r="JP1195">
        <v>36.86</v>
      </c>
    </row>
    <row r="1196" spans="1:276" x14ac:dyDescent="0.3">
      <c r="A1196" s="2">
        <f>IFERROR(AVERAGEIF(Customer_Revenue[[#This Row],[1/3/2022]:[3/31/2022]], "&gt;0"), 0)</f>
        <v>85.733076923076922</v>
      </c>
      <c r="B1196" s="1">
        <f>IFERROR(AVEDEV(Customer_Revenue[[#This Row],[1/3/2022]:[3/31/2022]]),0)</f>
        <v>15.307142857142859</v>
      </c>
      <c r="C1196" s="1">
        <f>IFERROR(MAX(0,#REF!-#REF!),0)</f>
        <v>0</v>
      </c>
      <c r="D1196" s="1">
        <f>IFERROR(#REF!+#REF!,0)</f>
        <v>0</v>
      </c>
      <c r="E1196" s="2">
        <f>IFERROR(AVERAGEIF(Customer_Revenue[[#This Row],[4/1/2022]:[6/30/2022]], "&gt;0"), 0)</f>
        <v>81.345384615384603</v>
      </c>
      <c r="F1196" s="1">
        <f>IFERROR(AVEDEV(Customer_Revenue[[#This Row],[4/1/2022]:[6/30/2022]]),0)</f>
        <v>4.6426035502958598</v>
      </c>
      <c r="G1196" s="1">
        <f>IFERROR(MAX(0,#REF!-#REF!),0)</f>
        <v>0</v>
      </c>
      <c r="H1196" s="1">
        <f>IFERROR(#REF!+#REF!,0)</f>
        <v>0</v>
      </c>
      <c r="I1196" s="2">
        <f>IFERROR(AVERAGEIF(Customer_Revenue[[#This Row],[4/1/2022]:[9/30/2022]], "&gt;0"),0)</f>
        <v>78.351538461538425</v>
      </c>
      <c r="J1196" s="1">
        <f>IFERROR(AVEDEV(Customer_Revenue[[#This Row],[4/1/2022]:[9/30/2022]]),0)</f>
        <v>4.9823076923076934</v>
      </c>
      <c r="K1196" s="1">
        <f>IFERROR(MAX(0,Customer_Revenue[[#This Row],[Q3 Mean]]-Customer_Revenue[[#This Row],[Q3 Mean Absolute Deviation]]),0)</f>
        <v>73.369230769230725</v>
      </c>
      <c r="L1196" s="1">
        <f>IFERROR(MAX(0,Customer_Revenue[[#This Row],[Q3 Mean]]+Customer_Revenue[[#This Row],[Q3 Mean Absolute Deviation]]),0)</f>
        <v>83.333846153846125</v>
      </c>
      <c r="M1196" s="2">
        <f>IFERROR(AVERAGEIF(Customer_Revenue[[#This Row],[10/1/2021]:[3/31/2022]], "&gt;0"),0)</f>
        <v>85.70961538461539</v>
      </c>
      <c r="N1196" s="1">
        <f>IFERROR(AVEDEV(Customer_Revenue[[#This Row],[10/1/2021]:[3/31/2022]]),0)</f>
        <v>13.756104252400545</v>
      </c>
      <c r="O1196" s="1">
        <f>IFERROR(MAX(0,#REF!-#REF!),0)</f>
        <v>0</v>
      </c>
      <c r="P1196" s="1">
        <f>IFERROR(#REF!+#REF!,0)</f>
        <v>0</v>
      </c>
      <c r="Q1196">
        <v>15183</v>
      </c>
      <c r="V1196">
        <v>96.32</v>
      </c>
      <c r="AA1196">
        <v>96.32</v>
      </c>
      <c r="AE1196">
        <v>116.32</v>
      </c>
      <c r="AJ1196">
        <v>96.32</v>
      </c>
      <c r="AO1196">
        <v>67.2</v>
      </c>
      <c r="AT1196">
        <v>63.36</v>
      </c>
      <c r="AY1196">
        <v>85.76</v>
      </c>
      <c r="BD1196">
        <v>85.76</v>
      </c>
      <c r="BI1196">
        <v>85.76</v>
      </c>
      <c r="BN1196">
        <v>95.2</v>
      </c>
      <c r="BS1196">
        <v>75.2</v>
      </c>
      <c r="BX1196">
        <v>75.2</v>
      </c>
      <c r="CC1196">
        <v>75.2</v>
      </c>
      <c r="CH1196">
        <v>85.2</v>
      </c>
      <c r="CK1196" s="17"/>
      <c r="CM1196">
        <v>75.2</v>
      </c>
      <c r="CR1196">
        <v>75.2</v>
      </c>
      <c r="CW1196">
        <v>75.2</v>
      </c>
      <c r="DB1196">
        <v>95.76</v>
      </c>
      <c r="DD1196">
        <v>-10</v>
      </c>
      <c r="DG1196">
        <v>81.540000000000006</v>
      </c>
      <c r="DL1196">
        <v>80.34</v>
      </c>
      <c r="DQ1196">
        <v>80.34</v>
      </c>
      <c r="DV1196">
        <v>90.42</v>
      </c>
      <c r="EA1196">
        <v>90.42</v>
      </c>
      <c r="EF1196">
        <v>134.29000000000002</v>
      </c>
      <c r="EK1196">
        <v>75.31</v>
      </c>
      <c r="EP1196">
        <v>75.31</v>
      </c>
      <c r="EU1196">
        <v>75.31</v>
      </c>
      <c r="EZ1196">
        <v>75.31</v>
      </c>
      <c r="FE1196">
        <v>75.31</v>
      </c>
      <c r="FJ1196">
        <v>75.31</v>
      </c>
      <c r="FO1196">
        <v>75.31</v>
      </c>
      <c r="FT1196">
        <v>81.38</v>
      </c>
      <c r="FY1196">
        <v>81.38</v>
      </c>
      <c r="GD1196">
        <v>81.38</v>
      </c>
      <c r="GI1196">
        <v>82.56</v>
      </c>
      <c r="GN1196">
        <v>82.56</v>
      </c>
      <c r="GS1196">
        <v>90.56</v>
      </c>
      <c r="GX1196">
        <v>90.56</v>
      </c>
      <c r="HC1196">
        <v>90.56</v>
      </c>
      <c r="HH1196">
        <v>80.48</v>
      </c>
      <c r="HM1196">
        <v>80.48</v>
      </c>
      <c r="HR1196">
        <v>80.48</v>
      </c>
      <c r="HW1196">
        <v>80.48</v>
      </c>
      <c r="IB1196">
        <v>80.48</v>
      </c>
      <c r="IG1196">
        <v>72.48</v>
      </c>
      <c r="IL1196">
        <v>72.11</v>
      </c>
      <c r="IQ1196">
        <v>72.11</v>
      </c>
      <c r="IV1196">
        <v>72.11</v>
      </c>
      <c r="JA1196">
        <v>72.11</v>
      </c>
      <c r="JF1196">
        <v>72.11</v>
      </c>
      <c r="JK1196">
        <v>72.11</v>
      </c>
      <c r="JP1196">
        <v>72.11</v>
      </c>
    </row>
    <row r="1197" spans="1:276" x14ac:dyDescent="0.3">
      <c r="A1197" s="2">
        <f>IFERROR(AVERAGEIF(Customer_Revenue[[#This Row],[1/3/2022]:[3/31/2022]], "&gt;0"), 0)</f>
        <v>21.026923076923079</v>
      </c>
      <c r="B1197" s="1">
        <f>IFERROR(AVEDEV(Customer_Revenue[[#This Row],[1/3/2022]:[3/31/2022]]),0)</f>
        <v>1.4218934911242618</v>
      </c>
      <c r="C1197" s="1">
        <f>IFERROR(MAX(0,#REF!-#REF!),0)</f>
        <v>0</v>
      </c>
      <c r="D1197" s="1">
        <f>IFERROR(#REF!+#REF!,0)</f>
        <v>0</v>
      </c>
      <c r="E1197" s="2">
        <f>IFERROR(AVERAGEIF(Customer_Revenue[[#This Row],[4/1/2022]:[6/30/2022]], "&gt;0"), 0)</f>
        <v>20</v>
      </c>
      <c r="F1197" s="1">
        <f>IFERROR(AVEDEV(Customer_Revenue[[#This Row],[4/1/2022]:[6/30/2022]]),0)</f>
        <v>0</v>
      </c>
      <c r="G1197" s="1">
        <f>IFERROR(MAX(0,#REF!-#REF!),0)</f>
        <v>0</v>
      </c>
      <c r="H1197" s="1">
        <f>IFERROR(#REF!+#REF!,0)</f>
        <v>0</v>
      </c>
      <c r="I1197" s="2">
        <f>IFERROR(AVERAGEIF(Customer_Revenue[[#This Row],[4/1/2022]:[9/30/2022]], "&gt;0"),0)</f>
        <v>20.017692307692307</v>
      </c>
      <c r="J1197" s="1">
        <f>IFERROR(AVEDEV(Customer_Revenue[[#This Row],[4/1/2022]:[9/30/2022]]),0)</f>
        <v>3.4023668639053067E-2</v>
      </c>
      <c r="K1197" s="1">
        <f>IFERROR(MAX(0,Customer_Revenue[[#This Row],[Q3 Mean]]-Customer_Revenue[[#This Row],[Q3 Mean Absolute Deviation]]),0)</f>
        <v>19.983668639053253</v>
      </c>
      <c r="L1197" s="1">
        <f>IFERROR(MAX(0,Customer_Revenue[[#This Row],[Q3 Mean]]+Customer_Revenue[[#This Row],[Q3 Mean Absolute Deviation]]),0)</f>
        <v>20.051715976331362</v>
      </c>
      <c r="M1197" s="2">
        <f>IFERROR(AVERAGEIF(Customer_Revenue[[#This Row],[10/1/2021]:[3/31/2022]], "&gt;0"),0)</f>
        <v>22.361538461538466</v>
      </c>
      <c r="N1197" s="1">
        <f>IFERROR(AVEDEV(Customer_Revenue[[#This Row],[10/1/2021]:[3/31/2022]]),0)</f>
        <v>2.9065088757396458</v>
      </c>
      <c r="O1197" s="1">
        <f>IFERROR(MAX(0,#REF!-#REF!),0)</f>
        <v>0</v>
      </c>
      <c r="P1197" s="1">
        <f>IFERROR(#REF!+#REF!,0)</f>
        <v>0</v>
      </c>
      <c r="Q1197">
        <v>15184</v>
      </c>
      <c r="V1197">
        <v>22.6</v>
      </c>
      <c r="AA1197">
        <v>20</v>
      </c>
      <c r="AE1197">
        <v>25.55</v>
      </c>
      <c r="AJ1197">
        <v>20</v>
      </c>
      <c r="AO1197">
        <v>20</v>
      </c>
      <c r="AT1197">
        <v>20</v>
      </c>
      <c r="AY1197">
        <v>20</v>
      </c>
      <c r="BD1197">
        <v>22.6</v>
      </c>
      <c r="BI1197">
        <v>20</v>
      </c>
      <c r="BN1197">
        <v>25.55</v>
      </c>
      <c r="BS1197">
        <v>49.15</v>
      </c>
      <c r="BX1197">
        <v>20</v>
      </c>
      <c r="CC1197">
        <v>22.6</v>
      </c>
      <c r="CH1197">
        <v>20</v>
      </c>
      <c r="CK1197" s="17"/>
      <c r="CM1197">
        <v>20</v>
      </c>
      <c r="CR1197">
        <v>25.55</v>
      </c>
      <c r="CW1197">
        <v>20</v>
      </c>
      <c r="DB1197">
        <v>20</v>
      </c>
      <c r="DG1197">
        <v>20</v>
      </c>
      <c r="DL1197">
        <v>20</v>
      </c>
      <c r="DQ1197">
        <v>22.6</v>
      </c>
      <c r="DV1197">
        <v>20</v>
      </c>
      <c r="EA1197">
        <v>22.6</v>
      </c>
      <c r="EF1197">
        <v>20</v>
      </c>
      <c r="EK1197">
        <v>20</v>
      </c>
      <c r="EP1197">
        <v>22.6</v>
      </c>
      <c r="EU1197">
        <v>20</v>
      </c>
      <c r="EZ1197">
        <v>20</v>
      </c>
      <c r="FE1197">
        <v>20</v>
      </c>
      <c r="FJ1197">
        <v>20</v>
      </c>
      <c r="FO1197">
        <v>20</v>
      </c>
      <c r="FT1197">
        <v>20</v>
      </c>
      <c r="FY1197">
        <v>20</v>
      </c>
      <c r="GD1197">
        <v>20</v>
      </c>
      <c r="GI1197">
        <v>20</v>
      </c>
      <c r="GN1197">
        <v>20</v>
      </c>
      <c r="GS1197">
        <v>20</v>
      </c>
      <c r="GX1197">
        <v>20</v>
      </c>
      <c r="HC1197">
        <v>20</v>
      </c>
      <c r="HH1197">
        <v>20</v>
      </c>
      <c r="HM1197">
        <v>20</v>
      </c>
      <c r="HR1197">
        <v>20</v>
      </c>
      <c r="HW1197">
        <v>20</v>
      </c>
      <c r="IB1197">
        <v>20</v>
      </c>
      <c r="IG1197">
        <v>20</v>
      </c>
      <c r="IL1197">
        <v>20</v>
      </c>
      <c r="IQ1197">
        <v>20</v>
      </c>
      <c r="IV1197">
        <v>20.46</v>
      </c>
      <c r="JA1197">
        <v>20</v>
      </c>
      <c r="JF1197">
        <v>20</v>
      </c>
      <c r="JK1197">
        <v>20</v>
      </c>
      <c r="JP1197">
        <v>20</v>
      </c>
    </row>
    <row r="1198" spans="1:276" x14ac:dyDescent="0.3">
      <c r="A1198" s="2">
        <f>IFERROR(AVERAGEIF(Customer_Revenue[[#This Row],[1/3/2022]:[3/31/2022]], "&gt;0"), 0)</f>
        <v>20.200000000000003</v>
      </c>
      <c r="B1198" s="1">
        <f>IFERROR(AVEDEV(Customer_Revenue[[#This Row],[1/3/2022]:[3/31/2022]]),0)</f>
        <v>0.36923076923077175</v>
      </c>
      <c r="C1198" s="1">
        <f>IFERROR(MAX(0,#REF!-#REF!),0)</f>
        <v>0</v>
      </c>
      <c r="D1198" s="1">
        <f>IFERROR(#REF!+#REF!,0)</f>
        <v>0</v>
      </c>
      <c r="E1198" s="2">
        <f>IFERROR(AVERAGEIF(Customer_Revenue[[#This Row],[4/1/2022]:[6/30/2022]], "&gt;0"), 0)</f>
        <v>48.956428571428567</v>
      </c>
      <c r="F1198" s="1">
        <f>IFERROR(AVEDEV(Customer_Revenue[[#This Row],[4/1/2022]:[6/30/2022]]),0)</f>
        <v>53.776224489795915</v>
      </c>
      <c r="G1198" s="1">
        <f>IFERROR(MAX(0,#REF!-#REF!),0)</f>
        <v>0</v>
      </c>
      <c r="H1198" s="1">
        <f>IFERROR(#REF!+#REF!,0)</f>
        <v>0</v>
      </c>
      <c r="I1198" s="2">
        <f>IFERROR(AVERAGEIF(Customer_Revenue[[#This Row],[4/1/2022]:[9/30/2022]], "&gt;0"),0)</f>
        <v>35.157777777777774</v>
      </c>
      <c r="J1198" s="1">
        <f>IFERROR(AVEDEV(Customer_Revenue[[#This Row],[4/1/2022]:[9/30/2022]]),0)</f>
        <v>28.906090534979441</v>
      </c>
      <c r="K1198" s="1">
        <f>IFERROR(MAX(0,Customer_Revenue[[#This Row],[Q3 Mean]]-Customer_Revenue[[#This Row],[Q3 Mean Absolute Deviation]]),0)</f>
        <v>6.251687242798333</v>
      </c>
      <c r="L1198" s="1">
        <f>IFERROR(MAX(0,Customer_Revenue[[#This Row],[Q3 Mean]]+Customer_Revenue[[#This Row],[Q3 Mean Absolute Deviation]]),0)</f>
        <v>64.063868312757222</v>
      </c>
      <c r="M1198" s="2">
        <f>IFERROR(AVERAGEIF(Customer_Revenue[[#This Row],[10/1/2021]:[3/31/2022]], "&gt;0"),0)</f>
        <v>28.968518518518518</v>
      </c>
      <c r="N1198" s="1">
        <f>IFERROR(AVEDEV(Customer_Revenue[[#This Row],[10/1/2021]:[3/31/2022]]),0)</f>
        <v>16.668998628257889</v>
      </c>
      <c r="O1198" s="1">
        <f>IFERROR(MAX(0,#REF!-#REF!),0)</f>
        <v>0</v>
      </c>
      <c r="P1198" s="1">
        <f>IFERROR(#REF!+#REF!,0)</f>
        <v>0</v>
      </c>
      <c r="Q1198">
        <v>15185</v>
      </c>
      <c r="V1198">
        <v>20</v>
      </c>
      <c r="AA1198">
        <v>20</v>
      </c>
      <c r="AE1198">
        <v>20</v>
      </c>
      <c r="AJ1198">
        <v>20</v>
      </c>
      <c r="AO1198">
        <v>20</v>
      </c>
      <c r="AT1198">
        <v>20</v>
      </c>
      <c r="AY1198">
        <v>20</v>
      </c>
      <c r="BD1198">
        <v>20</v>
      </c>
      <c r="BI1198">
        <v>20</v>
      </c>
      <c r="BN1198">
        <v>20</v>
      </c>
      <c r="BP1198">
        <v>254</v>
      </c>
      <c r="BS1198">
        <v>25.55</v>
      </c>
      <c r="BX1198">
        <v>20</v>
      </c>
      <c r="CC1198">
        <v>20</v>
      </c>
      <c r="CH1198">
        <v>20</v>
      </c>
      <c r="CK1198" s="17"/>
      <c r="CM1198">
        <v>20</v>
      </c>
      <c r="CR1198">
        <v>22.6</v>
      </c>
      <c r="CW1198">
        <v>20</v>
      </c>
      <c r="DB1198">
        <v>20</v>
      </c>
      <c r="DG1198">
        <v>20</v>
      </c>
      <c r="DL1198">
        <v>20</v>
      </c>
      <c r="DQ1198">
        <v>20</v>
      </c>
      <c r="DV1198">
        <v>20</v>
      </c>
      <c r="EA1198">
        <v>20</v>
      </c>
      <c r="EF1198">
        <v>20</v>
      </c>
      <c r="EK1198">
        <v>20</v>
      </c>
      <c r="EP1198">
        <v>20</v>
      </c>
      <c r="EU1198">
        <v>20</v>
      </c>
      <c r="EZ1198">
        <v>20</v>
      </c>
      <c r="FE1198">
        <v>20</v>
      </c>
      <c r="FJ1198">
        <v>20</v>
      </c>
      <c r="FO1198">
        <v>20</v>
      </c>
      <c r="FT1198">
        <v>20</v>
      </c>
      <c r="FY1198">
        <v>20</v>
      </c>
      <c r="GD1198">
        <v>20</v>
      </c>
      <c r="GI1198">
        <v>20</v>
      </c>
      <c r="GN1198">
        <v>20</v>
      </c>
      <c r="GS1198">
        <v>20</v>
      </c>
      <c r="GX1198">
        <v>20</v>
      </c>
      <c r="GY1198">
        <v>425.39</v>
      </c>
      <c r="HC1198">
        <v>20</v>
      </c>
      <c r="HH1198">
        <v>20</v>
      </c>
      <c r="HM1198">
        <v>20</v>
      </c>
      <c r="HR1198">
        <v>20</v>
      </c>
      <c r="HW1198">
        <v>20</v>
      </c>
      <c r="IB1198">
        <v>20</v>
      </c>
      <c r="IG1198">
        <v>20</v>
      </c>
      <c r="IL1198">
        <v>20</v>
      </c>
      <c r="IQ1198">
        <v>20.46</v>
      </c>
      <c r="IV1198">
        <v>23.41</v>
      </c>
      <c r="JA1198">
        <v>20</v>
      </c>
      <c r="JF1198">
        <v>20</v>
      </c>
      <c r="JK1198">
        <v>20</v>
      </c>
      <c r="JP1198">
        <v>20</v>
      </c>
    </row>
    <row r="1199" spans="1:276" x14ac:dyDescent="0.3">
      <c r="A1199" s="2">
        <f>IFERROR(AVERAGEIF(Customer_Revenue[[#This Row],[1/3/2022]:[3/31/2022]], "&gt;0"), 0)</f>
        <v>26.486153846153837</v>
      </c>
      <c r="B1199" s="1">
        <f>IFERROR(AVEDEV(Customer_Revenue[[#This Row],[1/3/2022]:[3/31/2022]]),0)</f>
        <v>0.53254437869821936</v>
      </c>
      <c r="C1199" s="1">
        <f>IFERROR(MAX(0,#REF!-#REF!),0)</f>
        <v>0</v>
      </c>
      <c r="D1199" s="1">
        <f>IFERROR(#REF!+#REF!,0)</f>
        <v>0</v>
      </c>
      <c r="E1199" s="2">
        <f>IFERROR(AVERAGEIF(Customer_Revenue[[#This Row],[4/1/2022]:[6/30/2022]], "&gt;0"), 0)</f>
        <v>28.232307692307693</v>
      </c>
      <c r="F1199" s="1">
        <f>IFERROR(AVEDEV(Customer_Revenue[[#This Row],[4/1/2022]:[6/30/2022]]),0)</f>
        <v>0.72899408284023626</v>
      </c>
      <c r="G1199" s="1">
        <f>IFERROR(MAX(0,#REF!-#REF!),0)</f>
        <v>0</v>
      </c>
      <c r="H1199" s="1">
        <f>IFERROR(#REF!+#REF!,0)</f>
        <v>0</v>
      </c>
      <c r="I1199" s="2">
        <f>IFERROR(AVERAGEIF(Customer_Revenue[[#This Row],[4/1/2022]:[9/30/2022]], "&gt;0"),0)</f>
        <v>28.576923076923087</v>
      </c>
      <c r="J1199" s="1">
        <f>IFERROR(AVEDEV(Customer_Revenue[[#This Row],[4/1/2022]:[9/30/2022]]),0)</f>
        <v>0.57656804733727363</v>
      </c>
      <c r="K1199" s="1">
        <f>IFERROR(MAX(0,Customer_Revenue[[#This Row],[Q3 Mean]]-Customer_Revenue[[#This Row],[Q3 Mean Absolute Deviation]]),0)</f>
        <v>28.000355029585812</v>
      </c>
      <c r="L1199" s="1">
        <f>IFERROR(MAX(0,Customer_Revenue[[#This Row],[Q3 Mean]]+Customer_Revenue[[#This Row],[Q3 Mean Absolute Deviation]]),0)</f>
        <v>29.153491124260363</v>
      </c>
      <c r="M1199" s="2">
        <f>IFERROR(AVERAGEIF(Customer_Revenue[[#This Row],[10/1/2021]:[3/31/2022]], "&gt;0"),0)</f>
        <v>26.932307692307685</v>
      </c>
      <c r="N1199" s="1">
        <f>IFERROR(AVEDEV(Customer_Revenue[[#This Row],[10/1/2021]:[3/31/2022]]),0)</f>
        <v>0.79230769230769205</v>
      </c>
      <c r="O1199" s="1">
        <f>IFERROR(MAX(0,#REF!-#REF!),0)</f>
        <v>0</v>
      </c>
      <c r="P1199" s="1">
        <f>IFERROR(#REF!+#REF!,0)</f>
        <v>0</v>
      </c>
      <c r="Q1199">
        <v>15186</v>
      </c>
      <c r="V1199">
        <v>27.75</v>
      </c>
      <c r="AA1199">
        <v>27.75</v>
      </c>
      <c r="AE1199">
        <v>27.75</v>
      </c>
      <c r="AJ1199">
        <v>27.75</v>
      </c>
      <c r="AO1199">
        <v>27.75</v>
      </c>
      <c r="AT1199">
        <v>27.75</v>
      </c>
      <c r="AY1199">
        <v>27.75</v>
      </c>
      <c r="BD1199">
        <v>27.75</v>
      </c>
      <c r="BI1199">
        <v>27.75</v>
      </c>
      <c r="BN1199">
        <v>27.75</v>
      </c>
      <c r="BS1199">
        <v>26.14</v>
      </c>
      <c r="BX1199">
        <v>26.14</v>
      </c>
      <c r="CC1199">
        <v>26.14</v>
      </c>
      <c r="CH1199">
        <v>26.14</v>
      </c>
      <c r="CK1199" s="17"/>
      <c r="CM1199">
        <v>26.14</v>
      </c>
      <c r="CR1199">
        <v>26.14</v>
      </c>
      <c r="CW1199">
        <v>26.14</v>
      </c>
      <c r="DB1199">
        <v>26.14</v>
      </c>
      <c r="DG1199">
        <v>26.14</v>
      </c>
      <c r="DL1199">
        <v>26.14</v>
      </c>
      <c r="DQ1199">
        <v>26.14</v>
      </c>
      <c r="DV1199">
        <v>26.14</v>
      </c>
      <c r="EA1199">
        <v>26.14</v>
      </c>
      <c r="EF1199">
        <v>27.64</v>
      </c>
      <c r="EK1199">
        <v>27.64</v>
      </c>
      <c r="EP1199">
        <v>27.64</v>
      </c>
      <c r="EU1199">
        <v>27.64</v>
      </c>
      <c r="EZ1199">
        <v>27.64</v>
      </c>
      <c r="FE1199">
        <v>27.64</v>
      </c>
      <c r="FJ1199">
        <v>27.64</v>
      </c>
      <c r="FO1199">
        <v>27.64</v>
      </c>
      <c r="FT1199">
        <v>27.64</v>
      </c>
      <c r="FY1199">
        <v>27.64</v>
      </c>
      <c r="GD1199">
        <v>27.64</v>
      </c>
      <c r="GI1199">
        <v>29.18</v>
      </c>
      <c r="GN1199">
        <v>29.18</v>
      </c>
      <c r="GS1199">
        <v>29.18</v>
      </c>
      <c r="GX1199">
        <v>29.18</v>
      </c>
      <c r="HC1199">
        <v>29.18</v>
      </c>
      <c r="HH1199">
        <v>29.18</v>
      </c>
      <c r="HM1199">
        <v>29.18</v>
      </c>
      <c r="HR1199">
        <v>29.18</v>
      </c>
      <c r="HW1199">
        <v>29.18</v>
      </c>
      <c r="IB1199">
        <v>29.18</v>
      </c>
      <c r="IG1199">
        <v>29.18</v>
      </c>
      <c r="IL1199">
        <v>28.7</v>
      </c>
      <c r="IQ1199">
        <v>28.7</v>
      </c>
      <c r="IV1199">
        <v>28.7</v>
      </c>
      <c r="JA1199">
        <v>28.7</v>
      </c>
      <c r="JF1199">
        <v>28.7</v>
      </c>
      <c r="JK1199">
        <v>28.7</v>
      </c>
      <c r="JP1199">
        <v>28.7</v>
      </c>
    </row>
    <row r="1200" spans="1:276" x14ac:dyDescent="0.3">
      <c r="A1200" s="2">
        <f>IFERROR(AVERAGEIF(Customer_Revenue[[#This Row],[1/3/2022]:[3/31/2022]], "&gt;0"), 0)</f>
        <v>20.899230769230769</v>
      </c>
      <c r="B1200" s="1">
        <f>IFERROR(AVEDEV(Customer_Revenue[[#This Row],[1/3/2022]:[3/31/2022]]),0)</f>
        <v>3.8300591715976329</v>
      </c>
      <c r="C1200" s="1">
        <f>IFERROR(MAX(0,#REF!-#REF!),0)</f>
        <v>0</v>
      </c>
      <c r="D1200" s="1">
        <f>IFERROR(#REF!+#REF!,0)</f>
        <v>0</v>
      </c>
      <c r="E1200" s="2">
        <f>IFERROR(AVERAGEIF(Customer_Revenue[[#This Row],[4/1/2022]:[6/30/2022]], "&gt;0"), 0)</f>
        <v>23.074615384615381</v>
      </c>
      <c r="F1200" s="1">
        <f>IFERROR(AVEDEV(Customer_Revenue[[#This Row],[4/1/2022]:[6/30/2022]]),0)</f>
        <v>3.7742011834319524</v>
      </c>
      <c r="G1200" s="1">
        <f>IFERROR(MAX(0,#REF!-#REF!),0)</f>
        <v>0</v>
      </c>
      <c r="H1200" s="1">
        <f>IFERROR(#REF!+#REF!,0)</f>
        <v>0</v>
      </c>
      <c r="I1200" s="2">
        <f>IFERROR(AVERAGEIF(Customer_Revenue[[#This Row],[4/1/2022]:[9/30/2022]], "&gt;0"),0)</f>
        <v>23.619615384615386</v>
      </c>
      <c r="J1200" s="1">
        <f>IFERROR(AVEDEV(Customer_Revenue[[#This Row],[4/1/2022]:[9/30/2022]]),0)</f>
        <v>3.6457692307692309</v>
      </c>
      <c r="K1200" s="1">
        <f>IFERROR(MAX(0,Customer_Revenue[[#This Row],[Q3 Mean]]-Customer_Revenue[[#This Row],[Q3 Mean Absolute Deviation]]),0)</f>
        <v>19.973846153846154</v>
      </c>
      <c r="L1200" s="1">
        <f>IFERROR(MAX(0,Customer_Revenue[[#This Row],[Q3 Mean]]+Customer_Revenue[[#This Row],[Q3 Mean Absolute Deviation]]),0)</f>
        <v>27.265384615384619</v>
      </c>
      <c r="M1200" s="2">
        <f>IFERROR(AVERAGEIF(Customer_Revenue[[#This Row],[10/1/2021]:[3/31/2022]], "&gt;0"),0)</f>
        <v>21.256923076923076</v>
      </c>
      <c r="N1200" s="1">
        <f>IFERROR(AVEDEV(Customer_Revenue[[#This Row],[10/1/2021]:[3/31/2022]]),0)</f>
        <v>3.8676923076923062</v>
      </c>
      <c r="O1200" s="1">
        <f>IFERROR(MAX(0,#REF!-#REF!),0)</f>
        <v>0</v>
      </c>
      <c r="P1200" s="1">
        <f>IFERROR(#REF!+#REF!,0)</f>
        <v>0</v>
      </c>
      <c r="Q1200">
        <v>15187</v>
      </c>
      <c r="V1200">
        <v>16.82</v>
      </c>
      <c r="AA1200">
        <v>24.14</v>
      </c>
      <c r="AE1200">
        <v>16.75</v>
      </c>
      <c r="AJ1200">
        <v>24.14</v>
      </c>
      <c r="AO1200">
        <v>16.82</v>
      </c>
      <c r="AT1200">
        <v>26.84</v>
      </c>
      <c r="AY1200">
        <v>19.52</v>
      </c>
      <c r="BD1200">
        <v>26.77</v>
      </c>
      <c r="BI1200">
        <v>19.45</v>
      </c>
      <c r="BN1200">
        <v>26.77</v>
      </c>
      <c r="BS1200">
        <v>19.45</v>
      </c>
      <c r="BX1200">
        <v>26.77</v>
      </c>
      <c r="CC1200">
        <v>16.75</v>
      </c>
      <c r="CH1200">
        <v>24.07</v>
      </c>
      <c r="CK1200" s="17"/>
      <c r="CM1200">
        <v>16.75</v>
      </c>
      <c r="CR1200">
        <v>24.07</v>
      </c>
      <c r="CW1200">
        <v>16.75</v>
      </c>
      <c r="DB1200">
        <v>24.07</v>
      </c>
      <c r="DG1200">
        <v>16.75</v>
      </c>
      <c r="DL1200">
        <v>24.07</v>
      </c>
      <c r="DQ1200">
        <v>16.75</v>
      </c>
      <c r="DV1200">
        <v>24.07</v>
      </c>
      <c r="EA1200">
        <v>16.75</v>
      </c>
      <c r="EF1200">
        <v>24.07</v>
      </c>
      <c r="EK1200">
        <v>16.75</v>
      </c>
      <c r="EP1200">
        <v>26.77</v>
      </c>
      <c r="EU1200">
        <v>19.45</v>
      </c>
      <c r="EZ1200">
        <v>26.77</v>
      </c>
      <c r="FE1200">
        <v>19.45</v>
      </c>
      <c r="FJ1200">
        <v>26.77</v>
      </c>
      <c r="FO1200">
        <v>19.45</v>
      </c>
      <c r="FT1200">
        <v>26.77</v>
      </c>
      <c r="FY1200">
        <v>19.45</v>
      </c>
      <c r="GD1200">
        <v>26.77</v>
      </c>
      <c r="GI1200">
        <v>20.63</v>
      </c>
      <c r="GN1200">
        <v>27.95</v>
      </c>
      <c r="GS1200">
        <v>20.63</v>
      </c>
      <c r="GX1200">
        <v>27.95</v>
      </c>
      <c r="HC1200">
        <v>17.93</v>
      </c>
      <c r="HH1200">
        <v>25.25</v>
      </c>
      <c r="HM1200">
        <v>20.63</v>
      </c>
      <c r="HR1200">
        <v>27.95</v>
      </c>
      <c r="HW1200">
        <v>20.63</v>
      </c>
      <c r="IB1200">
        <v>27.95</v>
      </c>
      <c r="IG1200">
        <v>20.63</v>
      </c>
      <c r="IL1200">
        <v>27.58</v>
      </c>
      <c r="IQ1200">
        <v>20.260000000000002</v>
      </c>
      <c r="IV1200">
        <v>27.58</v>
      </c>
      <c r="JA1200">
        <v>20.260000000000002</v>
      </c>
      <c r="JF1200">
        <v>27.58</v>
      </c>
      <c r="JK1200">
        <v>20.260000000000002</v>
      </c>
      <c r="JP1200">
        <v>27.58</v>
      </c>
    </row>
    <row r="1201" spans="1:277" x14ac:dyDescent="0.3">
      <c r="A1201" s="2">
        <f>IFERROR(AVERAGEIF(Customer_Revenue[[#This Row],[1/3/2022]:[3/31/2022]], "&gt;0"), 0)</f>
        <v>48.861538461538458</v>
      </c>
      <c r="B1201" s="1">
        <f>IFERROR(AVEDEV(Customer_Revenue[[#This Row],[1/3/2022]:[3/31/2022]]),0)</f>
        <v>33.414437869822478</v>
      </c>
      <c r="C1201" s="1">
        <f>IFERROR(MAX(0,#REF!-#REF!),0)</f>
        <v>0</v>
      </c>
      <c r="D1201" s="1">
        <f>IFERROR(#REF!+#REF!,0)</f>
        <v>0</v>
      </c>
      <c r="E1201" s="2">
        <f>IFERROR(AVERAGEIF(Customer_Revenue[[#This Row],[4/1/2022]:[6/30/2022]], "&gt;0"), 0)</f>
        <v>45.466923076923081</v>
      </c>
      <c r="F1201" s="1">
        <f>IFERROR(AVEDEV(Customer_Revenue[[#This Row],[4/1/2022]:[6/30/2022]]),0)</f>
        <v>28.10603550295858</v>
      </c>
      <c r="G1201" s="1">
        <f>IFERROR(MAX(0,#REF!-#REF!),0)</f>
        <v>0</v>
      </c>
      <c r="H1201" s="1">
        <f>IFERROR(#REF!+#REF!,0)</f>
        <v>0</v>
      </c>
      <c r="I1201" s="2">
        <f>IFERROR(AVERAGEIF(Customer_Revenue[[#This Row],[4/1/2022]:[9/30/2022]], "&gt;0"),0)</f>
        <v>46.410769230769233</v>
      </c>
      <c r="J1201" s="1">
        <f>IFERROR(AVEDEV(Customer_Revenue[[#This Row],[4/1/2022]:[9/30/2022]]),0)</f>
        <v>27.964260355029595</v>
      </c>
      <c r="K1201" s="1">
        <f>IFERROR(MAX(0,Customer_Revenue[[#This Row],[Q3 Mean]]-Customer_Revenue[[#This Row],[Q3 Mean Absolute Deviation]]),0)</f>
        <v>18.446508875739639</v>
      </c>
      <c r="L1201" s="1">
        <f>IFERROR(MAX(0,Customer_Revenue[[#This Row],[Q3 Mean]]+Customer_Revenue[[#This Row],[Q3 Mean Absolute Deviation]]),0)</f>
        <v>74.375029585798828</v>
      </c>
      <c r="M1201" s="2">
        <f>IFERROR(AVERAGEIF(Customer_Revenue[[#This Row],[10/1/2021]:[3/31/2022]], "&gt;0"),0)</f>
        <v>46.464230769230767</v>
      </c>
      <c r="N1201" s="1">
        <f>IFERROR(AVEDEV(Customer_Revenue[[#This Row],[10/1/2021]:[3/31/2022]]),0)</f>
        <v>30.753106508875739</v>
      </c>
      <c r="O1201" s="1">
        <f>IFERROR(MAX(0,#REF!-#REF!),0)</f>
        <v>0</v>
      </c>
      <c r="P1201" s="1">
        <f>IFERROR(#REF!+#REF!,0)</f>
        <v>0</v>
      </c>
      <c r="Q1201">
        <v>15188</v>
      </c>
      <c r="V1201">
        <v>24.32</v>
      </c>
      <c r="AA1201">
        <v>102.72</v>
      </c>
      <c r="AE1201">
        <v>32.51</v>
      </c>
      <c r="AJ1201">
        <v>24.32</v>
      </c>
      <c r="AO1201">
        <v>24.32</v>
      </c>
      <c r="AT1201">
        <v>104.98</v>
      </c>
      <c r="AY1201">
        <v>26.58</v>
      </c>
      <c r="BD1201">
        <v>26.3</v>
      </c>
      <c r="BI1201">
        <v>26.3</v>
      </c>
      <c r="BN1201">
        <v>104.7</v>
      </c>
      <c r="BS1201">
        <v>26.3</v>
      </c>
      <c r="BX1201">
        <v>24.76</v>
      </c>
      <c r="CC1201">
        <v>24.76</v>
      </c>
      <c r="CH1201">
        <v>103.16</v>
      </c>
      <c r="CK1201" s="17"/>
      <c r="CM1201">
        <v>24.76</v>
      </c>
      <c r="CR1201">
        <v>24.76</v>
      </c>
      <c r="CW1201">
        <v>24.76</v>
      </c>
      <c r="DB1201">
        <v>103.16</v>
      </c>
      <c r="DG1201">
        <v>24.76</v>
      </c>
      <c r="DL1201">
        <v>24.76</v>
      </c>
      <c r="DQ1201">
        <v>24.76</v>
      </c>
      <c r="DV1201">
        <v>103.16</v>
      </c>
      <c r="EA1201">
        <v>24.48</v>
      </c>
      <c r="EF1201">
        <v>24.76</v>
      </c>
      <c r="EK1201">
        <v>24.76</v>
      </c>
      <c r="EP1201">
        <v>103.16</v>
      </c>
      <c r="EU1201">
        <v>24.76</v>
      </c>
      <c r="EZ1201">
        <v>24.76</v>
      </c>
      <c r="FE1201">
        <v>24.76</v>
      </c>
      <c r="FJ1201">
        <v>106.18</v>
      </c>
      <c r="FO1201">
        <v>26.74</v>
      </c>
      <c r="FT1201">
        <v>26.74</v>
      </c>
      <c r="FY1201">
        <v>26.74</v>
      </c>
      <c r="GD1201">
        <v>105.14</v>
      </c>
      <c r="GI1201">
        <v>29.37</v>
      </c>
      <c r="GN1201">
        <v>29.37</v>
      </c>
      <c r="GS1201">
        <v>29.37</v>
      </c>
      <c r="GX1201">
        <v>107.77</v>
      </c>
      <c r="HC1201">
        <v>29.37</v>
      </c>
      <c r="HH1201">
        <v>29.37</v>
      </c>
      <c r="HM1201">
        <v>29.37</v>
      </c>
      <c r="HR1201">
        <v>107.77</v>
      </c>
      <c r="HW1201">
        <v>29.37</v>
      </c>
      <c r="IB1201">
        <v>29.37</v>
      </c>
      <c r="IG1201">
        <v>29.37</v>
      </c>
      <c r="IL1201">
        <v>107.57</v>
      </c>
      <c r="IQ1201">
        <v>29.17</v>
      </c>
      <c r="IV1201">
        <v>29.17</v>
      </c>
      <c r="JA1201">
        <v>29.17</v>
      </c>
      <c r="JF1201">
        <v>107.57</v>
      </c>
      <c r="JK1201">
        <v>29.17</v>
      </c>
      <c r="JP1201">
        <v>29.17</v>
      </c>
    </row>
    <row r="1202" spans="1:277" x14ac:dyDescent="0.3">
      <c r="A1202" s="2">
        <f>IFERROR(AVERAGEIF(Customer_Revenue[[#This Row],[1/3/2022]:[3/31/2022]], "&gt;0"), 0)</f>
        <v>14.631538461538462</v>
      </c>
      <c r="B1202" s="1">
        <f>IFERROR(AVEDEV(Customer_Revenue[[#This Row],[1/3/2022]:[3/31/2022]]),0)</f>
        <v>3.5627218934911249</v>
      </c>
      <c r="C1202" s="1">
        <f>IFERROR(MAX(0,#REF!-#REF!),0)</f>
        <v>0</v>
      </c>
      <c r="D1202" s="1">
        <f>IFERROR(#REF!+#REF!,0)</f>
        <v>0</v>
      </c>
      <c r="E1202" s="2">
        <f>IFERROR(AVERAGEIF(Customer_Revenue[[#This Row],[4/1/2022]:[6/30/2022]], "&gt;0"), 0)</f>
        <v>19.814615384615387</v>
      </c>
      <c r="F1202" s="1">
        <f>IFERROR(AVEDEV(Customer_Revenue[[#This Row],[4/1/2022]:[6/30/2022]]),0)</f>
        <v>3.9150295857988153</v>
      </c>
      <c r="G1202" s="1">
        <f>IFERROR(MAX(0,#REF!-#REF!),0)</f>
        <v>0</v>
      </c>
      <c r="H1202" s="1">
        <f>IFERROR(#REF!+#REF!,0)</f>
        <v>0</v>
      </c>
      <c r="I1202" s="2">
        <f>IFERROR(AVERAGEIF(Customer_Revenue[[#This Row],[4/1/2022]:[9/30/2022]], "&gt;0"),0)</f>
        <v>26.622307692307693</v>
      </c>
      <c r="J1202" s="1">
        <f>IFERROR(AVEDEV(Customer_Revenue[[#This Row],[4/1/2022]:[9/30/2022]]),0)</f>
        <v>11.941952662721896</v>
      </c>
      <c r="K1202" s="1">
        <f>IFERROR(MAX(0,Customer_Revenue[[#This Row],[Q3 Mean]]-Customer_Revenue[[#This Row],[Q3 Mean Absolute Deviation]]),0)</f>
        <v>14.680355029585797</v>
      </c>
      <c r="L1202" s="1">
        <f>IFERROR(MAX(0,Customer_Revenue[[#This Row],[Q3 Mean]]+Customer_Revenue[[#This Row],[Q3 Mean Absolute Deviation]]),0)</f>
        <v>38.564260355029589</v>
      </c>
      <c r="M1202" s="2">
        <f>IFERROR(AVERAGEIF(Customer_Revenue[[#This Row],[10/1/2021]:[3/31/2022]], "&gt;0"),0)</f>
        <v>15.5892</v>
      </c>
      <c r="N1202" s="1">
        <f>IFERROR(AVEDEV(Customer_Revenue[[#This Row],[10/1/2021]:[3/31/2022]]),0)</f>
        <v>4.9912130177514813</v>
      </c>
      <c r="O1202" s="1">
        <f>IFERROR(MAX(0,#REF!-#REF!),0)</f>
        <v>0</v>
      </c>
      <c r="P1202" s="1">
        <f>IFERROR(#REF!+#REF!,0)</f>
        <v>0</v>
      </c>
      <c r="Q1202">
        <v>15189</v>
      </c>
      <c r="V1202">
        <v>17.46</v>
      </c>
      <c r="AA1202">
        <v>10</v>
      </c>
      <c r="AE1202">
        <v>17.46</v>
      </c>
      <c r="AJ1202">
        <v>10</v>
      </c>
      <c r="AO1202">
        <v>17.46</v>
      </c>
      <c r="AT1202">
        <v>10</v>
      </c>
      <c r="AY1202">
        <v>17.46</v>
      </c>
      <c r="BD1202">
        <v>10</v>
      </c>
      <c r="BI1202">
        <v>44.76</v>
      </c>
      <c r="BN1202">
        <v>0</v>
      </c>
      <c r="BS1202">
        <v>17.46</v>
      </c>
      <c r="BX1202">
        <v>10</v>
      </c>
      <c r="CC1202">
        <v>17.46</v>
      </c>
      <c r="CH1202">
        <v>10</v>
      </c>
      <c r="CK1202" s="17"/>
      <c r="CM1202">
        <v>17.46</v>
      </c>
      <c r="CR1202">
        <v>10</v>
      </c>
      <c r="CW1202">
        <v>17.46</v>
      </c>
      <c r="DB1202">
        <v>10</v>
      </c>
      <c r="DG1202">
        <v>17.46</v>
      </c>
      <c r="DL1202">
        <v>10</v>
      </c>
      <c r="DQ1202">
        <v>17.46</v>
      </c>
      <c r="DV1202">
        <v>10</v>
      </c>
      <c r="EA1202">
        <v>17.46</v>
      </c>
      <c r="EF1202">
        <v>15.06</v>
      </c>
      <c r="EK1202">
        <v>22.79</v>
      </c>
      <c r="EP1202">
        <v>15.06</v>
      </c>
      <c r="EU1202">
        <v>22.79</v>
      </c>
      <c r="EZ1202">
        <v>15.06</v>
      </c>
      <c r="FE1202">
        <v>22.79</v>
      </c>
      <c r="FJ1202">
        <v>15.06</v>
      </c>
      <c r="FO1202">
        <v>22.79</v>
      </c>
      <c r="FT1202">
        <v>15.06</v>
      </c>
      <c r="FY1202">
        <v>22.79</v>
      </c>
      <c r="GD1202">
        <v>15.06</v>
      </c>
      <c r="GI1202">
        <v>24.33</v>
      </c>
      <c r="GN1202">
        <v>16.600000000000001</v>
      </c>
      <c r="GS1202">
        <v>24.33</v>
      </c>
      <c r="GX1202">
        <v>16.600000000000001</v>
      </c>
      <c r="HC1202">
        <v>24.33</v>
      </c>
      <c r="HH1202">
        <v>16.600000000000001</v>
      </c>
      <c r="HM1202">
        <v>24.33</v>
      </c>
      <c r="HR1202">
        <v>64.12</v>
      </c>
      <c r="HW1202">
        <v>24.33</v>
      </c>
      <c r="IB1202">
        <v>16.600000000000001</v>
      </c>
      <c r="IG1202">
        <v>24.33</v>
      </c>
      <c r="IL1202">
        <v>16.12</v>
      </c>
      <c r="IQ1202">
        <v>23.85</v>
      </c>
      <c r="IV1202">
        <v>16.12</v>
      </c>
      <c r="JA1202">
        <v>23.85</v>
      </c>
      <c r="JF1202">
        <v>144.37</v>
      </c>
      <c r="JK1202">
        <v>23.85</v>
      </c>
      <c r="JP1202">
        <v>16.12</v>
      </c>
    </row>
    <row r="1203" spans="1:277" x14ac:dyDescent="0.3">
      <c r="A1203" s="2">
        <f>IFERROR(AVERAGEIF(Customer_Revenue[[#This Row],[1/3/2022]:[3/31/2022]], "&gt;0"), 0)</f>
        <v>111.30923076923075</v>
      </c>
      <c r="B1203" s="1">
        <f>IFERROR(AVEDEV(Customer_Revenue[[#This Row],[1/3/2022]:[3/31/2022]]),0)</f>
        <v>37.432899408284015</v>
      </c>
      <c r="C1203" s="1">
        <f>IFERROR(MAX(0,#REF!-#REF!),0)</f>
        <v>0</v>
      </c>
      <c r="D1203" s="1">
        <f>IFERROR(#REF!+#REF!,0)</f>
        <v>0</v>
      </c>
      <c r="E1203" s="2">
        <f>IFERROR(AVERAGEIF(Customer_Revenue[[#This Row],[4/1/2022]:[6/30/2022]], "&gt;0"), 0)</f>
        <v>118.35153846153845</v>
      </c>
      <c r="F1203" s="1">
        <f>IFERROR(AVEDEV(Customer_Revenue[[#This Row],[4/1/2022]:[6/30/2022]]),0)</f>
        <v>30.814437869822484</v>
      </c>
      <c r="G1203" s="1">
        <f>IFERROR(MAX(0,#REF!-#REF!),0)</f>
        <v>0</v>
      </c>
      <c r="H1203" s="1">
        <f>IFERROR(#REF!+#REF!,0)</f>
        <v>0</v>
      </c>
      <c r="I1203" s="2">
        <f>IFERROR(AVERAGEIF(Customer_Revenue[[#This Row],[4/1/2022]:[9/30/2022]], "&gt;0"),0)</f>
        <v>114.89846153846153</v>
      </c>
      <c r="J1203" s="1">
        <f>IFERROR(AVEDEV(Customer_Revenue[[#This Row],[4/1/2022]:[9/30/2022]]),0)</f>
        <v>31.152071005917158</v>
      </c>
      <c r="K1203" s="1">
        <f>IFERROR(MAX(0,Customer_Revenue[[#This Row],[Q3 Mean]]-Customer_Revenue[[#This Row],[Q3 Mean Absolute Deviation]]),0)</f>
        <v>83.746390532544382</v>
      </c>
      <c r="L1203" s="1">
        <f>IFERROR(MAX(0,Customer_Revenue[[#This Row],[Q3 Mean]]+Customer_Revenue[[#This Row],[Q3 Mean Absolute Deviation]]),0)</f>
        <v>146.05053254437868</v>
      </c>
      <c r="M1203" s="2">
        <f>IFERROR(AVERAGEIF(Customer_Revenue[[#This Row],[10/1/2021]:[3/31/2022]], "&gt;0"),0)</f>
        <v>112.32807692307694</v>
      </c>
      <c r="N1203" s="1">
        <f>IFERROR(AVEDEV(Customer_Revenue[[#This Row],[10/1/2021]:[3/31/2022]]),0)</f>
        <v>42.197485207100598</v>
      </c>
      <c r="O1203" s="1">
        <f>IFERROR(MAX(0,#REF!-#REF!),0)</f>
        <v>0</v>
      </c>
      <c r="P1203" s="1">
        <f>IFERROR(#REF!+#REF!,0)</f>
        <v>0</v>
      </c>
      <c r="Q1203">
        <v>15190</v>
      </c>
      <c r="V1203">
        <v>74.59</v>
      </c>
      <c r="AA1203">
        <v>237.26999999999998</v>
      </c>
      <c r="AE1203">
        <v>70</v>
      </c>
      <c r="AJ1203">
        <v>94.85</v>
      </c>
      <c r="AP1203">
        <v>70</v>
      </c>
      <c r="AU1203">
        <v>194.68</v>
      </c>
      <c r="AZ1203">
        <v>98.08</v>
      </c>
      <c r="BE1203">
        <v>162.94</v>
      </c>
      <c r="BJ1203">
        <v>70.37</v>
      </c>
      <c r="BO1203">
        <v>164.77</v>
      </c>
      <c r="BT1203">
        <v>70.37</v>
      </c>
      <c r="BY1203">
        <v>95.22</v>
      </c>
      <c r="CD1203">
        <v>70.37</v>
      </c>
      <c r="CI1203">
        <v>139.91999999999999</v>
      </c>
      <c r="CK1203" s="17"/>
      <c r="CN1203">
        <v>70.37</v>
      </c>
      <c r="CS1203">
        <v>95.22</v>
      </c>
      <c r="CX1203">
        <v>70.37</v>
      </c>
      <c r="DC1203">
        <v>152.66999999999999</v>
      </c>
      <c r="DH1203">
        <v>151.13</v>
      </c>
      <c r="DM1203">
        <v>70.37</v>
      </c>
      <c r="DR1203">
        <v>95.22</v>
      </c>
      <c r="DW1203">
        <v>127.82</v>
      </c>
      <c r="EB1203">
        <v>104.87</v>
      </c>
      <c r="EG1203">
        <v>70.37</v>
      </c>
      <c r="EL1203">
        <v>70.37</v>
      </c>
      <c r="EQ1203">
        <v>228.32</v>
      </c>
      <c r="EV1203">
        <v>115.37</v>
      </c>
      <c r="FA1203">
        <v>104.87</v>
      </c>
      <c r="FF1203">
        <v>70.37</v>
      </c>
      <c r="FK1203">
        <v>139.83000000000001</v>
      </c>
      <c r="FP1203">
        <v>104.87</v>
      </c>
      <c r="FU1203">
        <v>104.87</v>
      </c>
      <c r="FZ1203">
        <v>115.37</v>
      </c>
      <c r="GE1203">
        <v>175.07</v>
      </c>
      <c r="GJ1203">
        <v>71.55</v>
      </c>
      <c r="GO1203">
        <v>106.05</v>
      </c>
      <c r="GT1203">
        <v>71.55</v>
      </c>
      <c r="GY1203">
        <v>176.25</v>
      </c>
      <c r="HD1203">
        <v>182.55</v>
      </c>
      <c r="HI1203">
        <v>106.05</v>
      </c>
      <c r="HN1203">
        <v>71.55</v>
      </c>
      <c r="HS1203">
        <v>180.39</v>
      </c>
      <c r="HX1203">
        <v>71.55</v>
      </c>
      <c r="IC1203">
        <v>71.55</v>
      </c>
      <c r="IH1203">
        <v>71.55</v>
      </c>
      <c r="IM1203">
        <v>180.67</v>
      </c>
      <c r="IR1203">
        <v>71.180000000000007</v>
      </c>
      <c r="IW1203">
        <v>110.47</v>
      </c>
      <c r="JB1203">
        <v>143.55000000000001</v>
      </c>
      <c r="JG1203">
        <v>141.38</v>
      </c>
      <c r="JL1203">
        <v>110.47</v>
      </c>
      <c r="JQ1203">
        <v>118.43</v>
      </c>
    </row>
    <row r="1204" spans="1:277" x14ac:dyDescent="0.3">
      <c r="A1204" s="2">
        <f>IFERROR(AVERAGEIF(Customer_Revenue[[#This Row],[1/3/2022]:[3/31/2022]], "&gt;0"), 0)</f>
        <v>14.072857142857142</v>
      </c>
      <c r="B1204" s="1">
        <f>IFERROR(AVEDEV(Customer_Revenue[[#This Row],[1/3/2022]:[3/31/2022]]),0)</f>
        <v>1.1877551020408152</v>
      </c>
      <c r="C1204" s="1">
        <f>IFERROR(MAX(0,#REF!-#REF!),0)</f>
        <v>0</v>
      </c>
      <c r="D1204" s="1">
        <f>IFERROR(#REF!+#REF!,0)</f>
        <v>0</v>
      </c>
      <c r="E1204" s="2">
        <f>IFERROR(AVERAGEIF(Customer_Revenue[[#This Row],[4/1/2022]:[6/30/2022]], "&gt;0"), 0)</f>
        <v>13.773333333333333</v>
      </c>
      <c r="F1204" s="1">
        <f>IFERROR(AVEDEV(Customer_Revenue[[#This Row],[4/1/2022]:[6/30/2022]]),0)</f>
        <v>0.52444444444444416</v>
      </c>
      <c r="G1204" s="1">
        <f>IFERROR(MAX(0,#REF!-#REF!),0)</f>
        <v>0</v>
      </c>
      <c r="H1204" s="1">
        <f>IFERROR(#REF!+#REF!,0)</f>
        <v>0</v>
      </c>
      <c r="I1204" s="2">
        <f>IFERROR(AVERAGEIF(Customer_Revenue[[#This Row],[4/1/2022]:[9/30/2022]], "&gt;0"),0)</f>
        <v>14.083076923076923</v>
      </c>
      <c r="J1204" s="1">
        <f>IFERROR(AVEDEV(Customer_Revenue[[#This Row],[4/1/2022]:[9/30/2022]]),0)</f>
        <v>0.43266272189349075</v>
      </c>
      <c r="K1204" s="1">
        <f>IFERROR(MAX(0,Customer_Revenue[[#This Row],[Q3 Mean]]-Customer_Revenue[[#This Row],[Q3 Mean Absolute Deviation]]),0)</f>
        <v>13.650414201183432</v>
      </c>
      <c r="L1204" s="1">
        <f>IFERROR(MAX(0,Customer_Revenue[[#This Row],[Q3 Mean]]+Customer_Revenue[[#This Row],[Q3 Mean Absolute Deviation]]),0)</f>
        <v>14.515739644970415</v>
      </c>
      <c r="M1204" s="2">
        <f>IFERROR(AVERAGEIF(Customer_Revenue[[#This Row],[10/1/2021]:[3/31/2022]], "&gt;0"),0)</f>
        <v>15.991538461538461</v>
      </c>
      <c r="N1204" s="1">
        <f>IFERROR(AVEDEV(Customer_Revenue[[#This Row],[10/1/2021]:[3/31/2022]]),0)</f>
        <v>2.4106508875739641</v>
      </c>
      <c r="O1204" s="1">
        <f>IFERROR(MAX(0,#REF!-#REF!),0)</f>
        <v>0</v>
      </c>
      <c r="P1204" s="1">
        <f>IFERROR(#REF!+#REF!,0)</f>
        <v>0</v>
      </c>
      <c r="Q1204">
        <v>15191</v>
      </c>
      <c r="AA1204">
        <v>18.23</v>
      </c>
      <c r="AJ1204">
        <v>18.23</v>
      </c>
      <c r="AT1204">
        <v>18.23</v>
      </c>
      <c r="BD1204">
        <v>18.23</v>
      </c>
      <c r="BN1204">
        <v>18.23</v>
      </c>
      <c r="BX1204">
        <v>18.23</v>
      </c>
      <c r="CH1204">
        <v>18.23</v>
      </c>
      <c r="CK1204" s="17"/>
      <c r="CR1204">
        <v>13.38</v>
      </c>
      <c r="DB1204">
        <v>13.38</v>
      </c>
      <c r="DL1204">
        <v>13.38</v>
      </c>
      <c r="DV1204">
        <v>13.38</v>
      </c>
      <c r="EF1204">
        <v>13.38</v>
      </c>
      <c r="EP1204">
        <v>13.38</v>
      </c>
      <c r="EZ1204">
        <v>13.38</v>
      </c>
      <c r="FJ1204">
        <v>13.38</v>
      </c>
      <c r="FT1204">
        <v>13.38</v>
      </c>
      <c r="GD1204">
        <v>13.38</v>
      </c>
      <c r="GN1204">
        <v>14.56</v>
      </c>
      <c r="GX1204">
        <v>14.56</v>
      </c>
      <c r="HH1204">
        <v>14.56</v>
      </c>
      <c r="HR1204">
        <v>14.56</v>
      </c>
      <c r="IB1204">
        <v>14.56</v>
      </c>
      <c r="IL1204">
        <v>14.19</v>
      </c>
      <c r="IV1204">
        <v>14.19</v>
      </c>
      <c r="JF1204">
        <v>14.19</v>
      </c>
      <c r="JP1204">
        <v>14.19</v>
      </c>
    </row>
    <row r="1205" spans="1:277" x14ac:dyDescent="0.3">
      <c r="A1205" s="2">
        <f>IFERROR(AVERAGEIF(Customer_Revenue[[#This Row],[1/3/2022]:[3/31/2022]], "&gt;0"), 0)</f>
        <v>23.393333333333334</v>
      </c>
      <c r="B1205" s="1">
        <f>IFERROR(AVEDEV(Customer_Revenue[[#This Row],[1/3/2022]:[3/31/2022]]),0)</f>
        <v>2.2977777777777768</v>
      </c>
      <c r="C1205" s="1">
        <f>IFERROR(MAX(0,#REF!-#REF!),0)</f>
        <v>0</v>
      </c>
      <c r="D1205" s="1">
        <f>IFERROR(#REF!+#REF!,0)</f>
        <v>0</v>
      </c>
      <c r="E1205" s="2">
        <f>IFERROR(AVERAGEIF(Customer_Revenue[[#This Row],[4/1/2022]:[6/30/2022]], "&gt;0"), 0)</f>
        <v>27.272857142857145</v>
      </c>
      <c r="F1205" s="1">
        <f>IFERROR(AVEDEV(Customer_Revenue[[#This Row],[4/1/2022]:[6/30/2022]]),0)</f>
        <v>4.9261224489795925</v>
      </c>
      <c r="G1205" s="1">
        <f>IFERROR(MAX(0,#REF!-#REF!),0)</f>
        <v>0</v>
      </c>
      <c r="H1205" s="1">
        <f>IFERROR(#REF!+#REF!,0)</f>
        <v>0</v>
      </c>
      <c r="I1205" s="2">
        <f>IFERROR(AVERAGEIF(Customer_Revenue[[#This Row],[4/1/2022]:[9/30/2022]], "&gt;0"),0)</f>
        <v>29.839999999999996</v>
      </c>
      <c r="J1205" s="1">
        <f>IFERROR(AVEDEV(Customer_Revenue[[#This Row],[4/1/2022]:[9/30/2022]]),0)</f>
        <v>4.2323076923076943</v>
      </c>
      <c r="K1205" s="1">
        <f>IFERROR(MAX(0,Customer_Revenue[[#This Row],[Q3 Mean]]-Customer_Revenue[[#This Row],[Q3 Mean Absolute Deviation]]),0)</f>
        <v>25.607692307692304</v>
      </c>
      <c r="L1205" s="1">
        <f>IFERROR(MAX(0,Customer_Revenue[[#This Row],[Q3 Mean]]+Customer_Revenue[[#This Row],[Q3 Mean Absolute Deviation]]),0)</f>
        <v>34.072307692307689</v>
      </c>
      <c r="M1205" s="2">
        <f>IFERROR(AVERAGEIF(Customer_Revenue[[#This Row],[10/1/2021]:[3/31/2022]], "&gt;0"),0)</f>
        <v>25.249230769230774</v>
      </c>
      <c r="N1205" s="1">
        <f>IFERROR(AVEDEV(Customer_Revenue[[#This Row],[10/1/2021]:[3/31/2022]]),0)</f>
        <v>2.2026035502958554</v>
      </c>
      <c r="O1205" s="1">
        <f>IFERROR(MAX(0,#REF!-#REF!),0)</f>
        <v>0</v>
      </c>
      <c r="P1205" s="1">
        <f>IFERROR(#REF!+#REF!,0)</f>
        <v>0</v>
      </c>
      <c r="Q1205">
        <v>15192</v>
      </c>
      <c r="V1205">
        <v>26.84</v>
      </c>
      <c r="AE1205">
        <v>26.84</v>
      </c>
      <c r="AO1205">
        <v>26.84</v>
      </c>
      <c r="AY1205">
        <v>26.84</v>
      </c>
      <c r="BI1205">
        <v>26.84</v>
      </c>
      <c r="BS1205">
        <v>26.84</v>
      </c>
      <c r="CC1205">
        <v>26.84</v>
      </c>
      <c r="CK1205" s="17"/>
      <c r="CM1205">
        <v>26.84</v>
      </c>
      <c r="CW1205">
        <v>26.84</v>
      </c>
      <c r="DG1205">
        <v>21.67</v>
      </c>
      <c r="DQ1205">
        <v>21.67</v>
      </c>
      <c r="EA1205">
        <v>21.67</v>
      </c>
      <c r="EK1205">
        <v>21.67</v>
      </c>
      <c r="EU1205">
        <v>21.67</v>
      </c>
      <c r="FE1205">
        <v>21.67</v>
      </c>
      <c r="FO1205">
        <v>21.67</v>
      </c>
      <c r="FY1205">
        <v>26.84</v>
      </c>
      <c r="GI1205">
        <v>33.020000000000003</v>
      </c>
      <c r="GS1205">
        <v>33.020000000000003</v>
      </c>
      <c r="HC1205">
        <v>33.020000000000003</v>
      </c>
      <c r="HM1205">
        <v>33.020000000000003</v>
      </c>
      <c r="HW1205">
        <v>33.020000000000003</v>
      </c>
      <c r="IG1205">
        <v>33.020000000000003</v>
      </c>
      <c r="IQ1205">
        <v>32.65</v>
      </c>
      <c r="JA1205">
        <v>32.65</v>
      </c>
      <c r="JK1205">
        <v>32.65</v>
      </c>
    </row>
    <row r="1206" spans="1:277" x14ac:dyDescent="0.3">
      <c r="A1206" s="2">
        <f>IFERROR(AVERAGEIF(Customer_Revenue[[#This Row],[1/3/2022]:[3/31/2022]], "&gt;0"), 0)</f>
        <v>49.886666666666663</v>
      </c>
      <c r="B1206" s="1">
        <f>IFERROR(AVEDEV(Customer_Revenue[[#This Row],[1/3/2022]:[3/31/2022]]),0)</f>
        <v>13.771428571428572</v>
      </c>
      <c r="C1206" s="1">
        <f>IFERROR(MAX(0,#REF!-#REF!),0)</f>
        <v>0</v>
      </c>
      <c r="D1206" s="1">
        <f>IFERROR(#REF!+#REF!,0)</f>
        <v>0</v>
      </c>
      <c r="E1206" s="2">
        <f>IFERROR(AVERAGEIF(Customer_Revenue[[#This Row],[4/1/2022]:[6/30/2022]], "&gt;0"), 0)</f>
        <v>58.71</v>
      </c>
      <c r="F1206" s="1">
        <f>IFERROR(AVEDEV(Customer_Revenue[[#This Row],[4/1/2022]:[6/30/2022]]),0)</f>
        <v>0.75428571428571745</v>
      </c>
      <c r="G1206" s="1">
        <f>IFERROR(MAX(0,#REF!-#REF!),0)</f>
        <v>0</v>
      </c>
      <c r="H1206" s="1">
        <f>IFERROR(#REF!+#REF!,0)</f>
        <v>0</v>
      </c>
      <c r="I1206" s="2">
        <f>IFERROR(AVERAGEIF(Customer_Revenue[[#This Row],[4/1/2022]:[9/30/2022]], "&gt;0"),0)</f>
        <v>59.005384615384628</v>
      </c>
      <c r="J1206" s="1">
        <f>IFERROR(AVEDEV(Customer_Revenue[[#This Row],[4/1/2022]:[9/30/2022]]),0)</f>
        <v>0.58792899408283772</v>
      </c>
      <c r="K1206" s="1">
        <f>IFERROR(MAX(0,Customer_Revenue[[#This Row],[Q3 Mean]]-Customer_Revenue[[#This Row],[Q3 Mean Absolute Deviation]]),0)</f>
        <v>58.417455621301791</v>
      </c>
      <c r="L1206" s="1">
        <f>IFERROR(MAX(0,Customer_Revenue[[#This Row],[Q3 Mean]]+Customer_Revenue[[#This Row],[Q3 Mean Absolute Deviation]]),0)</f>
        <v>59.593313609467465</v>
      </c>
      <c r="M1206" s="2">
        <f>IFERROR(AVERAGEIF(Customer_Revenue[[#This Row],[10/1/2021]:[3/31/2022]], "&gt;0"),0)</f>
        <v>49.964615384615385</v>
      </c>
      <c r="N1206" s="1">
        <f>IFERROR(AVEDEV(Customer_Revenue[[#This Row],[10/1/2021]:[3/31/2022]]),0)</f>
        <v>9.4353061224489796</v>
      </c>
      <c r="O1206" s="1">
        <f>IFERROR(MAX(0,#REF!-#REF!),0)</f>
        <v>0</v>
      </c>
      <c r="P1206" s="1">
        <f>IFERROR(#REF!+#REF!,0)</f>
        <v>0</v>
      </c>
      <c r="Q1206">
        <v>15193</v>
      </c>
      <c r="U1206">
        <v>52.4</v>
      </c>
      <c r="AE1206">
        <v>52.4</v>
      </c>
      <c r="AO1206">
        <v>35.82</v>
      </c>
      <c r="AY1206">
        <v>52.4</v>
      </c>
      <c r="BI1206">
        <v>52.4</v>
      </c>
      <c r="BS1206">
        <v>52.4</v>
      </c>
      <c r="CC1206">
        <v>52.4</v>
      </c>
      <c r="CK1206" s="17"/>
      <c r="CM1206">
        <v>52.4</v>
      </c>
      <c r="CW1206">
        <v>52.4</v>
      </c>
      <c r="DG1206">
        <v>52.4</v>
      </c>
      <c r="DQ1206">
        <v>52.4</v>
      </c>
      <c r="EA1206">
        <v>52.4</v>
      </c>
      <c r="EK1206">
        <v>37.32</v>
      </c>
      <c r="EP1206">
        <v>0</v>
      </c>
      <c r="EU1206">
        <v>58.05</v>
      </c>
      <c r="FE1206">
        <v>58.05</v>
      </c>
      <c r="FO1206">
        <v>58.05</v>
      </c>
      <c r="FY1206">
        <v>58.05</v>
      </c>
      <c r="GI1206">
        <v>59.59</v>
      </c>
      <c r="GS1206">
        <v>59.59</v>
      </c>
      <c r="HC1206">
        <v>59.59</v>
      </c>
      <c r="HM1206">
        <v>59.59</v>
      </c>
      <c r="HW1206">
        <v>59.59</v>
      </c>
      <c r="IG1206">
        <v>59.59</v>
      </c>
      <c r="IQ1206">
        <v>59.11</v>
      </c>
      <c r="JA1206">
        <v>59.11</v>
      </c>
      <c r="JK1206">
        <v>59.11</v>
      </c>
    </row>
    <row r="1207" spans="1:277" x14ac:dyDescent="0.3">
      <c r="A1207" s="2">
        <f>IFERROR(AVERAGEIF(Customer_Revenue[[#This Row],[1/3/2022]:[3/31/2022]], "&gt;0"), 0)</f>
        <v>27.039999999999996</v>
      </c>
      <c r="B1207" s="1">
        <f>IFERROR(AVEDEV(Customer_Revenue[[#This Row],[1/3/2022]:[3/31/2022]]),0)</f>
        <v>0.66666666666666552</v>
      </c>
      <c r="C1207" s="1">
        <f>IFERROR(MAX(0,#REF!-#REF!),0)</f>
        <v>0</v>
      </c>
      <c r="D1207" s="1">
        <f>IFERROR(#REF!+#REF!,0)</f>
        <v>0</v>
      </c>
      <c r="E1207" s="2">
        <f>IFERROR(AVERAGEIF(Customer_Revenue[[#This Row],[4/1/2022]:[6/30/2022]], "&gt;0"), 0)</f>
        <v>28.553333333333331</v>
      </c>
      <c r="F1207" s="1">
        <f>IFERROR(AVEDEV(Customer_Revenue[[#This Row],[4/1/2022]:[6/30/2022]]),0)</f>
        <v>0.68444444444444363</v>
      </c>
      <c r="G1207" s="1">
        <f>IFERROR(MAX(0,#REF!-#REF!),0)</f>
        <v>0</v>
      </c>
      <c r="H1207" s="1">
        <f>IFERROR(#REF!+#REF!,0)</f>
        <v>0</v>
      </c>
      <c r="I1207" s="2">
        <f>IFERROR(AVERAGEIF(Customer_Revenue[[#This Row],[4/1/2022]:[9/30/2022]], "&gt;0"),0)</f>
        <v>28.958461538461542</v>
      </c>
      <c r="J1207" s="1">
        <f>IFERROR(AVEDEV(Customer_Revenue[[#This Row],[4/1/2022]:[9/30/2022]]),0)</f>
        <v>0.56520710059171475</v>
      </c>
      <c r="K1207" s="1">
        <f>IFERROR(MAX(0,Customer_Revenue[[#This Row],[Q3 Mean]]-Customer_Revenue[[#This Row],[Q3 Mean Absolute Deviation]]),0)</f>
        <v>28.393254437869828</v>
      </c>
      <c r="L1207" s="1">
        <f>IFERROR(MAX(0,Customer_Revenue[[#This Row],[Q3 Mean]]+Customer_Revenue[[#This Row],[Q3 Mean Absolute Deviation]]),0)</f>
        <v>29.523668639053255</v>
      </c>
      <c r="M1207" s="2">
        <f>IFERROR(AVERAGEIF(Customer_Revenue[[#This Row],[10/1/2021]:[3/31/2022]], "&gt;0"),0)</f>
        <v>26.790000000000003</v>
      </c>
      <c r="N1207" s="1">
        <f>IFERROR(AVEDEV(Customer_Revenue[[#This Row],[10/1/2021]:[3/31/2022]]),0)</f>
        <v>3.8044970414201149</v>
      </c>
      <c r="O1207" s="1">
        <f>IFERROR(MAX(0,#REF!-#REF!),0)</f>
        <v>0</v>
      </c>
      <c r="P1207" s="1">
        <f>IFERROR(#REF!+#REF!,0)</f>
        <v>0</v>
      </c>
      <c r="Q1207">
        <v>15194</v>
      </c>
      <c r="U1207">
        <v>26.54</v>
      </c>
      <c r="AE1207">
        <v>26.54</v>
      </c>
      <c r="AO1207">
        <v>26.54</v>
      </c>
      <c r="AY1207">
        <v>26.54</v>
      </c>
      <c r="BI1207">
        <v>26.54</v>
      </c>
      <c r="BS1207">
        <v>26.54</v>
      </c>
      <c r="CC1207">
        <v>0</v>
      </c>
      <c r="CK1207" s="17"/>
      <c r="CR1207">
        <v>26.54</v>
      </c>
      <c r="DB1207">
        <v>26.54</v>
      </c>
      <c r="DL1207">
        <v>26.54</v>
      </c>
      <c r="DV1207">
        <v>26.54</v>
      </c>
      <c r="EF1207">
        <v>28.04</v>
      </c>
      <c r="EP1207">
        <v>28.04</v>
      </c>
      <c r="EZ1207">
        <v>28.04</v>
      </c>
      <c r="FJ1207">
        <v>28.04</v>
      </c>
      <c r="FT1207">
        <v>28.04</v>
      </c>
      <c r="GD1207">
        <v>28.04</v>
      </c>
      <c r="GN1207">
        <v>29.58</v>
      </c>
      <c r="GX1207">
        <v>29.58</v>
      </c>
      <c r="HH1207">
        <v>29.58</v>
      </c>
      <c r="HR1207">
        <v>29.58</v>
      </c>
      <c r="IB1207">
        <v>29.58</v>
      </c>
      <c r="IL1207">
        <v>29.1</v>
      </c>
      <c r="IV1207">
        <v>29.1</v>
      </c>
      <c r="JF1207">
        <v>29.1</v>
      </c>
      <c r="JP1207">
        <v>29.1</v>
      </c>
    </row>
    <row r="1208" spans="1:277" x14ac:dyDescent="0.3">
      <c r="A1208" s="2">
        <f>IFERROR(AVERAGEIF(Customer_Revenue[[#This Row],[1/3/2022]:[3/31/2022]], "&gt;0"), 0)</f>
        <v>46.936666666666667</v>
      </c>
      <c r="B1208" s="1">
        <f>IFERROR(AVEDEV(Customer_Revenue[[#This Row],[1/3/2022]:[3/31/2022]]),0)</f>
        <v>7.3533333333333344</v>
      </c>
      <c r="C1208" s="1">
        <f>IFERROR(MAX(0,#REF!-#REF!),0)</f>
        <v>0</v>
      </c>
      <c r="D1208" s="1">
        <f>IFERROR(#REF!+#REF!,0)</f>
        <v>0</v>
      </c>
      <c r="E1208" s="2">
        <f>IFERROR(AVERAGEIF(Customer_Revenue[[#This Row],[4/1/2022]:[6/30/2022]], "&gt;0"), 0)</f>
        <v>54.79571428571429</v>
      </c>
      <c r="F1208" s="1">
        <f>IFERROR(AVEDEV(Customer_Revenue[[#This Row],[4/1/2022]:[6/30/2022]]),0)</f>
        <v>0.57795918367346999</v>
      </c>
      <c r="G1208" s="1">
        <f>IFERROR(MAX(0,#REF!-#REF!),0)</f>
        <v>0</v>
      </c>
      <c r="H1208" s="1">
        <f>IFERROR(#REF!+#REF!,0)</f>
        <v>0</v>
      </c>
      <c r="I1208" s="2">
        <f>IFERROR(AVERAGEIF(Customer_Revenue[[#This Row],[4/1/2022]:[9/30/2022]], "&gt;0"),0)</f>
        <v>55.021538461538476</v>
      </c>
      <c r="J1208" s="1">
        <f>IFERROR(AVEDEV(Customer_Revenue[[#This Row],[4/1/2022]:[9/30/2022]]),0)</f>
        <v>0.45017751479289375</v>
      </c>
      <c r="K1208" s="1">
        <f>IFERROR(MAX(0,Customer_Revenue[[#This Row],[Q3 Mean]]-Customer_Revenue[[#This Row],[Q3 Mean Absolute Deviation]]),0)</f>
        <v>54.571360946745585</v>
      </c>
      <c r="L1208" s="1">
        <f>IFERROR(MAX(0,Customer_Revenue[[#This Row],[Q3 Mean]]+Customer_Revenue[[#This Row],[Q3 Mean Absolute Deviation]]),0)</f>
        <v>55.471715976331367</v>
      </c>
      <c r="M1208" s="2">
        <f>IFERROR(AVERAGEIF(Customer_Revenue[[#This Row],[10/1/2021]:[3/31/2022]], "&gt;0"),0)</f>
        <v>40.714615384615385</v>
      </c>
      <c r="N1208" s="1">
        <f>IFERROR(AVEDEV(Customer_Revenue[[#This Row],[10/1/2021]:[3/31/2022]]),0)</f>
        <v>10.180714285714286</v>
      </c>
      <c r="O1208" s="1">
        <f>IFERROR(MAX(0,#REF!-#REF!),0)</f>
        <v>0</v>
      </c>
      <c r="P1208" s="1">
        <f>IFERROR(#REF!+#REF!,0)</f>
        <v>0</v>
      </c>
      <c r="Q1208">
        <v>15195</v>
      </c>
      <c r="V1208">
        <v>43.26</v>
      </c>
      <c r="AH1208">
        <v>43.26</v>
      </c>
      <c r="AJ1208">
        <v>0</v>
      </c>
      <c r="AO1208">
        <v>32.229999999999997</v>
      </c>
      <c r="AY1208">
        <v>32.229999999999997</v>
      </c>
      <c r="BI1208">
        <v>32.229999999999997</v>
      </c>
      <c r="BS1208">
        <v>32.229999999999997</v>
      </c>
      <c r="CC1208">
        <v>32.229999999999997</v>
      </c>
      <c r="CK1208" s="17"/>
      <c r="CM1208">
        <v>32.229999999999997</v>
      </c>
      <c r="CW1208">
        <v>43.26</v>
      </c>
      <c r="DG1208">
        <v>43.26</v>
      </c>
      <c r="DQ1208">
        <v>54.29</v>
      </c>
      <c r="EA1208">
        <v>54.29</v>
      </c>
      <c r="EK1208">
        <v>54.29</v>
      </c>
      <c r="EU1208">
        <v>54.29</v>
      </c>
      <c r="FE1208">
        <v>54.29</v>
      </c>
      <c r="FO1208">
        <v>54.29</v>
      </c>
      <c r="FY1208">
        <v>54.29</v>
      </c>
      <c r="GI1208">
        <v>55.47</v>
      </c>
      <c r="GS1208">
        <v>55.47</v>
      </c>
      <c r="HC1208">
        <v>55.47</v>
      </c>
      <c r="HM1208">
        <v>55.47</v>
      </c>
      <c r="HW1208">
        <v>55.47</v>
      </c>
      <c r="IG1208">
        <v>55.47</v>
      </c>
      <c r="IQ1208">
        <v>55.1</v>
      </c>
      <c r="JA1208">
        <v>55.1</v>
      </c>
      <c r="JK1208">
        <v>55.1</v>
      </c>
    </row>
    <row r="1209" spans="1:277" x14ac:dyDescent="0.3">
      <c r="A1209" s="2">
        <f>IFERROR(AVERAGEIF(Customer_Revenue[[#This Row],[1/3/2022]:[3/31/2022]], "&gt;0"), 0)</f>
        <v>70.220000000000013</v>
      </c>
      <c r="B1209" s="1">
        <f>IFERROR(AVEDEV(Customer_Revenue[[#This Row],[1/3/2022]:[3/31/2022]]),0)</f>
        <v>1.4210854715202004E-14</v>
      </c>
      <c r="C1209" s="1">
        <f>IFERROR(MAX(0,#REF!-#REF!),0)</f>
        <v>0</v>
      </c>
      <c r="D1209" s="1">
        <f>IFERROR(#REF!+#REF!,0)</f>
        <v>0</v>
      </c>
      <c r="E1209" s="2">
        <f>IFERROR(AVERAGEIF(Customer_Revenue[[#This Row],[4/1/2022]:[6/30/2022]], "&gt;0"), 0)</f>
        <v>70.725714285714275</v>
      </c>
      <c r="F1209" s="1">
        <f>IFERROR(AVEDEV(Customer_Revenue[[#This Row],[4/1/2022]:[6/30/2022]]),0)</f>
        <v>0.57795918367347099</v>
      </c>
      <c r="G1209" s="1">
        <f>IFERROR(MAX(0,#REF!-#REF!),0)</f>
        <v>0</v>
      </c>
      <c r="H1209" s="1">
        <f>IFERROR(#REF!+#REF!,0)</f>
        <v>0</v>
      </c>
      <c r="I1209" s="2">
        <f>IFERROR(AVERAGEIF(Customer_Revenue[[#This Row],[4/1/2022]:[9/30/2022]], "&gt;0"),0)</f>
        <v>70.951538461538448</v>
      </c>
      <c r="J1209" s="1">
        <f>IFERROR(AVEDEV(Customer_Revenue[[#This Row],[4/1/2022]:[9/30/2022]]),0)</f>
        <v>0.45017751479290796</v>
      </c>
      <c r="K1209" s="1">
        <f>IFERROR(MAX(0,Customer_Revenue[[#This Row],[Q3 Mean]]-Customer_Revenue[[#This Row],[Q3 Mean Absolute Deviation]]),0)</f>
        <v>70.501360946745535</v>
      </c>
      <c r="L1209" s="1">
        <f>IFERROR(MAX(0,Customer_Revenue[[#This Row],[Q3 Mean]]+Customer_Revenue[[#This Row],[Q3 Mean Absolute Deviation]]),0)</f>
        <v>71.40171597633136</v>
      </c>
      <c r="M1209" s="2">
        <f>IFERROR(AVERAGEIF(Customer_Revenue[[#This Row],[10/1/2021]:[3/31/2022]], "&gt;0"),0)</f>
        <v>70.220000000000013</v>
      </c>
      <c r="N1209" s="1">
        <f>IFERROR(AVEDEV(Customer_Revenue[[#This Row],[10/1/2021]:[3/31/2022]]),0)</f>
        <v>1.4210854715202004E-14</v>
      </c>
      <c r="O1209" s="1">
        <f>IFERROR(MAX(0,#REF!-#REF!),0)</f>
        <v>0</v>
      </c>
      <c r="P1209" s="1">
        <f>IFERROR(#REF!+#REF!,0)</f>
        <v>0</v>
      </c>
      <c r="Q1209">
        <v>15196</v>
      </c>
      <c r="V1209">
        <v>70.22</v>
      </c>
      <c r="AE1209">
        <v>70.22</v>
      </c>
      <c r="AO1209">
        <v>70.22</v>
      </c>
      <c r="AY1209">
        <v>70.22</v>
      </c>
      <c r="BI1209">
        <v>70.22</v>
      </c>
      <c r="BS1209">
        <v>70.22</v>
      </c>
      <c r="CC1209">
        <v>70.22</v>
      </c>
      <c r="CK1209" s="17"/>
      <c r="CM1209">
        <v>70.22</v>
      </c>
      <c r="CW1209">
        <v>70.22</v>
      </c>
      <c r="DG1209">
        <v>70.22</v>
      </c>
      <c r="DQ1209">
        <v>70.22</v>
      </c>
      <c r="EA1209">
        <v>70.22</v>
      </c>
      <c r="EK1209">
        <v>70.22</v>
      </c>
      <c r="EU1209">
        <v>70.22</v>
      </c>
      <c r="FE1209">
        <v>70.22</v>
      </c>
      <c r="FO1209">
        <v>70.22</v>
      </c>
      <c r="FY1209">
        <v>70.22</v>
      </c>
      <c r="GI1209">
        <v>71.400000000000006</v>
      </c>
      <c r="GS1209">
        <v>71.400000000000006</v>
      </c>
      <c r="HC1209">
        <v>71.400000000000006</v>
      </c>
      <c r="HM1209">
        <v>71.400000000000006</v>
      </c>
      <c r="HW1209">
        <v>71.400000000000006</v>
      </c>
      <c r="IG1209">
        <v>71.400000000000006</v>
      </c>
      <c r="IQ1209">
        <v>71.03</v>
      </c>
      <c r="JA1209">
        <v>71.03</v>
      </c>
      <c r="JK1209">
        <v>71.03</v>
      </c>
    </row>
    <row r="1210" spans="1:277" x14ac:dyDescent="0.3">
      <c r="A1210" s="2">
        <f>IFERROR(AVERAGEIF(Customer_Revenue[[#This Row],[1/3/2022]:[3/31/2022]], "&gt;0"), 0)</f>
        <v>37.923333333333339</v>
      </c>
      <c r="B1210" s="1">
        <f>IFERROR(AVEDEV(Customer_Revenue[[#This Row],[1/3/2022]:[3/31/2022]]),0)</f>
        <v>14.22125</v>
      </c>
      <c r="C1210" s="1">
        <f>IFERROR(MAX(0,#REF!-#REF!),0)</f>
        <v>0</v>
      </c>
      <c r="D1210" s="1">
        <f>IFERROR(#REF!+#REF!,0)</f>
        <v>0</v>
      </c>
      <c r="E1210" s="2">
        <f>IFERROR(AVERAGEIF(Customer_Revenue[[#This Row],[4/1/2022]:[6/30/2022]], "&gt;0"), 0)</f>
        <v>39.21</v>
      </c>
      <c r="F1210" s="1">
        <f>IFERROR(AVEDEV(Customer_Revenue[[#This Row],[4/1/2022]:[6/30/2022]]),0)</f>
        <v>0</v>
      </c>
      <c r="G1210" s="1">
        <f>IFERROR(MAX(0,#REF!-#REF!),0)</f>
        <v>0</v>
      </c>
      <c r="H1210" s="1">
        <f>IFERROR(#REF!+#REF!,0)</f>
        <v>0</v>
      </c>
      <c r="I1210" s="2">
        <f>IFERROR(AVERAGEIF(Customer_Revenue[[#This Row],[4/1/2022]:[9/30/2022]], "&gt;0"),0)</f>
        <v>38.143333333333338</v>
      </c>
      <c r="J1210" s="1">
        <f>IFERROR(AVEDEV(Customer_Revenue[[#This Row],[4/1/2022]:[9/30/2022]]),0)</f>
        <v>9.3412244897959145</v>
      </c>
      <c r="K1210" s="1">
        <f>IFERROR(MAX(0,Customer_Revenue[[#This Row],[Q3 Mean]]-Customer_Revenue[[#This Row],[Q3 Mean Absolute Deviation]]),0)</f>
        <v>28.802108843537425</v>
      </c>
      <c r="L1210" s="1">
        <f>IFERROR(MAX(0,Customer_Revenue[[#This Row],[Q3 Mean]]+Customer_Revenue[[#This Row],[Q3 Mean Absolute Deviation]]),0)</f>
        <v>47.484557823129251</v>
      </c>
      <c r="M1210" s="2">
        <f>IFERROR(AVERAGEIF(Customer_Revenue[[#This Row],[10/1/2021]:[3/31/2022]], "&gt;0"),0)</f>
        <v>36.265714285714289</v>
      </c>
      <c r="N1210" s="1">
        <f>IFERROR(AVEDEV(Customer_Revenue[[#This Row],[10/1/2021]:[3/31/2022]]),0)</f>
        <v>12.536296296296298</v>
      </c>
      <c r="O1210" s="1">
        <f>IFERROR(MAX(0,#REF!-#REF!),0)</f>
        <v>0</v>
      </c>
      <c r="P1210" s="1">
        <f>IFERROR(#REF!+#REF!,0)</f>
        <v>0</v>
      </c>
      <c r="Q1210">
        <v>15197</v>
      </c>
      <c r="V1210">
        <v>34.270000000000003</v>
      </c>
      <c r="AE1210">
        <v>0</v>
      </c>
      <c r="AJ1210">
        <v>34.270000000000003</v>
      </c>
      <c r="AY1210">
        <v>34.270000000000003</v>
      </c>
      <c r="BS1210">
        <v>37.28</v>
      </c>
      <c r="CK1210" s="17"/>
      <c r="CR1210">
        <v>37.28</v>
      </c>
      <c r="DQ1210">
        <v>0</v>
      </c>
      <c r="DX1210">
        <v>37.28</v>
      </c>
      <c r="EP1210">
        <v>39.21</v>
      </c>
      <c r="FJ1210">
        <v>39.21</v>
      </c>
      <c r="GD1210">
        <v>39.21</v>
      </c>
      <c r="HH1210">
        <v>36.54</v>
      </c>
      <c r="HI1210">
        <v>0</v>
      </c>
      <c r="IB1210">
        <v>36.54</v>
      </c>
      <c r="IV1210">
        <v>36.17</v>
      </c>
      <c r="JP1210">
        <v>41.19</v>
      </c>
    </row>
    <row r="1211" spans="1:277" x14ac:dyDescent="0.3">
      <c r="A1211" s="2">
        <f>IFERROR(AVERAGEIF(Customer_Revenue[[#This Row],[1/3/2022]:[3/31/2022]], "&gt;0"), 0)</f>
        <v>160.63</v>
      </c>
      <c r="B1211" s="1">
        <f>IFERROR(AVEDEV(Customer_Revenue[[#This Row],[1/3/2022]:[3/31/2022]]),0)</f>
        <v>16.049999999999997</v>
      </c>
      <c r="C1211" s="1">
        <f>IFERROR(MAX(0,#REF!-#REF!),0)</f>
        <v>0</v>
      </c>
      <c r="D1211" s="1">
        <f>IFERROR(#REF!+#REF!,0)</f>
        <v>0</v>
      </c>
      <c r="E1211" s="2">
        <f>IFERROR(AVERAGEIF(Customer_Revenue[[#This Row],[4/1/2022]:[6/30/2022]], "&gt;0"), 0)</f>
        <v>177.07333333333335</v>
      </c>
      <c r="F1211" s="1">
        <f>IFERROR(AVEDEV(Customer_Revenue[[#This Row],[4/1/2022]:[6/30/2022]]),0)</f>
        <v>0.5244444444444506</v>
      </c>
      <c r="G1211" s="1">
        <f>IFERROR(MAX(0,#REF!-#REF!),0)</f>
        <v>0</v>
      </c>
      <c r="H1211" s="1">
        <f>IFERROR(#REF!+#REF!,0)</f>
        <v>0</v>
      </c>
      <c r="I1211" s="2">
        <f>IFERROR(AVERAGEIF(Customer_Revenue[[#This Row],[4/1/2022]:[9/30/2022]], "&gt;0"),0)</f>
        <v>177.34333333333333</v>
      </c>
      <c r="J1211" s="1">
        <f>IFERROR(AVEDEV(Customer_Revenue[[#This Row],[4/1/2022]:[9/30/2022]]),0)</f>
        <v>0.4422222222222274</v>
      </c>
      <c r="K1211" s="1">
        <f>IFERROR(MAX(0,Customer_Revenue[[#This Row],[Q3 Mean]]-Customer_Revenue[[#This Row],[Q3 Mean Absolute Deviation]]),0)</f>
        <v>176.90111111111111</v>
      </c>
      <c r="L1211" s="1">
        <f>IFERROR(MAX(0,Customer_Revenue[[#This Row],[Q3 Mean]]+Customer_Revenue[[#This Row],[Q3 Mean Absolute Deviation]]),0)</f>
        <v>177.78555555555556</v>
      </c>
      <c r="M1211" s="2">
        <f>IFERROR(AVERAGEIF(Customer_Revenue[[#This Row],[10/1/2021]:[3/31/2022]], "&gt;0"),0)</f>
        <v>165.98000000000002</v>
      </c>
      <c r="N1211" s="1">
        <f>IFERROR(AVEDEV(Customer_Revenue[[#This Row],[10/1/2021]:[3/31/2022]]),0)</f>
        <v>40.648163265306117</v>
      </c>
      <c r="O1211" s="1">
        <f>IFERROR(MAX(0,#REF!-#REF!),0)</f>
        <v>0</v>
      </c>
      <c r="P1211" s="1">
        <f>IFERROR(#REF!+#REF!,0)</f>
        <v>0</v>
      </c>
      <c r="Q1211">
        <v>15198</v>
      </c>
      <c r="AJ1211">
        <v>176.68</v>
      </c>
      <c r="BD1211">
        <v>176.68</v>
      </c>
      <c r="BX1211">
        <v>0</v>
      </c>
      <c r="CH1211">
        <v>144.58000000000001</v>
      </c>
      <c r="CK1211" s="17"/>
      <c r="DB1211">
        <v>144.58000000000001</v>
      </c>
      <c r="DV1211">
        <v>176.68</v>
      </c>
      <c r="EP1211">
        <v>176.68</v>
      </c>
      <c r="FJ1211">
        <v>176.68</v>
      </c>
      <c r="GD1211">
        <v>176.68</v>
      </c>
      <c r="GX1211">
        <v>177.86</v>
      </c>
      <c r="HR1211">
        <v>177.86</v>
      </c>
      <c r="IL1211">
        <v>177.49</v>
      </c>
      <c r="JF1211">
        <v>177.49</v>
      </c>
    </row>
    <row r="1212" spans="1:277" x14ac:dyDescent="0.3">
      <c r="A1212" s="2">
        <f>IFERROR(AVERAGEIF(Customer_Revenue[[#This Row],[1/3/2022]:[3/31/2022]], "&gt;0"), 0)</f>
        <v>28.59</v>
      </c>
      <c r="B1212" s="1">
        <f>IFERROR(AVEDEV(Customer_Revenue[[#This Row],[1/3/2022]:[3/31/2022]]),0)</f>
        <v>0</v>
      </c>
      <c r="C1212" s="1">
        <f>IFERROR(MAX(0,#REF!-#REF!),0)</f>
        <v>0</v>
      </c>
      <c r="D1212" s="1">
        <f>IFERROR(#REF!+#REF!,0)</f>
        <v>0</v>
      </c>
      <c r="E1212" s="2">
        <f>IFERROR(AVERAGEIF(Customer_Revenue[[#This Row],[4/1/2022]:[6/30/2022]], "&gt;0"), 0)</f>
        <v>28.983333333333334</v>
      </c>
      <c r="F1212" s="1">
        <f>IFERROR(AVEDEV(Customer_Revenue[[#This Row],[4/1/2022]:[6/30/2022]]),0)</f>
        <v>0.52444444444444471</v>
      </c>
      <c r="G1212" s="1">
        <f>IFERROR(MAX(0,#REF!-#REF!),0)</f>
        <v>0</v>
      </c>
      <c r="H1212" s="1">
        <f>IFERROR(#REF!+#REF!,0)</f>
        <v>0</v>
      </c>
      <c r="I1212" s="2">
        <f>IFERROR(AVERAGEIF(Customer_Revenue[[#This Row],[4/1/2022]:[9/30/2022]], "&gt;0"),0)</f>
        <v>29.315000000000001</v>
      </c>
      <c r="J1212" s="1">
        <f>IFERROR(AVEDEV(Customer_Revenue[[#This Row],[4/1/2022]:[9/30/2022]]),0)</f>
        <v>0.4833333333333325</v>
      </c>
      <c r="K1212" s="1">
        <f>IFERROR(MAX(0,Customer_Revenue[[#This Row],[Q3 Mean]]-Customer_Revenue[[#This Row],[Q3 Mean Absolute Deviation]]),0)</f>
        <v>28.831666666666671</v>
      </c>
      <c r="L1212" s="1">
        <f>IFERROR(MAX(0,Customer_Revenue[[#This Row],[Q3 Mean]]+Customer_Revenue[[#This Row],[Q3 Mean Absolute Deviation]]),0)</f>
        <v>29.798333333333332</v>
      </c>
      <c r="M1212" s="2">
        <f>IFERROR(AVERAGEIF(Customer_Revenue[[#This Row],[10/1/2021]:[3/31/2022]], "&gt;0"),0)</f>
        <v>28.59</v>
      </c>
      <c r="N1212" s="1">
        <f>IFERROR(AVEDEV(Customer_Revenue[[#This Row],[10/1/2021]:[3/31/2022]]),0)</f>
        <v>6.2540625000000016</v>
      </c>
      <c r="O1212" s="1">
        <f>IFERROR(MAX(0,#REF!-#REF!),0)</f>
        <v>0</v>
      </c>
      <c r="P1212" s="1">
        <f>IFERROR(#REF!+#REF!,0)</f>
        <v>0</v>
      </c>
      <c r="Q1212">
        <v>15199</v>
      </c>
      <c r="U1212">
        <v>0</v>
      </c>
      <c r="V1212">
        <v>28.59</v>
      </c>
      <c r="AO1212">
        <v>28.59</v>
      </c>
      <c r="BI1212">
        <v>28.59</v>
      </c>
      <c r="CC1212">
        <v>28.59</v>
      </c>
      <c r="CK1212" s="17"/>
      <c r="CW1212">
        <v>28.59</v>
      </c>
      <c r="DQ1212">
        <v>28.59</v>
      </c>
      <c r="EK1212">
        <v>28.59</v>
      </c>
      <c r="FE1212">
        <v>28.59</v>
      </c>
      <c r="FY1212">
        <v>28.59</v>
      </c>
      <c r="GS1212">
        <v>29.77</v>
      </c>
      <c r="HM1212">
        <v>29.77</v>
      </c>
      <c r="IG1212">
        <v>29.77</v>
      </c>
      <c r="JA1212">
        <v>29.4</v>
      </c>
    </row>
    <row r="1213" spans="1:277" x14ac:dyDescent="0.3">
      <c r="A1213" s="2">
        <f>IFERROR(AVERAGEIF(Customer_Revenue[[#This Row],[1/3/2022]:[3/31/2022]], "&gt;0"), 0)</f>
        <v>48.35</v>
      </c>
      <c r="B1213" s="1">
        <f>IFERROR(AVEDEV(Customer_Revenue[[#This Row],[1/3/2022]:[3/31/2022]]),0)</f>
        <v>0.66666666666666663</v>
      </c>
      <c r="C1213" s="1">
        <f>IFERROR(MAX(0,#REF!-#REF!),0)</f>
        <v>0</v>
      </c>
      <c r="D1213" s="1">
        <f>IFERROR(#REF!+#REF!,0)</f>
        <v>0</v>
      </c>
      <c r="E1213" s="2">
        <f>IFERROR(AVERAGEIF(Customer_Revenue[[#This Row],[4/1/2022]:[6/30/2022]], "&gt;0"), 0)</f>
        <v>49.863333333333337</v>
      </c>
      <c r="F1213" s="1">
        <f>IFERROR(AVEDEV(Customer_Revenue[[#This Row],[4/1/2022]:[6/30/2022]]),0)</f>
        <v>0.68444444444444485</v>
      </c>
      <c r="G1213" s="1">
        <f>IFERROR(MAX(0,#REF!-#REF!),0)</f>
        <v>0</v>
      </c>
      <c r="H1213" s="1">
        <f>IFERROR(#REF!+#REF!,0)</f>
        <v>0</v>
      </c>
      <c r="I1213" s="2">
        <f>IFERROR(AVERAGEIF(Customer_Revenue[[#This Row],[4/1/2022]:[9/30/2022]], "&gt;0"),0)</f>
        <v>50.29666666666666</v>
      </c>
      <c r="J1213" s="1">
        <f>IFERROR(AVEDEV(Customer_Revenue[[#This Row],[4/1/2022]:[9/30/2022]]),0)</f>
        <v>0.63111111111111262</v>
      </c>
      <c r="K1213" s="1">
        <f>IFERROR(MAX(0,Customer_Revenue[[#This Row],[Q3 Mean]]-Customer_Revenue[[#This Row],[Q3 Mean Absolute Deviation]]),0)</f>
        <v>49.665555555555549</v>
      </c>
      <c r="L1213" s="1">
        <f>IFERROR(MAX(0,Customer_Revenue[[#This Row],[Q3 Mean]]+Customer_Revenue[[#This Row],[Q3 Mean Absolute Deviation]]),0)</f>
        <v>50.92777777777777</v>
      </c>
      <c r="M1213" s="2">
        <f>IFERROR(AVERAGEIF(Customer_Revenue[[#This Row],[10/1/2021]:[3/31/2022]], "&gt;0"),0)</f>
        <v>48.064285714285724</v>
      </c>
      <c r="N1213" s="1">
        <f>IFERROR(AVEDEV(Customer_Revenue[[#This Row],[10/1/2021]:[3/31/2022]]),0)</f>
        <v>10.514062499999994</v>
      </c>
      <c r="O1213" s="1">
        <f>IFERROR(MAX(0,#REF!-#REF!),0)</f>
        <v>0</v>
      </c>
      <c r="P1213" s="1">
        <f>IFERROR(#REF!+#REF!,0)</f>
        <v>0</v>
      </c>
      <c r="Q1213">
        <v>15200</v>
      </c>
      <c r="U1213">
        <v>0</v>
      </c>
      <c r="V1213">
        <v>47.85</v>
      </c>
      <c r="AO1213">
        <v>47.85</v>
      </c>
      <c r="BI1213">
        <v>47.85</v>
      </c>
      <c r="CC1213">
        <v>47.85</v>
      </c>
      <c r="CK1213" s="17"/>
      <c r="CW1213">
        <v>47.85</v>
      </c>
      <c r="DQ1213">
        <v>47.85</v>
      </c>
      <c r="EK1213">
        <v>49.35</v>
      </c>
      <c r="FE1213">
        <v>49.35</v>
      </c>
      <c r="FY1213">
        <v>49.35</v>
      </c>
      <c r="GX1213">
        <v>50.89</v>
      </c>
      <c r="HM1213">
        <v>50.89</v>
      </c>
      <c r="IG1213">
        <v>50.89</v>
      </c>
      <c r="JF1213">
        <v>50.41</v>
      </c>
    </row>
    <row r="1214" spans="1:277" x14ac:dyDescent="0.3">
      <c r="A1214" s="2">
        <f>IFERROR(AVERAGEIF(Customer_Revenue[[#This Row],[1/3/2022]:[3/31/2022]], "&gt;0"), 0)</f>
        <v>58.46</v>
      </c>
      <c r="B1214" s="1">
        <f>IFERROR(AVEDEV(Customer_Revenue[[#This Row],[1/3/2022]:[3/31/2022]]),0)</f>
        <v>0</v>
      </c>
      <c r="C1214" s="1">
        <f>IFERROR(MAX(0,#REF!-#REF!),0)</f>
        <v>0</v>
      </c>
      <c r="D1214" s="1">
        <f>IFERROR(#REF!+#REF!,0)</f>
        <v>0</v>
      </c>
      <c r="E1214" s="2">
        <f>IFERROR(AVERAGEIF(Customer_Revenue[[#This Row],[4/1/2022]:[6/30/2022]], "&gt;0"), 0)</f>
        <v>58.853333333333332</v>
      </c>
      <c r="F1214" s="1">
        <f>IFERROR(AVEDEV(Customer_Revenue[[#This Row],[4/1/2022]:[6/30/2022]]),0)</f>
        <v>0.52444444444444349</v>
      </c>
      <c r="G1214" s="1">
        <f>IFERROR(MAX(0,#REF!-#REF!),0)</f>
        <v>0</v>
      </c>
      <c r="H1214" s="1">
        <f>IFERROR(#REF!+#REF!,0)</f>
        <v>0</v>
      </c>
      <c r="I1214" s="2">
        <f>IFERROR(AVERAGEIF(Customer_Revenue[[#This Row],[4/1/2022]:[9/30/2022]], "&gt;0"),0)</f>
        <v>59.123333333333328</v>
      </c>
      <c r="J1214" s="1">
        <f>IFERROR(AVEDEV(Customer_Revenue[[#This Row],[4/1/2022]:[9/30/2022]]),0)</f>
        <v>0.44222222222222501</v>
      </c>
      <c r="K1214" s="1">
        <f>IFERROR(MAX(0,Customer_Revenue[[#This Row],[Q3 Mean]]-Customer_Revenue[[#This Row],[Q3 Mean Absolute Deviation]]),0)</f>
        <v>58.6811111111111</v>
      </c>
      <c r="L1214" s="1">
        <f>IFERROR(MAX(0,Customer_Revenue[[#This Row],[Q3 Mean]]+Customer_Revenue[[#This Row],[Q3 Mean Absolute Deviation]]),0)</f>
        <v>59.565555555555555</v>
      </c>
      <c r="M1214" s="2">
        <f>IFERROR(AVERAGEIF(Customer_Revenue[[#This Row],[10/1/2021]:[3/31/2022]], "&gt;0"),0)</f>
        <v>58.459999999999994</v>
      </c>
      <c r="N1214" s="1">
        <f>IFERROR(AVEDEV(Customer_Revenue[[#This Row],[10/1/2021]:[3/31/2022]]),0)</f>
        <v>12.788125000000004</v>
      </c>
      <c r="O1214" s="1">
        <f>IFERROR(MAX(0,#REF!-#REF!),0)</f>
        <v>0</v>
      </c>
      <c r="P1214" s="1">
        <f>IFERROR(#REF!+#REF!,0)</f>
        <v>0</v>
      </c>
      <c r="Q1214">
        <v>15201</v>
      </c>
      <c r="Z1214">
        <v>0</v>
      </c>
      <c r="AA1214">
        <v>58.46</v>
      </c>
      <c r="AT1214">
        <v>58.46</v>
      </c>
      <c r="BN1214">
        <v>58.46</v>
      </c>
      <c r="CH1214">
        <v>58.46</v>
      </c>
      <c r="CK1214" s="17"/>
      <c r="DB1214">
        <v>58.46</v>
      </c>
      <c r="DV1214">
        <v>58.46</v>
      </c>
      <c r="EP1214">
        <v>58.46</v>
      </c>
      <c r="FJ1214">
        <v>58.46</v>
      </c>
      <c r="GD1214">
        <v>58.46</v>
      </c>
      <c r="GX1214">
        <v>59.64</v>
      </c>
      <c r="HR1214">
        <v>59.64</v>
      </c>
      <c r="IL1214">
        <v>59.27</v>
      </c>
      <c r="JF1214">
        <v>59.27</v>
      </c>
    </row>
    <row r="1215" spans="1:277" x14ac:dyDescent="0.3">
      <c r="A1215" s="2">
        <f>IFERROR(AVERAGEIF(Customer_Revenue[[#This Row],[1/3/2022]:[3/31/2022]], "&gt;0"), 0)</f>
        <v>37.795000000000002</v>
      </c>
      <c r="B1215" s="1">
        <f>IFERROR(AVEDEV(Customer_Revenue[[#This Row],[1/3/2022]:[3/31/2022]]),0)</f>
        <v>2.995000000000001</v>
      </c>
      <c r="C1215" s="1">
        <f>IFERROR(MAX(0,#REF!-#REF!),0)</f>
        <v>0</v>
      </c>
      <c r="D1215" s="1">
        <f>IFERROR(#REF!+#REF!,0)</f>
        <v>0</v>
      </c>
      <c r="E1215" s="2">
        <f>IFERROR(AVERAGEIF(Customer_Revenue[[#This Row],[4/1/2022]:[6/30/2022]], "&gt;0"), 0)</f>
        <v>41.173333333333339</v>
      </c>
      <c r="F1215" s="1">
        <f>IFERROR(AVEDEV(Customer_Revenue[[#This Row],[4/1/2022]:[6/30/2022]]),0)</f>
        <v>0.52444444444444593</v>
      </c>
      <c r="G1215" s="1">
        <f>IFERROR(MAX(0,#REF!-#REF!),0)</f>
        <v>0</v>
      </c>
      <c r="H1215" s="1">
        <f>IFERROR(#REF!+#REF!,0)</f>
        <v>0</v>
      </c>
      <c r="I1215" s="2">
        <f>IFERROR(AVERAGEIF(Customer_Revenue[[#This Row],[4/1/2022]:[9/30/2022]], "&gt;0"),0)</f>
        <v>45.208571428571432</v>
      </c>
      <c r="J1215" s="1">
        <f>IFERROR(AVEDEV(Customer_Revenue[[#This Row],[4/1/2022]:[9/30/2022]]),0)</f>
        <v>6.454693877551021</v>
      </c>
      <c r="K1215" s="1">
        <f>IFERROR(MAX(0,Customer_Revenue[[#This Row],[Q3 Mean]]-Customer_Revenue[[#This Row],[Q3 Mean Absolute Deviation]]),0)</f>
        <v>38.753877551020409</v>
      </c>
      <c r="L1215" s="1">
        <f>IFERROR(MAX(0,Customer_Revenue[[#This Row],[Q3 Mean]]+Customer_Revenue[[#This Row],[Q3 Mean Absolute Deviation]]),0)</f>
        <v>51.663265306122454</v>
      </c>
      <c r="M1215" s="2">
        <f>IFERROR(AVERAGEIF(Customer_Revenue[[#This Row],[10/1/2021]:[3/31/2022]], "&gt;0"),0)</f>
        <v>36.511428571428574</v>
      </c>
      <c r="N1215" s="1">
        <f>IFERROR(AVEDEV(Customer_Revenue[[#This Row],[10/1/2021]:[3/31/2022]]),0)</f>
        <v>7.9868749999999959</v>
      </c>
      <c r="O1215" s="1">
        <f>IFERROR(MAX(0,#REF!-#REF!),0)</f>
        <v>0</v>
      </c>
      <c r="P1215" s="1">
        <f>IFERROR(#REF!+#REF!,0)</f>
        <v>0</v>
      </c>
      <c r="Q1215">
        <v>15202</v>
      </c>
      <c r="Z1215">
        <v>0</v>
      </c>
      <c r="AA1215">
        <v>34.799999999999997</v>
      </c>
      <c r="AT1215">
        <v>34.799999999999997</v>
      </c>
      <c r="BN1215">
        <v>34.799999999999997</v>
      </c>
      <c r="CH1215">
        <v>40.79</v>
      </c>
      <c r="CK1215" s="17"/>
      <c r="DB1215">
        <v>34.799999999999997</v>
      </c>
      <c r="DV1215">
        <v>34.799999999999997</v>
      </c>
      <c r="EP1215">
        <v>40.79</v>
      </c>
      <c r="FJ1215">
        <v>40.78</v>
      </c>
      <c r="GD1215">
        <v>40.78</v>
      </c>
      <c r="GX1215">
        <v>41.96</v>
      </c>
      <c r="HR1215">
        <v>41.96</v>
      </c>
      <c r="IL1215">
        <v>41.59</v>
      </c>
      <c r="JF1215">
        <v>41.59</v>
      </c>
      <c r="JL1215">
        <v>67.8</v>
      </c>
    </row>
    <row r="1216" spans="1:277" x14ac:dyDescent="0.3">
      <c r="A1216" s="2">
        <f>IFERROR(AVERAGEIF(Customer_Revenue[[#This Row],[1/3/2022]:[3/31/2022]], "&gt;0"), 0)</f>
        <v>61.51</v>
      </c>
      <c r="B1216" s="1">
        <f>IFERROR(AVEDEV(Customer_Revenue[[#This Row],[1/3/2022]:[3/31/2022]]),0)</f>
        <v>0</v>
      </c>
      <c r="C1216" s="1">
        <f>IFERROR(MAX(0,#REF!-#REF!),0)</f>
        <v>0</v>
      </c>
      <c r="D1216" s="1">
        <f>IFERROR(#REF!+#REF!,0)</f>
        <v>0</v>
      </c>
      <c r="E1216" s="2">
        <f>IFERROR(AVERAGEIF(Customer_Revenue[[#This Row],[4/1/2022]:[6/30/2022]], "&gt;0"), 0)</f>
        <v>61.903333333333329</v>
      </c>
      <c r="F1216" s="1">
        <f>IFERROR(AVEDEV(Customer_Revenue[[#This Row],[4/1/2022]:[6/30/2022]]),0)</f>
        <v>0.52444444444444349</v>
      </c>
      <c r="G1216" s="1">
        <f>IFERROR(MAX(0,#REF!-#REF!),0)</f>
        <v>0</v>
      </c>
      <c r="H1216" s="1">
        <f>IFERROR(#REF!+#REF!,0)</f>
        <v>0</v>
      </c>
      <c r="I1216" s="2">
        <f>IFERROR(AVERAGEIF(Customer_Revenue[[#This Row],[4/1/2022]:[9/30/2022]], "&gt;0"),0)</f>
        <v>62.247142857142855</v>
      </c>
      <c r="J1216" s="1">
        <f>IFERROR(AVEDEV(Customer_Revenue[[#This Row],[4/1/2022]:[9/30/2022]]),0)</f>
        <v>13.616562500000001</v>
      </c>
      <c r="K1216" s="1">
        <f>IFERROR(MAX(0,Customer_Revenue[[#This Row],[Q3 Mean]]-Customer_Revenue[[#This Row],[Q3 Mean Absolute Deviation]]),0)</f>
        <v>48.630580357142854</v>
      </c>
      <c r="L1216" s="1">
        <f>IFERROR(MAX(0,Customer_Revenue[[#This Row],[Q3 Mean]]+Customer_Revenue[[#This Row],[Q3 Mean Absolute Deviation]]),0)</f>
        <v>75.863705357142862</v>
      </c>
      <c r="M1216" s="2">
        <f>IFERROR(AVERAGEIF(Customer_Revenue[[#This Row],[10/1/2021]:[3/31/2022]], "&gt;0"),0)</f>
        <v>61.51</v>
      </c>
      <c r="N1216" s="1">
        <f>IFERROR(AVEDEV(Customer_Revenue[[#This Row],[10/1/2021]:[3/31/2022]]),0)</f>
        <v>0</v>
      </c>
      <c r="O1216" s="1">
        <f>IFERROR(MAX(0,#REF!-#REF!),0)</f>
        <v>0</v>
      </c>
      <c r="P1216" s="1">
        <f>IFERROR(#REF!+#REF!,0)</f>
        <v>0</v>
      </c>
      <c r="Q1216">
        <v>15203</v>
      </c>
      <c r="AE1216">
        <v>61.51</v>
      </c>
      <c r="AY1216">
        <v>61.51</v>
      </c>
      <c r="BS1216">
        <v>61.51</v>
      </c>
      <c r="CK1216" s="17"/>
      <c r="CM1216">
        <v>61.51</v>
      </c>
      <c r="DG1216">
        <v>61.51</v>
      </c>
      <c r="EA1216">
        <v>61.51</v>
      </c>
      <c r="EU1216">
        <v>61.51</v>
      </c>
      <c r="FO1216">
        <v>61.51</v>
      </c>
      <c r="GI1216">
        <v>62.69</v>
      </c>
      <c r="HH1216">
        <v>62.69</v>
      </c>
      <c r="HI1216">
        <v>0</v>
      </c>
      <c r="HW1216">
        <v>62.69</v>
      </c>
      <c r="IQ1216">
        <v>62.32</v>
      </c>
      <c r="JK1216">
        <v>62.32</v>
      </c>
    </row>
    <row r="1217" spans="1:278" x14ac:dyDescent="0.3">
      <c r="A1217" s="2">
        <f>IFERROR(AVERAGEIF(Customer_Revenue[[#This Row],[1/3/2022]:[3/31/2022]], "&gt;0"), 0)</f>
        <v>18.940000000000001</v>
      </c>
      <c r="B1217" s="1">
        <f>IFERROR(AVEDEV(Customer_Revenue[[#This Row],[1/3/2022]:[3/31/2022]]),0)</f>
        <v>0</v>
      </c>
      <c r="C1217" s="1">
        <f>IFERROR(MAX(0,#REF!-#REF!),0)</f>
        <v>0</v>
      </c>
      <c r="D1217" s="1">
        <f>IFERROR(#REF!+#REF!,0)</f>
        <v>0</v>
      </c>
      <c r="E1217" s="2">
        <f>IFERROR(AVERAGEIF(Customer_Revenue[[#This Row],[4/1/2022]:[6/30/2022]], "&gt;0"), 0)</f>
        <v>21.21</v>
      </c>
      <c r="F1217" s="1">
        <f>IFERROR(AVEDEV(Customer_Revenue[[#This Row],[4/1/2022]:[6/30/2022]]),0)</f>
        <v>0.76999999999999957</v>
      </c>
      <c r="G1217" s="1">
        <f>IFERROR(MAX(0,#REF!-#REF!),0)</f>
        <v>0</v>
      </c>
      <c r="H1217" s="1">
        <f>IFERROR(#REF!+#REF!,0)</f>
        <v>0</v>
      </c>
      <c r="I1217" s="2">
        <f>IFERROR(AVERAGEIF(Customer_Revenue[[#This Row],[4/1/2022]:[9/30/2022]], "&gt;0"),0)</f>
        <v>32.566249999999997</v>
      </c>
      <c r="J1217" s="1">
        <f>IFERROR(AVEDEV(Customer_Revenue[[#This Row],[4/1/2022]:[9/30/2022]]),0)</f>
        <v>14.002812499999999</v>
      </c>
      <c r="K1217" s="1">
        <f>IFERROR(MAX(0,Customer_Revenue[[#This Row],[Q3 Mean]]-Customer_Revenue[[#This Row],[Q3 Mean Absolute Deviation]]),0)</f>
        <v>18.563437499999999</v>
      </c>
      <c r="L1217" s="1">
        <f>IFERROR(MAX(0,Customer_Revenue[[#This Row],[Q3 Mean]]+Customer_Revenue[[#This Row],[Q3 Mean Absolute Deviation]]),0)</f>
        <v>46.569062499999994</v>
      </c>
      <c r="M1217" s="2">
        <f>IFERROR(AVERAGEIF(Customer_Revenue[[#This Row],[10/1/2021]:[3/31/2022]], "&gt;0"),0)</f>
        <v>18.940000000000001</v>
      </c>
      <c r="N1217" s="1">
        <f>IFERROR(AVEDEV(Customer_Revenue[[#This Row],[10/1/2021]:[3/31/2022]]),0)</f>
        <v>4.6383673469387769</v>
      </c>
      <c r="O1217" s="1">
        <f>IFERROR(MAX(0,#REF!-#REF!),0)</f>
        <v>0</v>
      </c>
      <c r="P1217" s="1">
        <f>IFERROR(#REF!+#REF!,0)</f>
        <v>0</v>
      </c>
      <c r="Q1217">
        <v>15204</v>
      </c>
      <c r="AC1217">
        <v>0</v>
      </c>
      <c r="AE1217">
        <v>18.940000000000001</v>
      </c>
      <c r="AY1217">
        <v>18.940000000000001</v>
      </c>
      <c r="BS1217">
        <v>18.940000000000001</v>
      </c>
      <c r="CK1217" s="17"/>
      <c r="CM1217">
        <v>18.940000000000001</v>
      </c>
      <c r="DG1217">
        <v>18.940000000000001</v>
      </c>
      <c r="EA1217">
        <v>18.940000000000001</v>
      </c>
      <c r="EU1217">
        <v>20.440000000000001</v>
      </c>
      <c r="FO1217">
        <v>20.440000000000001</v>
      </c>
      <c r="GI1217">
        <v>21.98</v>
      </c>
      <c r="HC1217">
        <v>21.98</v>
      </c>
      <c r="IB1217">
        <v>21.98</v>
      </c>
      <c r="IL1217">
        <v>70.25</v>
      </c>
      <c r="IQ1217">
        <v>41.54</v>
      </c>
      <c r="JK1217">
        <v>41.92</v>
      </c>
    </row>
    <row r="1218" spans="1:278" x14ac:dyDescent="0.3">
      <c r="A1218" s="2">
        <f>IFERROR(AVERAGEIF(Customer_Revenue[[#This Row],[1/3/2022]:[3/31/2022]], "&gt;0"), 0)</f>
        <v>76.014615384615382</v>
      </c>
      <c r="B1218" s="1">
        <f>IFERROR(AVEDEV(Customer_Revenue[[#This Row],[1/3/2022]:[3/31/2022]]),0)</f>
        <v>1.1266272189349138</v>
      </c>
      <c r="C1218" s="1">
        <f>IFERROR(MAX(0,#REF!-#REF!),0)</f>
        <v>0</v>
      </c>
      <c r="D1218" s="1">
        <f>IFERROR(#REF!+#REF!,0)</f>
        <v>0</v>
      </c>
      <c r="E1218" s="2">
        <f>IFERROR(AVERAGEIF(Customer_Revenue[[#This Row],[4/1/2022]:[6/30/2022]], "&gt;0"), 0)</f>
        <v>80.947692307692321</v>
      </c>
      <c r="F1218" s="1">
        <f>IFERROR(AVEDEV(Customer_Revenue[[#This Row],[4/1/2022]:[6/30/2022]]),0)</f>
        <v>4.0833136094674609</v>
      </c>
      <c r="G1218" s="1">
        <f>IFERROR(MAX(0,#REF!-#REF!),0)</f>
        <v>0</v>
      </c>
      <c r="H1218" s="1">
        <f>IFERROR(#REF!+#REF!,0)</f>
        <v>0</v>
      </c>
      <c r="I1218" s="2">
        <f>IFERROR(AVERAGEIF(Customer_Revenue[[#This Row],[4/1/2022]:[9/30/2022]], "&gt;0"),0)</f>
        <v>85.242692307692309</v>
      </c>
      <c r="J1218" s="1">
        <f>IFERROR(AVEDEV(Customer_Revenue[[#This Row],[4/1/2022]:[9/30/2022]]),0)</f>
        <v>4.8603254437869827</v>
      </c>
      <c r="K1218" s="1">
        <f>IFERROR(MAX(0,Customer_Revenue[[#This Row],[Q3 Mean]]-Customer_Revenue[[#This Row],[Q3 Mean Absolute Deviation]]),0)</f>
        <v>80.382366863905332</v>
      </c>
      <c r="L1218" s="1">
        <f>IFERROR(MAX(0,Customer_Revenue[[#This Row],[Q3 Mean]]+Customer_Revenue[[#This Row],[Q3 Mean Absolute Deviation]]),0)</f>
        <v>90.103017751479285</v>
      </c>
      <c r="M1218" s="2">
        <f>IFERROR(AVERAGEIF(Customer_Revenue[[#This Row],[10/1/2021]:[3/31/2022]], "&gt;0"),0)</f>
        <v>72.205000000000013</v>
      </c>
      <c r="N1218" s="1">
        <f>IFERROR(AVEDEV(Customer_Revenue[[#This Row],[10/1/2021]:[3/31/2022]]),0)</f>
        <v>5.8715384615384583</v>
      </c>
      <c r="O1218" s="1">
        <f>IFERROR(MAX(0,#REF!-#REF!),0)</f>
        <v>0</v>
      </c>
      <c r="P1218" s="1">
        <f>IFERROR(#REF!+#REF!,0)</f>
        <v>0</v>
      </c>
      <c r="Q1218">
        <v>15206</v>
      </c>
      <c r="T1218">
        <v>61.44</v>
      </c>
      <c r="Y1218">
        <v>61.44</v>
      </c>
      <c r="AD1218">
        <v>61.44</v>
      </c>
      <c r="AI1218">
        <v>61.44</v>
      </c>
      <c r="AN1218">
        <v>61.44</v>
      </c>
      <c r="AS1218">
        <v>61.44</v>
      </c>
      <c r="AX1218">
        <v>76.510000000000005</v>
      </c>
      <c r="BC1218">
        <v>76.510000000000005</v>
      </c>
      <c r="BH1218">
        <v>76.510000000000005</v>
      </c>
      <c r="BM1218">
        <v>76.510000000000005</v>
      </c>
      <c r="BR1218">
        <v>76.510000000000005</v>
      </c>
      <c r="BW1218">
        <v>61.44</v>
      </c>
      <c r="CB1218">
        <v>76.510000000000005</v>
      </c>
      <c r="CG1218">
        <v>76.510000000000005</v>
      </c>
      <c r="CK1218" s="17"/>
      <c r="CL1218">
        <v>71.23</v>
      </c>
      <c r="CQ1218">
        <v>76.510000000000005</v>
      </c>
      <c r="CV1218">
        <v>76.510000000000005</v>
      </c>
      <c r="DA1218">
        <v>76.510000000000005</v>
      </c>
      <c r="DF1218">
        <v>76.510000000000005</v>
      </c>
      <c r="DK1218">
        <v>75.38</v>
      </c>
      <c r="DP1218">
        <v>75.38</v>
      </c>
      <c r="DU1218">
        <v>75.38</v>
      </c>
      <c r="DZ1218">
        <v>75.38</v>
      </c>
      <c r="EE1218">
        <v>77.63</v>
      </c>
      <c r="EJ1218">
        <v>77.63</v>
      </c>
      <c r="EO1218">
        <v>77.63</v>
      </c>
      <c r="ET1218">
        <v>77.63</v>
      </c>
      <c r="EY1218">
        <v>77.63</v>
      </c>
      <c r="FD1218">
        <v>77.63</v>
      </c>
      <c r="FI1218">
        <v>77.63</v>
      </c>
      <c r="FN1218">
        <v>77.63</v>
      </c>
      <c r="FS1218">
        <v>77.63</v>
      </c>
      <c r="FX1218">
        <v>82.96</v>
      </c>
      <c r="GC1218">
        <v>77.63</v>
      </c>
      <c r="GH1218">
        <v>77.63</v>
      </c>
      <c r="GM1218">
        <v>87.08</v>
      </c>
      <c r="GR1218">
        <v>87.08</v>
      </c>
      <c r="GW1218">
        <v>87.08</v>
      </c>
      <c r="HB1218">
        <v>87.08</v>
      </c>
      <c r="HG1218">
        <v>87.08</v>
      </c>
      <c r="HL1218">
        <v>87.08</v>
      </c>
      <c r="HQ1218">
        <v>87.08</v>
      </c>
      <c r="HV1218">
        <v>87.08</v>
      </c>
      <c r="IA1218">
        <v>109.03</v>
      </c>
      <c r="IF1218">
        <v>101.76</v>
      </c>
      <c r="IK1218">
        <v>87.08</v>
      </c>
      <c r="IP1218">
        <v>86.3</v>
      </c>
      <c r="IU1218">
        <v>86.3</v>
      </c>
      <c r="IZ1218">
        <v>86.3</v>
      </c>
      <c r="JE1218">
        <v>86.3</v>
      </c>
      <c r="JJ1218">
        <v>86.3</v>
      </c>
      <c r="JO1218">
        <v>86.3</v>
      </c>
    </row>
    <row r="1219" spans="1:278" x14ac:dyDescent="0.3">
      <c r="A1219" s="2">
        <f>IFERROR(AVERAGEIF(Customer_Revenue[[#This Row],[1/3/2022]:[3/31/2022]], "&gt;0"), 0)</f>
        <v>29.94</v>
      </c>
      <c r="B1219" s="1">
        <f>IFERROR(AVEDEV(Customer_Revenue[[#This Row],[1/3/2022]:[3/31/2022]]),0)</f>
        <v>0</v>
      </c>
      <c r="C1219" s="1">
        <f>IFERROR(MAX(0,#REF!-#REF!),0)</f>
        <v>0</v>
      </c>
      <c r="D1219" s="1">
        <f>IFERROR(#REF!+#REF!,0)</f>
        <v>0</v>
      </c>
      <c r="E1219" s="2">
        <f>IFERROR(AVERAGEIF(Customer_Revenue[[#This Row],[4/1/2022]:[6/30/2022]], "&gt;0"), 0)</f>
        <v>30.53</v>
      </c>
      <c r="F1219" s="1">
        <f>IFERROR(AVEDEV(Customer_Revenue[[#This Row],[4/1/2022]:[6/30/2022]]),0)</f>
        <v>0.58999999999999986</v>
      </c>
      <c r="G1219" s="1">
        <f>IFERROR(MAX(0,#REF!-#REF!),0)</f>
        <v>0</v>
      </c>
      <c r="H1219" s="1">
        <f>IFERROR(#REF!+#REF!,0)</f>
        <v>0</v>
      </c>
      <c r="I1219" s="2">
        <f>IFERROR(AVERAGEIF(Customer_Revenue[[#This Row],[4/1/2022]:[9/30/2022]], "&gt;0"),0)</f>
        <v>30.677142857142858</v>
      </c>
      <c r="J1219" s="1">
        <f>IFERROR(AVEDEV(Customer_Revenue[[#This Row],[4/1/2022]:[9/30/2022]]),0)</f>
        <v>0.42122448979591809</v>
      </c>
      <c r="K1219" s="1">
        <f>IFERROR(MAX(0,Customer_Revenue[[#This Row],[Q3 Mean]]-Customer_Revenue[[#This Row],[Q3 Mean Absolute Deviation]]),0)</f>
        <v>30.25591836734694</v>
      </c>
      <c r="L1219" s="1">
        <f>IFERROR(MAX(0,Customer_Revenue[[#This Row],[Q3 Mean]]+Customer_Revenue[[#This Row],[Q3 Mean Absolute Deviation]]),0)</f>
        <v>31.098367346938776</v>
      </c>
      <c r="M1219" s="2">
        <f>IFERROR(AVERAGEIF(Customer_Revenue[[#This Row],[10/1/2021]:[3/31/2022]], "&gt;0"),0)</f>
        <v>29.94</v>
      </c>
      <c r="N1219" s="1">
        <f>IFERROR(AVEDEV(Customer_Revenue[[#This Row],[10/1/2021]:[3/31/2022]]),0)</f>
        <v>0</v>
      </c>
      <c r="O1219" s="1">
        <f>IFERROR(MAX(0,#REF!-#REF!),0)</f>
        <v>0</v>
      </c>
      <c r="P1219" s="1">
        <f>IFERROR(#REF!+#REF!,0)</f>
        <v>0</v>
      </c>
      <c r="Q1219">
        <v>15207</v>
      </c>
      <c r="AE1219">
        <v>29.94</v>
      </c>
      <c r="AY1219">
        <v>29.94</v>
      </c>
      <c r="BS1219">
        <v>29.94</v>
      </c>
      <c r="CK1219" s="17"/>
      <c r="CM1219">
        <v>29.94</v>
      </c>
      <c r="DG1219">
        <v>29.94</v>
      </c>
      <c r="EA1219">
        <v>29.94</v>
      </c>
      <c r="EU1219">
        <v>29.94</v>
      </c>
      <c r="FO1219">
        <v>29.94</v>
      </c>
      <c r="GI1219">
        <v>31.12</v>
      </c>
      <c r="HC1219">
        <v>31.12</v>
      </c>
      <c r="HW1219">
        <v>31.12</v>
      </c>
      <c r="IQ1219">
        <v>30.75</v>
      </c>
      <c r="JK1219">
        <v>30.75</v>
      </c>
    </row>
    <row r="1220" spans="1:278" x14ac:dyDescent="0.3">
      <c r="A1220" s="2">
        <f>IFERROR(AVERAGEIF(Customer_Revenue[[#This Row],[1/3/2022]:[3/31/2022]], "&gt;0"), 0)</f>
        <v>67.58</v>
      </c>
      <c r="B1220" s="1">
        <f>IFERROR(AVEDEV(Customer_Revenue[[#This Row],[1/3/2022]:[3/31/2022]]),0)</f>
        <v>0</v>
      </c>
      <c r="C1220" s="1">
        <f>IFERROR(MAX(0,#REF!-#REF!),0)</f>
        <v>0</v>
      </c>
      <c r="D1220" s="1">
        <f>IFERROR(#REF!+#REF!,0)</f>
        <v>0</v>
      </c>
      <c r="E1220" s="2">
        <f>IFERROR(AVERAGEIF(Customer_Revenue[[#This Row],[4/1/2022]:[6/30/2022]], "&gt;0"), 0)</f>
        <v>67.905000000000001</v>
      </c>
      <c r="F1220" s="1">
        <f>IFERROR(AVEDEV(Customer_Revenue[[#This Row],[4/1/2022]:[6/30/2022]]),0)</f>
        <v>0.32500000000000284</v>
      </c>
      <c r="G1220" s="1">
        <f>IFERROR(MAX(0,#REF!-#REF!),0)</f>
        <v>0</v>
      </c>
      <c r="H1220" s="1">
        <f>IFERROR(#REF!+#REF!,0)</f>
        <v>0</v>
      </c>
      <c r="I1220" s="2">
        <f>IFERROR(AVERAGEIF(Customer_Revenue[[#This Row],[4/1/2022]:[9/30/2022]], "&gt;0"),0)</f>
        <v>67.987142857142857</v>
      </c>
      <c r="J1220" s="1">
        <f>IFERROR(AVEDEV(Customer_Revenue[[#This Row],[4/1/2022]:[9/30/2022]]),0)</f>
        <v>0.23265306122449253</v>
      </c>
      <c r="K1220" s="1">
        <f>IFERROR(MAX(0,Customer_Revenue[[#This Row],[Q3 Mean]]-Customer_Revenue[[#This Row],[Q3 Mean Absolute Deviation]]),0)</f>
        <v>67.75448979591836</v>
      </c>
      <c r="L1220" s="1">
        <f>IFERROR(MAX(0,Customer_Revenue[[#This Row],[Q3 Mean]]+Customer_Revenue[[#This Row],[Q3 Mean Absolute Deviation]]),0)</f>
        <v>68.219795918367353</v>
      </c>
      <c r="M1220" s="2">
        <f>IFERROR(AVERAGEIF(Customer_Revenue[[#This Row],[10/1/2021]:[3/31/2022]], "&gt;0"),0)</f>
        <v>75.74166666666666</v>
      </c>
      <c r="N1220" s="1">
        <f>IFERROR(AVEDEV(Customer_Revenue[[#This Row],[10/1/2021]:[3/31/2022]]),0)</f>
        <v>8.1616666666666635</v>
      </c>
      <c r="O1220" s="1">
        <f>IFERROR(MAX(0,#REF!-#REF!),0)</f>
        <v>0</v>
      </c>
      <c r="P1220" s="1">
        <f>IFERROR(#REF!+#REF!,0)</f>
        <v>0</v>
      </c>
      <c r="Q1220">
        <v>15208</v>
      </c>
      <c r="AE1220">
        <v>85.32</v>
      </c>
      <c r="AY1220">
        <v>85.32</v>
      </c>
      <c r="BS1220">
        <v>81.069999999999993</v>
      </c>
      <c r="CK1220" s="17"/>
      <c r="CM1220">
        <v>67.58</v>
      </c>
      <c r="DG1220">
        <v>67.58</v>
      </c>
      <c r="EA1220">
        <v>67.58</v>
      </c>
      <c r="EU1220">
        <v>67.58</v>
      </c>
      <c r="FO1220">
        <v>67.58</v>
      </c>
      <c r="GI1220">
        <v>68.23</v>
      </c>
      <c r="HC1220">
        <v>68.23</v>
      </c>
      <c r="HW1220">
        <v>68.23</v>
      </c>
      <c r="IQ1220">
        <v>68.03</v>
      </c>
      <c r="JK1220">
        <v>68.03</v>
      </c>
    </row>
    <row r="1221" spans="1:278" x14ac:dyDescent="0.3">
      <c r="A1221" s="2">
        <f>IFERROR(AVERAGEIF(Customer_Revenue[[#This Row],[1/3/2022]:[3/31/2022]], "&gt;0"), 0)</f>
        <v>42.478333333333332</v>
      </c>
      <c r="B1221" s="1">
        <f>IFERROR(AVEDEV(Customer_Revenue[[#This Row],[1/3/2022]:[3/31/2022]]),0)</f>
        <v>7.2171597633136111</v>
      </c>
      <c r="C1221" s="1">
        <f>IFERROR(MAX(0,#REF!-#REF!),0)</f>
        <v>0</v>
      </c>
      <c r="D1221" s="1">
        <f>IFERROR(#REF!+#REF!,0)</f>
        <v>0</v>
      </c>
      <c r="E1221" s="2">
        <f>IFERROR(AVERAGEIF(Customer_Revenue[[#This Row],[4/1/2022]:[6/30/2022]], "&gt;0"), 0)</f>
        <v>43.873076923076916</v>
      </c>
      <c r="F1221" s="1">
        <f>IFERROR(AVEDEV(Customer_Revenue[[#This Row],[4/1/2022]:[6/30/2022]]),0)</f>
        <v>5.8198979591836792</v>
      </c>
      <c r="G1221" s="1">
        <f>IFERROR(MAX(0,#REF!-#REF!),0)</f>
        <v>0</v>
      </c>
      <c r="H1221" s="1">
        <f>IFERROR(#REF!+#REF!,0)</f>
        <v>0</v>
      </c>
      <c r="I1221" s="2">
        <f>IFERROR(AVERAGEIF(Customer_Revenue[[#This Row],[4/1/2022]:[9/30/2022]], "&gt;0"),0)</f>
        <v>44.200740740740748</v>
      </c>
      <c r="J1221" s="1">
        <f>IFERROR(AVEDEV(Customer_Revenue[[#This Row],[4/1/2022]:[9/30/2022]]),0)</f>
        <v>7.9561333333333284</v>
      </c>
      <c r="K1221" s="1">
        <f>IFERROR(MAX(0,Customer_Revenue[[#This Row],[Q3 Mean]]-Customer_Revenue[[#This Row],[Q3 Mean Absolute Deviation]]),0)</f>
        <v>36.244607407407422</v>
      </c>
      <c r="L1221" s="1">
        <f>IFERROR(MAX(0,Customer_Revenue[[#This Row],[Q3 Mean]]+Customer_Revenue[[#This Row],[Q3 Mean Absolute Deviation]]),0)</f>
        <v>52.156874074074075</v>
      </c>
      <c r="M1221" s="2">
        <f>IFERROR(AVERAGEIF(Customer_Revenue[[#This Row],[10/1/2021]:[3/31/2022]], "&gt;0"),0)</f>
        <v>42.880869565217388</v>
      </c>
      <c r="N1221" s="1">
        <f>IFERROR(AVEDEV(Customer_Revenue[[#This Row],[10/1/2021]:[3/31/2022]]),0)</f>
        <v>4.2231944444444416</v>
      </c>
      <c r="O1221" s="1">
        <f>IFERROR(MAX(0,#REF!-#REF!),0)</f>
        <v>0</v>
      </c>
      <c r="P1221" s="1">
        <f>IFERROR(#REF!+#REF!,0)</f>
        <v>0</v>
      </c>
      <c r="Q1221">
        <v>15209</v>
      </c>
      <c r="AB1221">
        <v>43.32</v>
      </c>
      <c r="AK1221">
        <v>43.32</v>
      </c>
      <c r="AQ1221">
        <v>43.32</v>
      </c>
      <c r="AV1221">
        <v>43.32</v>
      </c>
      <c r="BA1221">
        <v>43.32</v>
      </c>
      <c r="BF1221">
        <v>43.32</v>
      </c>
      <c r="BK1221">
        <v>43.32</v>
      </c>
      <c r="BP1221">
        <v>43.32</v>
      </c>
      <c r="BU1221">
        <v>43.32</v>
      </c>
      <c r="BZ1221">
        <v>43.32</v>
      </c>
      <c r="CE1221">
        <v>43.32</v>
      </c>
      <c r="CJ1221">
        <v>43.32</v>
      </c>
      <c r="CK1221" s="17"/>
      <c r="CO1221">
        <v>43.32</v>
      </c>
      <c r="CP1221">
        <v>0</v>
      </c>
      <c r="CT1221">
        <v>31.51</v>
      </c>
      <c r="CY1221">
        <v>43.51</v>
      </c>
      <c r="DD1221">
        <v>43.51</v>
      </c>
      <c r="DI1221">
        <v>43.51</v>
      </c>
      <c r="DN1221">
        <v>43.51</v>
      </c>
      <c r="DS1221">
        <v>43.51</v>
      </c>
      <c r="DX1221">
        <v>43.51</v>
      </c>
      <c r="EC1221">
        <v>43.51</v>
      </c>
      <c r="EH1221">
        <v>43.51</v>
      </c>
      <c r="EM1221">
        <v>43.51</v>
      </c>
      <c r="ER1221">
        <v>43.51</v>
      </c>
      <c r="EW1221">
        <v>43.51</v>
      </c>
      <c r="FB1221">
        <v>43.51</v>
      </c>
      <c r="FG1221">
        <v>43.51</v>
      </c>
      <c r="FL1221">
        <v>43.51</v>
      </c>
      <c r="FQ1221">
        <v>43.51</v>
      </c>
      <c r="FV1221">
        <v>43.51</v>
      </c>
      <c r="GA1221">
        <v>43.51</v>
      </c>
      <c r="GF1221">
        <v>43.51</v>
      </c>
      <c r="GJ1221">
        <v>44.69</v>
      </c>
      <c r="GK1221">
        <v>0</v>
      </c>
      <c r="GP1221">
        <v>44.69</v>
      </c>
      <c r="GU1221">
        <v>44.69</v>
      </c>
      <c r="GZ1221">
        <v>44.69</v>
      </c>
      <c r="HE1221">
        <v>44.69</v>
      </c>
      <c r="HI1221">
        <v>44.69</v>
      </c>
      <c r="HJ1221">
        <v>0</v>
      </c>
      <c r="HO1221">
        <v>44.69</v>
      </c>
      <c r="HT1221">
        <v>44.69</v>
      </c>
      <c r="HY1221">
        <v>44.69</v>
      </c>
      <c r="ID1221">
        <v>44.69</v>
      </c>
      <c r="II1221">
        <v>44.69</v>
      </c>
      <c r="IN1221">
        <v>44.32</v>
      </c>
      <c r="IS1221">
        <v>44.32</v>
      </c>
      <c r="IX1221">
        <v>44.32</v>
      </c>
      <c r="JB1221">
        <v>44.32</v>
      </c>
      <c r="JC1221">
        <v>0</v>
      </c>
      <c r="JH1221">
        <v>44.32</v>
      </c>
      <c r="JM1221">
        <v>44.32</v>
      </c>
      <c r="JR1221">
        <v>44.32</v>
      </c>
    </row>
    <row r="1222" spans="1:278" x14ac:dyDescent="0.3">
      <c r="A1222" s="2">
        <f>IFERROR(AVERAGEIF(Customer_Revenue[[#This Row],[1/3/2022]:[3/31/2022]], "&gt;0"), 0)</f>
        <v>62.085000000000001</v>
      </c>
      <c r="B1222" s="1">
        <f>IFERROR(AVEDEV(Customer_Revenue[[#This Row],[1/3/2022]:[3/31/2022]]),0)</f>
        <v>3.2733333333333321</v>
      </c>
      <c r="C1222" s="1">
        <f>IFERROR(MAX(0,#REF!-#REF!),0)</f>
        <v>0</v>
      </c>
      <c r="D1222" s="1">
        <f>IFERROR(#REF!+#REF!,0)</f>
        <v>0</v>
      </c>
      <c r="E1222" s="2">
        <f>IFERROR(AVERAGEIF(Customer_Revenue[[#This Row],[4/1/2022]:[6/30/2022]], "&gt;0"), 0)</f>
        <v>78.412307692307692</v>
      </c>
      <c r="F1222" s="1">
        <f>IFERROR(AVEDEV(Customer_Revenue[[#This Row],[4/1/2022]:[6/30/2022]]),0)</f>
        <v>2.4314792899408268</v>
      </c>
      <c r="G1222" s="1">
        <f>IFERROR(MAX(0,#REF!-#REF!),0)</f>
        <v>0</v>
      </c>
      <c r="H1222" s="1">
        <f>IFERROR(#REF!+#REF!,0)</f>
        <v>0</v>
      </c>
      <c r="I1222" s="2">
        <f>IFERROR(AVERAGEIF(Customer_Revenue[[#This Row],[4/1/2022]:[9/30/2022]], "&gt;0"),0)</f>
        <v>85.192222222222213</v>
      </c>
      <c r="J1222" s="1">
        <f>IFERROR(AVEDEV(Customer_Revenue[[#This Row],[4/1/2022]:[9/30/2022]]),0)</f>
        <v>10.012674897119336</v>
      </c>
      <c r="K1222" s="1">
        <f>IFERROR(MAX(0,Customer_Revenue[[#This Row],[Q3 Mean]]-Customer_Revenue[[#This Row],[Q3 Mean Absolute Deviation]]),0)</f>
        <v>75.179547325102874</v>
      </c>
      <c r="L1222" s="1">
        <f>IFERROR(MAX(0,Customer_Revenue[[#This Row],[Q3 Mean]]+Customer_Revenue[[#This Row],[Q3 Mean Absolute Deviation]]),0)</f>
        <v>95.204897119341553</v>
      </c>
      <c r="M1222" s="2">
        <f>IFERROR(AVERAGEIF(Customer_Revenue[[#This Row],[10/1/2021]:[3/31/2022]], "&gt;0"),0)</f>
        <v>57.636800000000015</v>
      </c>
      <c r="N1222" s="1">
        <f>IFERROR(AVEDEV(Customer_Revenue[[#This Row],[10/1/2021]:[3/31/2022]]),0)</f>
        <v>5.0561280000000002</v>
      </c>
      <c r="O1222" s="1">
        <f>IFERROR(MAX(0,#REF!-#REF!),0)</f>
        <v>0</v>
      </c>
      <c r="P1222" s="1">
        <f>IFERROR(#REF!+#REF!,0)</f>
        <v>0</v>
      </c>
      <c r="Q1222">
        <v>15211</v>
      </c>
      <c r="W1222">
        <v>50.33</v>
      </c>
      <c r="AB1222">
        <v>50.33</v>
      </c>
      <c r="AF1222">
        <v>50.33</v>
      </c>
      <c r="AK1222">
        <v>50.33</v>
      </c>
      <c r="AQ1222">
        <v>50.33</v>
      </c>
      <c r="AV1222">
        <v>50.33</v>
      </c>
      <c r="BA1222">
        <v>50.33</v>
      </c>
      <c r="BF1222">
        <v>50.33</v>
      </c>
      <c r="BK1222">
        <v>67.459999999999994</v>
      </c>
      <c r="BP1222">
        <v>56.45</v>
      </c>
      <c r="BU1222">
        <v>56.45</v>
      </c>
      <c r="BZ1222">
        <v>56.45</v>
      </c>
      <c r="CE1222">
        <v>56.45</v>
      </c>
      <c r="CJ1222">
        <v>59.63</v>
      </c>
      <c r="CK1222" s="17"/>
      <c r="CO1222">
        <v>59.63</v>
      </c>
      <c r="CT1222">
        <v>59.63</v>
      </c>
      <c r="CY1222">
        <v>59.63</v>
      </c>
      <c r="DD1222">
        <v>59.63</v>
      </c>
      <c r="DI1222">
        <v>59.63</v>
      </c>
      <c r="DN1222">
        <v>59.63</v>
      </c>
      <c r="DS1222">
        <v>59.63</v>
      </c>
      <c r="DX1222">
        <v>63.48</v>
      </c>
      <c r="EC1222">
        <v>63.48</v>
      </c>
      <c r="EH1222">
        <v>70.510000000000005</v>
      </c>
      <c r="EM1222">
        <v>70.510000000000005</v>
      </c>
      <c r="ER1222">
        <v>70.510000000000005</v>
      </c>
      <c r="EW1222">
        <v>70.510000000000005</v>
      </c>
      <c r="FB1222">
        <v>79.42</v>
      </c>
      <c r="FG1222">
        <v>79.42</v>
      </c>
      <c r="FL1222">
        <v>79.42</v>
      </c>
      <c r="FQ1222">
        <v>79.42</v>
      </c>
      <c r="FV1222">
        <v>79.42</v>
      </c>
      <c r="GA1222">
        <v>79.42</v>
      </c>
      <c r="GF1222">
        <v>79.42</v>
      </c>
      <c r="GK1222">
        <v>80.599999999999994</v>
      </c>
      <c r="GP1222">
        <v>80.599999999999994</v>
      </c>
      <c r="GU1222">
        <v>80.599999999999994</v>
      </c>
      <c r="GZ1222">
        <v>80.599999999999994</v>
      </c>
      <c r="HE1222">
        <v>80.599999999999994</v>
      </c>
      <c r="HJ1222">
        <v>80.599999999999994</v>
      </c>
      <c r="HO1222">
        <v>80.599999999999994</v>
      </c>
      <c r="HT1222">
        <v>80.599999999999994</v>
      </c>
      <c r="HY1222">
        <v>80.599999999999994</v>
      </c>
      <c r="ID1222">
        <v>80.599999999999994</v>
      </c>
      <c r="II1222">
        <v>80.599999999999994</v>
      </c>
      <c r="IN1222">
        <v>80.23</v>
      </c>
      <c r="IS1222">
        <v>117.23</v>
      </c>
      <c r="IX1222">
        <v>121</v>
      </c>
      <c r="JC1222">
        <v>117.23</v>
      </c>
      <c r="JH1222">
        <v>120.48</v>
      </c>
      <c r="JM1222">
        <v>80.23</v>
      </c>
      <c r="JR1222">
        <v>80.23</v>
      </c>
    </row>
    <row r="1223" spans="1:278" x14ac:dyDescent="0.3">
      <c r="A1223" s="2">
        <f>IFERROR(AVERAGEIF(Customer_Revenue[[#This Row],[1/3/2022]:[3/31/2022]], "&gt;0"), 0)</f>
        <v>70.403333333333322</v>
      </c>
      <c r="B1223" s="1">
        <f>IFERROR(AVEDEV(Customer_Revenue[[#This Row],[1/3/2022]:[3/31/2022]]),0)</f>
        <v>16.688888888888879</v>
      </c>
      <c r="C1223" s="1">
        <f>IFERROR(MAX(0,#REF!-#REF!),0)</f>
        <v>0</v>
      </c>
      <c r="D1223" s="1">
        <f>IFERROR(#REF!+#REF!,0)</f>
        <v>0</v>
      </c>
      <c r="E1223" s="2">
        <f>IFERROR(AVERAGEIF(Customer_Revenue[[#This Row],[4/1/2022]:[6/30/2022]], "&gt;0"), 0)</f>
        <v>63.074615384615385</v>
      </c>
      <c r="F1223" s="1">
        <f>IFERROR(AVEDEV(Customer_Revenue[[#This Row],[4/1/2022]:[6/30/2022]]),0)</f>
        <v>18.357041420118343</v>
      </c>
      <c r="G1223" s="1">
        <f>IFERROR(MAX(0,#REF!-#REF!),0)</f>
        <v>0</v>
      </c>
      <c r="H1223" s="1">
        <f>IFERROR(#REF!+#REF!,0)</f>
        <v>0</v>
      </c>
      <c r="I1223" s="2">
        <f>IFERROR(AVERAGEIF(Customer_Revenue[[#This Row],[4/1/2022]:[9/30/2022]], "&gt;0"),0)</f>
        <v>60.875185185185181</v>
      </c>
      <c r="J1223" s="1">
        <f>IFERROR(AVEDEV(Customer_Revenue[[#This Row],[4/1/2022]:[9/30/2022]]),0)</f>
        <v>14.104389574759937</v>
      </c>
      <c r="K1223" s="1">
        <f>IFERROR(MAX(0,Customer_Revenue[[#This Row],[Q3 Mean]]-Customer_Revenue[[#This Row],[Q3 Mean Absolute Deviation]]),0)</f>
        <v>46.770795610425246</v>
      </c>
      <c r="L1223" s="1">
        <f>IFERROR(MAX(0,Customer_Revenue[[#This Row],[Q3 Mean]]+Customer_Revenue[[#This Row],[Q3 Mean Absolute Deviation]]),0)</f>
        <v>74.979574759945123</v>
      </c>
      <c r="M1223" s="2">
        <f>IFERROR(AVERAGEIF(Customer_Revenue[[#This Row],[10/1/2021]:[3/31/2022]], "&gt;0"),0)</f>
        <v>73.974400000000017</v>
      </c>
      <c r="N1223" s="1">
        <f>IFERROR(AVEDEV(Customer_Revenue[[#This Row],[10/1/2021]:[3/31/2022]]),0)</f>
        <v>14.444032000000002</v>
      </c>
      <c r="O1223" s="1">
        <f>IFERROR(MAX(0,#REF!-#REF!),0)</f>
        <v>0</v>
      </c>
      <c r="P1223" s="1">
        <f>IFERROR(#REF!+#REF!,0)</f>
        <v>0</v>
      </c>
      <c r="Q1223">
        <v>15212</v>
      </c>
      <c r="W1223">
        <v>65.78</v>
      </c>
      <c r="AB1223">
        <v>88.74</v>
      </c>
      <c r="AF1223">
        <v>73.959999999999994</v>
      </c>
      <c r="AK1223">
        <v>82.41</v>
      </c>
      <c r="AQ1223">
        <v>82.02</v>
      </c>
      <c r="AV1223">
        <v>82.02</v>
      </c>
      <c r="BA1223">
        <v>82.41</v>
      </c>
      <c r="BF1223">
        <v>82.41</v>
      </c>
      <c r="BK1223">
        <v>105.37</v>
      </c>
      <c r="BP1223">
        <v>69.31</v>
      </c>
      <c r="BU1223">
        <v>69.31</v>
      </c>
      <c r="BZ1223">
        <v>60.39</v>
      </c>
      <c r="CE1223">
        <v>60.39</v>
      </c>
      <c r="CJ1223">
        <v>60.39</v>
      </c>
      <c r="CK1223" s="17"/>
      <c r="CO1223">
        <v>60.39</v>
      </c>
      <c r="CT1223">
        <v>60.39</v>
      </c>
      <c r="CY1223">
        <v>60.39</v>
      </c>
      <c r="DD1223">
        <v>83.35</v>
      </c>
      <c r="DI1223">
        <v>60.39</v>
      </c>
      <c r="DN1223">
        <v>157.59</v>
      </c>
      <c r="DS1223">
        <v>60.39</v>
      </c>
      <c r="DX1223">
        <v>60.39</v>
      </c>
      <c r="EC1223">
        <v>60.39</v>
      </c>
      <c r="EH1223">
        <v>60.39</v>
      </c>
      <c r="EM1223">
        <v>60.39</v>
      </c>
      <c r="ER1223">
        <v>93.35</v>
      </c>
      <c r="EW1223">
        <v>51.94</v>
      </c>
      <c r="FB1223">
        <v>51.94</v>
      </c>
      <c r="FG1223">
        <v>51.94</v>
      </c>
      <c r="FL1223">
        <v>51.16</v>
      </c>
      <c r="FQ1223">
        <v>51.94</v>
      </c>
      <c r="FV1223">
        <v>152.12</v>
      </c>
      <c r="GA1223">
        <v>51.94</v>
      </c>
      <c r="GF1223">
        <v>51.94</v>
      </c>
      <c r="GK1223">
        <v>53.12</v>
      </c>
      <c r="GP1223">
        <v>53.12</v>
      </c>
      <c r="GU1223">
        <v>52.34</v>
      </c>
      <c r="GZ1223">
        <v>53.12</v>
      </c>
      <c r="HE1223">
        <v>53.12</v>
      </c>
      <c r="HJ1223">
        <v>53.12</v>
      </c>
      <c r="HO1223">
        <v>53.12</v>
      </c>
      <c r="HT1223">
        <v>53.12</v>
      </c>
      <c r="HY1223">
        <v>53.12</v>
      </c>
      <c r="ID1223">
        <v>90.04</v>
      </c>
      <c r="II1223">
        <v>53.12</v>
      </c>
      <c r="IN1223">
        <v>52.75</v>
      </c>
      <c r="IS1223">
        <v>52.75</v>
      </c>
      <c r="IX1223">
        <v>52.75</v>
      </c>
      <c r="JC1223">
        <v>52.75</v>
      </c>
      <c r="JH1223">
        <v>52.75</v>
      </c>
      <c r="JM1223">
        <v>52.75</v>
      </c>
      <c r="JR1223">
        <v>98.4</v>
      </c>
    </row>
    <row r="1224" spans="1:278" x14ac:dyDescent="0.3">
      <c r="A1224" s="2">
        <f>IFERROR(AVERAGEIF(Customer_Revenue[[#This Row],[1/3/2022]:[3/31/2022]], "&gt;0"), 0)</f>
        <v>135.12083333333337</v>
      </c>
      <c r="B1224" s="1">
        <f>IFERROR(AVEDEV(Customer_Revenue[[#This Row],[1/3/2022]:[3/31/2022]]),0)</f>
        <v>42.92291666666668</v>
      </c>
      <c r="C1224" s="1">
        <f>IFERROR(MAX(0,#REF!-#REF!),0)</f>
        <v>0</v>
      </c>
      <c r="D1224" s="1">
        <f>IFERROR(#REF!+#REF!,0)</f>
        <v>0</v>
      </c>
      <c r="E1224" s="2">
        <f>IFERROR(AVERAGEIF(Customer_Revenue[[#This Row],[4/1/2022]:[6/30/2022]], "&gt;0"), 0)</f>
        <v>178.49615384615385</v>
      </c>
      <c r="F1224" s="1">
        <f>IFERROR(AVEDEV(Customer_Revenue[[#This Row],[4/1/2022]:[6/30/2022]]),0)</f>
        <v>77.412551020408173</v>
      </c>
      <c r="G1224" s="1">
        <f>IFERROR(MAX(0,#REF!-#REF!),0)</f>
        <v>0</v>
      </c>
      <c r="H1224" s="1">
        <f>IFERROR(#REF!+#REF!,0)</f>
        <v>0</v>
      </c>
      <c r="I1224" s="2">
        <f>IFERROR(AVERAGEIF(Customer_Revenue[[#This Row],[4/1/2022]:[9/30/2022]], "&gt;0"),0)</f>
        <v>174.52222222222221</v>
      </c>
      <c r="J1224" s="1">
        <f>IFERROR(AVEDEV(Customer_Revenue[[#This Row],[4/1/2022]:[9/30/2022]]),0)</f>
        <v>65.139744897959162</v>
      </c>
      <c r="K1224" s="1">
        <f>IFERROR(MAX(0,Customer_Revenue[[#This Row],[Q3 Mean]]-Customer_Revenue[[#This Row],[Q3 Mean Absolute Deviation]]),0)</f>
        <v>109.38247732426305</v>
      </c>
      <c r="L1224" s="1">
        <f>IFERROR(MAX(0,Customer_Revenue[[#This Row],[Q3 Mean]]+Customer_Revenue[[#This Row],[Q3 Mean Absolute Deviation]]),0)</f>
        <v>239.66196712018137</v>
      </c>
      <c r="M1224" s="2">
        <f>IFERROR(AVERAGEIF(Customer_Revenue[[#This Row],[10/1/2021]:[3/31/2022]], "&gt;0"),0)</f>
        <v>152.11439999999993</v>
      </c>
      <c r="N1224" s="1">
        <f>IFERROR(AVEDEV(Customer_Revenue[[#This Row],[10/1/2021]:[3/31/2022]]),0)</f>
        <v>59.320287999999948</v>
      </c>
      <c r="O1224" s="1">
        <f>IFERROR(MAX(0,#REF!-#REF!),0)</f>
        <v>0</v>
      </c>
      <c r="P1224" s="1">
        <f>IFERROR(#REF!+#REF!,0)</f>
        <v>0</v>
      </c>
      <c r="Q1224">
        <v>15213</v>
      </c>
      <c r="W1224">
        <v>112.16</v>
      </c>
      <c r="AB1224">
        <v>117.3</v>
      </c>
      <c r="AF1224">
        <v>285.61</v>
      </c>
      <c r="AK1224">
        <v>112.16</v>
      </c>
      <c r="AQ1224">
        <v>221.81</v>
      </c>
      <c r="AV1224">
        <v>105.2</v>
      </c>
      <c r="BA1224">
        <v>128.66999999999999</v>
      </c>
      <c r="BF1224">
        <v>112.06</v>
      </c>
      <c r="BK1224">
        <v>105.71</v>
      </c>
      <c r="BP1224">
        <v>138.81</v>
      </c>
      <c r="BU1224">
        <v>181.61</v>
      </c>
      <c r="BZ1224">
        <v>120.6</v>
      </c>
      <c r="CE1224">
        <v>439.71</v>
      </c>
      <c r="CJ1224">
        <v>133.63999999999999</v>
      </c>
      <c r="CK1224" s="17"/>
      <c r="CO1224">
        <v>102.95</v>
      </c>
      <c r="CT1224">
        <v>102.95</v>
      </c>
      <c r="CY1224">
        <v>104.12</v>
      </c>
      <c r="DD1224">
        <v>108.79</v>
      </c>
      <c r="DI1224">
        <v>271.33</v>
      </c>
      <c r="DN1224">
        <v>102.95</v>
      </c>
      <c r="DS1224">
        <v>91.41</v>
      </c>
      <c r="DX1224">
        <v>108.79</v>
      </c>
      <c r="EC1224">
        <v>254.12</v>
      </c>
      <c r="EH1224">
        <v>137.44999999999999</v>
      </c>
      <c r="EM1224">
        <v>102.95</v>
      </c>
      <c r="ER1224">
        <v>188.27</v>
      </c>
      <c r="EW1224">
        <v>102.95</v>
      </c>
      <c r="EY1224">
        <v>0</v>
      </c>
      <c r="FB1224">
        <v>216.93</v>
      </c>
      <c r="FG1224">
        <v>252.95</v>
      </c>
      <c r="FL1224">
        <v>108.09</v>
      </c>
      <c r="FQ1224">
        <v>102.95</v>
      </c>
      <c r="FV1224">
        <v>436.75</v>
      </c>
      <c r="GA1224">
        <v>102.95</v>
      </c>
      <c r="GF1224">
        <v>118.29</v>
      </c>
      <c r="GK1224">
        <v>148.13</v>
      </c>
      <c r="GP1224">
        <v>146.59</v>
      </c>
      <c r="GU1224">
        <v>119.88</v>
      </c>
      <c r="GZ1224">
        <v>275.72000000000003</v>
      </c>
      <c r="HE1224">
        <v>270.23</v>
      </c>
      <c r="HJ1224">
        <v>120.23</v>
      </c>
      <c r="HO1224">
        <v>120.23</v>
      </c>
      <c r="HT1224">
        <v>164.71</v>
      </c>
      <c r="HY1224">
        <v>120.23</v>
      </c>
      <c r="ID1224">
        <v>270.23</v>
      </c>
      <c r="II1224">
        <v>120.23</v>
      </c>
      <c r="IN1224">
        <v>125.7</v>
      </c>
      <c r="IS1224">
        <v>269.86</v>
      </c>
      <c r="IX1224">
        <v>119.86</v>
      </c>
      <c r="JC1224">
        <v>159.15</v>
      </c>
      <c r="JH1224">
        <v>245.62</v>
      </c>
      <c r="JM1224">
        <v>119.86</v>
      </c>
      <c r="JR1224">
        <v>165.51</v>
      </c>
    </row>
    <row r="1225" spans="1:278" x14ac:dyDescent="0.3">
      <c r="A1225" s="2">
        <f>IFERROR(AVERAGEIF(Customer_Revenue[[#This Row],[1/3/2022]:[3/31/2022]], "&gt;0"), 0)</f>
        <v>31.820000000000004</v>
      </c>
      <c r="B1225" s="1">
        <f>IFERROR(AVEDEV(Customer_Revenue[[#This Row],[1/3/2022]:[3/31/2022]]),0)</f>
        <v>7.7016666666666715</v>
      </c>
      <c r="C1225" s="1">
        <f>IFERROR(MAX(0,#REF!-#REF!),0)</f>
        <v>0</v>
      </c>
      <c r="D1225" s="1">
        <f>IFERROR(#REF!+#REF!,0)</f>
        <v>0</v>
      </c>
      <c r="E1225" s="2">
        <f>IFERROR(AVERAGEIF(Customer_Revenue[[#This Row],[4/1/2022]:[6/30/2022]], "&gt;0"), 0)</f>
        <v>37.192307692307693</v>
      </c>
      <c r="F1225" s="1">
        <f>IFERROR(AVEDEV(Customer_Revenue[[#This Row],[4/1/2022]:[6/30/2022]]),0)</f>
        <v>7.9720710059171624</v>
      </c>
      <c r="G1225" s="1">
        <f>IFERROR(MAX(0,#REF!-#REF!),0)</f>
        <v>0</v>
      </c>
      <c r="H1225" s="1">
        <f>IFERROR(#REF!+#REF!,0)</f>
        <v>0</v>
      </c>
      <c r="I1225" s="2">
        <f>IFERROR(AVERAGEIF(Customer_Revenue[[#This Row],[4/1/2022]:[9/30/2022]], "&gt;0"),0)</f>
        <v>36.735185185185181</v>
      </c>
      <c r="J1225" s="1">
        <f>IFERROR(AVEDEV(Customer_Revenue[[#This Row],[4/1/2022]:[9/30/2022]]),0)</f>
        <v>7.4953635116598081</v>
      </c>
      <c r="K1225" s="1">
        <f>IFERROR(MAX(0,Customer_Revenue[[#This Row],[Q3 Mean]]-Customer_Revenue[[#This Row],[Q3 Mean Absolute Deviation]]),0)</f>
        <v>29.239821673525373</v>
      </c>
      <c r="L1225" s="1">
        <f>IFERROR(MAX(0,Customer_Revenue[[#This Row],[Q3 Mean]]+Customer_Revenue[[#This Row],[Q3 Mean Absolute Deviation]]),0)</f>
        <v>44.230548696844991</v>
      </c>
      <c r="M1225" s="2">
        <f>IFERROR(AVERAGEIF(Customer_Revenue[[#This Row],[10/1/2021]:[3/31/2022]], "&gt;0"),0)</f>
        <v>32.252400000000009</v>
      </c>
      <c r="N1225" s="1">
        <f>IFERROR(AVEDEV(Customer_Revenue[[#This Row],[10/1/2021]:[3/31/2022]]),0)</f>
        <v>7.6612800000000041</v>
      </c>
      <c r="O1225" s="1">
        <f>IFERROR(MAX(0,#REF!-#REF!),0)</f>
        <v>0</v>
      </c>
      <c r="P1225" s="1">
        <f>IFERROR(#REF!+#REF!,0)</f>
        <v>0</v>
      </c>
      <c r="Q1225">
        <v>15214</v>
      </c>
      <c r="W1225">
        <v>27.29</v>
      </c>
      <c r="AB1225">
        <v>48.67</v>
      </c>
      <c r="AF1225">
        <v>27.29</v>
      </c>
      <c r="AK1225">
        <v>36.090000000000003</v>
      </c>
      <c r="AQ1225">
        <v>27.29</v>
      </c>
      <c r="AV1225">
        <v>48.67</v>
      </c>
      <c r="BA1225">
        <v>27.29</v>
      </c>
      <c r="BF1225">
        <v>36.090000000000003</v>
      </c>
      <c r="BK1225">
        <v>27.29</v>
      </c>
      <c r="BP1225">
        <v>43.46</v>
      </c>
      <c r="BU1225">
        <v>22.08</v>
      </c>
      <c r="BZ1225">
        <v>30.88</v>
      </c>
      <c r="CE1225">
        <v>22.08</v>
      </c>
      <c r="CJ1225">
        <v>43.46</v>
      </c>
      <c r="CK1225" s="17"/>
      <c r="CO1225">
        <v>22.08</v>
      </c>
      <c r="CT1225">
        <v>30.88</v>
      </c>
      <c r="CY1225">
        <v>22.08</v>
      </c>
      <c r="DD1225">
        <v>43.46</v>
      </c>
      <c r="DI1225">
        <v>22.08</v>
      </c>
      <c r="DN1225">
        <v>35.270000000000003</v>
      </c>
      <c r="DS1225">
        <v>26.47</v>
      </c>
      <c r="DX1225">
        <v>47.85</v>
      </c>
      <c r="EC1225">
        <v>26.47</v>
      </c>
      <c r="EH1225">
        <v>35.270000000000003</v>
      </c>
      <c r="EM1225">
        <v>26.47</v>
      </c>
      <c r="ER1225">
        <v>49.6</v>
      </c>
      <c r="EW1225">
        <v>28.22</v>
      </c>
      <c r="FB1225">
        <v>37.020000000000003</v>
      </c>
      <c r="FG1225">
        <v>28.22</v>
      </c>
      <c r="FL1225">
        <v>49.6</v>
      </c>
      <c r="FQ1225">
        <v>28.22</v>
      </c>
      <c r="FV1225">
        <v>37.020000000000003</v>
      </c>
      <c r="GA1225">
        <v>28.22</v>
      </c>
      <c r="GF1225">
        <v>49.6</v>
      </c>
      <c r="GK1225">
        <v>29.4</v>
      </c>
      <c r="GP1225">
        <v>38.200000000000003</v>
      </c>
      <c r="GU1225">
        <v>29.4</v>
      </c>
      <c r="GZ1225">
        <v>50.78</v>
      </c>
      <c r="HE1225">
        <v>29.4</v>
      </c>
      <c r="HJ1225">
        <v>38.200000000000003</v>
      </c>
      <c r="HO1225">
        <v>29.4</v>
      </c>
      <c r="HT1225">
        <v>50.78</v>
      </c>
      <c r="HY1225">
        <v>29.4</v>
      </c>
      <c r="ID1225">
        <v>38.200000000000003</v>
      </c>
      <c r="II1225">
        <v>29.4</v>
      </c>
      <c r="IN1225">
        <v>50.41</v>
      </c>
      <c r="IS1225">
        <v>29.03</v>
      </c>
      <c r="IX1225">
        <v>37.83</v>
      </c>
      <c r="JC1225">
        <v>29.03</v>
      </c>
      <c r="JH1225">
        <v>50.41</v>
      </c>
      <c r="JM1225">
        <v>29.03</v>
      </c>
      <c r="JR1225">
        <v>37.83</v>
      </c>
    </row>
    <row r="1226" spans="1:278" x14ac:dyDescent="0.3">
      <c r="A1226" s="2">
        <f>IFERROR(AVERAGEIF(Customer_Revenue[[#This Row],[1/3/2022]:[3/31/2022]], "&gt;0"), 0)</f>
        <v>168.12166666666664</v>
      </c>
      <c r="B1226" s="1">
        <f>IFERROR(AVEDEV(Customer_Revenue[[#This Row],[1/3/2022]:[3/31/2022]]),0)</f>
        <v>14.638888888888879</v>
      </c>
      <c r="C1226" s="1">
        <f>IFERROR(MAX(0,#REF!-#REF!),0)</f>
        <v>0</v>
      </c>
      <c r="D1226" s="1">
        <f>IFERROR(#REF!+#REF!,0)</f>
        <v>0</v>
      </c>
      <c r="E1226" s="2">
        <f>IFERROR(AVERAGEIF(Customer_Revenue[[#This Row],[4/1/2022]:[6/30/2022]], "&gt;0"), 0)</f>
        <v>151.01187499999997</v>
      </c>
      <c r="F1226" s="1">
        <f>IFERROR(AVEDEV(Customer_Revenue[[#This Row],[4/1/2022]:[6/30/2022]]),0)</f>
        <v>57.830034602076147</v>
      </c>
      <c r="G1226" s="1">
        <f>IFERROR(MAX(0,#REF!-#REF!),0)</f>
        <v>0</v>
      </c>
      <c r="H1226" s="1">
        <f>IFERROR(#REF!+#REF!,0)</f>
        <v>0</v>
      </c>
      <c r="I1226" s="2">
        <f>IFERROR(AVERAGEIF(Customer_Revenue[[#This Row],[4/1/2022]:[9/30/2022]], "&gt;0"),0)</f>
        <v>163.46466666666669</v>
      </c>
      <c r="J1226" s="1">
        <f>IFERROR(AVEDEV(Customer_Revenue[[#This Row],[4/1/2022]:[9/30/2022]]),0)</f>
        <v>41.980062434963585</v>
      </c>
      <c r="K1226" s="1">
        <f>IFERROR(MAX(0,Customer_Revenue[[#This Row],[Q3 Mean]]-Customer_Revenue[[#This Row],[Q3 Mean Absolute Deviation]]),0)</f>
        <v>121.4846042317031</v>
      </c>
      <c r="L1226" s="1">
        <f>IFERROR(MAX(0,Customer_Revenue[[#This Row],[Q3 Mean]]+Customer_Revenue[[#This Row],[Q3 Mean Absolute Deviation]]),0)</f>
        <v>205.44472910163029</v>
      </c>
      <c r="M1226" s="2">
        <f>IFERROR(AVERAGEIF(Customer_Revenue[[#This Row],[10/1/2021]:[3/31/2022]], "&gt;0"),0)</f>
        <v>165.86600000000001</v>
      </c>
      <c r="N1226" s="1">
        <f>IFERROR(AVEDEV(Customer_Revenue[[#This Row],[10/1/2021]:[3/31/2022]]),0)</f>
        <v>15.666559999999999</v>
      </c>
      <c r="O1226" s="1">
        <f>IFERROR(MAX(0,#REF!-#REF!),0)</f>
        <v>0</v>
      </c>
      <c r="P1226" s="1">
        <f>IFERROR(#REF!+#REF!,0)</f>
        <v>0</v>
      </c>
      <c r="Q1226">
        <v>15215</v>
      </c>
      <c r="W1226">
        <v>172.76</v>
      </c>
      <c r="AB1226">
        <v>172.76</v>
      </c>
      <c r="AF1226">
        <v>149.80000000000001</v>
      </c>
      <c r="AK1226">
        <v>168.12</v>
      </c>
      <c r="AQ1226">
        <v>142.09</v>
      </c>
      <c r="AV1226">
        <v>166.31</v>
      </c>
      <c r="BA1226">
        <v>191.47</v>
      </c>
      <c r="BF1226">
        <v>142.12</v>
      </c>
      <c r="BK1226">
        <v>196.17</v>
      </c>
      <c r="BP1226">
        <v>142.12</v>
      </c>
      <c r="BU1226">
        <v>191.12</v>
      </c>
      <c r="BZ1226">
        <v>133.16999999999999</v>
      </c>
      <c r="CE1226">
        <v>161.18</v>
      </c>
      <c r="CJ1226">
        <v>182.17</v>
      </c>
      <c r="CK1226" s="17"/>
      <c r="CO1226">
        <v>133.16999999999999</v>
      </c>
      <c r="CT1226">
        <v>159.21</v>
      </c>
      <c r="CY1226">
        <v>182.17</v>
      </c>
      <c r="DD1226">
        <v>154.80000000000001</v>
      </c>
      <c r="DI1226">
        <v>154.80000000000001</v>
      </c>
      <c r="DN1226">
        <v>157.07</v>
      </c>
      <c r="DS1226">
        <v>197.99</v>
      </c>
      <c r="DX1226">
        <v>197.99</v>
      </c>
      <c r="EC1226">
        <v>165.03</v>
      </c>
      <c r="EH1226">
        <v>166.53</v>
      </c>
      <c r="EM1226">
        <v>166.53</v>
      </c>
      <c r="ER1226">
        <v>205.87</v>
      </c>
      <c r="EW1226">
        <v>185.58</v>
      </c>
      <c r="FB1226">
        <v>152.62</v>
      </c>
      <c r="FF1226">
        <v>34</v>
      </c>
      <c r="FG1226">
        <v>186.62</v>
      </c>
      <c r="FL1226">
        <v>150.82</v>
      </c>
      <c r="FQ1226">
        <v>185.58</v>
      </c>
      <c r="FV1226">
        <v>184.82</v>
      </c>
      <c r="GA1226">
        <v>186.62</v>
      </c>
      <c r="GF1226">
        <v>185.58</v>
      </c>
      <c r="GK1226">
        <v>186.76</v>
      </c>
      <c r="GN1226">
        <v>0</v>
      </c>
      <c r="GP1226">
        <v>187.8</v>
      </c>
      <c r="GU1226">
        <v>186.76</v>
      </c>
      <c r="GV1226">
        <v>10</v>
      </c>
      <c r="GW1226">
        <v>32.96</v>
      </c>
      <c r="GZ1226">
        <v>153.80000000000001</v>
      </c>
      <c r="HE1226">
        <v>186.76</v>
      </c>
      <c r="HJ1226">
        <v>119.8</v>
      </c>
      <c r="HO1226">
        <v>119.8</v>
      </c>
      <c r="HT1226">
        <v>194.8</v>
      </c>
      <c r="HY1226">
        <v>232.88</v>
      </c>
      <c r="ID1226">
        <v>195.96</v>
      </c>
      <c r="II1226">
        <v>194.8</v>
      </c>
      <c r="IN1226">
        <v>158</v>
      </c>
      <c r="IS1226">
        <v>165.08</v>
      </c>
      <c r="IX1226">
        <v>158</v>
      </c>
      <c r="JC1226">
        <v>242.22</v>
      </c>
      <c r="JH1226">
        <v>158</v>
      </c>
      <c r="JM1226">
        <v>203.65</v>
      </c>
      <c r="JR1226">
        <v>158</v>
      </c>
    </row>
    <row r="1227" spans="1:278" x14ac:dyDescent="0.3">
      <c r="A1227" s="2">
        <f>IFERROR(AVERAGEIF(Customer_Revenue[[#This Row],[1/3/2022]:[3/31/2022]], "&gt;0"), 0)</f>
        <v>102.87833333333333</v>
      </c>
      <c r="B1227" s="1">
        <f>IFERROR(AVEDEV(Customer_Revenue[[#This Row],[1/3/2022]:[3/31/2022]]),0)</f>
        <v>10.763333333333334</v>
      </c>
      <c r="C1227" s="1">
        <f>IFERROR(MAX(0,#REF!-#REF!),0)</f>
        <v>0</v>
      </c>
      <c r="D1227" s="1">
        <f>IFERROR(#REF!+#REF!,0)</f>
        <v>0</v>
      </c>
      <c r="E1227" s="2">
        <f>IFERROR(AVERAGEIF(Customer_Revenue[[#This Row],[4/1/2022]:[6/30/2022]], "&gt;0"), 0)</f>
        <v>112.20615384615384</v>
      </c>
      <c r="F1227" s="1">
        <f>IFERROR(AVEDEV(Customer_Revenue[[#This Row],[4/1/2022]:[6/30/2022]]),0)</f>
        <v>18.084285714285713</v>
      </c>
      <c r="G1227" s="1">
        <f>IFERROR(MAX(0,#REF!-#REF!),0)</f>
        <v>0</v>
      </c>
      <c r="H1227" s="1">
        <f>IFERROR(#REF!+#REF!,0)</f>
        <v>0</v>
      </c>
      <c r="I1227" s="2">
        <f>IFERROR(AVERAGEIF(Customer_Revenue[[#This Row],[4/1/2022]:[9/30/2022]], "&gt;0"),0)</f>
        <v>111.21111111111109</v>
      </c>
      <c r="J1227" s="1">
        <f>IFERROR(AVEDEV(Customer_Revenue[[#This Row],[4/1/2022]:[9/30/2022]]),0)</f>
        <v>21.85400000000001</v>
      </c>
      <c r="K1227" s="1">
        <f>IFERROR(MAX(0,Customer_Revenue[[#This Row],[Q3 Mean]]-Customer_Revenue[[#This Row],[Q3 Mean Absolute Deviation]]),0)</f>
        <v>89.357111111111081</v>
      </c>
      <c r="L1227" s="1">
        <f>IFERROR(MAX(0,Customer_Revenue[[#This Row],[Q3 Mean]]+Customer_Revenue[[#This Row],[Q3 Mean Absolute Deviation]]),0)</f>
        <v>133.06511111111109</v>
      </c>
      <c r="M1227" s="2">
        <f>IFERROR(AVERAGEIF(Customer_Revenue[[#This Row],[10/1/2021]:[3/31/2022]], "&gt;0"),0)</f>
        <v>98.248800000000017</v>
      </c>
      <c r="N1227" s="1">
        <f>IFERROR(AVEDEV(Customer_Revenue[[#This Row],[10/1/2021]:[3/31/2022]]),0)</f>
        <v>11.333247999999996</v>
      </c>
      <c r="O1227" s="1">
        <f>IFERROR(MAX(0,#REF!-#REF!),0)</f>
        <v>0</v>
      </c>
      <c r="P1227" s="1">
        <f>IFERROR(#REF!+#REF!,0)</f>
        <v>0</v>
      </c>
      <c r="Q1227">
        <v>15217</v>
      </c>
      <c r="W1227">
        <v>94.35</v>
      </c>
      <c r="AB1227">
        <v>100.94</v>
      </c>
      <c r="AF1227">
        <v>79.53</v>
      </c>
      <c r="AK1227">
        <v>99.49</v>
      </c>
      <c r="AQ1227">
        <v>79.37</v>
      </c>
      <c r="AV1227">
        <v>113.39</v>
      </c>
      <c r="BA1227">
        <v>83.29</v>
      </c>
      <c r="BF1227">
        <v>103.46</v>
      </c>
      <c r="BK1227">
        <v>83.29</v>
      </c>
      <c r="BP1227">
        <v>114.53</v>
      </c>
      <c r="BU1227">
        <v>83.29</v>
      </c>
      <c r="BZ1227">
        <v>103.46</v>
      </c>
      <c r="CE1227">
        <v>83.29</v>
      </c>
      <c r="CJ1227">
        <v>113.39</v>
      </c>
      <c r="CK1227" s="17"/>
      <c r="CO1227">
        <v>83.29</v>
      </c>
      <c r="CT1227">
        <v>103.46</v>
      </c>
      <c r="CY1227">
        <v>97.99</v>
      </c>
      <c r="DD1227">
        <v>111.84</v>
      </c>
      <c r="DI1227">
        <v>93.34</v>
      </c>
      <c r="DN1227">
        <v>114.53</v>
      </c>
      <c r="DS1227">
        <v>88.21</v>
      </c>
      <c r="DX1227">
        <v>130.38</v>
      </c>
      <c r="EC1227">
        <v>101.78</v>
      </c>
      <c r="EH1227">
        <v>108.25</v>
      </c>
      <c r="EM1227">
        <v>88.08</v>
      </c>
      <c r="ER1227">
        <v>131.88</v>
      </c>
      <c r="EW1227">
        <v>101.78</v>
      </c>
      <c r="FB1227">
        <v>121.95</v>
      </c>
      <c r="FG1227">
        <v>101.78</v>
      </c>
      <c r="FL1227">
        <v>115.63</v>
      </c>
      <c r="FQ1227">
        <v>101.78</v>
      </c>
      <c r="FV1227">
        <v>117.89</v>
      </c>
      <c r="GA1227">
        <v>101.78</v>
      </c>
      <c r="GF1227">
        <v>130.80000000000001</v>
      </c>
      <c r="GJ1227">
        <v>93.75</v>
      </c>
      <c r="GK1227">
        <v>0</v>
      </c>
      <c r="GP1227">
        <v>105.8</v>
      </c>
      <c r="GU1227">
        <v>101.88</v>
      </c>
      <c r="GZ1227">
        <v>131.97999999999999</v>
      </c>
      <c r="HE1227">
        <v>93.76</v>
      </c>
      <c r="HI1227">
        <v>114.07</v>
      </c>
      <c r="HJ1227">
        <v>0</v>
      </c>
      <c r="HO1227">
        <v>86.91</v>
      </c>
      <c r="HT1227">
        <v>111.81</v>
      </c>
      <c r="HY1227">
        <v>106.24</v>
      </c>
      <c r="ID1227">
        <v>126.41</v>
      </c>
      <c r="II1227">
        <v>98.4</v>
      </c>
      <c r="IN1227">
        <v>136.18</v>
      </c>
      <c r="IS1227">
        <v>104.41</v>
      </c>
      <c r="IX1227">
        <v>120.5</v>
      </c>
      <c r="JB1227">
        <v>100.33</v>
      </c>
      <c r="JC1227">
        <v>0</v>
      </c>
      <c r="JH1227">
        <v>132.30000000000001</v>
      </c>
      <c r="JM1227">
        <v>100.33</v>
      </c>
      <c r="JR1227">
        <v>112.37</v>
      </c>
    </row>
    <row r="1228" spans="1:278" x14ac:dyDescent="0.3">
      <c r="A1228" s="2">
        <f>IFERROR(AVERAGEIF(Customer_Revenue[[#This Row],[1/3/2022]:[3/31/2022]], "&gt;0"), 0)</f>
        <v>316.75</v>
      </c>
      <c r="B1228" s="1">
        <f>IFERROR(AVEDEV(Customer_Revenue[[#This Row],[1/3/2022]:[3/31/2022]]),0)</f>
        <v>0</v>
      </c>
      <c r="C1228" s="1">
        <f>IFERROR(MAX(0,#REF!-#REF!),0)</f>
        <v>0</v>
      </c>
      <c r="D1228" s="1">
        <f>IFERROR(#REF!+#REF!,0)</f>
        <v>0</v>
      </c>
      <c r="E1228" s="2">
        <f>IFERROR(AVERAGEIF(Customer_Revenue[[#This Row],[4/1/2022]:[6/30/2022]], "&gt;0"), 0)</f>
        <v>317.11307692307685</v>
      </c>
      <c r="F1228" s="1">
        <f>IFERROR(AVEDEV(Customer_Revenue[[#This Row],[4/1/2022]:[6/30/2022]]),0)</f>
        <v>73.288355555555597</v>
      </c>
      <c r="G1228" s="1">
        <f>IFERROR(MAX(0,#REF!-#REF!),0)</f>
        <v>0</v>
      </c>
      <c r="H1228" s="1">
        <f>IFERROR(#REF!+#REF!,0)</f>
        <v>0</v>
      </c>
      <c r="I1228" s="2">
        <f>IFERROR(AVERAGEIF(Customer_Revenue[[#This Row],[4/1/2022]:[9/30/2022]], "&gt;0"),0)</f>
        <v>317.44074074074086</v>
      </c>
      <c r="J1228" s="1">
        <f>IFERROR(AVEDEV(Customer_Revenue[[#This Row],[4/1/2022]:[9/30/2022]]),0)</f>
        <v>71.349843912590956</v>
      </c>
      <c r="K1228" s="1">
        <f>IFERROR(MAX(0,Customer_Revenue[[#This Row],[Q3 Mean]]-Customer_Revenue[[#This Row],[Q3 Mean Absolute Deviation]]),0)</f>
        <v>246.09089682814991</v>
      </c>
      <c r="L1228" s="1">
        <f>IFERROR(MAX(0,Customer_Revenue[[#This Row],[Q3 Mean]]+Customer_Revenue[[#This Row],[Q3 Mean Absolute Deviation]]),0)</f>
        <v>388.79058465333185</v>
      </c>
      <c r="M1228" s="2">
        <f>IFERROR(AVERAGEIF(Customer_Revenue[[#This Row],[10/1/2021]:[3/31/2022]], "&gt;0"),0)</f>
        <v>315.96440000000001</v>
      </c>
      <c r="N1228" s="1">
        <f>IFERROR(AVEDEV(Customer_Revenue[[#This Row],[10/1/2021]:[3/31/2022]]),0)</f>
        <v>1.5095679999999971</v>
      </c>
      <c r="O1228" s="1">
        <f>IFERROR(MAX(0,#REF!-#REF!),0)</f>
        <v>0</v>
      </c>
      <c r="P1228" s="1">
        <f>IFERROR(#REF!+#REF!,0)</f>
        <v>0</v>
      </c>
      <c r="Q1228">
        <v>15218</v>
      </c>
      <c r="W1228">
        <v>313.8</v>
      </c>
      <c r="AB1228">
        <v>313.8</v>
      </c>
      <c r="AF1228">
        <v>313.8</v>
      </c>
      <c r="AK1228">
        <v>313.8</v>
      </c>
      <c r="AQ1228">
        <v>313.75</v>
      </c>
      <c r="AV1228">
        <v>313.75</v>
      </c>
      <c r="BA1228">
        <v>314.61</v>
      </c>
      <c r="BF1228">
        <v>313.75</v>
      </c>
      <c r="BK1228">
        <v>313.75</v>
      </c>
      <c r="BP1228">
        <v>318.85000000000002</v>
      </c>
      <c r="BU1228">
        <v>318.85000000000002</v>
      </c>
      <c r="BZ1228">
        <v>318.85000000000002</v>
      </c>
      <c r="CE1228">
        <v>316.75</v>
      </c>
      <c r="CJ1228">
        <v>316.75</v>
      </c>
      <c r="CK1228" s="17"/>
      <c r="CO1228">
        <v>316.75</v>
      </c>
      <c r="CT1228">
        <v>316.75</v>
      </c>
      <c r="CY1228">
        <v>316.75</v>
      </c>
      <c r="DD1228">
        <v>316.75</v>
      </c>
      <c r="DI1228">
        <v>316.75</v>
      </c>
      <c r="DN1228">
        <v>316.75</v>
      </c>
      <c r="DS1228">
        <v>316.75</v>
      </c>
      <c r="DX1228">
        <v>316.75</v>
      </c>
      <c r="EC1228">
        <v>316.75</v>
      </c>
      <c r="EH1228">
        <v>316.75</v>
      </c>
      <c r="EM1228">
        <v>316.75</v>
      </c>
      <c r="ER1228">
        <v>316.75</v>
      </c>
      <c r="EW1228">
        <v>316.75</v>
      </c>
      <c r="FB1228">
        <v>316.75</v>
      </c>
      <c r="FG1228">
        <v>316.75</v>
      </c>
      <c r="FL1228">
        <v>316.75</v>
      </c>
      <c r="FQ1228">
        <v>316.75</v>
      </c>
      <c r="FV1228">
        <v>316.75</v>
      </c>
      <c r="GA1228">
        <v>316.75</v>
      </c>
      <c r="GF1228">
        <v>316.75</v>
      </c>
      <c r="GJ1228">
        <v>317.93</v>
      </c>
      <c r="GK1228">
        <v>0</v>
      </c>
      <c r="GP1228">
        <v>317.93</v>
      </c>
      <c r="GQ1228">
        <v>0</v>
      </c>
      <c r="GU1228">
        <v>317.93</v>
      </c>
      <c r="GZ1228">
        <v>317.93</v>
      </c>
      <c r="HE1228">
        <v>317.93</v>
      </c>
      <c r="HI1228">
        <v>317.93</v>
      </c>
      <c r="HJ1228">
        <v>0</v>
      </c>
      <c r="HO1228">
        <v>317.93</v>
      </c>
      <c r="HT1228">
        <v>317.93</v>
      </c>
      <c r="HY1228">
        <v>317.93</v>
      </c>
      <c r="ID1228">
        <v>317.93</v>
      </c>
      <c r="II1228">
        <v>317.93</v>
      </c>
      <c r="IN1228">
        <v>317.56</v>
      </c>
      <c r="IS1228">
        <v>317.56</v>
      </c>
      <c r="IX1228">
        <v>317.56</v>
      </c>
      <c r="JB1228">
        <v>317.56</v>
      </c>
      <c r="JC1228">
        <v>0</v>
      </c>
      <c r="JH1228">
        <v>317.56</v>
      </c>
      <c r="JM1228">
        <v>317.56</v>
      </c>
      <c r="JR1228">
        <v>317.56</v>
      </c>
    </row>
    <row r="1229" spans="1:278" x14ac:dyDescent="0.3">
      <c r="A1229" s="2">
        <f>IFERROR(AVERAGEIF(Customer_Revenue[[#This Row],[1/3/2022]:[3/31/2022]], "&gt;0"), 0)</f>
        <v>29.740000000000006</v>
      </c>
      <c r="B1229" s="1">
        <f>IFERROR(AVEDEV(Customer_Revenue[[#This Row],[1/3/2022]:[3/31/2022]]),0)</f>
        <v>7.1054273576010019E-15</v>
      </c>
      <c r="C1229" s="1">
        <f>IFERROR(MAX(0,#REF!-#REF!),0)</f>
        <v>0</v>
      </c>
      <c r="D1229" s="1">
        <f>IFERROR(#REF!+#REF!,0)</f>
        <v>0</v>
      </c>
      <c r="E1229" s="2">
        <f>IFERROR(AVERAGEIF(Customer_Revenue[[#This Row],[4/1/2022]:[6/30/2022]], "&gt;0"), 0)</f>
        <v>29.939999999999998</v>
      </c>
      <c r="F1229" s="1">
        <f>IFERROR(AVEDEV(Customer_Revenue[[#This Row],[4/1/2022]:[6/30/2022]]),0)</f>
        <v>0.27692307692307733</v>
      </c>
      <c r="G1229" s="1">
        <f>IFERROR(MAX(0,#REF!-#REF!),0)</f>
        <v>0</v>
      </c>
      <c r="H1229" s="1">
        <f>IFERROR(#REF!+#REF!,0)</f>
        <v>0</v>
      </c>
      <c r="I1229" s="2">
        <f>IFERROR(AVERAGEIF(Customer_Revenue[[#This Row],[4/1/2022]:[9/30/2022]], "&gt;0"),0)</f>
        <v>30.111153846153858</v>
      </c>
      <c r="J1229" s="1">
        <f>IFERROR(AVEDEV(Customer_Revenue[[#This Row],[4/1/2022]:[9/30/2022]]),0)</f>
        <v>2.1478463648833914</v>
      </c>
      <c r="K1229" s="1">
        <f>IFERROR(MAX(0,Customer_Revenue[[#This Row],[Q3 Mean]]-Customer_Revenue[[#This Row],[Q3 Mean Absolute Deviation]]),0)</f>
        <v>27.963307481270466</v>
      </c>
      <c r="L1229" s="1">
        <f>IFERROR(MAX(0,Customer_Revenue[[#This Row],[Q3 Mean]]+Customer_Revenue[[#This Row],[Q3 Mean Absolute Deviation]]),0)</f>
        <v>32.259000211037247</v>
      </c>
      <c r="M1229" s="2">
        <f>IFERROR(AVERAGEIF(Customer_Revenue[[#This Row],[10/1/2021]:[3/31/2022]], "&gt;0"),0)</f>
        <v>29.740000000000006</v>
      </c>
      <c r="N1229" s="1">
        <f>IFERROR(AVEDEV(Customer_Revenue[[#This Row],[10/1/2021]:[3/31/2022]]),0)</f>
        <v>7.1054273576010019E-15</v>
      </c>
      <c r="O1229" s="1">
        <f>IFERROR(MAX(0,#REF!-#REF!),0)</f>
        <v>0</v>
      </c>
      <c r="P1229" s="1">
        <f>IFERROR(#REF!+#REF!,0)</f>
        <v>0</v>
      </c>
      <c r="Q1229">
        <v>15219</v>
      </c>
      <c r="W1229">
        <v>29.74</v>
      </c>
      <c r="AB1229">
        <v>29.74</v>
      </c>
      <c r="AF1229">
        <v>29.74</v>
      </c>
      <c r="AK1229">
        <v>29.74</v>
      </c>
      <c r="AQ1229">
        <v>29.74</v>
      </c>
      <c r="AV1229">
        <v>29.74</v>
      </c>
      <c r="BA1229">
        <v>29.74</v>
      </c>
      <c r="BF1229">
        <v>29.74</v>
      </c>
      <c r="BK1229">
        <v>29.74</v>
      </c>
      <c r="BP1229">
        <v>29.74</v>
      </c>
      <c r="BU1229">
        <v>29.74</v>
      </c>
      <c r="BZ1229">
        <v>29.74</v>
      </c>
      <c r="CE1229">
        <v>29.74</v>
      </c>
      <c r="CJ1229">
        <v>29.74</v>
      </c>
      <c r="CK1229" s="17"/>
      <c r="CO1229">
        <v>29.74</v>
      </c>
      <c r="CT1229">
        <v>29.74</v>
      </c>
      <c r="CY1229">
        <v>29.74</v>
      </c>
      <c r="DD1229">
        <v>29.74</v>
      </c>
      <c r="DI1229">
        <v>29.74</v>
      </c>
      <c r="DN1229">
        <v>29.74</v>
      </c>
      <c r="DS1229">
        <v>29.74</v>
      </c>
      <c r="DX1229">
        <v>29.74</v>
      </c>
      <c r="EC1229">
        <v>29.74</v>
      </c>
      <c r="EH1229">
        <v>29.74</v>
      </c>
      <c r="EM1229">
        <v>29.74</v>
      </c>
      <c r="ER1229">
        <v>29.74</v>
      </c>
      <c r="EW1229">
        <v>29.74</v>
      </c>
      <c r="FB1229">
        <v>29.74</v>
      </c>
      <c r="FG1229">
        <v>29.74</v>
      </c>
      <c r="FL1229">
        <v>29.74</v>
      </c>
      <c r="FQ1229">
        <v>29.74</v>
      </c>
      <c r="FV1229">
        <v>29.74</v>
      </c>
      <c r="GA1229">
        <v>29.74</v>
      </c>
      <c r="GF1229">
        <v>29.74</v>
      </c>
      <c r="GK1229">
        <v>30.39</v>
      </c>
      <c r="GP1229">
        <v>30.39</v>
      </c>
      <c r="GU1229">
        <v>30.39</v>
      </c>
      <c r="GZ1229">
        <v>30.39</v>
      </c>
      <c r="HE1229">
        <v>30.39</v>
      </c>
      <c r="HJ1229">
        <v>30.39</v>
      </c>
      <c r="HO1229">
        <v>30.39</v>
      </c>
      <c r="HT1229">
        <v>30.39</v>
      </c>
      <c r="HY1229">
        <v>30.39</v>
      </c>
      <c r="ID1229">
        <v>0</v>
      </c>
      <c r="II1229">
        <v>30.39</v>
      </c>
      <c r="IN1229">
        <v>30.19</v>
      </c>
      <c r="IS1229">
        <v>30.19</v>
      </c>
      <c r="IX1229">
        <v>30.19</v>
      </c>
      <c r="JC1229">
        <v>30.19</v>
      </c>
      <c r="JH1229">
        <v>30.19</v>
      </c>
      <c r="JM1229">
        <v>30.19</v>
      </c>
      <c r="JR1229">
        <v>30.19</v>
      </c>
    </row>
    <row r="1230" spans="1:278" x14ac:dyDescent="0.3">
      <c r="A1230" s="2">
        <f>IFERROR(AVERAGEIF(Customer_Revenue[[#This Row],[1/3/2022]:[3/31/2022]], "&gt;0"), 0)</f>
        <v>46.716666666666661</v>
      </c>
      <c r="B1230" s="1">
        <f>IFERROR(AVEDEV(Customer_Revenue[[#This Row],[1/3/2022]:[3/31/2022]]),0)</f>
        <v>1.9888888888888896</v>
      </c>
      <c r="C1230" s="1">
        <f>IFERROR(MAX(0,#REF!-#REF!),0)</f>
        <v>0</v>
      </c>
      <c r="D1230" s="1">
        <f>IFERROR(#REF!+#REF!,0)</f>
        <v>0</v>
      </c>
      <c r="E1230" s="2">
        <f>IFERROR(AVERAGEIF(Customer_Revenue[[#This Row],[4/1/2022]:[6/30/2022]], "&gt;0"), 0)</f>
        <v>44.022307692307692</v>
      </c>
      <c r="F1230" s="1">
        <f>IFERROR(AVEDEV(Customer_Revenue[[#This Row],[4/1/2022]:[6/30/2022]]),0)</f>
        <v>5.9858163265306104</v>
      </c>
      <c r="G1230" s="1">
        <f>IFERROR(MAX(0,#REF!-#REF!),0)</f>
        <v>0</v>
      </c>
      <c r="H1230" s="1">
        <f>IFERROR(#REF!+#REF!,0)</f>
        <v>0</v>
      </c>
      <c r="I1230" s="2">
        <f>IFERROR(AVERAGEIF(Customer_Revenue[[#This Row],[4/1/2022]:[9/30/2022]], "&gt;0"),0)</f>
        <v>46.758888888888912</v>
      </c>
      <c r="J1230" s="1">
        <f>IFERROR(AVEDEV(Customer_Revenue[[#This Row],[4/1/2022]:[9/30/2022]]),0)</f>
        <v>9.1275333333333251</v>
      </c>
      <c r="K1230" s="1">
        <f>IFERROR(MAX(0,Customer_Revenue[[#This Row],[Q3 Mean]]-Customer_Revenue[[#This Row],[Q3 Mean Absolute Deviation]]),0)</f>
        <v>37.631355555555587</v>
      </c>
      <c r="L1230" s="1">
        <f>IFERROR(MAX(0,Customer_Revenue[[#This Row],[Q3 Mean]]+Customer_Revenue[[#This Row],[Q3 Mean Absolute Deviation]]),0)</f>
        <v>55.886422222222237</v>
      </c>
      <c r="M1230" s="2">
        <f>IFERROR(AVERAGEIF(Customer_Revenue[[#This Row],[10/1/2021]:[3/31/2022]], "&gt;0"),0)</f>
        <v>48.481200000000001</v>
      </c>
      <c r="N1230" s="1">
        <f>IFERROR(AVEDEV(Customer_Revenue[[#This Row],[10/1/2021]:[3/31/2022]]),0)</f>
        <v>2.1084160000000032</v>
      </c>
      <c r="O1230" s="1">
        <f>IFERROR(MAX(0,#REF!-#REF!),0)</f>
        <v>0</v>
      </c>
      <c r="P1230" s="1">
        <f>IFERROR(#REF!+#REF!,0)</f>
        <v>0</v>
      </c>
      <c r="Q1230">
        <v>15220</v>
      </c>
      <c r="W1230">
        <v>47.9</v>
      </c>
      <c r="AB1230">
        <v>47.9</v>
      </c>
      <c r="AF1230">
        <v>47.9</v>
      </c>
      <c r="AK1230">
        <v>47.9</v>
      </c>
      <c r="AQ1230">
        <v>47.91</v>
      </c>
      <c r="AV1230">
        <v>47.91</v>
      </c>
      <c r="BA1230">
        <v>47.91</v>
      </c>
      <c r="BF1230">
        <v>47.91</v>
      </c>
      <c r="BK1230">
        <v>55.07</v>
      </c>
      <c r="BP1230">
        <v>55.07</v>
      </c>
      <c r="BU1230">
        <v>55.07</v>
      </c>
      <c r="BZ1230">
        <v>55.07</v>
      </c>
      <c r="CE1230">
        <v>47.91</v>
      </c>
      <c r="CJ1230">
        <v>47.91</v>
      </c>
      <c r="CK1230" s="17"/>
      <c r="CO1230">
        <v>47.91</v>
      </c>
      <c r="CT1230">
        <v>47.91</v>
      </c>
      <c r="CY1230">
        <v>47.91</v>
      </c>
      <c r="DD1230">
        <v>47.91</v>
      </c>
      <c r="DI1230">
        <v>47.91</v>
      </c>
      <c r="DN1230">
        <v>47.91</v>
      </c>
      <c r="DS1230">
        <v>47.91</v>
      </c>
      <c r="DX1230">
        <v>47.91</v>
      </c>
      <c r="EC1230">
        <v>47.91</v>
      </c>
      <c r="EH1230">
        <v>40.75</v>
      </c>
      <c r="EM1230">
        <v>40.75</v>
      </c>
      <c r="ER1230">
        <v>40.75</v>
      </c>
      <c r="EW1230">
        <v>40.75</v>
      </c>
      <c r="FB1230">
        <v>40.75</v>
      </c>
      <c r="FG1230">
        <v>40.75</v>
      </c>
      <c r="FL1230">
        <v>40.75</v>
      </c>
      <c r="FQ1230">
        <v>40.75</v>
      </c>
      <c r="FV1230">
        <v>40.75</v>
      </c>
      <c r="GA1230">
        <v>40.75</v>
      </c>
      <c r="GF1230">
        <v>48.53</v>
      </c>
      <c r="GJ1230">
        <v>49.44</v>
      </c>
      <c r="GK1230">
        <v>0</v>
      </c>
      <c r="GP1230">
        <v>49.44</v>
      </c>
      <c r="GU1230">
        <v>49.44</v>
      </c>
      <c r="GZ1230">
        <v>49.44</v>
      </c>
      <c r="HE1230">
        <v>49.44</v>
      </c>
      <c r="HI1230">
        <v>49.44</v>
      </c>
      <c r="HJ1230">
        <v>0</v>
      </c>
      <c r="HO1230">
        <v>49.44</v>
      </c>
      <c r="HT1230">
        <v>49.44</v>
      </c>
      <c r="HY1230">
        <v>49.44</v>
      </c>
      <c r="ID1230">
        <v>49.44</v>
      </c>
      <c r="II1230">
        <v>49.44</v>
      </c>
      <c r="IN1230">
        <v>49.16</v>
      </c>
      <c r="IS1230">
        <v>49.16</v>
      </c>
      <c r="IX1230">
        <v>49.16</v>
      </c>
      <c r="JB1230">
        <v>49.16</v>
      </c>
      <c r="JC1230">
        <v>0</v>
      </c>
      <c r="JH1230">
        <v>49.16</v>
      </c>
      <c r="JM1230">
        <v>49.16</v>
      </c>
      <c r="JR1230">
        <v>49.16</v>
      </c>
    </row>
    <row r="1231" spans="1:278" x14ac:dyDescent="0.3">
      <c r="A1231" s="2">
        <f>IFERROR(AVERAGEIF(Customer_Revenue[[#This Row],[1/3/2022]:[3/31/2022]], "&gt;0"), 0)</f>
        <v>21.398333333333337</v>
      </c>
      <c r="B1231" s="1">
        <f>IFERROR(AVEDEV(Customer_Revenue[[#This Row],[1/3/2022]:[3/31/2022]]),0)</f>
        <v>0.38194444444444642</v>
      </c>
      <c r="C1231" s="1">
        <f>IFERROR(MAX(0,#REF!-#REF!),0)</f>
        <v>0</v>
      </c>
      <c r="D1231" s="1">
        <f>IFERROR(#REF!+#REF!,0)</f>
        <v>0</v>
      </c>
      <c r="E1231" s="2">
        <f>IFERROR(AVERAGEIF(Customer_Revenue[[#This Row],[4/1/2022]:[6/30/2022]], "&gt;0"), 0)</f>
        <v>21.937692307692309</v>
      </c>
      <c r="F1231" s="1">
        <f>IFERROR(AVEDEV(Customer_Revenue[[#This Row],[4/1/2022]:[6/30/2022]]),0)</f>
        <v>0.80520710059171585</v>
      </c>
      <c r="G1231" s="1">
        <f>IFERROR(MAX(0,#REF!-#REF!),0)</f>
        <v>0</v>
      </c>
      <c r="H1231" s="1">
        <f>IFERROR(#REF!+#REF!,0)</f>
        <v>0</v>
      </c>
      <c r="I1231" s="2">
        <f>IFERROR(AVERAGEIF(Customer_Revenue[[#This Row],[4/1/2022]:[9/30/2022]], "&gt;0"),0)</f>
        <v>22.065925925925924</v>
      </c>
      <c r="J1231" s="1">
        <f>IFERROR(AVEDEV(Customer_Revenue[[#This Row],[4/1/2022]:[9/30/2022]]),0)</f>
        <v>1.5637755102040825</v>
      </c>
      <c r="K1231" s="1">
        <f>IFERROR(MAX(0,Customer_Revenue[[#This Row],[Q3 Mean]]-Customer_Revenue[[#This Row],[Q3 Mean Absolute Deviation]]),0)</f>
        <v>20.502150415721843</v>
      </c>
      <c r="L1231" s="1">
        <f>IFERROR(MAX(0,Customer_Revenue[[#This Row],[Q3 Mean]]+Customer_Revenue[[#This Row],[Q3 Mean Absolute Deviation]]),0)</f>
        <v>23.629701436130006</v>
      </c>
      <c r="M1231" s="2">
        <f>IFERROR(AVERAGEIF(Customer_Revenue[[#This Row],[10/1/2021]:[3/31/2022]], "&gt;0"),0)</f>
        <v>20.288399999999999</v>
      </c>
      <c r="N1231" s="1">
        <f>IFERROR(AVEDEV(Customer_Revenue[[#This Row],[10/1/2021]:[3/31/2022]]),0)</f>
        <v>1.6425600000000014</v>
      </c>
      <c r="O1231" s="1">
        <f>IFERROR(MAX(0,#REF!-#REF!),0)</f>
        <v>0</v>
      </c>
      <c r="P1231" s="1">
        <f>IFERROR(#REF!+#REF!,0)</f>
        <v>0</v>
      </c>
      <c r="Q1231">
        <v>15221</v>
      </c>
      <c r="W1231">
        <v>16.18</v>
      </c>
      <c r="AB1231">
        <v>16.18</v>
      </c>
      <c r="AF1231">
        <v>16.18</v>
      </c>
      <c r="AK1231">
        <v>16.18</v>
      </c>
      <c r="AQ1231">
        <v>16.190000000000001</v>
      </c>
      <c r="AV1231">
        <v>21.19</v>
      </c>
      <c r="BA1231">
        <v>21.19</v>
      </c>
      <c r="BF1231">
        <v>21.19</v>
      </c>
      <c r="BK1231">
        <v>21.19</v>
      </c>
      <c r="BP1231">
        <v>21.19</v>
      </c>
      <c r="BU1231">
        <v>21.19</v>
      </c>
      <c r="BZ1231">
        <v>21.19</v>
      </c>
      <c r="CE1231">
        <v>21.19</v>
      </c>
      <c r="CJ1231">
        <v>21.19</v>
      </c>
      <c r="CK1231" s="17"/>
      <c r="CO1231">
        <v>21.19</v>
      </c>
      <c r="CT1231">
        <v>21.19</v>
      </c>
      <c r="CY1231">
        <v>21.19</v>
      </c>
      <c r="DD1231">
        <v>21.19</v>
      </c>
      <c r="DI1231">
        <v>21.19</v>
      </c>
      <c r="DN1231">
        <v>21.19</v>
      </c>
      <c r="DS1231">
        <v>21.19</v>
      </c>
      <c r="DX1231">
        <v>21.19</v>
      </c>
      <c r="EC1231">
        <v>23.69</v>
      </c>
      <c r="EH1231">
        <v>21.19</v>
      </c>
      <c r="EM1231">
        <v>21.19</v>
      </c>
      <c r="ER1231">
        <v>21.19</v>
      </c>
      <c r="EW1231">
        <v>21.19</v>
      </c>
      <c r="FB1231">
        <v>21.19</v>
      </c>
      <c r="FG1231">
        <v>23.69</v>
      </c>
      <c r="FL1231">
        <v>21.19</v>
      </c>
      <c r="FQ1231">
        <v>21.19</v>
      </c>
      <c r="FV1231">
        <v>21.19</v>
      </c>
      <c r="GA1231">
        <v>23.69</v>
      </c>
      <c r="GF1231">
        <v>21.19</v>
      </c>
      <c r="GK1231">
        <v>22.37</v>
      </c>
      <c r="GP1231">
        <v>22.37</v>
      </c>
      <c r="GU1231">
        <v>22.37</v>
      </c>
      <c r="GZ1231">
        <v>22.37</v>
      </c>
      <c r="HE1231">
        <v>22.37</v>
      </c>
      <c r="HJ1231">
        <v>22.37</v>
      </c>
      <c r="HO1231">
        <v>22.37</v>
      </c>
      <c r="HT1231">
        <v>22.37</v>
      </c>
      <c r="HY1231">
        <v>22.37</v>
      </c>
      <c r="ID1231">
        <v>22.37</v>
      </c>
      <c r="II1231">
        <v>22.37</v>
      </c>
      <c r="IN1231">
        <v>22</v>
      </c>
      <c r="IS1231">
        <v>22</v>
      </c>
      <c r="IX1231">
        <v>22</v>
      </c>
      <c r="JB1231">
        <v>22</v>
      </c>
      <c r="JC1231">
        <v>0</v>
      </c>
      <c r="JH1231">
        <v>22</v>
      </c>
      <c r="JM1231">
        <v>22</v>
      </c>
      <c r="JR1231">
        <v>22</v>
      </c>
    </row>
    <row r="1232" spans="1:278" x14ac:dyDescent="0.3">
      <c r="A1232" s="2">
        <f>IFERROR(AVERAGEIF(Customer_Revenue[[#This Row],[1/3/2022]:[3/31/2022]], "&gt;0"), 0)</f>
        <v>25.900000000000002</v>
      </c>
      <c r="B1232" s="1">
        <f>IFERROR(AVEDEV(Customer_Revenue[[#This Row],[1/3/2022]:[3/31/2022]]),0)</f>
        <v>3.5527136788005009E-15</v>
      </c>
      <c r="C1232" s="1">
        <f>IFERROR(MAX(0,#REF!-#REF!),0)</f>
        <v>0</v>
      </c>
      <c r="D1232" s="1">
        <f>IFERROR(#REF!+#REF!,0)</f>
        <v>0</v>
      </c>
      <c r="E1232" s="2">
        <f>IFERROR(AVERAGEIF(Customer_Revenue[[#This Row],[4/1/2022]:[6/30/2022]], "&gt;0"), 0)</f>
        <v>26.293333333333333</v>
      </c>
      <c r="F1232" s="1">
        <f>IFERROR(AVEDEV(Customer_Revenue[[#This Row],[4/1/2022]:[6/30/2022]]),0)</f>
        <v>0.52444444444444471</v>
      </c>
      <c r="G1232" s="1">
        <f>IFERROR(MAX(0,#REF!-#REF!),0)</f>
        <v>0</v>
      </c>
      <c r="H1232" s="1">
        <f>IFERROR(#REF!+#REF!,0)</f>
        <v>0</v>
      </c>
      <c r="I1232" s="2">
        <f>IFERROR(AVERAGEIF(Customer_Revenue[[#This Row],[4/1/2022]:[9/30/2022]], "&gt;0"),0)</f>
        <v>26.631538461538451</v>
      </c>
      <c r="J1232" s="1">
        <f>IFERROR(AVEDEV(Customer_Revenue[[#This Row],[4/1/2022]:[9/30/2022]]),0)</f>
        <v>3.5327551020408237</v>
      </c>
      <c r="K1232" s="1">
        <f>IFERROR(MAX(0,Customer_Revenue[[#This Row],[Q3 Mean]]-Customer_Revenue[[#This Row],[Q3 Mean Absolute Deviation]]),0)</f>
        <v>23.098783359497627</v>
      </c>
      <c r="L1232" s="1">
        <f>IFERROR(MAX(0,Customer_Revenue[[#This Row],[Q3 Mean]]+Customer_Revenue[[#This Row],[Q3 Mean Absolute Deviation]]),0)</f>
        <v>30.164293563579275</v>
      </c>
      <c r="M1232" s="2">
        <f>IFERROR(AVERAGEIF(Customer_Revenue[[#This Row],[10/1/2021]:[3/31/2022]], "&gt;0"),0)</f>
        <v>25.446153846153841</v>
      </c>
      <c r="N1232" s="1">
        <f>IFERROR(AVEDEV(Customer_Revenue[[#This Row],[10/1/2021]:[3/31/2022]]),0)</f>
        <v>0.83786982248521014</v>
      </c>
      <c r="O1232" s="1">
        <f>IFERROR(MAX(0,#REF!-#REF!),0)</f>
        <v>0</v>
      </c>
      <c r="P1232" s="1">
        <f>IFERROR(#REF!+#REF!,0)</f>
        <v>0</v>
      </c>
      <c r="Q1232">
        <v>15222</v>
      </c>
      <c r="W1232">
        <v>25.9</v>
      </c>
      <c r="AF1232">
        <v>25.9</v>
      </c>
      <c r="AQ1232">
        <v>25.9</v>
      </c>
      <c r="BA1232">
        <v>25.9</v>
      </c>
      <c r="BK1232">
        <v>25.9</v>
      </c>
      <c r="BU1232">
        <v>25.9</v>
      </c>
      <c r="CE1232">
        <v>20</v>
      </c>
      <c r="CK1232" s="17"/>
      <c r="CO1232">
        <v>25.9</v>
      </c>
      <c r="CY1232">
        <v>25.9</v>
      </c>
      <c r="DI1232">
        <v>25.9</v>
      </c>
      <c r="DS1232">
        <v>25.9</v>
      </c>
      <c r="EC1232">
        <v>25.9</v>
      </c>
      <c r="EM1232">
        <v>25.9</v>
      </c>
      <c r="EW1232">
        <v>25.9</v>
      </c>
      <c r="FG1232">
        <v>25.9</v>
      </c>
      <c r="FQ1232">
        <v>25.9</v>
      </c>
      <c r="GA1232">
        <v>25.9</v>
      </c>
      <c r="GP1232">
        <v>27.08</v>
      </c>
      <c r="GU1232">
        <v>27.08</v>
      </c>
      <c r="HE1232">
        <v>27.08</v>
      </c>
      <c r="HO1232">
        <v>27.08</v>
      </c>
      <c r="HY1232">
        <v>27.08</v>
      </c>
      <c r="II1232">
        <v>27.08</v>
      </c>
      <c r="IS1232">
        <v>26.71</v>
      </c>
      <c r="JB1232">
        <v>26.71</v>
      </c>
      <c r="JC1232">
        <v>0</v>
      </c>
      <c r="JM1232">
        <v>26.71</v>
      </c>
    </row>
    <row r="1233" spans="1:278" x14ac:dyDescent="0.3">
      <c r="A1233" s="2">
        <f>IFERROR(AVERAGEIF(Customer_Revenue[[#This Row],[1/3/2022]:[3/31/2022]], "&gt;0"), 0)</f>
        <v>169.87916666666669</v>
      </c>
      <c r="B1233" s="1">
        <f>IFERROR(AVEDEV(Customer_Revenue[[#This Row],[1/3/2022]:[3/31/2022]]),0)</f>
        <v>9.6623611111111174</v>
      </c>
      <c r="C1233" s="1">
        <f>IFERROR(MAX(0,#REF!-#REF!),0)</f>
        <v>0</v>
      </c>
      <c r="D1233" s="1">
        <f>IFERROR(#REF!+#REF!,0)</f>
        <v>0</v>
      </c>
      <c r="E1233" s="2">
        <f>IFERROR(AVERAGEIF(Customer_Revenue[[#This Row],[4/1/2022]:[6/30/2022]], "&gt;0"), 0)</f>
        <v>187.05</v>
      </c>
      <c r="F1233" s="1">
        <f>IFERROR(AVEDEV(Customer_Revenue[[#This Row],[4/1/2022]:[6/30/2022]]),0)</f>
        <v>24.812755102040821</v>
      </c>
      <c r="G1233" s="1">
        <f>IFERROR(MAX(0,#REF!-#REF!),0)</f>
        <v>0</v>
      </c>
      <c r="H1233" s="1">
        <f>IFERROR(#REF!+#REF!,0)</f>
        <v>0</v>
      </c>
      <c r="I1233" s="2">
        <f>IFERROR(AVERAGEIF(Customer_Revenue[[#This Row],[4/1/2022]:[9/30/2022]], "&gt;0"),0)</f>
        <v>190.4799999999999</v>
      </c>
      <c r="J1233" s="1">
        <f>IFERROR(AVEDEV(Customer_Revenue[[#This Row],[4/1/2022]:[9/30/2022]]),0)</f>
        <v>41.919600000000031</v>
      </c>
      <c r="K1233" s="1">
        <f>IFERROR(MAX(0,Customer_Revenue[[#This Row],[Q3 Mean]]-Customer_Revenue[[#This Row],[Q3 Mean Absolute Deviation]]),0)</f>
        <v>148.56039999999987</v>
      </c>
      <c r="L1233" s="1">
        <f>IFERROR(MAX(0,Customer_Revenue[[#This Row],[Q3 Mean]]+Customer_Revenue[[#This Row],[Q3 Mean Absolute Deviation]]),0)</f>
        <v>232.39959999999994</v>
      </c>
      <c r="M1233" s="2">
        <f>IFERROR(AVERAGEIF(Customer_Revenue[[#This Row],[10/1/2021]:[3/31/2022]], "&gt;0"),0)</f>
        <v>156.86807692307696</v>
      </c>
      <c r="N1233" s="1">
        <f>IFERROR(AVEDEV(Customer_Revenue[[#This Row],[10/1/2021]:[3/31/2022]]),0)</f>
        <v>13.553461538461541</v>
      </c>
      <c r="O1233" s="1">
        <f>IFERROR(MAX(0,#REF!-#REF!),0)</f>
        <v>0</v>
      </c>
      <c r="P1233" s="1">
        <f>IFERROR(#REF!+#REF!,0)</f>
        <v>0</v>
      </c>
      <c r="Q1233">
        <v>15223</v>
      </c>
      <c r="T1233">
        <v>146.15</v>
      </c>
      <c r="Y1233">
        <v>140.41</v>
      </c>
      <c r="AD1233">
        <v>146.15</v>
      </c>
      <c r="AH1233">
        <v>140.41</v>
      </c>
      <c r="AL1233">
        <v>134.15</v>
      </c>
      <c r="AQ1233">
        <v>140.46</v>
      </c>
      <c r="AV1233">
        <v>146.19999999999999</v>
      </c>
      <c r="BA1233">
        <v>140.46</v>
      </c>
      <c r="BF1233">
        <v>146.19999999999999</v>
      </c>
      <c r="BK1233">
        <v>140.46</v>
      </c>
      <c r="BP1233">
        <v>146.19999999999999</v>
      </c>
      <c r="BU1233">
        <v>140.46</v>
      </c>
      <c r="BZ1233">
        <v>166.65</v>
      </c>
      <c r="CE1233">
        <v>165.66</v>
      </c>
      <c r="CJ1233">
        <v>161.12</v>
      </c>
      <c r="CK1233" s="17"/>
      <c r="CO1233">
        <v>155.38</v>
      </c>
      <c r="CT1233">
        <v>161.12</v>
      </c>
      <c r="CY1233">
        <v>160.38</v>
      </c>
      <c r="DD1233">
        <v>166.12</v>
      </c>
      <c r="DI1233">
        <v>169.88</v>
      </c>
      <c r="DN1233">
        <v>166.4</v>
      </c>
      <c r="DS1233">
        <v>160.66</v>
      </c>
      <c r="DX1233">
        <v>172.03</v>
      </c>
      <c r="EC1233">
        <v>186.99</v>
      </c>
      <c r="EH1233">
        <v>192.11</v>
      </c>
      <c r="EM1233">
        <v>186.36</v>
      </c>
      <c r="ER1233">
        <v>192.11</v>
      </c>
      <c r="EW1233">
        <v>174.36</v>
      </c>
      <c r="FB1233">
        <v>192.11</v>
      </c>
      <c r="FG1233">
        <v>186.36</v>
      </c>
      <c r="FL1233">
        <v>184.11</v>
      </c>
      <c r="FQ1233">
        <v>186.36</v>
      </c>
      <c r="FV1233">
        <v>192.11</v>
      </c>
      <c r="GA1233">
        <v>178.36</v>
      </c>
      <c r="GF1233">
        <v>192.11</v>
      </c>
      <c r="GJ1233">
        <v>187.54</v>
      </c>
      <c r="GK1233">
        <v>0</v>
      </c>
      <c r="GP1233">
        <v>181.29</v>
      </c>
      <c r="GU1233">
        <v>191.54</v>
      </c>
      <c r="GZ1233">
        <v>193.29</v>
      </c>
      <c r="HE1233">
        <v>183.54</v>
      </c>
      <c r="HI1233">
        <v>571.22</v>
      </c>
      <c r="HJ1233">
        <v>0</v>
      </c>
      <c r="HO1233">
        <v>168.22</v>
      </c>
      <c r="HT1233">
        <v>177.97</v>
      </c>
      <c r="HY1233">
        <v>172.22</v>
      </c>
      <c r="ID1233">
        <v>177.97</v>
      </c>
      <c r="II1233">
        <v>144.57</v>
      </c>
      <c r="IN1233">
        <v>153.94999999999999</v>
      </c>
      <c r="IS1233">
        <v>165.9</v>
      </c>
      <c r="IX1233">
        <v>159.65</v>
      </c>
      <c r="JB1233">
        <v>161.9</v>
      </c>
      <c r="JC1233">
        <v>0</v>
      </c>
      <c r="JH1233">
        <v>158.65</v>
      </c>
      <c r="JM1233">
        <v>152.9</v>
      </c>
      <c r="JR1233">
        <v>162.65</v>
      </c>
    </row>
    <row r="1234" spans="1:278" x14ac:dyDescent="0.3">
      <c r="A1234" s="2">
        <f>IFERROR(AVERAGEIF(Customer_Revenue[[#This Row],[1/3/2022]:[3/31/2022]], "&gt;0"), 0)</f>
        <v>28.650000000000002</v>
      </c>
      <c r="B1234" s="1">
        <f>IFERROR(AVEDEV(Customer_Revenue[[#This Row],[1/3/2022]:[3/31/2022]]),0)</f>
        <v>3.5527136788005009E-15</v>
      </c>
      <c r="C1234" s="1">
        <f>IFERROR(MAX(0,#REF!-#REF!),0)</f>
        <v>0</v>
      </c>
      <c r="D1234" s="1">
        <f>IFERROR(#REF!+#REF!,0)</f>
        <v>0</v>
      </c>
      <c r="E1234" s="2">
        <f>IFERROR(AVERAGEIF(Customer_Revenue[[#This Row],[4/1/2022]:[6/30/2022]], "&gt;0"), 0)</f>
        <v>28.987142857142853</v>
      </c>
      <c r="F1234" s="1">
        <f>IFERROR(AVEDEV(Customer_Revenue[[#This Row],[4/1/2022]:[6/30/2022]]),0)</f>
        <v>0.48163265306122327</v>
      </c>
      <c r="G1234" s="1">
        <f>IFERROR(MAX(0,#REF!-#REF!),0)</f>
        <v>0</v>
      </c>
      <c r="H1234" s="1">
        <f>IFERROR(#REF!+#REF!,0)</f>
        <v>0</v>
      </c>
      <c r="I1234" s="2">
        <f>IFERROR(AVERAGEIF(Customer_Revenue[[#This Row],[4/1/2022]:[9/30/2022]], "&gt;0"),0)</f>
        <v>29.302857142857132</v>
      </c>
      <c r="J1234" s="1">
        <f>IFERROR(AVEDEV(Customer_Revenue[[#This Row],[4/1/2022]:[9/30/2022]]),0)</f>
        <v>3.6465777777777855</v>
      </c>
      <c r="K1234" s="1">
        <f>IFERROR(MAX(0,Customer_Revenue[[#This Row],[Q3 Mean]]-Customer_Revenue[[#This Row],[Q3 Mean Absolute Deviation]]),0)</f>
        <v>25.656279365079346</v>
      </c>
      <c r="L1234" s="1">
        <f>IFERROR(MAX(0,Customer_Revenue[[#This Row],[Q3 Mean]]+Customer_Revenue[[#This Row],[Q3 Mean Absolute Deviation]]),0)</f>
        <v>32.949434920634914</v>
      </c>
      <c r="M1234" s="2">
        <f>IFERROR(AVERAGEIF(Customer_Revenue[[#This Row],[10/1/2021]:[3/31/2022]], "&gt;0"),0)</f>
        <v>28.65</v>
      </c>
      <c r="N1234" s="1">
        <f>IFERROR(AVEDEV(Customer_Revenue[[#This Row],[10/1/2021]:[3/31/2022]]),0)</f>
        <v>4.3770833333333341</v>
      </c>
      <c r="O1234" s="1">
        <f>IFERROR(MAX(0,#REF!-#REF!),0)</f>
        <v>0</v>
      </c>
      <c r="P1234" s="1">
        <f>IFERROR(#REF!+#REF!,0)</f>
        <v>0</v>
      </c>
      <c r="Q1234">
        <v>15224</v>
      </c>
      <c r="AB1234">
        <v>28.65</v>
      </c>
      <c r="AK1234">
        <v>28.65</v>
      </c>
      <c r="AV1234">
        <v>28.65</v>
      </c>
      <c r="BF1234">
        <v>28.65</v>
      </c>
      <c r="BP1234">
        <v>28.65</v>
      </c>
      <c r="CE1234">
        <v>0</v>
      </c>
      <c r="CJ1234">
        <v>28.65</v>
      </c>
      <c r="CK1234" s="17"/>
      <c r="CT1234">
        <v>28.65</v>
      </c>
      <c r="DD1234">
        <v>28.65</v>
      </c>
      <c r="DN1234">
        <v>28.65</v>
      </c>
      <c r="DX1234">
        <v>28.65</v>
      </c>
      <c r="EH1234">
        <v>28.65</v>
      </c>
      <c r="ER1234">
        <v>28.65</v>
      </c>
      <c r="FB1234">
        <v>28.65</v>
      </c>
      <c r="FL1234">
        <v>28.65</v>
      </c>
      <c r="FV1234">
        <v>28.65</v>
      </c>
      <c r="GF1234">
        <v>28.65</v>
      </c>
      <c r="GP1234">
        <v>29.83</v>
      </c>
      <c r="GZ1234">
        <v>29.83</v>
      </c>
      <c r="HI1234">
        <v>29.83</v>
      </c>
      <c r="HJ1234">
        <v>0</v>
      </c>
      <c r="HT1234">
        <v>29.83</v>
      </c>
      <c r="ID1234">
        <v>29.83</v>
      </c>
      <c r="IN1234">
        <v>29.46</v>
      </c>
      <c r="IX1234">
        <v>29.46</v>
      </c>
      <c r="JH1234">
        <v>29.46</v>
      </c>
      <c r="JR1234">
        <v>29.46</v>
      </c>
    </row>
    <row r="1235" spans="1:278" x14ac:dyDescent="0.3">
      <c r="A1235" s="2">
        <f>IFERROR(AVERAGEIF(Customer_Revenue[[#This Row],[1/3/2022]:[3/31/2022]], "&gt;0"), 0)</f>
        <v>13.319999999999997</v>
      </c>
      <c r="B1235" s="1">
        <f>IFERROR(AVEDEV(Customer_Revenue[[#This Row],[1/3/2022]:[3/31/2022]]),0)</f>
        <v>3.5527136788005009E-15</v>
      </c>
      <c r="C1235" s="1">
        <f>IFERROR(MAX(0,#REF!-#REF!),0)</f>
        <v>0</v>
      </c>
      <c r="D1235" s="1">
        <f>IFERROR(#REF!+#REF!,0)</f>
        <v>0</v>
      </c>
      <c r="E1235" s="2">
        <f>IFERROR(AVERAGEIF(Customer_Revenue[[#This Row],[4/1/2022]:[6/30/2022]], "&gt;0"), 0)</f>
        <v>13.410000000000002</v>
      </c>
      <c r="F1235" s="1">
        <f>IFERROR(AVEDEV(Customer_Revenue[[#This Row],[4/1/2022]:[6/30/2022]]),0)</f>
        <v>0.1200000000000004</v>
      </c>
      <c r="G1235" s="1">
        <f>IFERROR(MAX(0,#REF!-#REF!),0)</f>
        <v>0</v>
      </c>
      <c r="H1235" s="1">
        <f>IFERROR(#REF!+#REF!,0)</f>
        <v>0</v>
      </c>
      <c r="I1235" s="2">
        <f>IFERROR(AVERAGEIF(Customer_Revenue[[#This Row],[4/1/2022]:[9/30/2022]], "&gt;0"),0)</f>
        <v>13.482307692307691</v>
      </c>
      <c r="J1235" s="1">
        <f>IFERROR(AVEDEV(Customer_Revenue[[#This Row],[4/1/2022]:[9/30/2022]]),0)</f>
        <v>9.9881656804734112E-2</v>
      </c>
      <c r="K1235" s="1">
        <f>IFERROR(MAX(0,Customer_Revenue[[#This Row],[Q3 Mean]]-Customer_Revenue[[#This Row],[Q3 Mean Absolute Deviation]]),0)</f>
        <v>13.382426035502956</v>
      </c>
      <c r="L1235" s="1">
        <f>IFERROR(MAX(0,Customer_Revenue[[#This Row],[Q3 Mean]]+Customer_Revenue[[#This Row],[Q3 Mean Absolute Deviation]]),0)</f>
        <v>13.582189349112426</v>
      </c>
      <c r="M1235" s="2">
        <f>IFERROR(AVERAGEIF(Customer_Revenue[[#This Row],[10/1/2021]:[3/31/2022]], "&gt;0"),0)</f>
        <v>13.192142857142853</v>
      </c>
      <c r="N1235" s="1">
        <f>IFERROR(AVEDEV(Customer_Revenue[[#This Row],[10/1/2021]:[3/31/2022]]),0)</f>
        <v>0.23744897959184044</v>
      </c>
      <c r="O1235" s="1">
        <f>IFERROR(MAX(0,#REF!-#REF!),0)</f>
        <v>0</v>
      </c>
      <c r="P1235" s="1">
        <f>IFERROR(#REF!+#REF!,0)</f>
        <v>0</v>
      </c>
      <c r="Q1235">
        <v>15225</v>
      </c>
      <c r="T1235">
        <v>13.32</v>
      </c>
      <c r="AD1235">
        <v>13.32</v>
      </c>
      <c r="AL1235">
        <v>13.32</v>
      </c>
      <c r="AV1235">
        <v>13.32</v>
      </c>
      <c r="BF1235">
        <v>13.32</v>
      </c>
      <c r="BP1235">
        <v>13.32</v>
      </c>
      <c r="BZ1235">
        <v>11.53</v>
      </c>
      <c r="CJ1235">
        <v>13.32</v>
      </c>
      <c r="CK1235" s="17"/>
      <c r="CT1235">
        <v>13.32</v>
      </c>
      <c r="DD1235">
        <v>13.32</v>
      </c>
      <c r="DM1235">
        <v>13.32</v>
      </c>
      <c r="DW1235">
        <v>13.32</v>
      </c>
      <c r="EG1235">
        <v>13.32</v>
      </c>
      <c r="EQ1235">
        <v>13.32</v>
      </c>
      <c r="FA1235">
        <v>13.32</v>
      </c>
      <c r="FK1235">
        <v>13.32</v>
      </c>
      <c r="FU1235">
        <v>13.32</v>
      </c>
      <c r="GE1235">
        <v>13.32</v>
      </c>
      <c r="GO1235">
        <v>13.59</v>
      </c>
      <c r="GY1235">
        <v>13.59</v>
      </c>
      <c r="HH1235">
        <v>13.59</v>
      </c>
      <c r="HS1235">
        <v>13.59</v>
      </c>
      <c r="IC1235">
        <v>13.59</v>
      </c>
      <c r="IM1235">
        <v>13.51</v>
      </c>
      <c r="IW1235">
        <v>13.51</v>
      </c>
      <c r="JG1235">
        <v>13.51</v>
      </c>
      <c r="JQ1235">
        <v>13.51</v>
      </c>
    </row>
    <row r="1236" spans="1:278" x14ac:dyDescent="0.3">
      <c r="A1236" s="2">
        <f>IFERROR(AVERAGEIF(Customer_Revenue[[#This Row],[1/3/2022]:[3/31/2022]], "&gt;0"), 0)</f>
        <v>70.483333333333334</v>
      </c>
      <c r="B1236" s="1">
        <f>IFERROR(AVEDEV(Customer_Revenue[[#This Row],[1/3/2022]:[3/31/2022]]),0)</f>
        <v>36.880000000000003</v>
      </c>
      <c r="C1236" s="1">
        <f>IFERROR(MAX(0,#REF!-#REF!),0)</f>
        <v>0</v>
      </c>
      <c r="D1236" s="1">
        <f>IFERROR(#REF!+#REF!,0)</f>
        <v>0</v>
      </c>
      <c r="E1236" s="2">
        <f>IFERROR(AVERAGEIF(Customer_Revenue[[#This Row],[4/1/2022]:[6/30/2022]], "&gt;0"), 0)</f>
        <v>49.849999999999994</v>
      </c>
      <c r="F1236" s="1">
        <f>IFERROR(AVEDEV(Customer_Revenue[[#This Row],[4/1/2022]:[6/30/2022]]),0)</f>
        <v>39.715200000000003</v>
      </c>
      <c r="G1236" s="1">
        <f>IFERROR(MAX(0,#REF!-#REF!),0)</f>
        <v>0</v>
      </c>
      <c r="H1236" s="1">
        <f>IFERROR(#REF!+#REF!,0)</f>
        <v>0</v>
      </c>
      <c r="I1236" s="2">
        <f>IFERROR(AVERAGEIF(Customer_Revenue[[#This Row],[4/1/2022]:[9/30/2022]], "&gt;0"),0)</f>
        <v>35.278999999999996</v>
      </c>
      <c r="J1236" s="1">
        <f>IFERROR(AVEDEV(Customer_Revenue[[#This Row],[4/1/2022]:[9/30/2022]]),0)</f>
        <v>21.313254437869823</v>
      </c>
      <c r="K1236" s="1">
        <f>IFERROR(MAX(0,Customer_Revenue[[#This Row],[Q3 Mean]]-Customer_Revenue[[#This Row],[Q3 Mean Absolute Deviation]]),0)</f>
        <v>13.965745562130174</v>
      </c>
      <c r="L1236" s="1">
        <f>IFERROR(MAX(0,Customer_Revenue[[#This Row],[Q3 Mean]]+Customer_Revenue[[#This Row],[Q3 Mean Absolute Deviation]]),0)</f>
        <v>56.592254437869819</v>
      </c>
      <c r="M1236" s="2">
        <f>IFERROR(AVERAGEIF(Customer_Revenue[[#This Row],[10/1/2021]:[3/31/2022]], "&gt;0"),0)</f>
        <v>60.604166666666657</v>
      </c>
      <c r="N1236" s="1">
        <f>IFERROR(AVEDEV(Customer_Revenue[[#This Row],[10/1/2021]:[3/31/2022]]),0)</f>
        <v>30.678224852071008</v>
      </c>
      <c r="O1236" s="1">
        <f>IFERROR(MAX(0,#REF!-#REF!),0)</f>
        <v>0</v>
      </c>
      <c r="P1236" s="1">
        <f>IFERROR(#REF!+#REF!,0)</f>
        <v>0</v>
      </c>
      <c r="Q1236">
        <v>15226</v>
      </c>
      <c r="Y1236">
        <v>65.599999999999994</v>
      </c>
      <c r="AH1236">
        <v>36.83</v>
      </c>
      <c r="AP1236">
        <v>36.83</v>
      </c>
      <c r="AX1236">
        <v>91.43</v>
      </c>
      <c r="BH1236">
        <v>36.83</v>
      </c>
      <c r="BR1236">
        <v>36.83</v>
      </c>
      <c r="CB1236">
        <v>0</v>
      </c>
      <c r="CK1236" s="17"/>
      <c r="CQ1236">
        <v>119.59</v>
      </c>
      <c r="CV1236">
        <v>36.83</v>
      </c>
      <c r="DF1236">
        <v>36.83</v>
      </c>
      <c r="DR1236">
        <v>91.43</v>
      </c>
      <c r="EC1236">
        <v>111.07</v>
      </c>
      <c r="EO1236">
        <v>27.15</v>
      </c>
      <c r="EY1236">
        <v>111.07</v>
      </c>
      <c r="FL1236">
        <v>-74.260000000000005</v>
      </c>
      <c r="FZ1236">
        <v>36.83</v>
      </c>
      <c r="GJ1236">
        <v>25.75</v>
      </c>
      <c r="GT1236">
        <v>25.75</v>
      </c>
      <c r="HG1236">
        <v>25.75</v>
      </c>
      <c r="HN1236">
        <v>25.75</v>
      </c>
      <c r="IC1236">
        <v>0</v>
      </c>
      <c r="IM1236">
        <v>25.75</v>
      </c>
      <c r="IR1236">
        <v>25.38</v>
      </c>
      <c r="JA1236">
        <v>25.38</v>
      </c>
      <c r="JB1236">
        <v>0</v>
      </c>
      <c r="JL1236">
        <v>25.38</v>
      </c>
    </row>
    <row r="1237" spans="1:278" x14ac:dyDescent="0.3">
      <c r="A1237" s="2">
        <f>IFERROR(AVERAGEIF(Customer_Revenue[[#This Row],[1/3/2022]:[3/31/2022]], "&gt;0"), 0)</f>
        <v>120.87</v>
      </c>
      <c r="B1237" s="1">
        <f>IFERROR(AVEDEV(Customer_Revenue[[#This Row],[1/3/2022]:[3/31/2022]]),0)</f>
        <v>0</v>
      </c>
      <c r="C1237" s="1">
        <f>IFERROR(MAX(0,#REF!-#REF!),0)</f>
        <v>0</v>
      </c>
      <c r="D1237" s="1">
        <f>IFERROR(#REF!+#REF!,0)</f>
        <v>0</v>
      </c>
      <c r="E1237" s="2">
        <f>IFERROR(AVERAGEIF(Customer_Revenue[[#This Row],[4/1/2022]:[6/30/2022]], "&gt;0"), 0)</f>
        <v>68.848333333333343</v>
      </c>
      <c r="F1237" s="1">
        <f>IFERROR(AVEDEV(Customer_Revenue[[#This Row],[4/1/2022]:[6/30/2022]]),0)</f>
        <v>52.021666666666668</v>
      </c>
      <c r="G1237" s="1">
        <f>IFERROR(MAX(0,#REF!-#REF!),0)</f>
        <v>0</v>
      </c>
      <c r="H1237" s="1">
        <f>IFERROR(#REF!+#REF!,0)</f>
        <v>0</v>
      </c>
      <c r="I1237" s="2">
        <f>IFERROR(AVERAGEIF(Customer_Revenue[[#This Row],[4/1/2022]:[9/30/2022]], "&gt;0"),0)</f>
        <v>40.96307692307694</v>
      </c>
      <c r="J1237" s="1">
        <f>IFERROR(AVEDEV(Customer_Revenue[[#This Row],[4/1/2022]:[9/30/2022]]),0)</f>
        <v>36.880118343195292</v>
      </c>
      <c r="K1237" s="1">
        <f>IFERROR(MAX(0,Customer_Revenue[[#This Row],[Q3 Mean]]-Customer_Revenue[[#This Row],[Q3 Mean Absolute Deviation]]),0)</f>
        <v>4.0829585798816481</v>
      </c>
      <c r="L1237" s="1">
        <f>IFERROR(MAX(0,Customer_Revenue[[#This Row],[Q3 Mean]]+Customer_Revenue[[#This Row],[Q3 Mean Absolute Deviation]]),0)</f>
        <v>77.843195266272232</v>
      </c>
      <c r="M1237" s="2">
        <f>IFERROR(AVERAGEIF(Customer_Revenue[[#This Row],[10/1/2021]:[3/31/2022]], "&gt;0"),0)</f>
        <v>104.74230769230766</v>
      </c>
      <c r="N1237" s="1">
        <f>IFERROR(AVEDEV(Customer_Revenue[[#This Row],[10/1/2021]:[3/31/2022]]),0)</f>
        <v>27.293017751479301</v>
      </c>
      <c r="O1237" s="1">
        <f>IFERROR(MAX(0,#REF!-#REF!),0)</f>
        <v>0</v>
      </c>
      <c r="P1237" s="1">
        <f>IFERROR(#REF!+#REF!,0)</f>
        <v>0</v>
      </c>
      <c r="Q1237">
        <v>15228</v>
      </c>
      <c r="W1237">
        <v>16.04</v>
      </c>
      <c r="AF1237">
        <v>16.04</v>
      </c>
      <c r="AQ1237">
        <v>120.87</v>
      </c>
      <c r="BA1237">
        <v>120.87</v>
      </c>
      <c r="BK1237">
        <v>120.87</v>
      </c>
      <c r="BU1237">
        <v>120.87</v>
      </c>
      <c r="CE1237">
        <v>120.87</v>
      </c>
      <c r="CK1237" s="17"/>
      <c r="CO1237">
        <v>120.87</v>
      </c>
      <c r="CY1237">
        <v>120.87</v>
      </c>
      <c r="DI1237">
        <v>120.87</v>
      </c>
      <c r="DS1237">
        <v>120.87</v>
      </c>
      <c r="EC1237">
        <v>120.87</v>
      </c>
      <c r="EM1237">
        <v>120.87</v>
      </c>
      <c r="EW1237">
        <v>120.87</v>
      </c>
      <c r="FG1237">
        <v>120.87</v>
      </c>
      <c r="FQ1237">
        <v>120.87</v>
      </c>
      <c r="GA1237">
        <v>16.04</v>
      </c>
      <c r="GK1237">
        <v>17.22</v>
      </c>
      <c r="GU1237">
        <v>17.22</v>
      </c>
      <c r="HE1237">
        <v>17.22</v>
      </c>
      <c r="HO1237">
        <v>17.22</v>
      </c>
      <c r="HY1237">
        <v>17.22</v>
      </c>
      <c r="II1237">
        <v>17.22</v>
      </c>
      <c r="IS1237">
        <v>16.850000000000001</v>
      </c>
      <c r="JC1237">
        <v>16.850000000000001</v>
      </c>
      <c r="JM1237">
        <v>16.850000000000001</v>
      </c>
    </row>
    <row r="1238" spans="1:278" x14ac:dyDescent="0.3">
      <c r="A1238" s="2">
        <f>IFERROR(AVERAGEIF(Customer_Revenue[[#This Row],[1/3/2022]:[3/31/2022]], "&gt;0"), 0)</f>
        <v>44.248333333333328</v>
      </c>
      <c r="B1238" s="1">
        <f>IFERROR(AVEDEV(Customer_Revenue[[#This Row],[1/3/2022]:[3/31/2022]]),0)</f>
        <v>0.70694444444444693</v>
      </c>
      <c r="C1238" s="1">
        <f>IFERROR(MAX(0,#REF!-#REF!),0)</f>
        <v>0</v>
      </c>
      <c r="D1238" s="1">
        <f>IFERROR(#REF!+#REF!,0)</f>
        <v>0</v>
      </c>
      <c r="E1238" s="2">
        <f>IFERROR(AVERAGEIF(Customer_Revenue[[#This Row],[4/1/2022]:[6/30/2022]], "&gt;0"), 0)</f>
        <v>48.744285714285709</v>
      </c>
      <c r="F1238" s="1">
        <f>IFERROR(AVEDEV(Customer_Revenue[[#This Row],[4/1/2022]:[6/30/2022]]),0)</f>
        <v>16.849876543209877</v>
      </c>
      <c r="G1238" s="1">
        <f>IFERROR(MAX(0,#REF!-#REF!),0)</f>
        <v>0</v>
      </c>
      <c r="H1238" s="1">
        <f>IFERROR(#REF!+#REF!,0)</f>
        <v>0</v>
      </c>
      <c r="I1238" s="2">
        <f>IFERROR(AVERAGEIF(Customer_Revenue[[#This Row],[4/1/2022]:[9/30/2022]], "&gt;0"),0)</f>
        <v>48.02</v>
      </c>
      <c r="J1238" s="1">
        <f>IFERROR(AVEDEV(Customer_Revenue[[#This Row],[4/1/2022]:[9/30/2022]]),0)</f>
        <v>10.504374999999996</v>
      </c>
      <c r="K1238" s="1">
        <f>IFERROR(MAX(0,Customer_Revenue[[#This Row],[Q3 Mean]]-Customer_Revenue[[#This Row],[Q3 Mean Absolute Deviation]]),0)</f>
        <v>37.515625000000007</v>
      </c>
      <c r="L1238" s="1">
        <f>IFERROR(MAX(0,Customer_Revenue[[#This Row],[Q3 Mean]]+Customer_Revenue[[#This Row],[Q3 Mean Absolute Deviation]]),0)</f>
        <v>58.524374999999999</v>
      </c>
      <c r="M1238" s="2">
        <f>IFERROR(AVERAGEIF(Customer_Revenue[[#This Row],[10/1/2021]:[3/31/2022]], "&gt;0"),0)</f>
        <v>42.857599999999991</v>
      </c>
      <c r="N1238" s="1">
        <f>IFERROR(AVEDEV(Customer_Revenue[[#This Row],[10/1/2021]:[3/31/2022]]),0)</f>
        <v>9.3945679012345771</v>
      </c>
      <c r="O1238" s="1">
        <f>IFERROR(MAX(0,#REF!-#REF!),0)</f>
        <v>0</v>
      </c>
      <c r="P1238" s="1">
        <f>IFERROR(#REF!+#REF!,0)</f>
        <v>0</v>
      </c>
      <c r="Q1238">
        <v>15229</v>
      </c>
      <c r="R1238">
        <v>43.75</v>
      </c>
      <c r="W1238">
        <v>10</v>
      </c>
      <c r="AB1238">
        <v>43.75</v>
      </c>
      <c r="AD1238">
        <v>-20</v>
      </c>
      <c r="AG1238">
        <v>0</v>
      </c>
      <c r="AL1238">
        <v>43.75</v>
      </c>
      <c r="AQ1238">
        <v>44.63</v>
      </c>
      <c r="AV1238">
        <v>44.63</v>
      </c>
      <c r="BA1238">
        <v>44.63</v>
      </c>
      <c r="BF1238">
        <v>44.63</v>
      </c>
      <c r="BK1238">
        <v>44.63</v>
      </c>
      <c r="BP1238">
        <v>44.63</v>
      </c>
      <c r="BU1238">
        <v>43.4</v>
      </c>
      <c r="BZ1238">
        <v>44.63</v>
      </c>
      <c r="CE1238">
        <v>43.4</v>
      </c>
      <c r="CJ1238">
        <v>44.63</v>
      </c>
      <c r="CK1238" s="17"/>
      <c r="CO1238">
        <v>43.4</v>
      </c>
      <c r="CT1238">
        <v>44.63</v>
      </c>
      <c r="CY1238">
        <v>43.4</v>
      </c>
      <c r="DD1238">
        <v>44.63</v>
      </c>
      <c r="DI1238">
        <v>43.4</v>
      </c>
      <c r="DN1238">
        <v>44.63</v>
      </c>
      <c r="DS1238">
        <v>43.4</v>
      </c>
      <c r="DX1238">
        <v>44.63</v>
      </c>
      <c r="EC1238">
        <v>43.4</v>
      </c>
      <c r="EH1238">
        <v>46.03</v>
      </c>
      <c r="EM1238">
        <v>44.8</v>
      </c>
      <c r="ER1238">
        <v>46.03</v>
      </c>
      <c r="EW1238">
        <v>0</v>
      </c>
      <c r="FB1238">
        <v>61.95</v>
      </c>
      <c r="FG1238">
        <v>0</v>
      </c>
      <c r="FL1238">
        <v>46.03</v>
      </c>
      <c r="FV1238">
        <v>46.03</v>
      </c>
      <c r="GF1238">
        <v>46.03</v>
      </c>
      <c r="GP1238">
        <v>47.57</v>
      </c>
      <c r="GZ1238">
        <v>47.57</v>
      </c>
      <c r="HJ1238">
        <v>47.57</v>
      </c>
      <c r="HT1238">
        <v>47.57</v>
      </c>
      <c r="ID1238">
        <v>47.57</v>
      </c>
      <c r="IN1238">
        <v>47.09</v>
      </c>
      <c r="IX1238">
        <v>47.09</v>
      </c>
      <c r="JH1238">
        <v>47.09</v>
      </c>
      <c r="JR1238">
        <v>47.09</v>
      </c>
    </row>
    <row r="1239" spans="1:278" x14ac:dyDescent="0.3">
      <c r="A1239" s="2">
        <f>IFERROR(AVERAGEIF(Customer_Revenue[[#This Row],[1/3/2022]:[3/31/2022]], "&gt;0"), 0)</f>
        <v>25.733333333333334</v>
      </c>
      <c r="B1239" s="1">
        <f>IFERROR(AVEDEV(Customer_Revenue[[#This Row],[1/3/2022]:[3/31/2022]]),0)</f>
        <v>10.963313609467454</v>
      </c>
      <c r="C1239" s="1">
        <f>IFERROR(MAX(0,#REF!-#REF!),0)</f>
        <v>0</v>
      </c>
      <c r="D1239" s="1">
        <f>IFERROR(#REF!+#REF!,0)</f>
        <v>0</v>
      </c>
      <c r="E1239" s="2">
        <f>IFERROR(AVERAGEIF(Customer_Revenue[[#This Row],[4/1/2022]:[6/30/2022]], "&gt;0"), 0)</f>
        <v>24.325714285714287</v>
      </c>
      <c r="F1239" s="1">
        <f>IFERROR(AVEDEV(Customer_Revenue[[#This Row],[4/1/2022]:[6/30/2022]]),0)</f>
        <v>5.3212499999999991</v>
      </c>
      <c r="G1239" s="1">
        <f>IFERROR(MAX(0,#REF!-#REF!),0)</f>
        <v>0</v>
      </c>
      <c r="H1239" s="1">
        <f>IFERROR(#REF!+#REF!,0)</f>
        <v>0</v>
      </c>
      <c r="I1239" s="2">
        <f>IFERROR(AVERAGEIF(Customer_Revenue[[#This Row],[4/1/2022]:[9/30/2022]], "&gt;0"),0)</f>
        <v>24.080000000000002</v>
      </c>
      <c r="J1239" s="1">
        <f>IFERROR(AVEDEV(Customer_Revenue[[#This Row],[4/1/2022]:[9/30/2022]]),0)</f>
        <v>3.0199111111111083</v>
      </c>
      <c r="K1239" s="1">
        <f>IFERROR(MAX(0,Customer_Revenue[[#This Row],[Q3 Mean]]-Customer_Revenue[[#This Row],[Q3 Mean Absolute Deviation]]),0)</f>
        <v>21.060088888888892</v>
      </c>
      <c r="L1239" s="1">
        <f>IFERROR(MAX(0,Customer_Revenue[[#This Row],[Q3 Mean]]+Customer_Revenue[[#This Row],[Q3 Mean Absolute Deviation]]),0)</f>
        <v>27.099911111111112</v>
      </c>
      <c r="M1239" s="2">
        <f>IFERROR(AVERAGEIF(Customer_Revenue[[#This Row],[10/1/2021]:[3/31/2022]], "&gt;0"),0)</f>
        <v>23.366666666666664</v>
      </c>
      <c r="N1239" s="1">
        <f>IFERROR(AVEDEV(Customer_Revenue[[#This Row],[10/1/2021]:[3/31/2022]]),0)</f>
        <v>8.7625000000000011</v>
      </c>
      <c r="O1239" s="1">
        <f>IFERROR(MAX(0,#REF!-#REF!),0)</f>
        <v>0</v>
      </c>
      <c r="P1239" s="1">
        <f>IFERROR(#REF!+#REF!,0)</f>
        <v>0</v>
      </c>
      <c r="Q1239">
        <v>15230</v>
      </c>
      <c r="AB1239">
        <v>21</v>
      </c>
      <c r="AK1239">
        <v>21</v>
      </c>
      <c r="AN1239">
        <v>21</v>
      </c>
      <c r="AS1239">
        <v>21</v>
      </c>
      <c r="AX1239">
        <v>21</v>
      </c>
      <c r="BC1239">
        <v>21</v>
      </c>
      <c r="BH1239">
        <v>21</v>
      </c>
      <c r="BP1239">
        <v>21</v>
      </c>
      <c r="BR1239">
        <v>0</v>
      </c>
      <c r="BZ1239">
        <v>21</v>
      </c>
      <c r="CE1239">
        <v>0</v>
      </c>
      <c r="CG1239">
        <v>21</v>
      </c>
      <c r="CK1239" s="17"/>
      <c r="CO1239">
        <v>0</v>
      </c>
      <c r="CQ1239">
        <v>25.4</v>
      </c>
      <c r="CY1239">
        <v>0</v>
      </c>
      <c r="DA1239">
        <v>30.9</v>
      </c>
      <c r="DI1239">
        <v>0</v>
      </c>
      <c r="DK1239">
        <v>30.9</v>
      </c>
      <c r="DP1239">
        <v>0</v>
      </c>
      <c r="DU1239">
        <v>30.9</v>
      </c>
      <c r="DZ1239">
        <v>20.8</v>
      </c>
      <c r="EE1239">
        <v>22.5</v>
      </c>
      <c r="EJ1239">
        <v>22.3</v>
      </c>
      <c r="EO1239">
        <v>26.9</v>
      </c>
      <c r="ET1239">
        <v>22.3</v>
      </c>
      <c r="EY1239">
        <v>32.4</v>
      </c>
      <c r="FD1239">
        <v>0</v>
      </c>
      <c r="FI1239">
        <v>22.5</v>
      </c>
      <c r="FS1239">
        <v>22.5</v>
      </c>
      <c r="GC1239">
        <v>22.5</v>
      </c>
      <c r="GM1239">
        <v>24.04</v>
      </c>
      <c r="GW1239">
        <v>24.04</v>
      </c>
      <c r="HG1239">
        <v>24.04</v>
      </c>
      <c r="HQ1239">
        <v>24.04</v>
      </c>
      <c r="IA1239">
        <v>24.04</v>
      </c>
      <c r="IK1239">
        <v>24.04</v>
      </c>
      <c r="IU1239">
        <v>23.56</v>
      </c>
      <c r="JE1239">
        <v>23.56</v>
      </c>
      <c r="JO1239">
        <v>23.56</v>
      </c>
    </row>
    <row r="1240" spans="1:278" x14ac:dyDescent="0.3">
      <c r="A1240" s="2">
        <f>IFERROR(AVERAGEIF(Customer_Revenue[[#This Row],[1/3/2022]:[3/31/2022]], "&gt;0"), 0)</f>
        <v>34.723076923076924</v>
      </c>
      <c r="B1240" s="1">
        <f>IFERROR(AVEDEV(Customer_Revenue[[#This Row],[1/3/2022]:[3/31/2022]]),0)</f>
        <v>3.4560946745562129</v>
      </c>
      <c r="C1240" s="1">
        <f>IFERROR(MAX(0,#REF!-#REF!),0)</f>
        <v>0</v>
      </c>
      <c r="D1240" s="1">
        <f>IFERROR(#REF!+#REF!,0)</f>
        <v>0</v>
      </c>
      <c r="E1240" s="2">
        <f>IFERROR(AVERAGEIF(Customer_Revenue[[#This Row],[4/1/2022]:[6/30/2022]], "&gt;0"), 0)</f>
        <v>26.599999999999998</v>
      </c>
      <c r="F1240" s="1">
        <f>IFERROR(AVEDEV(Customer_Revenue[[#This Row],[4/1/2022]:[6/30/2022]]),0)</f>
        <v>9.1375000000000028</v>
      </c>
      <c r="G1240" s="1">
        <f>IFERROR(MAX(0,#REF!-#REF!),0)</f>
        <v>0</v>
      </c>
      <c r="H1240" s="1">
        <f>IFERROR(#REF!+#REF!,0)</f>
        <v>0</v>
      </c>
      <c r="I1240" s="2">
        <f>IFERROR(AVERAGEIF(Customer_Revenue[[#This Row],[4/1/2022]:[9/30/2022]], "&gt;0"),0)</f>
        <v>27.732857142857146</v>
      </c>
      <c r="J1240" s="1">
        <f>IFERROR(AVEDEV(Customer_Revenue[[#This Row],[4/1/2022]:[9/30/2022]]),0)</f>
        <v>5.5690666666666653</v>
      </c>
      <c r="K1240" s="1">
        <f>IFERROR(MAX(0,Customer_Revenue[[#This Row],[Q3 Mean]]-Customer_Revenue[[#This Row],[Q3 Mean Absolute Deviation]]),0)</f>
        <v>22.163790476190481</v>
      </c>
      <c r="L1240" s="1">
        <f>IFERROR(MAX(0,Customer_Revenue[[#This Row],[Q3 Mean]]+Customer_Revenue[[#This Row],[Q3 Mean Absolute Deviation]]),0)</f>
        <v>33.301923809523814</v>
      </c>
      <c r="M1240" s="2">
        <f>IFERROR(AVERAGEIF(Customer_Revenue[[#This Row],[10/1/2021]:[3/31/2022]], "&gt;0"),0)</f>
        <v>32.535652173913043</v>
      </c>
      <c r="N1240" s="1">
        <f>IFERROR(AVEDEV(Customer_Revenue[[#This Row],[10/1/2021]:[3/31/2022]]),0)</f>
        <v>6.3838720000000038</v>
      </c>
      <c r="O1240" s="1">
        <f>IFERROR(MAX(0,#REF!-#REF!),0)</f>
        <v>0</v>
      </c>
      <c r="P1240" s="1">
        <f>IFERROR(#REF!+#REF!,0)</f>
        <v>0</v>
      </c>
      <c r="Q1240">
        <v>15231</v>
      </c>
      <c r="V1240">
        <v>10</v>
      </c>
      <c r="AA1240">
        <v>31.4</v>
      </c>
      <c r="AF1240">
        <v>0</v>
      </c>
      <c r="AK1240">
        <v>0</v>
      </c>
      <c r="AU1240">
        <v>32.04</v>
      </c>
      <c r="AZ1240">
        <v>32.04</v>
      </c>
      <c r="BE1240">
        <v>32.04</v>
      </c>
      <c r="BJ1240">
        <v>32.04</v>
      </c>
      <c r="BO1240">
        <v>32.04</v>
      </c>
      <c r="BT1240">
        <v>31.64</v>
      </c>
      <c r="BY1240">
        <v>32.04</v>
      </c>
      <c r="CD1240">
        <v>31.64</v>
      </c>
      <c r="CI1240">
        <v>32.04</v>
      </c>
      <c r="CK1240" s="17"/>
      <c r="CN1240">
        <v>31.64</v>
      </c>
      <c r="CS1240">
        <v>32.04</v>
      </c>
      <c r="CX1240">
        <v>31.64</v>
      </c>
      <c r="DC1240">
        <v>38.32</v>
      </c>
      <c r="DH1240">
        <v>31.64</v>
      </c>
      <c r="DM1240">
        <v>40</v>
      </c>
      <c r="DR1240">
        <v>31.64</v>
      </c>
      <c r="DW1240">
        <v>38.32</v>
      </c>
      <c r="EB1240">
        <v>31.64</v>
      </c>
      <c r="EG1240">
        <v>39.72</v>
      </c>
      <c r="EL1240">
        <v>33.04</v>
      </c>
      <c r="EQ1240">
        <v>39.72</v>
      </c>
      <c r="EV1240">
        <v>0</v>
      </c>
      <c r="FA1240">
        <v>35.119999999999997</v>
      </c>
      <c r="FF1240">
        <v>10</v>
      </c>
      <c r="FK1240">
        <v>27.6</v>
      </c>
      <c r="FU1240">
        <v>27.6</v>
      </c>
      <c r="GE1240">
        <v>27.6</v>
      </c>
      <c r="GO1240">
        <v>29.14</v>
      </c>
      <c r="HD1240">
        <v>29.14</v>
      </c>
      <c r="HI1240">
        <v>29.14</v>
      </c>
      <c r="HS1240">
        <v>29.14</v>
      </c>
      <c r="IC1240">
        <v>29.14</v>
      </c>
      <c r="IM1240">
        <v>28.66</v>
      </c>
      <c r="IW1240">
        <v>28.66</v>
      </c>
      <c r="JG1240">
        <v>28.66</v>
      </c>
      <c r="JQ1240">
        <v>28.66</v>
      </c>
    </row>
    <row r="1241" spans="1:278" x14ac:dyDescent="0.3">
      <c r="A1241" s="2">
        <f>IFERROR(AVERAGEIF(Customer_Revenue[[#This Row],[1/3/2022]:[3/31/2022]], "&gt;0"), 0)</f>
        <v>24.650000000000002</v>
      </c>
      <c r="B1241" s="1">
        <f>IFERROR(AVEDEV(Customer_Revenue[[#This Row],[1/3/2022]:[3/31/2022]]),0)</f>
        <v>4.9585798816568039</v>
      </c>
      <c r="C1241" s="1">
        <f>IFERROR(MAX(0,#REF!-#REF!),0)</f>
        <v>0</v>
      </c>
      <c r="D1241" s="1">
        <f>IFERROR(#REF!+#REF!,0)</f>
        <v>0</v>
      </c>
      <c r="E1241" s="2">
        <f>IFERROR(AVERAGEIF(Customer_Revenue[[#This Row],[4/1/2022]:[6/30/2022]], "&gt;0"), 0)</f>
        <v>25.013333333333335</v>
      </c>
      <c r="F1241" s="1">
        <f>IFERROR(AVEDEV(Customer_Revenue[[#This Row],[4/1/2022]:[6/30/2022]]),0)</f>
        <v>9.379999999999999</v>
      </c>
      <c r="G1241" s="1">
        <f>IFERROR(MAX(0,#REF!-#REF!),0)</f>
        <v>0</v>
      </c>
      <c r="H1241" s="1">
        <f>IFERROR(#REF!+#REF!,0)</f>
        <v>0</v>
      </c>
      <c r="I1241" s="2">
        <f>IFERROR(AVERAGEIF(Customer_Revenue[[#This Row],[4/1/2022]:[9/30/2022]], "&gt;0"),0)</f>
        <v>24.71846153846154</v>
      </c>
      <c r="J1241" s="1">
        <f>IFERROR(AVEDEV(Customer_Revenue[[#This Row],[4/1/2022]:[9/30/2022]]),0)</f>
        <v>5.7127111111111084</v>
      </c>
      <c r="K1241" s="1">
        <f>IFERROR(MAX(0,Customer_Revenue[[#This Row],[Q3 Mean]]-Customer_Revenue[[#This Row],[Q3 Mean Absolute Deviation]]),0)</f>
        <v>19.005750427350431</v>
      </c>
      <c r="L1241" s="1">
        <f>IFERROR(MAX(0,Customer_Revenue[[#This Row],[Q3 Mean]]+Customer_Revenue[[#This Row],[Q3 Mean Absolute Deviation]]),0)</f>
        <v>30.431172649572648</v>
      </c>
      <c r="M1241" s="2">
        <f>IFERROR(AVERAGEIF(Customer_Revenue[[#This Row],[10/1/2021]:[3/31/2022]], "&gt;0"),0)</f>
        <v>23.281818181818185</v>
      </c>
      <c r="N1241" s="1">
        <f>IFERROR(AVEDEV(Customer_Revenue[[#This Row],[10/1/2021]:[3/31/2022]]),0)</f>
        <v>4.9171199999999979</v>
      </c>
      <c r="O1241" s="1">
        <f>IFERROR(MAX(0,#REF!-#REF!),0)</f>
        <v>0</v>
      </c>
      <c r="P1241" s="1">
        <f>IFERROR(#REF!+#REF!,0)</f>
        <v>0</v>
      </c>
      <c r="Q1241">
        <v>15232</v>
      </c>
      <c r="AA1241">
        <v>21.7</v>
      </c>
      <c r="AF1241">
        <v>0</v>
      </c>
      <c r="AK1241">
        <v>21.7</v>
      </c>
      <c r="AP1241">
        <v>21.7</v>
      </c>
      <c r="AU1241">
        <v>21.7</v>
      </c>
      <c r="AZ1241">
        <v>21.7</v>
      </c>
      <c r="BE1241">
        <v>21.7</v>
      </c>
      <c r="BJ1241">
        <v>21.7</v>
      </c>
      <c r="BO1241">
        <v>21.7</v>
      </c>
      <c r="BT1241">
        <v>0</v>
      </c>
      <c r="BY1241">
        <v>21.7</v>
      </c>
      <c r="CD1241">
        <v>21.1</v>
      </c>
      <c r="CI1241">
        <v>29.5</v>
      </c>
      <c r="CK1241" s="17"/>
      <c r="CN1241">
        <v>21.1</v>
      </c>
      <c r="CS1241">
        <v>0</v>
      </c>
      <c r="CX1241">
        <v>21.1</v>
      </c>
      <c r="DC1241">
        <v>21.7</v>
      </c>
      <c r="DH1241">
        <v>21.1</v>
      </c>
      <c r="DM1241">
        <v>29.5</v>
      </c>
      <c r="DR1241">
        <v>21.1</v>
      </c>
      <c r="DX1241">
        <v>29.5</v>
      </c>
      <c r="EB1241">
        <v>21.1</v>
      </c>
      <c r="EG1241">
        <v>31</v>
      </c>
      <c r="EL1241">
        <v>22.6</v>
      </c>
      <c r="EQ1241">
        <v>26.5</v>
      </c>
      <c r="EV1241">
        <v>0</v>
      </c>
      <c r="FA1241">
        <v>31</v>
      </c>
      <c r="FF1241">
        <v>0</v>
      </c>
      <c r="FK1241">
        <v>23.2</v>
      </c>
      <c r="FU1241">
        <v>23.2</v>
      </c>
      <c r="GE1241">
        <v>23.2</v>
      </c>
      <c r="GO1241">
        <v>24.74</v>
      </c>
      <c r="GY1241">
        <v>24.74</v>
      </c>
      <c r="HI1241">
        <v>24.74</v>
      </c>
      <c r="HS1241">
        <v>24.74</v>
      </c>
      <c r="IC1241">
        <v>24.74</v>
      </c>
      <c r="IM1241">
        <v>24.26</v>
      </c>
      <c r="IW1241">
        <v>24.26</v>
      </c>
      <c r="JG1241">
        <v>24.26</v>
      </c>
      <c r="JQ1241">
        <v>24.26</v>
      </c>
    </row>
    <row r="1242" spans="1:278" x14ac:dyDescent="0.3">
      <c r="A1242" s="2">
        <f>IFERROR(AVERAGEIF(Customer_Revenue[[#This Row],[1/3/2022]:[3/31/2022]], "&gt;0"), 0)</f>
        <v>317.78000000000003</v>
      </c>
      <c r="B1242" s="1">
        <f>IFERROR(AVEDEV(Customer_Revenue[[#This Row],[1/3/2022]:[3/31/2022]]),0)</f>
        <v>78.68214285714285</v>
      </c>
      <c r="C1242" s="1">
        <f>IFERROR(MAX(0,#REF!-#REF!),0)</f>
        <v>0</v>
      </c>
      <c r="D1242" s="1">
        <f>IFERROR(#REF!+#REF!,0)</f>
        <v>0</v>
      </c>
      <c r="E1242" s="2">
        <f>IFERROR(AVERAGEIF(Customer_Revenue[[#This Row],[4/1/2022]:[6/30/2022]], "&gt;0"), 0)</f>
        <v>309.07846153846151</v>
      </c>
      <c r="F1242" s="1">
        <f>IFERROR(AVEDEV(Customer_Revenue[[#This Row],[4/1/2022]:[6/30/2022]]),0)</f>
        <v>44.547573964497055</v>
      </c>
      <c r="G1242" s="1">
        <f>IFERROR(MAX(0,#REF!-#REF!),0)</f>
        <v>0</v>
      </c>
      <c r="H1242" s="1">
        <f>IFERROR(#REF!+#REF!,0)</f>
        <v>0</v>
      </c>
      <c r="I1242" s="2">
        <f>IFERROR(AVERAGEIF(Customer_Revenue[[#This Row],[4/1/2022]:[9/30/2022]], "&gt;0"),0)</f>
        <v>313.57153846153841</v>
      </c>
      <c r="J1242" s="1">
        <f>IFERROR(AVEDEV(Customer_Revenue[[#This Row],[4/1/2022]:[9/30/2022]]),0)</f>
        <v>45.721242603550294</v>
      </c>
      <c r="K1242" s="1">
        <f>IFERROR(MAX(0,Customer_Revenue[[#This Row],[Q3 Mean]]-Customer_Revenue[[#This Row],[Q3 Mean Absolute Deviation]]),0)</f>
        <v>267.8502958579881</v>
      </c>
      <c r="L1242" s="1">
        <f>IFERROR(MAX(0,Customer_Revenue[[#This Row],[Q3 Mean]]+Customer_Revenue[[#This Row],[Q3 Mean Absolute Deviation]]),0)</f>
        <v>359.29278106508872</v>
      </c>
      <c r="M1242" s="2">
        <f>IFERROR(AVERAGEIF(Customer_Revenue[[#This Row],[10/1/2021]:[3/31/2022]], "&gt;0"),0)</f>
        <v>315.01814814814816</v>
      </c>
      <c r="N1242" s="1">
        <f>IFERROR(AVEDEV(Customer_Revenue[[#This Row],[10/1/2021]:[3/31/2022]]),0)</f>
        <v>72.420714285714297</v>
      </c>
      <c r="O1242" s="1">
        <f>IFERROR(MAX(0,#REF!-#REF!),0)</f>
        <v>0</v>
      </c>
      <c r="P1242" s="1">
        <f>IFERROR(#REF!+#REF!,0)</f>
        <v>0</v>
      </c>
      <c r="Q1242">
        <v>15233</v>
      </c>
      <c r="U1242">
        <v>367.1</v>
      </c>
      <c r="Z1242">
        <v>292.92</v>
      </c>
      <c r="AD1242">
        <v>284.14</v>
      </c>
      <c r="AI1242">
        <v>283.7</v>
      </c>
      <c r="AN1242">
        <v>283.68</v>
      </c>
      <c r="AS1242">
        <v>283.89999999999998</v>
      </c>
      <c r="AX1242">
        <v>542.07999999999993</v>
      </c>
      <c r="BC1242">
        <v>284.77999999999997</v>
      </c>
      <c r="BH1242">
        <v>284.77999999999997</v>
      </c>
      <c r="BM1242">
        <v>367.71</v>
      </c>
      <c r="BN1242">
        <v>79.2</v>
      </c>
      <c r="BR1242">
        <v>278.77</v>
      </c>
      <c r="BW1242">
        <v>278.77</v>
      </c>
      <c r="CB1242">
        <v>462.82</v>
      </c>
      <c r="CG1242">
        <v>278.77</v>
      </c>
      <c r="CK1242" s="17"/>
      <c r="CL1242">
        <v>466.97</v>
      </c>
      <c r="CQ1242">
        <v>461.17</v>
      </c>
      <c r="CV1242">
        <v>393.27</v>
      </c>
      <c r="CX1242">
        <v>-104.65</v>
      </c>
      <c r="DA1242">
        <v>252.77</v>
      </c>
      <c r="DF1242">
        <v>252.77</v>
      </c>
      <c r="DK1242">
        <v>296.32</v>
      </c>
      <c r="DP1242">
        <v>300.72000000000003</v>
      </c>
      <c r="DU1242">
        <v>254.92</v>
      </c>
      <c r="DZ1242">
        <v>352.32</v>
      </c>
      <c r="EE1242">
        <v>264.22000000000003</v>
      </c>
      <c r="EJ1242">
        <v>263.67</v>
      </c>
      <c r="EO1242">
        <v>293.25</v>
      </c>
      <c r="ET1242">
        <v>263.89</v>
      </c>
      <c r="EY1242">
        <v>263.89</v>
      </c>
      <c r="FD1242">
        <v>315.49</v>
      </c>
      <c r="FI1242">
        <v>321.29000000000002</v>
      </c>
      <c r="FN1242">
        <v>263.89</v>
      </c>
      <c r="FS1242">
        <v>266.39</v>
      </c>
      <c r="FX1242">
        <v>263.89</v>
      </c>
      <c r="GC1242">
        <v>347.09</v>
      </c>
      <c r="GH1242">
        <v>439.72</v>
      </c>
      <c r="GM1242">
        <v>276.02</v>
      </c>
      <c r="GR1242">
        <v>361.02</v>
      </c>
      <c r="GW1242">
        <v>359.42</v>
      </c>
      <c r="HB1242">
        <v>276.02</v>
      </c>
      <c r="HG1242">
        <v>276.02</v>
      </c>
      <c r="HL1242">
        <v>499.52</v>
      </c>
      <c r="HQ1242">
        <v>276.02</v>
      </c>
      <c r="HV1242">
        <v>359.22</v>
      </c>
      <c r="IA1242">
        <v>276.02</v>
      </c>
      <c r="IF1242">
        <v>276.02</v>
      </c>
      <c r="IK1242">
        <v>276.02</v>
      </c>
      <c r="IP1242">
        <v>275.64999999999998</v>
      </c>
      <c r="IU1242">
        <v>301.64999999999998</v>
      </c>
      <c r="IZ1242">
        <v>413.75</v>
      </c>
      <c r="JE1242">
        <v>301.64999999999998</v>
      </c>
      <c r="JJ1242">
        <v>301.64999999999998</v>
      </c>
      <c r="JO1242">
        <v>301.64999999999998</v>
      </c>
    </row>
    <row r="1243" spans="1:278" x14ac:dyDescent="0.3">
      <c r="A1243" s="2">
        <f>IFERROR(AVERAGEIF(Customer_Revenue[[#This Row],[1/3/2022]:[3/31/2022]], "&gt;0"), 0)</f>
        <v>21.7</v>
      </c>
      <c r="B1243" s="1">
        <f>IFERROR(AVEDEV(Customer_Revenue[[#This Row],[1/3/2022]:[3/31/2022]]),0)</f>
        <v>0</v>
      </c>
      <c r="C1243" s="1">
        <f>IFERROR(MAX(0,#REF!-#REF!),0)</f>
        <v>0</v>
      </c>
      <c r="D1243" s="1">
        <f>IFERROR(#REF!+#REF!,0)</f>
        <v>0</v>
      </c>
      <c r="E1243" s="2">
        <f>IFERROR(AVERAGEIF(Customer_Revenue[[#This Row],[4/1/2022]:[6/30/2022]], "&gt;0"), 0)</f>
        <v>21.960000000000004</v>
      </c>
      <c r="F1243" s="1">
        <f>IFERROR(AVEDEV(Customer_Revenue[[#This Row],[4/1/2022]:[6/30/2022]]),0)</f>
        <v>0.37142857142857366</v>
      </c>
      <c r="G1243" s="1">
        <f>IFERROR(MAX(0,#REF!-#REF!),0)</f>
        <v>0</v>
      </c>
      <c r="H1243" s="1">
        <f>IFERROR(#REF!+#REF!,0)</f>
        <v>0</v>
      </c>
      <c r="I1243" s="2">
        <f>IFERROR(AVERAGEIF(Customer_Revenue[[#This Row],[4/1/2022]:[9/30/2022]], "&gt;0"),0)</f>
        <v>22.205000000000002</v>
      </c>
      <c r="J1243" s="1">
        <f>IFERROR(AVEDEV(Customer_Revenue[[#This Row],[4/1/2022]:[9/30/2022]]),0)</f>
        <v>0.36071428571428477</v>
      </c>
      <c r="K1243" s="1">
        <f>IFERROR(MAX(0,Customer_Revenue[[#This Row],[Q3 Mean]]-Customer_Revenue[[#This Row],[Q3 Mean Absolute Deviation]]),0)</f>
        <v>21.844285714285718</v>
      </c>
      <c r="L1243" s="1">
        <f>IFERROR(MAX(0,Customer_Revenue[[#This Row],[Q3 Mean]]+Customer_Revenue[[#This Row],[Q3 Mean Absolute Deviation]]),0)</f>
        <v>22.565714285714286</v>
      </c>
      <c r="M1243" s="2">
        <f>IFERROR(AVERAGEIF(Customer_Revenue[[#This Row],[10/1/2021]:[3/31/2022]], "&gt;0"),0)</f>
        <v>20.954166666666662</v>
      </c>
      <c r="N1243" s="1">
        <f>IFERROR(AVEDEV(Customer_Revenue[[#This Row],[10/1/2021]:[3/31/2022]]),0)</f>
        <v>1.3673611111111141</v>
      </c>
      <c r="O1243" s="1">
        <f>IFERROR(MAX(0,#REF!-#REF!),0)</f>
        <v>0</v>
      </c>
      <c r="P1243" s="1">
        <f>IFERROR(#REF!+#REF!,0)</f>
        <v>0</v>
      </c>
      <c r="Q1243">
        <v>15234</v>
      </c>
      <c r="AB1243">
        <v>21.7</v>
      </c>
      <c r="AK1243">
        <v>21.7</v>
      </c>
      <c r="AV1243">
        <v>12.75</v>
      </c>
      <c r="BF1243">
        <v>21.7</v>
      </c>
      <c r="BP1243">
        <v>21.7</v>
      </c>
      <c r="BZ1243">
        <v>21.7</v>
      </c>
      <c r="CJ1243">
        <v>21.7</v>
      </c>
      <c r="CK1243" s="17"/>
      <c r="CT1243">
        <v>21.7</v>
      </c>
      <c r="DD1243">
        <v>21.7</v>
      </c>
      <c r="DN1243">
        <v>21.7</v>
      </c>
      <c r="DX1243">
        <v>21.7</v>
      </c>
      <c r="EH1243">
        <v>21.7</v>
      </c>
      <c r="ER1243">
        <v>21.7</v>
      </c>
      <c r="FB1243">
        <v>21.7</v>
      </c>
      <c r="FL1243">
        <v>21.7</v>
      </c>
      <c r="FV1243">
        <v>21.7</v>
      </c>
      <c r="GF1243">
        <v>21.7</v>
      </c>
      <c r="GP1243">
        <v>22.61</v>
      </c>
      <c r="GZ1243">
        <v>22.61</v>
      </c>
      <c r="HJ1243">
        <v>22.61</v>
      </c>
      <c r="HT1243">
        <v>22.61</v>
      </c>
      <c r="ID1243">
        <v>22.61</v>
      </c>
      <c r="IN1243">
        <v>22.33</v>
      </c>
      <c r="IX1243">
        <v>22.33</v>
      </c>
      <c r="JH1243">
        <v>22.33</v>
      </c>
      <c r="JR1243">
        <v>22.33</v>
      </c>
    </row>
    <row r="1244" spans="1:278" x14ac:dyDescent="0.3">
      <c r="A1244" s="2">
        <f>IFERROR(AVERAGEIF(Customer_Revenue[[#This Row],[1/3/2022]:[3/31/2022]], "&gt;0"), 0)</f>
        <v>26.64</v>
      </c>
      <c r="B1244" s="1">
        <f>IFERROR(AVEDEV(Customer_Revenue[[#This Row],[1/3/2022]:[3/31/2022]]),0)</f>
        <v>1.6400000000000006</v>
      </c>
      <c r="C1244" s="1">
        <f>IFERROR(MAX(0,#REF!-#REF!),0)</f>
        <v>0</v>
      </c>
      <c r="D1244" s="1">
        <f>IFERROR(#REF!+#REF!,0)</f>
        <v>0</v>
      </c>
      <c r="E1244" s="2">
        <f>IFERROR(AVERAGEIF(Customer_Revenue[[#This Row],[4/1/2022]:[6/30/2022]], "&gt;0"), 0)</f>
        <v>29.466666666666669</v>
      </c>
      <c r="F1244" s="1">
        <f>IFERROR(AVEDEV(Customer_Revenue[[#This Row],[4/1/2022]:[6/30/2022]]),0)</f>
        <v>1.3133333333333332</v>
      </c>
      <c r="G1244" s="1">
        <f>IFERROR(MAX(0,#REF!-#REF!),0)</f>
        <v>0</v>
      </c>
      <c r="H1244" s="1">
        <f>IFERROR(#REF!+#REF!,0)</f>
        <v>0</v>
      </c>
      <c r="I1244" s="2">
        <f>IFERROR(AVERAGEIF(Customer_Revenue[[#This Row],[4/1/2022]:[9/30/2022]], "&gt;0"),0)</f>
        <v>31.443076923076919</v>
      </c>
      <c r="J1244" s="1">
        <f>IFERROR(AVEDEV(Customer_Revenue[[#This Row],[4/1/2022]:[9/30/2022]]),0)</f>
        <v>1.8243786982248507</v>
      </c>
      <c r="K1244" s="1">
        <f>IFERROR(MAX(0,Customer_Revenue[[#This Row],[Q3 Mean]]-Customer_Revenue[[#This Row],[Q3 Mean Absolute Deviation]]),0)</f>
        <v>29.618698224852068</v>
      </c>
      <c r="L1244" s="1">
        <f>IFERROR(MAX(0,Customer_Revenue[[#This Row],[Q3 Mean]]+Customer_Revenue[[#This Row],[Q3 Mean Absolute Deviation]]),0)</f>
        <v>33.267455621301771</v>
      </c>
      <c r="M1244" s="2">
        <f>IFERROR(AVERAGEIF(Customer_Revenue[[#This Row],[10/1/2021]:[3/31/2022]], "&gt;0"),0)</f>
        <v>25.756923076923069</v>
      </c>
      <c r="N1244" s="1">
        <f>IFERROR(AVEDEV(Customer_Revenue[[#This Row],[10/1/2021]:[3/31/2022]]),0)</f>
        <v>1.1644970414201146</v>
      </c>
      <c r="O1244" s="1">
        <f>IFERROR(MAX(0,#REF!-#REF!),0)</f>
        <v>0</v>
      </c>
      <c r="P1244" s="1">
        <f>IFERROR(#REF!+#REF!,0)</f>
        <v>0</v>
      </c>
      <c r="Q1244">
        <v>15235</v>
      </c>
      <c r="W1244">
        <v>25</v>
      </c>
      <c r="AF1244">
        <v>25</v>
      </c>
      <c r="AQ1244">
        <v>25</v>
      </c>
      <c r="BA1244">
        <v>25</v>
      </c>
      <c r="BK1244">
        <v>25</v>
      </c>
      <c r="BU1244">
        <v>25</v>
      </c>
      <c r="CE1244">
        <v>25</v>
      </c>
      <c r="CK1244" s="17"/>
      <c r="CO1244">
        <v>25</v>
      </c>
      <c r="CY1244">
        <v>25</v>
      </c>
      <c r="DI1244">
        <v>25</v>
      </c>
      <c r="DS1244">
        <v>28.28</v>
      </c>
      <c r="EC1244">
        <v>28.28</v>
      </c>
      <c r="EM1244">
        <v>28.28</v>
      </c>
      <c r="EW1244">
        <v>28.28</v>
      </c>
      <c r="FG1244">
        <v>28.28</v>
      </c>
      <c r="FQ1244">
        <v>27.9</v>
      </c>
      <c r="GA1244">
        <v>29.74</v>
      </c>
      <c r="GK1244">
        <v>31.3</v>
      </c>
      <c r="GU1244">
        <v>31.3</v>
      </c>
      <c r="HE1244">
        <v>32.909999999999997</v>
      </c>
      <c r="HO1244">
        <v>32.909999999999997</v>
      </c>
      <c r="HY1244">
        <v>32.909999999999997</v>
      </c>
      <c r="II1244">
        <v>32.909999999999997</v>
      </c>
      <c r="IS1244">
        <v>33.44</v>
      </c>
      <c r="JC1244">
        <v>33.44</v>
      </c>
      <c r="JM1244">
        <v>33.44</v>
      </c>
    </row>
    <row r="1245" spans="1:278" x14ac:dyDescent="0.3">
      <c r="A1245" s="2">
        <f>IFERROR(AVERAGEIF(Customer_Revenue[[#This Row],[1/3/2022]:[3/31/2022]], "&gt;0"), 0)</f>
        <v>57.024999999999999</v>
      </c>
      <c r="B1245" s="1">
        <f>IFERROR(AVEDEV(Customer_Revenue[[#This Row],[1/3/2022]:[3/31/2022]]),0)</f>
        <v>27.930612244897961</v>
      </c>
      <c r="C1245" s="1">
        <f>IFERROR(MAX(0,#REF!-#REF!),0)</f>
        <v>0</v>
      </c>
      <c r="D1245" s="1">
        <f>IFERROR(#REF!+#REF!,0)</f>
        <v>0</v>
      </c>
      <c r="E1245" s="2">
        <f>IFERROR(AVERAGEIF(Customer_Revenue[[#This Row],[4/1/2022]:[6/30/2022]], "&gt;0"), 0)</f>
        <v>58.663333333333327</v>
      </c>
      <c r="F1245" s="1">
        <f>IFERROR(AVEDEV(Customer_Revenue[[#This Row],[4/1/2022]:[6/30/2022]]),0)</f>
        <v>14.366530612244897</v>
      </c>
      <c r="G1245" s="1">
        <f>IFERROR(MAX(0,#REF!-#REF!),0)</f>
        <v>0</v>
      </c>
      <c r="H1245" s="1">
        <f>IFERROR(#REF!+#REF!,0)</f>
        <v>0</v>
      </c>
      <c r="I1245" s="2">
        <f>IFERROR(AVERAGEIF(Customer_Revenue[[#This Row],[4/1/2022]:[9/30/2022]], "&gt;0"),0)</f>
        <v>59.056666666666672</v>
      </c>
      <c r="J1245" s="1">
        <f>IFERROR(AVEDEV(Customer_Revenue[[#This Row],[4/1/2022]:[9/30/2022]]),0)</f>
        <v>8.3867455621301694</v>
      </c>
      <c r="K1245" s="1">
        <f>IFERROR(MAX(0,Customer_Revenue[[#This Row],[Q3 Mean]]-Customer_Revenue[[#This Row],[Q3 Mean Absolute Deviation]]),0)</f>
        <v>50.669921104536499</v>
      </c>
      <c r="L1245" s="1">
        <f>IFERROR(MAX(0,Customer_Revenue[[#This Row],[Q3 Mean]]+Customer_Revenue[[#This Row],[Q3 Mean Absolute Deviation]]),0)</f>
        <v>67.443412228796845</v>
      </c>
      <c r="M1245" s="2">
        <f>IFERROR(AVERAGEIF(Customer_Revenue[[#This Row],[10/1/2021]:[3/31/2022]], "&gt;0"),0)</f>
        <v>60.099999999999987</v>
      </c>
      <c r="N1245" s="1">
        <f>IFERROR(AVEDEV(Customer_Revenue[[#This Row],[10/1/2021]:[3/31/2022]]),0)</f>
        <v>21.337278106508883</v>
      </c>
      <c r="O1245" s="1">
        <f>IFERROR(MAX(0,#REF!-#REF!),0)</f>
        <v>0</v>
      </c>
      <c r="P1245" s="1">
        <f>IFERROR(#REF!+#REF!,0)</f>
        <v>0</v>
      </c>
      <c r="Q1245">
        <v>15237</v>
      </c>
      <c r="W1245">
        <v>62.15</v>
      </c>
      <c r="AF1245">
        <v>62.15</v>
      </c>
      <c r="AM1245">
        <v>62.15</v>
      </c>
      <c r="AW1245">
        <v>62.15</v>
      </c>
      <c r="BL1245">
        <v>62.15</v>
      </c>
      <c r="BV1245">
        <v>62.15</v>
      </c>
      <c r="CF1245">
        <v>56.65</v>
      </c>
      <c r="CK1245" s="17"/>
      <c r="CP1245">
        <v>0</v>
      </c>
      <c r="CU1245">
        <v>56.65</v>
      </c>
      <c r="DJ1245">
        <v>0</v>
      </c>
      <c r="DO1245">
        <v>0</v>
      </c>
      <c r="DY1245">
        <v>56.65</v>
      </c>
      <c r="EI1245">
        <v>58.15</v>
      </c>
      <c r="ES1245">
        <v>0</v>
      </c>
      <c r="FC1245">
        <v>58.15</v>
      </c>
      <c r="FM1245">
        <v>58.15</v>
      </c>
      <c r="FW1245">
        <v>58.15</v>
      </c>
      <c r="GG1245">
        <v>58.15</v>
      </c>
      <c r="GQ1245">
        <v>59.69</v>
      </c>
      <c r="HA1245">
        <v>59.69</v>
      </c>
      <c r="HK1245">
        <v>59.69</v>
      </c>
      <c r="HU1245">
        <v>59.69</v>
      </c>
      <c r="IE1245">
        <v>59.69</v>
      </c>
      <c r="IO1245">
        <v>59.21</v>
      </c>
      <c r="IY1245">
        <v>59.21</v>
      </c>
      <c r="JI1245">
        <v>59.21</v>
      </c>
    </row>
    <row r="1246" spans="1:278" x14ac:dyDescent="0.3">
      <c r="A1246" s="2">
        <f>IFERROR(AVERAGEIF(Customer_Revenue[[#This Row],[1/3/2022]:[3/31/2022]], "&gt;0"), 0)</f>
        <v>94.02</v>
      </c>
      <c r="B1246" s="1">
        <f>IFERROR(AVEDEV(Customer_Revenue[[#This Row],[1/3/2022]:[3/31/2022]]),0)</f>
        <v>0</v>
      </c>
      <c r="C1246" s="1">
        <f>IFERROR(MAX(0,#REF!-#REF!),0)</f>
        <v>0</v>
      </c>
      <c r="D1246" s="1">
        <f>IFERROR(#REF!+#REF!,0)</f>
        <v>0</v>
      </c>
      <c r="E1246" s="2">
        <f>IFERROR(AVERAGEIF(Customer_Revenue[[#This Row],[4/1/2022]:[6/30/2022]], "&gt;0"), 0)</f>
        <v>88.693333333333328</v>
      </c>
      <c r="F1246" s="1">
        <f>IFERROR(AVEDEV(Customer_Revenue[[#This Row],[4/1/2022]:[6/30/2022]]),0)</f>
        <v>0.40444444444444133</v>
      </c>
      <c r="G1246" s="1">
        <f>IFERROR(MAX(0,#REF!-#REF!),0)</f>
        <v>0</v>
      </c>
      <c r="H1246" s="1">
        <f>IFERROR(#REF!+#REF!,0)</f>
        <v>0</v>
      </c>
      <c r="I1246" s="2">
        <f>IFERROR(AVERAGEIF(Customer_Revenue[[#This Row],[4/1/2022]:[9/30/2022]], "&gt;0"),0)</f>
        <v>88.95</v>
      </c>
      <c r="J1246" s="1">
        <f>IFERROR(AVEDEV(Customer_Revenue[[#This Row],[4/1/2022]:[9/30/2022]]),0)</f>
        <v>21.783673469387754</v>
      </c>
      <c r="K1246" s="1">
        <f>IFERROR(MAX(0,Customer_Revenue[[#This Row],[Q3 Mean]]-Customer_Revenue[[#This Row],[Q3 Mean Absolute Deviation]]),0)</f>
        <v>67.166326530612253</v>
      </c>
      <c r="L1246" s="1">
        <f>IFERROR(MAX(0,Customer_Revenue[[#This Row],[Q3 Mean]]+Customer_Revenue[[#This Row],[Q3 Mean Absolute Deviation]]),0)</f>
        <v>110.73367346938775</v>
      </c>
      <c r="M1246" s="2">
        <f>IFERROR(AVERAGEIF(Customer_Revenue[[#This Row],[10/1/2021]:[3/31/2022]], "&gt;0"),0)</f>
        <v>93.215714285714284</v>
      </c>
      <c r="N1246" s="1">
        <f>IFERROR(AVEDEV(Customer_Revenue[[#This Row],[10/1/2021]:[3/31/2022]]),0)</f>
        <v>32.222716049382711</v>
      </c>
      <c r="O1246" s="1">
        <f>IFERROR(MAX(0,#REF!-#REF!),0)</f>
        <v>0</v>
      </c>
      <c r="P1246" s="1">
        <f>IFERROR(#REF!+#REF!,0)</f>
        <v>0</v>
      </c>
      <c r="Q1246">
        <v>15238</v>
      </c>
      <c r="V1246">
        <v>0</v>
      </c>
      <c r="W1246">
        <v>88.39</v>
      </c>
      <c r="AQ1246">
        <v>94.02</v>
      </c>
      <c r="BK1246">
        <v>94.02</v>
      </c>
      <c r="BM1246">
        <v>0</v>
      </c>
      <c r="CE1246">
        <v>94.02</v>
      </c>
      <c r="CK1246" s="17"/>
      <c r="CY1246">
        <v>94.02</v>
      </c>
      <c r="DS1246">
        <v>94.02</v>
      </c>
      <c r="EM1246">
        <v>94.02</v>
      </c>
      <c r="FL1246">
        <v>88.39</v>
      </c>
      <c r="GA1246">
        <v>88.39</v>
      </c>
      <c r="GU1246">
        <v>89.3</v>
      </c>
      <c r="HO1246">
        <v>89.3</v>
      </c>
      <c r="II1246">
        <v>89.3</v>
      </c>
      <c r="JC1246">
        <v>0</v>
      </c>
      <c r="JH1246">
        <v>89.02</v>
      </c>
    </row>
    <row r="1247" spans="1:278" x14ac:dyDescent="0.3">
      <c r="A1247" s="2">
        <f>IFERROR(AVERAGEIF(Customer_Revenue[[#This Row],[1/3/2022]:[3/31/2022]], "&gt;0"), 0)</f>
        <v>27.540000000000003</v>
      </c>
      <c r="B1247" s="1">
        <f>IFERROR(AVEDEV(Customer_Revenue[[#This Row],[1/3/2022]:[3/31/2022]]),0)</f>
        <v>3.5527136788005009E-15</v>
      </c>
      <c r="C1247" s="1">
        <f>IFERROR(MAX(0,#REF!-#REF!),0)</f>
        <v>0</v>
      </c>
      <c r="D1247" s="1">
        <f>IFERROR(#REF!+#REF!,0)</f>
        <v>0</v>
      </c>
      <c r="E1247" s="2">
        <f>IFERROR(AVERAGEIF(Customer_Revenue[[#This Row],[4/1/2022]:[6/30/2022]], "&gt;0"), 0)</f>
        <v>27.933333333333334</v>
      </c>
      <c r="F1247" s="1">
        <f>IFERROR(AVEDEV(Customer_Revenue[[#This Row],[4/1/2022]:[6/30/2022]]),0)</f>
        <v>0.52444444444444471</v>
      </c>
      <c r="G1247" s="1">
        <f>IFERROR(MAX(0,#REF!-#REF!),0)</f>
        <v>0</v>
      </c>
      <c r="H1247" s="1">
        <f>IFERROR(#REF!+#REF!,0)</f>
        <v>0</v>
      </c>
      <c r="I1247" s="2">
        <f>IFERROR(AVERAGEIF(Customer_Revenue[[#This Row],[4/1/2022]:[9/30/2022]], "&gt;0"),0)</f>
        <v>28.265000000000001</v>
      </c>
      <c r="J1247" s="1">
        <f>IFERROR(AVEDEV(Customer_Revenue[[#This Row],[4/1/2022]:[9/30/2022]]),0)</f>
        <v>6.922040816326529</v>
      </c>
      <c r="K1247" s="1">
        <f>IFERROR(MAX(0,Customer_Revenue[[#This Row],[Q3 Mean]]-Customer_Revenue[[#This Row],[Q3 Mean Absolute Deviation]]),0)</f>
        <v>21.342959183673472</v>
      </c>
      <c r="L1247" s="1">
        <f>IFERROR(MAX(0,Customer_Revenue[[#This Row],[Q3 Mean]]+Customer_Revenue[[#This Row],[Q3 Mean Absolute Deviation]]),0)</f>
        <v>35.18704081632653</v>
      </c>
      <c r="M1247" s="2">
        <f>IFERROR(AVERAGEIF(Customer_Revenue[[#This Row],[10/1/2021]:[3/31/2022]], "&gt;0"),0)</f>
        <v>25.034285714285712</v>
      </c>
      <c r="N1247" s="1">
        <f>IFERROR(AVEDEV(Customer_Revenue[[#This Row],[10/1/2021]:[3/31/2022]]),0)</f>
        <v>8.4525000000000023</v>
      </c>
      <c r="O1247" s="1">
        <f>IFERROR(MAX(0,#REF!-#REF!),0)</f>
        <v>0</v>
      </c>
      <c r="P1247" s="1">
        <f>IFERROR(#REF!+#REF!,0)</f>
        <v>0</v>
      </c>
      <c r="Q1247">
        <v>15239</v>
      </c>
      <c r="V1247">
        <v>0</v>
      </c>
      <c r="W1247">
        <v>27.54</v>
      </c>
      <c r="AQ1247">
        <v>27.54</v>
      </c>
      <c r="BK1247">
        <v>27.54</v>
      </c>
      <c r="CE1247">
        <v>10</v>
      </c>
      <c r="CK1247" s="17"/>
      <c r="CY1247">
        <v>27.54</v>
      </c>
      <c r="DS1247">
        <v>27.54</v>
      </c>
      <c r="EM1247">
        <v>27.54</v>
      </c>
      <c r="FG1247">
        <v>27.54</v>
      </c>
      <c r="GA1247">
        <v>27.54</v>
      </c>
      <c r="GU1247">
        <v>28.72</v>
      </c>
      <c r="HY1247">
        <v>28.72</v>
      </c>
      <c r="II1247">
        <v>28.72</v>
      </c>
      <c r="JB1247">
        <v>28.35</v>
      </c>
      <c r="JC1247">
        <v>0</v>
      </c>
    </row>
    <row r="1248" spans="1:278" x14ac:dyDescent="0.3">
      <c r="A1248" s="2">
        <f>IFERROR(AVERAGEIF(Customer_Revenue[[#This Row],[1/3/2022]:[3/31/2022]], "&gt;0"), 0)</f>
        <v>51.22</v>
      </c>
      <c r="B1248" s="1">
        <f>IFERROR(AVEDEV(Customer_Revenue[[#This Row],[1/3/2022]:[3/31/2022]]),0)</f>
        <v>0</v>
      </c>
      <c r="C1248" s="1">
        <f>IFERROR(MAX(0,#REF!-#REF!),0)</f>
        <v>0</v>
      </c>
      <c r="D1248" s="1">
        <f>IFERROR(#REF!+#REF!,0)</f>
        <v>0</v>
      </c>
      <c r="E1248" s="2">
        <f>IFERROR(AVERAGEIF(Customer_Revenue[[#This Row],[4/1/2022]:[6/30/2022]], "&gt;0"), 0)</f>
        <v>51.515000000000001</v>
      </c>
      <c r="F1248" s="1">
        <f>IFERROR(AVEDEV(Customer_Revenue[[#This Row],[4/1/2022]:[6/30/2022]]),0)</f>
        <v>0.44250000000000078</v>
      </c>
      <c r="G1248" s="1">
        <f>IFERROR(MAX(0,#REF!-#REF!),0)</f>
        <v>0</v>
      </c>
      <c r="H1248" s="1">
        <f>IFERROR(#REF!+#REF!,0)</f>
        <v>0</v>
      </c>
      <c r="I1248" s="2">
        <f>IFERROR(AVERAGEIF(Customer_Revenue[[#This Row],[4/1/2022]:[9/30/2022]], "&gt;0"),0)</f>
        <v>51.788571428571423</v>
      </c>
      <c r="J1248" s="1">
        <f>IFERROR(AVEDEV(Customer_Revenue[[#This Row],[4/1/2022]:[9/30/2022]]),0)</f>
        <v>0.48734693877551144</v>
      </c>
      <c r="K1248" s="1">
        <f>IFERROR(MAX(0,Customer_Revenue[[#This Row],[Q3 Mean]]-Customer_Revenue[[#This Row],[Q3 Mean Absolute Deviation]]),0)</f>
        <v>51.301224489795914</v>
      </c>
      <c r="L1248" s="1">
        <f>IFERROR(MAX(0,Customer_Revenue[[#This Row],[Q3 Mean]]+Customer_Revenue[[#This Row],[Q3 Mean Absolute Deviation]]),0)</f>
        <v>52.275918367346932</v>
      </c>
      <c r="M1248" s="2">
        <f>IFERROR(AVERAGEIF(Customer_Revenue[[#This Row],[10/1/2021]:[3/31/2022]], "&gt;0"),0)</f>
        <v>51.220000000000006</v>
      </c>
      <c r="N1248" s="1">
        <f>IFERROR(AVEDEV(Customer_Revenue[[#This Row],[10/1/2021]:[3/31/2022]]),0)</f>
        <v>12.543673469387747</v>
      </c>
      <c r="O1248" s="1">
        <f>IFERROR(MAX(0,#REF!-#REF!),0)</f>
        <v>0</v>
      </c>
      <c r="P1248" s="1">
        <f>IFERROR(#REF!+#REF!,0)</f>
        <v>0</v>
      </c>
      <c r="Q1248">
        <v>15240</v>
      </c>
      <c r="AA1248">
        <v>0</v>
      </c>
      <c r="AB1248">
        <v>51.22</v>
      </c>
      <c r="AV1248">
        <v>51.22</v>
      </c>
      <c r="BP1248">
        <v>51.22</v>
      </c>
      <c r="CJ1248">
        <v>51.22</v>
      </c>
      <c r="CK1248" s="17"/>
      <c r="DD1248">
        <v>51.22</v>
      </c>
      <c r="DX1248">
        <v>51.22</v>
      </c>
      <c r="ER1248">
        <v>51.22</v>
      </c>
      <c r="FL1248">
        <v>51.22</v>
      </c>
      <c r="GF1248">
        <v>51.22</v>
      </c>
      <c r="GZ1248">
        <v>52.4</v>
      </c>
      <c r="HT1248">
        <v>52.4</v>
      </c>
      <c r="IN1248">
        <v>52.03</v>
      </c>
      <c r="JH1248">
        <v>52.03</v>
      </c>
    </row>
    <row r="1249" spans="1:278" x14ac:dyDescent="0.3">
      <c r="A1249" s="2">
        <f>IFERROR(AVERAGEIF(Customer_Revenue[[#This Row],[1/3/2022]:[3/31/2022]], "&gt;0"), 0)</f>
        <v>44.23</v>
      </c>
      <c r="B1249" s="1">
        <f>IFERROR(AVEDEV(Customer_Revenue[[#This Row],[1/3/2022]:[3/31/2022]]),0)</f>
        <v>0</v>
      </c>
      <c r="C1249" s="1">
        <f>IFERROR(MAX(0,#REF!-#REF!),0)</f>
        <v>0</v>
      </c>
      <c r="D1249" s="1">
        <f>IFERROR(#REF!+#REF!,0)</f>
        <v>0</v>
      </c>
      <c r="E1249" s="2">
        <f>IFERROR(AVERAGEIF(Customer_Revenue[[#This Row],[4/1/2022]:[6/30/2022]], "&gt;0"), 0)</f>
        <v>37.487142857142864</v>
      </c>
      <c r="F1249" s="1">
        <f>IFERROR(AVEDEV(Customer_Revenue[[#This Row],[4/1/2022]:[6/30/2022]]),0)</f>
        <v>5.779591836734693</v>
      </c>
      <c r="G1249" s="1">
        <f>IFERROR(MAX(0,#REF!-#REF!),0)</f>
        <v>0</v>
      </c>
      <c r="H1249" s="1">
        <f>IFERROR(#REF!+#REF!,0)</f>
        <v>0</v>
      </c>
      <c r="I1249" s="2">
        <f>IFERROR(AVERAGEIF(Customer_Revenue[[#This Row],[4/1/2022]:[9/30/2022]], "&gt;0"),0)</f>
        <v>35.339999999999989</v>
      </c>
      <c r="J1249" s="1">
        <f>IFERROR(AVEDEV(Customer_Revenue[[#This Row],[4/1/2022]:[9/30/2022]]),0)</f>
        <v>4.103076923076916</v>
      </c>
      <c r="K1249" s="1">
        <f>IFERROR(MAX(0,Customer_Revenue[[#This Row],[Q3 Mean]]-Customer_Revenue[[#This Row],[Q3 Mean Absolute Deviation]]),0)</f>
        <v>31.236923076923073</v>
      </c>
      <c r="L1249" s="1">
        <f>IFERROR(MAX(0,Customer_Revenue[[#This Row],[Q3 Mean]]+Customer_Revenue[[#This Row],[Q3 Mean Absolute Deviation]]),0)</f>
        <v>39.443076923076902</v>
      </c>
      <c r="M1249" s="2">
        <f>IFERROR(AVERAGEIF(Customer_Revenue[[#This Row],[10/1/2021]:[3/31/2022]], "&gt;0"),0)</f>
        <v>48.160000000000011</v>
      </c>
      <c r="N1249" s="1">
        <f>IFERROR(AVEDEV(Customer_Revenue[[#This Row],[10/1/2021]:[3/31/2022]]),0)</f>
        <v>6.2880000000000091</v>
      </c>
      <c r="O1249" s="1">
        <f>IFERROR(MAX(0,#REF!-#REF!),0)</f>
        <v>0</v>
      </c>
      <c r="P1249" s="1">
        <f>IFERROR(#REF!+#REF!,0)</f>
        <v>0</v>
      </c>
      <c r="Q1249">
        <v>15241</v>
      </c>
      <c r="AF1249">
        <v>63.88</v>
      </c>
      <c r="AW1249">
        <v>63.88</v>
      </c>
      <c r="BQ1249">
        <v>44.23</v>
      </c>
      <c r="CA1249">
        <v>44.23</v>
      </c>
      <c r="CK1249" s="17">
        <v>44.23</v>
      </c>
      <c r="CU1249">
        <v>44.23</v>
      </c>
      <c r="DE1249">
        <v>44.23</v>
      </c>
      <c r="DO1249">
        <v>44.23</v>
      </c>
      <c r="DY1249">
        <v>44.23</v>
      </c>
      <c r="EI1249">
        <v>44.23</v>
      </c>
      <c r="ES1249">
        <v>44.23</v>
      </c>
      <c r="FC1249">
        <v>44.23</v>
      </c>
      <c r="FM1249">
        <v>44.23</v>
      </c>
      <c r="FW1249">
        <v>31.84</v>
      </c>
      <c r="GG1249">
        <v>31.84</v>
      </c>
      <c r="GQ1249">
        <v>33.020000000000003</v>
      </c>
      <c r="HA1249">
        <v>33.020000000000003</v>
      </c>
      <c r="HK1249">
        <v>33.020000000000003</v>
      </c>
      <c r="HU1249">
        <v>33.020000000000003</v>
      </c>
      <c r="IE1249">
        <v>33.020000000000003</v>
      </c>
      <c r="IO1249">
        <v>32.65</v>
      </c>
      <c r="IY1249">
        <v>32.65</v>
      </c>
      <c r="JI1249">
        <v>32.65</v>
      </c>
    </row>
    <row r="1250" spans="1:278" x14ac:dyDescent="0.3">
      <c r="A1250" s="2">
        <f>IFERROR(AVERAGEIF(Customer_Revenue[[#This Row],[1/3/2022]:[3/31/2022]], "&gt;0"), 0)</f>
        <v>60.39</v>
      </c>
      <c r="B1250" s="1">
        <f>IFERROR(AVEDEV(Customer_Revenue[[#This Row],[1/3/2022]:[3/31/2022]]),0)</f>
        <v>18.150000000000002</v>
      </c>
      <c r="C1250" s="1">
        <f>IFERROR(MAX(0,#REF!-#REF!),0)</f>
        <v>0</v>
      </c>
      <c r="D1250" s="1">
        <f>IFERROR(#REF!+#REF!,0)</f>
        <v>0</v>
      </c>
      <c r="E1250" s="2">
        <f>IFERROR(AVERAGEIF(Customer_Revenue[[#This Row],[4/1/2022]:[6/30/2022]], "&gt;0"), 0)</f>
        <v>59.942307692307693</v>
      </c>
      <c r="F1250" s="1">
        <f>IFERROR(AVEDEV(Customer_Revenue[[#This Row],[4/1/2022]:[6/30/2022]]),0)</f>
        <v>18.220591715976333</v>
      </c>
      <c r="G1250" s="1">
        <f>IFERROR(MAX(0,#REF!-#REF!),0)</f>
        <v>0</v>
      </c>
      <c r="H1250" s="1">
        <f>IFERROR(#REF!+#REF!,0)</f>
        <v>0</v>
      </c>
      <c r="I1250" s="2">
        <f>IFERROR(AVERAGEIF(Customer_Revenue[[#This Row],[4/1/2022]:[9/30/2022]], "&gt;0"),0)</f>
        <v>56.266538461538467</v>
      </c>
      <c r="J1250" s="1">
        <f>IFERROR(AVEDEV(Customer_Revenue[[#This Row],[4/1/2022]:[9/30/2022]]),0)</f>
        <v>15.288614540466389</v>
      </c>
      <c r="K1250" s="1">
        <f>IFERROR(MAX(0,Customer_Revenue[[#This Row],[Q3 Mean]]-Customer_Revenue[[#This Row],[Q3 Mean Absolute Deviation]]),0)</f>
        <v>40.977923921072076</v>
      </c>
      <c r="L1250" s="1">
        <f>IFERROR(MAX(0,Customer_Revenue[[#This Row],[Q3 Mean]]+Customer_Revenue[[#This Row],[Q3 Mean Absolute Deviation]]),0)</f>
        <v>71.555153002004857</v>
      </c>
      <c r="M1250" s="2">
        <f>IFERROR(AVERAGEIF(Customer_Revenue[[#This Row],[10/1/2021]:[3/31/2022]], "&gt;0"),0)</f>
        <v>58.356296296296307</v>
      </c>
      <c r="N1250" s="1">
        <f>IFERROR(AVEDEV(Customer_Revenue[[#This Row],[10/1/2021]:[3/31/2022]]),0)</f>
        <v>21.004542211652794</v>
      </c>
      <c r="O1250" s="1">
        <f>IFERROR(MAX(0,#REF!-#REF!),0)</f>
        <v>0</v>
      </c>
      <c r="P1250" s="1">
        <f>IFERROR(#REF!+#REF!,0)</f>
        <v>0</v>
      </c>
      <c r="Q1250">
        <v>15242</v>
      </c>
      <c r="T1250">
        <v>36.86</v>
      </c>
      <c r="Y1250">
        <v>73.63</v>
      </c>
      <c r="AD1250">
        <v>36.86</v>
      </c>
      <c r="AH1250">
        <v>73.63</v>
      </c>
      <c r="AL1250">
        <v>36.86</v>
      </c>
      <c r="AR1250">
        <v>73.64</v>
      </c>
      <c r="AV1250">
        <v>40.71</v>
      </c>
      <c r="BA1250">
        <v>77.48</v>
      </c>
      <c r="BF1250">
        <v>40.71</v>
      </c>
      <c r="BK1250">
        <v>78.33</v>
      </c>
      <c r="BP1250">
        <v>41.56</v>
      </c>
      <c r="BU1250">
        <v>78.33</v>
      </c>
      <c r="BZ1250">
        <v>0</v>
      </c>
      <c r="CA1250">
        <v>41.56</v>
      </c>
      <c r="CE1250">
        <v>0</v>
      </c>
      <c r="CF1250">
        <v>78.33</v>
      </c>
      <c r="CJ1250">
        <v>41.56</v>
      </c>
      <c r="CK1250" s="17"/>
      <c r="CO1250">
        <v>78.33</v>
      </c>
      <c r="CT1250">
        <v>41.56</v>
      </c>
      <c r="CY1250">
        <v>78.33</v>
      </c>
      <c r="DD1250">
        <v>41.56</v>
      </c>
      <c r="DI1250">
        <v>73.64</v>
      </c>
      <c r="DM1250">
        <v>36.869999999999997</v>
      </c>
      <c r="DR1250">
        <v>73.64</v>
      </c>
      <c r="DW1250">
        <v>80.62</v>
      </c>
      <c r="EB1250">
        <v>73.64</v>
      </c>
      <c r="EG1250">
        <v>36.869999999999997</v>
      </c>
      <c r="EL1250">
        <v>73.64</v>
      </c>
      <c r="EQ1250">
        <v>36.869999999999997</v>
      </c>
      <c r="EV1250">
        <v>73.64</v>
      </c>
      <c r="FA1250">
        <v>36.869999999999997</v>
      </c>
      <c r="FF1250">
        <v>73.64</v>
      </c>
      <c r="FK1250">
        <v>36.869999999999997</v>
      </c>
      <c r="FP1250">
        <v>73.64</v>
      </c>
      <c r="FU1250">
        <v>41.87</v>
      </c>
      <c r="FZ1250">
        <v>78.64</v>
      </c>
      <c r="GE1250">
        <v>41.87</v>
      </c>
      <c r="GJ1250">
        <v>78.64</v>
      </c>
      <c r="GO1250">
        <v>41.87</v>
      </c>
      <c r="GT1250">
        <v>78.64</v>
      </c>
      <c r="GY1250">
        <v>41.87</v>
      </c>
      <c r="HD1250">
        <v>81.19</v>
      </c>
      <c r="HH1250">
        <v>44.42</v>
      </c>
      <c r="HN1250">
        <v>81.19</v>
      </c>
      <c r="HS1250">
        <v>44.42</v>
      </c>
      <c r="HX1250">
        <v>58.31</v>
      </c>
      <c r="IC1250">
        <v>44.42</v>
      </c>
      <c r="IH1250">
        <v>58.31</v>
      </c>
      <c r="IM1250">
        <v>44.42</v>
      </c>
      <c r="IR1250">
        <v>58.31</v>
      </c>
      <c r="IW1250">
        <v>44.42</v>
      </c>
      <c r="JA1250">
        <v>58.31</v>
      </c>
      <c r="JB1250">
        <v>0</v>
      </c>
      <c r="JG1250">
        <v>44.42</v>
      </c>
      <c r="JL1250">
        <v>58.31</v>
      </c>
      <c r="JQ1250">
        <v>44.42</v>
      </c>
    </row>
    <row r="1251" spans="1:278" x14ac:dyDescent="0.3">
      <c r="A1251" s="2">
        <f>IFERROR(AVERAGEIF(Customer_Revenue[[#This Row],[1/3/2022]:[3/31/2022]], "&gt;0"), 0)</f>
        <v>0</v>
      </c>
      <c r="B1251" s="1">
        <f>IFERROR(AVEDEV(Customer_Revenue[[#This Row],[1/3/2022]:[3/31/2022]]),0)</f>
        <v>0</v>
      </c>
      <c r="C1251" s="1">
        <f>IFERROR(MAX(0,#REF!-#REF!),0)</f>
        <v>0</v>
      </c>
      <c r="D1251" s="1">
        <f>IFERROR(#REF!+#REF!,0)</f>
        <v>0</v>
      </c>
      <c r="E1251" s="2">
        <f>IFERROR(AVERAGEIF(Customer_Revenue[[#This Row],[4/1/2022]:[6/30/2022]], "&gt;0"), 0)</f>
        <v>139.33500000000004</v>
      </c>
      <c r="F1251" s="1">
        <f>IFERROR(AVEDEV(Customer_Revenue[[#This Row],[4/1/2022]:[6/30/2022]]),0)</f>
        <v>41.122857142857129</v>
      </c>
      <c r="G1251" s="1">
        <f>IFERROR(MAX(0,#REF!-#REF!),0)</f>
        <v>0</v>
      </c>
      <c r="H1251" s="1">
        <f>IFERROR(#REF!+#REF!,0)</f>
        <v>0</v>
      </c>
      <c r="I1251" s="2">
        <f>IFERROR(AVERAGEIF(Customer_Revenue[[#This Row],[4/1/2022]:[9/30/2022]], "&gt;0"),0)</f>
        <v>142.17866666666671</v>
      </c>
      <c r="J1251" s="1">
        <f>IFERROR(AVEDEV(Customer_Revenue[[#This Row],[4/1/2022]:[9/30/2022]]),0)</f>
        <v>37.069999999999979</v>
      </c>
      <c r="K1251" s="1">
        <f>IFERROR(MAX(0,Customer_Revenue[[#This Row],[Q3 Mean]]-Customer_Revenue[[#This Row],[Q3 Mean Absolute Deviation]]),0)</f>
        <v>105.10866666666674</v>
      </c>
      <c r="L1251" s="1">
        <f>IFERROR(MAX(0,Customer_Revenue[[#This Row],[Q3 Mean]]+Customer_Revenue[[#This Row],[Q3 Mean Absolute Deviation]]),0)</f>
        <v>179.24866666666668</v>
      </c>
      <c r="M1251" s="2">
        <f>IFERROR(AVERAGEIF(Customer_Revenue[[#This Row],[10/1/2021]:[3/31/2022]], "&gt;0"),0)</f>
        <v>201.61666666666667</v>
      </c>
      <c r="N1251" s="1">
        <f>IFERROR(AVEDEV(Customer_Revenue[[#This Row],[10/1/2021]:[3/31/2022]]),0)</f>
        <v>102.47500000000001</v>
      </c>
      <c r="O1251" s="1">
        <f>IFERROR(MAX(0,#REF!-#REF!),0)</f>
        <v>0</v>
      </c>
      <c r="P1251" s="1">
        <f>IFERROR(#REF!+#REF!,0)</f>
        <v>0</v>
      </c>
      <c r="Q1251">
        <v>15243</v>
      </c>
      <c r="Y1251">
        <v>142.55000000000001</v>
      </c>
      <c r="AH1251">
        <v>306.25</v>
      </c>
      <c r="AO1251">
        <v>0</v>
      </c>
      <c r="AT1251">
        <v>0</v>
      </c>
      <c r="AX1251">
        <v>203.3</v>
      </c>
      <c r="BA1251">
        <v>0</v>
      </c>
      <c r="BH1251">
        <v>0</v>
      </c>
      <c r="BR1251">
        <v>223.3</v>
      </c>
      <c r="BS1251">
        <v>-20</v>
      </c>
      <c r="CB1251">
        <v>203.3</v>
      </c>
      <c r="CD1251">
        <v>131</v>
      </c>
      <c r="CK1251" s="17"/>
      <c r="CL1251">
        <v>0</v>
      </c>
      <c r="FD1251">
        <v>0</v>
      </c>
      <c r="FN1251">
        <v>138.05000000000001</v>
      </c>
      <c r="FQ1251">
        <v>207.5</v>
      </c>
      <c r="FX1251">
        <v>138.05000000000001</v>
      </c>
      <c r="GH1251">
        <v>138.05000000000001</v>
      </c>
      <c r="GS1251">
        <v>107.18</v>
      </c>
      <c r="HB1251">
        <v>107.18</v>
      </c>
      <c r="HL1251">
        <v>139.59</v>
      </c>
      <c r="HV1251">
        <v>139.59</v>
      </c>
      <c r="IF1251">
        <v>139.59</v>
      </c>
      <c r="IP1251">
        <v>139.11000000000001</v>
      </c>
      <c r="IZ1251">
        <v>139.11000000000001</v>
      </c>
      <c r="JG1251">
        <v>139.11000000000001</v>
      </c>
      <c r="JJ1251">
        <v>139.11000000000001</v>
      </c>
      <c r="JK1251">
        <v>22.25</v>
      </c>
      <c r="JO1251">
        <v>299.20999999999998</v>
      </c>
    </row>
    <row r="1252" spans="1:278" x14ac:dyDescent="0.3">
      <c r="A1252" s="2">
        <f>IFERROR(AVERAGEIF(Customer_Revenue[[#This Row],[1/3/2022]:[3/31/2022]], "&gt;0"), 0)</f>
        <v>29.759999999999998</v>
      </c>
      <c r="B1252" s="1">
        <f>IFERROR(AVEDEV(Customer_Revenue[[#This Row],[1/3/2022]:[3/31/2022]]),0)</f>
        <v>0.7857142857142877</v>
      </c>
      <c r="C1252" s="1">
        <f>IFERROR(MAX(0,#REF!-#REF!),0)</f>
        <v>0</v>
      </c>
      <c r="D1252" s="1">
        <f>IFERROR(#REF!+#REF!,0)</f>
        <v>0</v>
      </c>
      <c r="E1252" s="2">
        <f>IFERROR(AVERAGEIF(Customer_Revenue[[#This Row],[4/1/2022]:[6/30/2022]], "&gt;0"), 0)</f>
        <v>30.206666666666667</v>
      </c>
      <c r="F1252" s="1">
        <f>IFERROR(AVEDEV(Customer_Revenue[[#This Row],[4/1/2022]:[6/30/2022]]),0)</f>
        <v>0.48222222222222183</v>
      </c>
      <c r="G1252" s="1">
        <f>IFERROR(MAX(0,#REF!-#REF!),0)</f>
        <v>0</v>
      </c>
      <c r="H1252" s="1">
        <f>IFERROR(#REF!+#REF!,0)</f>
        <v>0</v>
      </c>
      <c r="I1252" s="2">
        <f>IFERROR(AVERAGEIF(Customer_Revenue[[#This Row],[4/1/2022]:[9/30/2022]], "&gt;0"),0)</f>
        <v>31.382307692307684</v>
      </c>
      <c r="J1252" s="1">
        <f>IFERROR(AVEDEV(Customer_Revenue[[#This Row],[4/1/2022]:[9/30/2022]]),0)</f>
        <v>4.9817346938775549</v>
      </c>
      <c r="K1252" s="1">
        <f>IFERROR(MAX(0,Customer_Revenue[[#This Row],[Q3 Mean]]-Customer_Revenue[[#This Row],[Q3 Mean Absolute Deviation]]),0)</f>
        <v>26.400572998430128</v>
      </c>
      <c r="L1252" s="1">
        <f>IFERROR(MAX(0,Customer_Revenue[[#This Row],[Q3 Mean]]+Customer_Revenue[[#This Row],[Q3 Mean Absolute Deviation]]),0)</f>
        <v>36.36404238618524</v>
      </c>
      <c r="M1252" s="2">
        <f>IFERROR(AVERAGEIF(Customer_Revenue[[#This Row],[10/1/2021]:[3/31/2022]], "&gt;0"),0)</f>
        <v>29.985384615384614</v>
      </c>
      <c r="N1252" s="1">
        <f>IFERROR(AVEDEV(Customer_Revenue[[#This Row],[10/1/2021]:[3/31/2022]]),0)</f>
        <v>1.6597633136094669</v>
      </c>
      <c r="O1252" s="1">
        <f>IFERROR(MAX(0,#REF!-#REF!),0)</f>
        <v>0</v>
      </c>
      <c r="P1252" s="1">
        <f>IFERROR(#REF!+#REF!,0)</f>
        <v>0</v>
      </c>
      <c r="Q1252">
        <v>15245</v>
      </c>
      <c r="Y1252">
        <v>29.49</v>
      </c>
      <c r="AH1252">
        <v>25</v>
      </c>
      <c r="AQ1252">
        <v>27.88</v>
      </c>
      <c r="BA1252">
        <v>31.64</v>
      </c>
      <c r="BK1252">
        <v>33.74</v>
      </c>
      <c r="BU1252">
        <v>33.74</v>
      </c>
      <c r="CJ1252">
        <v>31.61</v>
      </c>
      <c r="CK1252" s="17"/>
      <c r="CO1252">
        <v>27.01</v>
      </c>
      <c r="CY1252">
        <v>29.94</v>
      </c>
      <c r="DI1252">
        <v>29.94</v>
      </c>
      <c r="DR1252">
        <v>29.94</v>
      </c>
      <c r="EB1252">
        <v>29.94</v>
      </c>
      <c r="EO1252">
        <v>29.94</v>
      </c>
      <c r="EV1252">
        <v>29.94</v>
      </c>
      <c r="FL1252">
        <v>29.94</v>
      </c>
      <c r="FP1252">
        <v>29.94</v>
      </c>
      <c r="FZ1252">
        <v>29.56</v>
      </c>
      <c r="GJ1252">
        <v>30.74</v>
      </c>
      <c r="GT1252">
        <v>31.12</v>
      </c>
      <c r="HG1252">
        <v>31.12</v>
      </c>
      <c r="HN1252">
        <v>31.12</v>
      </c>
      <c r="IA1252">
        <v>31.12</v>
      </c>
      <c r="IM1252">
        <v>26.46</v>
      </c>
      <c r="IR1252">
        <v>26.09</v>
      </c>
      <c r="JA1252">
        <v>40.409999999999997</v>
      </c>
      <c r="JB1252">
        <v>0</v>
      </c>
      <c r="JL1252">
        <v>40.409999999999997</v>
      </c>
    </row>
    <row r="1253" spans="1:278" x14ac:dyDescent="0.3">
      <c r="A1253" s="2">
        <f>IFERROR(AVERAGEIF(Customer_Revenue[[#This Row],[1/3/2022]:[3/31/2022]], "&gt;0"), 0)</f>
        <v>20.346153846153847</v>
      </c>
      <c r="B1253" s="1">
        <f>IFERROR(AVEDEV(Customer_Revenue[[#This Row],[1/3/2022]:[3/31/2022]]),0)</f>
        <v>0.53254437869822513</v>
      </c>
      <c r="C1253" s="1">
        <f>IFERROR(MAX(0,#REF!-#REF!),0)</f>
        <v>0</v>
      </c>
      <c r="D1253" s="1">
        <f>IFERROR(#REF!+#REF!,0)</f>
        <v>0</v>
      </c>
      <c r="E1253" s="2">
        <f>IFERROR(AVERAGEIF(Customer_Revenue[[#This Row],[4/1/2022]:[6/30/2022]], "&gt;0"), 0)</f>
        <v>21.973846153846157</v>
      </c>
      <c r="F1253" s="1">
        <f>IFERROR(AVEDEV(Customer_Revenue[[#This Row],[4/1/2022]:[6/30/2022]]),0)</f>
        <v>0.65609467455621406</v>
      </c>
      <c r="G1253" s="1">
        <f>IFERROR(MAX(0,#REF!-#REF!),0)</f>
        <v>0</v>
      </c>
      <c r="H1253" s="1">
        <f>IFERROR(#REF!+#REF!,0)</f>
        <v>0</v>
      </c>
      <c r="I1253" s="2">
        <f>IFERROR(AVERAGEIF(Customer_Revenue[[#This Row],[4/1/2022]:[9/30/2022]], "&gt;0"),0)</f>
        <v>22.396153846153844</v>
      </c>
      <c r="J1253" s="1">
        <f>IFERROR(AVEDEV(Customer_Revenue[[#This Row],[4/1/2022]:[9/30/2022]]),0)</f>
        <v>0.62041420118343205</v>
      </c>
      <c r="K1253" s="1">
        <f>IFERROR(MAX(0,Customer_Revenue[[#This Row],[Q3 Mean]]-Customer_Revenue[[#This Row],[Q3 Mean Absolute Deviation]]),0)</f>
        <v>21.775739644970411</v>
      </c>
      <c r="L1253" s="1">
        <f>IFERROR(MAX(0,Customer_Revenue[[#This Row],[Q3 Mean]]+Customer_Revenue[[#This Row],[Q3 Mean Absolute Deviation]]),0)</f>
        <v>23.016568047337277</v>
      </c>
      <c r="M1253" s="2">
        <f>IFERROR(AVERAGEIF(Customer_Revenue[[#This Row],[10/1/2021]:[3/31/2022]], "&gt;0"),0)</f>
        <v>20.173076923076923</v>
      </c>
      <c r="N1253" s="1">
        <f>IFERROR(AVEDEV(Customer_Revenue[[#This Row],[10/1/2021]:[3/31/2022]]),0)</f>
        <v>0.30621301775147952</v>
      </c>
      <c r="O1253" s="1">
        <f>IFERROR(MAX(0,#REF!-#REF!),0)</f>
        <v>0</v>
      </c>
      <c r="P1253" s="1">
        <f>IFERROR(#REF!+#REF!,0)</f>
        <v>0</v>
      </c>
      <c r="Q1253">
        <v>15246</v>
      </c>
      <c r="U1253">
        <v>20</v>
      </c>
      <c r="Z1253">
        <v>20</v>
      </c>
      <c r="AD1253">
        <v>20</v>
      </c>
      <c r="AI1253">
        <v>20</v>
      </c>
      <c r="AM1253">
        <v>20</v>
      </c>
      <c r="AR1253">
        <v>20</v>
      </c>
      <c r="AW1253">
        <v>20</v>
      </c>
      <c r="BB1253">
        <v>20</v>
      </c>
      <c r="BG1253">
        <v>20</v>
      </c>
      <c r="BL1253">
        <v>20</v>
      </c>
      <c r="BQ1253">
        <v>20</v>
      </c>
      <c r="BV1253">
        <v>20</v>
      </c>
      <c r="CA1253">
        <v>20</v>
      </c>
      <c r="CF1253">
        <v>20</v>
      </c>
      <c r="CK1253" s="17">
        <v>20</v>
      </c>
      <c r="CP1253">
        <v>20</v>
      </c>
      <c r="CU1253">
        <v>20</v>
      </c>
      <c r="CZ1253">
        <v>20</v>
      </c>
      <c r="DE1253">
        <v>20</v>
      </c>
      <c r="DJ1253">
        <v>20</v>
      </c>
      <c r="DO1253">
        <v>20</v>
      </c>
      <c r="DT1253">
        <v>20</v>
      </c>
      <c r="DY1253">
        <v>20</v>
      </c>
      <c r="ED1253">
        <v>21.5</v>
      </c>
      <c r="EI1253">
        <v>21.5</v>
      </c>
      <c r="EN1253">
        <v>21.5</v>
      </c>
      <c r="ES1253">
        <v>21.5</v>
      </c>
      <c r="EX1253">
        <v>21.5</v>
      </c>
      <c r="FC1253">
        <v>21.5</v>
      </c>
      <c r="FH1253">
        <v>21.5</v>
      </c>
      <c r="FM1253">
        <v>21.5</v>
      </c>
      <c r="FR1253">
        <v>21.5</v>
      </c>
      <c r="FW1253">
        <v>21.5</v>
      </c>
      <c r="GB1253">
        <v>21.5</v>
      </c>
      <c r="GG1253">
        <v>21.5</v>
      </c>
      <c r="GL1253">
        <v>23.04</v>
      </c>
      <c r="GQ1253">
        <v>23.04</v>
      </c>
      <c r="GV1253">
        <v>23.04</v>
      </c>
      <c r="HA1253">
        <v>23.04</v>
      </c>
      <c r="HF1253">
        <v>23.04</v>
      </c>
      <c r="HK1253">
        <v>23.04</v>
      </c>
      <c r="HP1253">
        <v>23.04</v>
      </c>
      <c r="HU1253">
        <v>23.04</v>
      </c>
      <c r="HZ1253">
        <v>23.04</v>
      </c>
      <c r="IE1253">
        <v>23.04</v>
      </c>
      <c r="IJ1253">
        <v>23.04</v>
      </c>
      <c r="IO1253">
        <v>22.56</v>
      </c>
      <c r="IT1253">
        <v>22.56</v>
      </c>
      <c r="IY1253">
        <v>22.56</v>
      </c>
      <c r="JD1253">
        <v>22.56</v>
      </c>
      <c r="JI1253">
        <v>22.56</v>
      </c>
      <c r="JN1253">
        <v>22.56</v>
      </c>
    </row>
    <row r="1254" spans="1:278" x14ac:dyDescent="0.3">
      <c r="A1254" s="2">
        <f>IFERROR(AVERAGEIF(Customer_Revenue[[#This Row],[1/3/2022]:[3/31/2022]], "&gt;0"), 0)</f>
        <v>34.31</v>
      </c>
      <c r="B1254" s="1">
        <f>IFERROR(AVEDEV(Customer_Revenue[[#This Row],[1/3/2022]:[3/31/2022]]),0)</f>
        <v>0</v>
      </c>
      <c r="C1254" s="1">
        <f>IFERROR(MAX(0,#REF!-#REF!),0)</f>
        <v>0</v>
      </c>
      <c r="D1254" s="1">
        <f>IFERROR(#REF!+#REF!,0)</f>
        <v>0</v>
      </c>
      <c r="E1254" s="2">
        <f>IFERROR(AVERAGEIF(Customer_Revenue[[#This Row],[4/1/2022]:[6/30/2022]], "&gt;0"), 0)</f>
        <v>34.31</v>
      </c>
      <c r="F1254" s="1">
        <f>IFERROR(AVEDEV(Customer_Revenue[[#This Row],[4/1/2022]:[6/30/2022]]),0)</f>
        <v>14.004081632653058</v>
      </c>
      <c r="G1254" s="1">
        <f>IFERROR(MAX(0,#REF!-#REF!),0)</f>
        <v>0</v>
      </c>
      <c r="H1254" s="1">
        <f>IFERROR(#REF!+#REF!,0)</f>
        <v>0</v>
      </c>
      <c r="I1254" s="2">
        <f>IFERROR(AVERAGEIF(Customer_Revenue[[#This Row],[4/1/2022]:[9/30/2022]], "&gt;0"),0)</f>
        <v>34.31</v>
      </c>
      <c r="J1254" s="1">
        <f>IFERROR(AVEDEV(Customer_Revenue[[#This Row],[4/1/2022]:[9/30/2022]]),0)</f>
        <v>11.553367346938781</v>
      </c>
      <c r="K1254" s="1">
        <f>IFERROR(MAX(0,Customer_Revenue[[#This Row],[Q3 Mean]]-Customer_Revenue[[#This Row],[Q3 Mean Absolute Deviation]]),0)</f>
        <v>22.756632653061221</v>
      </c>
      <c r="L1254" s="1">
        <f>IFERROR(MAX(0,Customer_Revenue[[#This Row],[Q3 Mean]]+Customer_Revenue[[#This Row],[Q3 Mean Absolute Deviation]]),0)</f>
        <v>45.863367346938787</v>
      </c>
      <c r="M1254" s="2">
        <f>IFERROR(AVERAGEIF(Customer_Revenue[[#This Row],[10/1/2021]:[3/31/2022]], "&gt;0"),0)</f>
        <v>34.31</v>
      </c>
      <c r="N1254" s="1">
        <f>IFERROR(AVEDEV(Customer_Revenue[[#This Row],[10/1/2021]:[3/31/2022]]),0)</f>
        <v>0</v>
      </c>
      <c r="O1254" s="1">
        <f>IFERROR(MAX(0,#REF!-#REF!),0)</f>
        <v>0</v>
      </c>
      <c r="P1254" s="1">
        <f>IFERROR(#REF!+#REF!,0)</f>
        <v>0</v>
      </c>
      <c r="Q1254">
        <v>15247</v>
      </c>
      <c r="Y1254">
        <v>34.31</v>
      </c>
      <c r="AH1254">
        <v>34.31</v>
      </c>
      <c r="AQ1254">
        <v>34.31</v>
      </c>
      <c r="BA1254">
        <v>34.31</v>
      </c>
      <c r="BK1254">
        <v>34.31</v>
      </c>
      <c r="BU1254">
        <v>34.31</v>
      </c>
      <c r="CE1254">
        <v>34.31</v>
      </c>
      <c r="CK1254" s="17"/>
      <c r="CO1254">
        <v>34.31</v>
      </c>
      <c r="CY1254">
        <v>34.31</v>
      </c>
      <c r="DI1254">
        <v>34.31</v>
      </c>
      <c r="DR1254">
        <v>34.31</v>
      </c>
      <c r="EB1254">
        <v>34.31</v>
      </c>
      <c r="EL1254">
        <v>34.31</v>
      </c>
      <c r="EV1254">
        <v>34.31</v>
      </c>
      <c r="FF1254">
        <v>0</v>
      </c>
      <c r="FP1254">
        <v>0</v>
      </c>
      <c r="FZ1254">
        <v>34.31</v>
      </c>
      <c r="GJ1254">
        <v>34.31</v>
      </c>
      <c r="GT1254">
        <v>34.31</v>
      </c>
      <c r="HD1254">
        <v>34.31</v>
      </c>
      <c r="HN1254">
        <v>34.31</v>
      </c>
      <c r="HX1254">
        <v>34.31</v>
      </c>
      <c r="IH1254">
        <v>34.31</v>
      </c>
      <c r="IR1254">
        <v>34.31</v>
      </c>
      <c r="JA1254">
        <v>34.31</v>
      </c>
      <c r="JB1254">
        <v>0</v>
      </c>
      <c r="JL1254">
        <v>34.31</v>
      </c>
    </row>
    <row r="1255" spans="1:278" x14ac:dyDescent="0.3">
      <c r="A1255" s="2">
        <f>IFERROR(AVERAGEIF(Customer_Revenue[[#This Row],[1/3/2022]:[3/31/2022]], "&gt;0"), 0)</f>
        <v>27.27</v>
      </c>
      <c r="B1255" s="1">
        <f>IFERROR(AVEDEV(Customer_Revenue[[#This Row],[1/3/2022]:[3/31/2022]]),0)</f>
        <v>0</v>
      </c>
      <c r="C1255" s="1">
        <f>IFERROR(MAX(0,#REF!-#REF!),0)</f>
        <v>0</v>
      </c>
      <c r="D1255" s="1">
        <f>IFERROR(#REF!+#REF!,0)</f>
        <v>0</v>
      </c>
      <c r="E1255" s="2">
        <f>IFERROR(AVERAGEIF(Customer_Revenue[[#This Row],[4/1/2022]:[6/30/2022]], "&gt;0"), 0)</f>
        <v>26.304615384615381</v>
      </c>
      <c r="F1255" s="1">
        <f>IFERROR(AVEDEV(Customer_Revenue[[#This Row],[4/1/2022]:[6/30/2022]]),0)</f>
        <v>2.5084023668639075</v>
      </c>
      <c r="G1255" s="1">
        <f>IFERROR(MAX(0,#REF!-#REF!),0)</f>
        <v>0</v>
      </c>
      <c r="H1255" s="1">
        <f>IFERROR(#REF!+#REF!,0)</f>
        <v>0</v>
      </c>
      <c r="I1255" s="2">
        <f>IFERROR(AVERAGEIF(Customer_Revenue[[#This Row],[4/1/2022]:[9/30/2022]], "&gt;0"),0)</f>
        <v>27.277692307692316</v>
      </c>
      <c r="J1255" s="1">
        <f>IFERROR(AVEDEV(Customer_Revenue[[#This Row],[4/1/2022]:[9/30/2022]]),0)</f>
        <v>1.3337869822485173</v>
      </c>
      <c r="K1255" s="1">
        <f>IFERROR(MAX(0,Customer_Revenue[[#This Row],[Q3 Mean]]-Customer_Revenue[[#This Row],[Q3 Mean Absolute Deviation]]),0)</f>
        <v>25.943905325443797</v>
      </c>
      <c r="L1255" s="1">
        <f>IFERROR(MAX(0,Customer_Revenue[[#This Row],[Q3 Mean]]+Customer_Revenue[[#This Row],[Q3 Mean Absolute Deviation]]),0)</f>
        <v>28.611479289940835</v>
      </c>
      <c r="M1255" s="2">
        <f>IFERROR(AVERAGEIF(Customer_Revenue[[#This Row],[10/1/2021]:[3/31/2022]], "&gt;0"),0)</f>
        <v>27.269999999999992</v>
      </c>
      <c r="N1255" s="1">
        <f>IFERROR(AVEDEV(Customer_Revenue[[#This Row],[10/1/2021]:[3/31/2022]]),0)</f>
        <v>2.0170118343195353</v>
      </c>
      <c r="O1255" s="1">
        <f>IFERROR(MAX(0,#REF!-#REF!),0)</f>
        <v>0</v>
      </c>
      <c r="P1255" s="1">
        <f>IFERROR(#REF!+#REF!,0)</f>
        <v>0</v>
      </c>
      <c r="Q1255">
        <v>15248</v>
      </c>
      <c r="U1255">
        <v>27.27</v>
      </c>
      <c r="Z1255">
        <v>27.27</v>
      </c>
      <c r="AD1255">
        <v>27.27</v>
      </c>
      <c r="AI1255">
        <v>27.27</v>
      </c>
      <c r="AP1255">
        <v>27.27</v>
      </c>
      <c r="AU1255">
        <v>27.27</v>
      </c>
      <c r="AZ1255">
        <v>27.27</v>
      </c>
      <c r="BE1255">
        <v>0</v>
      </c>
      <c r="BJ1255">
        <v>27.27</v>
      </c>
      <c r="BO1255">
        <v>27.27</v>
      </c>
      <c r="BT1255">
        <v>27.27</v>
      </c>
      <c r="BY1255">
        <v>27.27</v>
      </c>
      <c r="CD1255">
        <v>27.27</v>
      </c>
      <c r="CI1255">
        <v>27.27</v>
      </c>
      <c r="CK1255" s="17"/>
      <c r="CN1255">
        <v>27.27</v>
      </c>
      <c r="CS1255">
        <v>27.27</v>
      </c>
      <c r="CX1255">
        <v>27.27</v>
      </c>
      <c r="DC1255">
        <v>27.27</v>
      </c>
      <c r="DH1255">
        <v>27.27</v>
      </c>
      <c r="DM1255">
        <v>27.27</v>
      </c>
      <c r="DR1255">
        <v>27.27</v>
      </c>
      <c r="DW1255">
        <v>27.27</v>
      </c>
      <c r="EB1255">
        <v>27.27</v>
      </c>
      <c r="EG1255">
        <v>27.27</v>
      </c>
      <c r="EL1255">
        <v>27.27</v>
      </c>
      <c r="EQ1255">
        <v>27.27</v>
      </c>
      <c r="EV1255">
        <v>27.27</v>
      </c>
      <c r="FA1255">
        <v>27.27</v>
      </c>
      <c r="FF1255">
        <v>27.27</v>
      </c>
      <c r="FK1255">
        <v>27.27</v>
      </c>
      <c r="FP1255">
        <v>27.27</v>
      </c>
      <c r="FU1255">
        <v>27.27</v>
      </c>
      <c r="FZ1255">
        <v>27.27</v>
      </c>
      <c r="GE1255">
        <v>27.27</v>
      </c>
      <c r="GJ1255">
        <v>10</v>
      </c>
      <c r="GO1255">
        <v>28.45</v>
      </c>
      <c r="GT1255">
        <v>28.45</v>
      </c>
      <c r="GY1255">
        <v>28.45</v>
      </c>
      <c r="HD1255">
        <v>28.45</v>
      </c>
      <c r="HI1255">
        <v>28.45</v>
      </c>
      <c r="HN1255">
        <v>28.45</v>
      </c>
      <c r="HS1255">
        <v>28.45</v>
      </c>
      <c r="HX1255">
        <v>28.45</v>
      </c>
      <c r="IC1255">
        <v>28.45</v>
      </c>
      <c r="IH1255">
        <v>28.45</v>
      </c>
      <c r="IM1255">
        <v>28.08</v>
      </c>
      <c r="IR1255">
        <v>28.08</v>
      </c>
      <c r="IW1255">
        <v>28.08</v>
      </c>
      <c r="JB1255">
        <v>28.08</v>
      </c>
      <c r="JG1255">
        <v>28.08</v>
      </c>
      <c r="JL1255">
        <v>28.08</v>
      </c>
      <c r="JQ1255">
        <v>28.08</v>
      </c>
    </row>
    <row r="1256" spans="1:278" x14ac:dyDescent="0.3">
      <c r="A1256" s="2">
        <f>IFERROR(AVERAGEIF(Customer_Revenue[[#This Row],[1/3/2022]:[3/31/2022]], "&gt;0"), 0)</f>
        <v>34.78</v>
      </c>
      <c r="B1256" s="1">
        <f>IFERROR(AVEDEV(Customer_Revenue[[#This Row],[1/3/2022]:[3/31/2022]]),0)</f>
        <v>0</v>
      </c>
      <c r="C1256" s="1">
        <f>IFERROR(MAX(0,#REF!-#REF!),0)</f>
        <v>0</v>
      </c>
      <c r="D1256" s="1">
        <f>IFERROR(#REF!+#REF!,0)</f>
        <v>0</v>
      </c>
      <c r="E1256" s="2">
        <f>IFERROR(AVERAGEIF(Customer_Revenue[[#This Row],[4/1/2022]:[6/30/2022]], "&gt;0"), 0)</f>
        <v>42.826666666666675</v>
      </c>
      <c r="F1256" s="1">
        <f>IFERROR(AVEDEV(Customer_Revenue[[#This Row],[4/1/2022]:[6/30/2022]]),0)</f>
        <v>9.9422222222222256</v>
      </c>
      <c r="G1256" s="1">
        <f>IFERROR(MAX(0,#REF!-#REF!),0)</f>
        <v>0</v>
      </c>
      <c r="H1256" s="1">
        <f>IFERROR(#REF!+#REF!,0)</f>
        <v>0</v>
      </c>
      <c r="I1256" s="2">
        <f>IFERROR(AVERAGEIF(Customer_Revenue[[#This Row],[4/1/2022]:[9/30/2022]], "&gt;0"),0)</f>
        <v>45.318571428571431</v>
      </c>
      <c r="J1256" s="1">
        <f>IFERROR(AVEDEV(Customer_Revenue[[#This Row],[4/1/2022]:[9/30/2022]]),0)</f>
        <v>13.812244897959184</v>
      </c>
      <c r="K1256" s="1">
        <f>IFERROR(MAX(0,Customer_Revenue[[#This Row],[Q3 Mean]]-Customer_Revenue[[#This Row],[Q3 Mean Absolute Deviation]]),0)</f>
        <v>31.506326530612249</v>
      </c>
      <c r="L1256" s="1">
        <f>IFERROR(MAX(0,Customer_Revenue[[#This Row],[Q3 Mean]]+Customer_Revenue[[#This Row],[Q3 Mean Absolute Deviation]]),0)</f>
        <v>59.130816326530613</v>
      </c>
      <c r="M1256" s="2">
        <f>IFERROR(AVERAGEIF(Customer_Revenue[[#This Row],[10/1/2021]:[3/31/2022]], "&gt;0"),0)</f>
        <v>34.78</v>
      </c>
      <c r="N1256" s="1">
        <f>IFERROR(AVEDEV(Customer_Revenue[[#This Row],[10/1/2021]:[3/31/2022]]),0)</f>
        <v>0</v>
      </c>
      <c r="O1256" s="1">
        <f>IFERROR(MAX(0,#REF!-#REF!),0)</f>
        <v>0</v>
      </c>
      <c r="P1256" s="1">
        <f>IFERROR(#REF!+#REF!,0)</f>
        <v>0</v>
      </c>
      <c r="Q1256">
        <v>15249</v>
      </c>
      <c r="T1256">
        <v>34.78</v>
      </c>
      <c r="AL1256">
        <v>34.78</v>
      </c>
      <c r="BF1256">
        <v>34.78</v>
      </c>
      <c r="BZ1256">
        <v>34.78</v>
      </c>
      <c r="CK1256" s="17"/>
      <c r="CT1256">
        <v>34.78</v>
      </c>
      <c r="DM1256">
        <v>34.78</v>
      </c>
      <c r="EG1256">
        <v>34.78</v>
      </c>
      <c r="FA1256">
        <v>57.74</v>
      </c>
      <c r="FU1256">
        <v>34.78</v>
      </c>
      <c r="GO1256">
        <v>35.96</v>
      </c>
      <c r="HH1256">
        <v>35.96</v>
      </c>
      <c r="IC1256">
        <v>35.96</v>
      </c>
      <c r="IW1256">
        <v>81.239999999999995</v>
      </c>
      <c r="JQ1256">
        <v>35.590000000000003</v>
      </c>
    </row>
    <row r="1257" spans="1:278" x14ac:dyDescent="0.3">
      <c r="A1257" s="2">
        <f>IFERROR(AVERAGEIF(Customer_Revenue[[#This Row],[1/3/2022]:[3/31/2022]], "&gt;0"), 0)</f>
        <v>38.646923076923073</v>
      </c>
      <c r="B1257" s="1">
        <f>IFERROR(AVEDEV(Customer_Revenue[[#This Row],[1/3/2022]:[3/31/2022]]),0)</f>
        <v>10.912544378698227</v>
      </c>
      <c r="C1257" s="1">
        <f>IFERROR(MAX(0,#REF!-#REF!),0)</f>
        <v>0</v>
      </c>
      <c r="D1257" s="1">
        <f>IFERROR(#REF!+#REF!,0)</f>
        <v>0</v>
      </c>
      <c r="E1257" s="2">
        <f>IFERROR(AVERAGEIF(Customer_Revenue[[#This Row],[4/1/2022]:[6/30/2022]], "&gt;0"), 0)</f>
        <v>37.507692307692302</v>
      </c>
      <c r="F1257" s="1">
        <f>IFERROR(AVEDEV(Customer_Revenue[[#This Row],[4/1/2022]:[6/30/2022]]),0)</f>
        <v>10.76828402366864</v>
      </c>
      <c r="G1257" s="1">
        <f>IFERROR(MAX(0,#REF!-#REF!),0)</f>
        <v>0</v>
      </c>
      <c r="H1257" s="1">
        <f>IFERROR(#REF!+#REF!,0)</f>
        <v>0</v>
      </c>
      <c r="I1257" s="2">
        <f>IFERROR(AVERAGEIF(Customer_Revenue[[#This Row],[4/1/2022]:[9/30/2022]], "&gt;0"),0)</f>
        <v>38.567692307692312</v>
      </c>
      <c r="J1257" s="1">
        <f>IFERROR(AVEDEV(Customer_Revenue[[#This Row],[4/1/2022]:[9/30/2022]]),0)</f>
        <v>10.915384615384617</v>
      </c>
      <c r="K1257" s="1">
        <f>IFERROR(MAX(0,Customer_Revenue[[#This Row],[Q3 Mean]]-Customer_Revenue[[#This Row],[Q3 Mean Absolute Deviation]]),0)</f>
        <v>27.652307692307694</v>
      </c>
      <c r="L1257" s="1">
        <f>IFERROR(MAX(0,Customer_Revenue[[#This Row],[Q3 Mean]]+Customer_Revenue[[#This Row],[Q3 Mean Absolute Deviation]]),0)</f>
        <v>49.483076923076929</v>
      </c>
      <c r="M1257" s="2">
        <f>IFERROR(AVERAGEIF(Customer_Revenue[[#This Row],[10/1/2021]:[3/31/2022]], "&gt;0"),0)</f>
        <v>37.754615384615391</v>
      </c>
      <c r="N1257" s="1">
        <f>IFERROR(AVEDEV(Customer_Revenue[[#This Row],[10/1/2021]:[3/31/2022]]),0)</f>
        <v>12.221538461538463</v>
      </c>
      <c r="O1257" s="1">
        <f>IFERROR(MAX(0,#REF!-#REF!),0)</f>
        <v>0</v>
      </c>
      <c r="P1257" s="1">
        <f>IFERROR(#REF!+#REF!,0)</f>
        <v>0</v>
      </c>
      <c r="Q1257">
        <v>15250</v>
      </c>
      <c r="U1257">
        <v>55.31</v>
      </c>
      <c r="Z1257">
        <v>19.05</v>
      </c>
      <c r="AD1257">
        <v>57.8</v>
      </c>
      <c r="AI1257">
        <v>19.05</v>
      </c>
      <c r="AP1257">
        <v>25.58</v>
      </c>
      <c r="AU1257">
        <v>48.78</v>
      </c>
      <c r="AZ1257">
        <v>28.07</v>
      </c>
      <c r="BE1257">
        <v>48.78</v>
      </c>
      <c r="BJ1257">
        <v>25.58</v>
      </c>
      <c r="BO1257">
        <v>48.78</v>
      </c>
      <c r="BT1257">
        <v>28.07</v>
      </c>
      <c r="BY1257">
        <v>48.78</v>
      </c>
      <c r="CD1257">
        <v>25.58</v>
      </c>
      <c r="CI1257">
        <v>48.78</v>
      </c>
      <c r="CK1257" s="17"/>
      <c r="CN1257">
        <v>28.07</v>
      </c>
      <c r="CS1257">
        <v>48.78</v>
      </c>
      <c r="CX1257">
        <v>25.58</v>
      </c>
      <c r="DC1257">
        <v>48.78</v>
      </c>
      <c r="DH1257">
        <v>28.07</v>
      </c>
      <c r="DM1257">
        <v>48.78</v>
      </c>
      <c r="DR1257">
        <v>25.58</v>
      </c>
      <c r="DW1257">
        <v>48.78</v>
      </c>
      <c r="EB1257">
        <v>28.07</v>
      </c>
      <c r="EG1257">
        <v>48.78</v>
      </c>
      <c r="EL1257">
        <v>25.58</v>
      </c>
      <c r="EQ1257">
        <v>48.78</v>
      </c>
      <c r="EV1257">
        <v>28.07</v>
      </c>
      <c r="FA1257">
        <v>48.78</v>
      </c>
      <c r="FF1257">
        <v>25.58</v>
      </c>
      <c r="FK1257">
        <v>48.78</v>
      </c>
      <c r="FP1257">
        <v>28.07</v>
      </c>
      <c r="FU1257">
        <v>48.78</v>
      </c>
      <c r="FZ1257">
        <v>25.58</v>
      </c>
      <c r="GE1257">
        <v>48.78</v>
      </c>
      <c r="GJ1257">
        <v>29.25</v>
      </c>
      <c r="GO1257">
        <v>49.96</v>
      </c>
      <c r="GT1257">
        <v>26.76</v>
      </c>
      <c r="GY1257">
        <v>49.96</v>
      </c>
      <c r="HD1257">
        <v>29.25</v>
      </c>
      <c r="HI1257">
        <v>49.96</v>
      </c>
      <c r="HN1257">
        <v>26.76</v>
      </c>
      <c r="HS1257">
        <v>49.96</v>
      </c>
      <c r="HX1257">
        <v>29.25</v>
      </c>
      <c r="IC1257">
        <v>49.96</v>
      </c>
      <c r="IH1257">
        <v>26.76</v>
      </c>
      <c r="IM1257">
        <v>49.59</v>
      </c>
      <c r="IR1257">
        <v>28.88</v>
      </c>
      <c r="IW1257">
        <v>49.59</v>
      </c>
      <c r="JB1257">
        <v>26.39</v>
      </c>
      <c r="JG1257">
        <v>49.59</v>
      </c>
      <c r="JL1257">
        <v>28.88</v>
      </c>
      <c r="JQ1257">
        <v>49.59</v>
      </c>
    </row>
    <row r="1258" spans="1:278" x14ac:dyDescent="0.3">
      <c r="A1258" s="2">
        <f>IFERROR(AVERAGEIF(Customer_Revenue[[#This Row],[1/3/2022]:[3/31/2022]], "&gt;0"), 0)</f>
        <v>45.919999999999995</v>
      </c>
      <c r="B1258" s="1">
        <f>IFERROR(AVEDEV(Customer_Revenue[[#This Row],[1/3/2022]:[3/31/2022]]),0)</f>
        <v>7.1054273576010019E-15</v>
      </c>
      <c r="C1258" s="1">
        <f>IFERROR(MAX(0,#REF!-#REF!),0)</f>
        <v>0</v>
      </c>
      <c r="D1258" s="1">
        <f>IFERROR(#REF!+#REF!,0)</f>
        <v>0</v>
      </c>
      <c r="E1258" s="2">
        <f>IFERROR(AVERAGEIF(Customer_Revenue[[#This Row],[4/1/2022]:[6/30/2022]], "&gt;0"), 0)</f>
        <v>46.313333333333333</v>
      </c>
      <c r="F1258" s="1">
        <f>IFERROR(AVEDEV(Customer_Revenue[[#This Row],[4/1/2022]:[6/30/2022]]),0)</f>
        <v>0.52444444444444349</v>
      </c>
      <c r="G1258" s="1">
        <f>IFERROR(MAX(0,#REF!-#REF!),0)</f>
        <v>0</v>
      </c>
      <c r="H1258" s="1">
        <f>IFERROR(#REF!+#REF!,0)</f>
        <v>0</v>
      </c>
      <c r="I1258" s="2">
        <f>IFERROR(AVERAGEIF(Customer_Revenue[[#This Row],[4/1/2022]:[9/30/2022]], "&gt;0"),0)</f>
        <v>46.657142857142858</v>
      </c>
      <c r="J1258" s="1">
        <f>IFERROR(AVEDEV(Customer_Revenue[[#This Row],[4/1/2022]:[9/30/2022]]),0)</f>
        <v>0.42122448979591709</v>
      </c>
      <c r="K1258" s="1">
        <f>IFERROR(MAX(0,Customer_Revenue[[#This Row],[Q3 Mean]]-Customer_Revenue[[#This Row],[Q3 Mean Absolute Deviation]]),0)</f>
        <v>46.23591836734694</v>
      </c>
      <c r="L1258" s="1">
        <f>IFERROR(MAX(0,Customer_Revenue[[#This Row],[Q3 Mean]]+Customer_Revenue[[#This Row],[Q3 Mean Absolute Deviation]]),0)</f>
        <v>47.078367346938776</v>
      </c>
      <c r="M1258" s="2">
        <f>IFERROR(AVERAGEIF(Customer_Revenue[[#This Row],[10/1/2021]:[3/31/2022]], "&gt;0"),0)</f>
        <v>45.920000000000009</v>
      </c>
      <c r="N1258" s="1">
        <f>IFERROR(AVEDEV(Customer_Revenue[[#This Row],[10/1/2021]:[3/31/2022]]),0)</f>
        <v>7.1054273576010019E-15</v>
      </c>
      <c r="O1258" s="1">
        <f>IFERROR(MAX(0,#REF!-#REF!),0)</f>
        <v>0</v>
      </c>
      <c r="P1258" s="1">
        <f>IFERROR(#REF!+#REF!,0)</f>
        <v>0</v>
      </c>
      <c r="Q1258">
        <v>15251</v>
      </c>
      <c r="T1258">
        <v>45.92</v>
      </c>
      <c r="AL1258">
        <v>45.92</v>
      </c>
      <c r="BF1258">
        <v>45.92</v>
      </c>
      <c r="BZ1258">
        <v>45.92</v>
      </c>
      <c r="CK1258" s="17"/>
      <c r="CT1258">
        <v>45.92</v>
      </c>
      <c r="DN1258">
        <v>45.92</v>
      </c>
      <c r="EH1258">
        <v>45.92</v>
      </c>
      <c r="FB1258">
        <v>45.92</v>
      </c>
      <c r="FV1258">
        <v>45.92</v>
      </c>
      <c r="GP1258">
        <v>47.1</v>
      </c>
      <c r="HO1258">
        <v>47.1</v>
      </c>
      <c r="ID1258">
        <v>47.1</v>
      </c>
      <c r="IX1258">
        <v>46.73</v>
      </c>
      <c r="JR1258">
        <v>46.73</v>
      </c>
    </row>
    <row r="1259" spans="1:278" x14ac:dyDescent="0.3">
      <c r="A1259" s="2">
        <f>IFERROR(AVERAGEIF(Customer_Revenue[[#This Row],[1/3/2022]:[3/31/2022]], "&gt;0"), 0)</f>
        <v>33.183846153846154</v>
      </c>
      <c r="B1259" s="1">
        <f>IFERROR(AVEDEV(Customer_Revenue[[#This Row],[1/3/2022]:[3/31/2022]]),0)</f>
        <v>6.4570414201183421</v>
      </c>
      <c r="C1259" s="1">
        <f>IFERROR(MAX(0,#REF!-#REF!),0)</f>
        <v>0</v>
      </c>
      <c r="D1259" s="1">
        <f>IFERROR(#REF!+#REF!,0)</f>
        <v>0</v>
      </c>
      <c r="E1259" s="2">
        <f>IFERROR(AVERAGEIF(Customer_Revenue[[#This Row],[4/1/2022]:[6/30/2022]], "&gt;0"), 0)</f>
        <v>38.579230769230769</v>
      </c>
      <c r="F1259" s="1">
        <f>IFERROR(AVEDEV(Customer_Revenue[[#This Row],[4/1/2022]:[6/30/2022]]),0)</f>
        <v>12.360591715976332</v>
      </c>
      <c r="G1259" s="1">
        <f>IFERROR(MAX(0,#REF!-#REF!),0)</f>
        <v>0</v>
      </c>
      <c r="H1259" s="1">
        <f>IFERROR(#REF!+#REF!,0)</f>
        <v>0</v>
      </c>
      <c r="I1259" s="2">
        <f>IFERROR(AVERAGEIF(Customer_Revenue[[#This Row],[4/1/2022]:[9/30/2022]], "&gt;0"),0)</f>
        <v>38.009230769230768</v>
      </c>
      <c r="J1259" s="1">
        <f>IFERROR(AVEDEV(Customer_Revenue[[#This Row],[4/1/2022]:[9/30/2022]]),0)</f>
        <v>13.844497041420116</v>
      </c>
      <c r="K1259" s="1">
        <f>IFERROR(MAX(0,Customer_Revenue[[#This Row],[Q3 Mean]]-Customer_Revenue[[#This Row],[Q3 Mean Absolute Deviation]]),0)</f>
        <v>24.164733727810653</v>
      </c>
      <c r="L1259" s="1">
        <f>IFERROR(MAX(0,Customer_Revenue[[#This Row],[Q3 Mean]]+Customer_Revenue[[#This Row],[Q3 Mean Absolute Deviation]]),0)</f>
        <v>51.853727810650881</v>
      </c>
      <c r="M1259" s="2">
        <f>IFERROR(AVERAGEIF(Customer_Revenue[[#This Row],[10/1/2021]:[3/31/2022]], "&gt;0"),0)</f>
        <v>33.97730769230769</v>
      </c>
      <c r="N1259" s="1">
        <f>IFERROR(AVEDEV(Customer_Revenue[[#This Row],[10/1/2021]:[3/31/2022]]),0)</f>
        <v>7.3878106508875732</v>
      </c>
      <c r="O1259" s="1">
        <f>IFERROR(MAX(0,#REF!-#REF!),0)</f>
        <v>0</v>
      </c>
      <c r="P1259" s="1">
        <f>IFERROR(#REF!+#REF!,0)</f>
        <v>0</v>
      </c>
      <c r="Q1259">
        <v>15252</v>
      </c>
      <c r="U1259">
        <v>53.66</v>
      </c>
      <c r="Z1259">
        <v>30.08</v>
      </c>
      <c r="AD1259">
        <v>47.84</v>
      </c>
      <c r="AI1259">
        <v>33.729999999999997</v>
      </c>
      <c r="AO1259">
        <v>30.6</v>
      </c>
      <c r="AS1259">
        <v>25.18</v>
      </c>
      <c r="AY1259">
        <v>47.19</v>
      </c>
      <c r="BC1259">
        <v>25.87</v>
      </c>
      <c r="BH1259">
        <v>25.87</v>
      </c>
      <c r="BM1259">
        <v>27.01</v>
      </c>
      <c r="BR1259">
        <v>45.01</v>
      </c>
      <c r="BW1259">
        <v>29.99</v>
      </c>
      <c r="CB1259">
        <v>29.99</v>
      </c>
      <c r="CG1259">
        <v>27.8</v>
      </c>
      <c r="CK1259" s="17"/>
      <c r="CL1259">
        <v>42.82</v>
      </c>
      <c r="CQ1259">
        <v>25.87</v>
      </c>
      <c r="CV1259">
        <v>27.01</v>
      </c>
      <c r="DA1259">
        <v>27.01</v>
      </c>
      <c r="DF1259">
        <v>45.61</v>
      </c>
      <c r="DK1259">
        <v>33.729999999999997</v>
      </c>
      <c r="DP1259">
        <v>29.8</v>
      </c>
      <c r="DU1259">
        <v>27.01</v>
      </c>
      <c r="DZ1259">
        <v>41.68</v>
      </c>
      <c r="EE1259">
        <v>29.2</v>
      </c>
      <c r="EJ1259">
        <v>44.05</v>
      </c>
      <c r="EO1259">
        <v>29.8</v>
      </c>
      <c r="ET1259">
        <v>61.42</v>
      </c>
      <c r="EY1259">
        <v>25.87</v>
      </c>
      <c r="FD1259">
        <v>25.87</v>
      </c>
      <c r="FJ1259">
        <v>29.2</v>
      </c>
      <c r="FN1259">
        <v>57.49</v>
      </c>
      <c r="FS1259">
        <v>40.99</v>
      </c>
      <c r="FX1259">
        <v>29.2</v>
      </c>
      <c r="GC1259">
        <v>29.2</v>
      </c>
      <c r="GH1259">
        <v>60.82</v>
      </c>
      <c r="GM1259">
        <v>38.24</v>
      </c>
      <c r="GR1259">
        <v>30.95</v>
      </c>
      <c r="GW1259">
        <v>19.760000000000002</v>
      </c>
      <c r="HB1259">
        <v>52.52</v>
      </c>
      <c r="HG1259">
        <v>20.9</v>
      </c>
      <c r="HL1259">
        <v>24.83</v>
      </c>
      <c r="HQ1259">
        <v>21.59</v>
      </c>
      <c r="HV1259">
        <v>68.930000000000007</v>
      </c>
      <c r="IA1259">
        <v>20.9</v>
      </c>
      <c r="IF1259">
        <v>28.76</v>
      </c>
      <c r="IK1259">
        <v>39.409999999999997</v>
      </c>
      <c r="IP1259">
        <v>62.8</v>
      </c>
      <c r="IU1259">
        <v>19.39</v>
      </c>
      <c r="IZ1259">
        <v>50.83</v>
      </c>
      <c r="JE1259">
        <v>31.87</v>
      </c>
      <c r="JJ1259">
        <v>64.63</v>
      </c>
      <c r="JO1259">
        <v>31.87</v>
      </c>
    </row>
    <row r="1260" spans="1:278" x14ac:dyDescent="0.3">
      <c r="A1260" s="2">
        <f>IFERROR(AVERAGEIF(Customer_Revenue[[#This Row],[1/3/2022]:[3/31/2022]], "&gt;0"), 0)</f>
        <v>375.33499999999998</v>
      </c>
      <c r="B1260" s="1">
        <f>IFERROR(AVEDEV(Customer_Revenue[[#This Row],[1/3/2022]:[3/31/2022]]),0)</f>
        <v>73.304378698224866</v>
      </c>
      <c r="C1260" s="1">
        <f>IFERROR(MAX(0,#REF!-#REF!),0)</f>
        <v>0</v>
      </c>
      <c r="D1260" s="1">
        <f>IFERROR(#REF!+#REF!,0)</f>
        <v>0</v>
      </c>
      <c r="E1260" s="2">
        <f>IFERROR(AVERAGEIF(Customer_Revenue[[#This Row],[4/1/2022]:[6/30/2022]], "&gt;0"), 0)</f>
        <v>329.35999999999996</v>
      </c>
      <c r="F1260" s="1">
        <f>IFERROR(AVEDEV(Customer_Revenue[[#This Row],[4/1/2022]:[6/30/2022]]),0)</f>
        <v>24.683076923076882</v>
      </c>
      <c r="G1260" s="1">
        <f>IFERROR(MAX(0,#REF!-#REF!),0)</f>
        <v>0</v>
      </c>
      <c r="H1260" s="1">
        <f>IFERROR(#REF!+#REF!,0)</f>
        <v>0</v>
      </c>
      <c r="I1260" s="2">
        <f>IFERROR(AVERAGEIF(Customer_Revenue[[#This Row],[4/1/2022]:[9/30/2022]], "&gt;0"),0)</f>
        <v>325.14</v>
      </c>
      <c r="J1260" s="1">
        <f>IFERROR(AVEDEV(Customer_Revenue[[#This Row],[4/1/2022]:[9/30/2022]]),0)</f>
        <v>17.786153846153834</v>
      </c>
      <c r="K1260" s="1">
        <f>IFERROR(MAX(0,Customer_Revenue[[#This Row],[Q3 Mean]]-Customer_Revenue[[#This Row],[Q3 Mean Absolute Deviation]]),0)</f>
        <v>307.35384615384618</v>
      </c>
      <c r="L1260" s="1">
        <f>IFERROR(MAX(0,Customer_Revenue[[#This Row],[Q3 Mean]]+Customer_Revenue[[#This Row],[Q3 Mean Absolute Deviation]]),0)</f>
        <v>342.9261538461538</v>
      </c>
      <c r="M1260" s="2">
        <f>IFERROR(AVERAGEIF(Customer_Revenue[[#This Row],[10/1/2021]:[3/31/2022]], "&gt;0"),0)</f>
        <v>463.24400000000003</v>
      </c>
      <c r="N1260" s="1">
        <f>IFERROR(AVEDEV(Customer_Revenue[[#This Row],[10/1/2021]:[3/31/2022]]),0)</f>
        <v>114.77278106508874</v>
      </c>
      <c r="O1260" s="1">
        <f>IFERROR(MAX(0,#REF!-#REF!),0)</f>
        <v>0</v>
      </c>
      <c r="P1260" s="1">
        <f>IFERROR(#REF!+#REF!,0)</f>
        <v>0</v>
      </c>
      <c r="Q1260">
        <v>15253</v>
      </c>
      <c r="U1260">
        <v>547.76</v>
      </c>
      <c r="Z1260">
        <v>548.04999999999995</v>
      </c>
      <c r="AD1260">
        <v>467.81</v>
      </c>
      <c r="AI1260">
        <v>512.39</v>
      </c>
      <c r="AP1260">
        <v>575.38</v>
      </c>
      <c r="AU1260">
        <v>500.99</v>
      </c>
      <c r="AZ1260">
        <v>500.99</v>
      </c>
      <c r="BE1260">
        <v>499.16</v>
      </c>
      <c r="BJ1260">
        <v>499.16</v>
      </c>
      <c r="BO1260">
        <v>487.77</v>
      </c>
      <c r="BT1260">
        <v>489.74</v>
      </c>
      <c r="BY1260">
        <v>725.16</v>
      </c>
      <c r="CD1260">
        <v>722.72</v>
      </c>
      <c r="CI1260">
        <v>0</v>
      </c>
      <c r="CK1260" s="17"/>
      <c r="CN1260">
        <v>514.28</v>
      </c>
      <c r="CS1260">
        <v>582.09</v>
      </c>
      <c r="CX1260">
        <v>319.95999999999998</v>
      </c>
      <c r="DC1260">
        <v>359.53</v>
      </c>
      <c r="DH1260">
        <v>366.13</v>
      </c>
      <c r="DM1260">
        <v>359.53</v>
      </c>
      <c r="DR1260">
        <v>359.53</v>
      </c>
      <c r="DW1260">
        <v>360.63</v>
      </c>
      <c r="EB1260">
        <v>327.08999999999997</v>
      </c>
      <c r="EG1260">
        <v>329.76</v>
      </c>
      <c r="EL1260">
        <v>332.62</v>
      </c>
      <c r="EQ1260">
        <v>292.87</v>
      </c>
      <c r="EV1260">
        <v>326.52999999999997</v>
      </c>
      <c r="FA1260">
        <v>325.43</v>
      </c>
      <c r="FF1260">
        <v>306.93</v>
      </c>
      <c r="FK1260">
        <v>306.93</v>
      </c>
      <c r="FP1260">
        <v>296.27</v>
      </c>
      <c r="FU1260">
        <v>318.68</v>
      </c>
      <c r="FZ1260">
        <v>381.27</v>
      </c>
      <c r="GE1260">
        <v>437.89</v>
      </c>
      <c r="GJ1260">
        <v>316.35000000000002</v>
      </c>
      <c r="GO1260">
        <v>316.35000000000002</v>
      </c>
      <c r="GT1260">
        <v>316.35000000000002</v>
      </c>
      <c r="GY1260">
        <v>316.35000000000002</v>
      </c>
      <c r="HD1260">
        <v>316.35000000000002</v>
      </c>
      <c r="HI1260">
        <v>335.25</v>
      </c>
      <c r="HN1260">
        <v>335.25</v>
      </c>
      <c r="HS1260">
        <v>335.25</v>
      </c>
      <c r="HX1260">
        <v>335.25</v>
      </c>
      <c r="IC1260">
        <v>335.25</v>
      </c>
      <c r="IH1260">
        <v>335.25</v>
      </c>
      <c r="IM1260">
        <v>322.72000000000003</v>
      </c>
      <c r="IR1260">
        <v>322.72000000000003</v>
      </c>
      <c r="IW1260">
        <v>320.66000000000003</v>
      </c>
      <c r="JB1260">
        <v>324.24</v>
      </c>
      <c r="JG1260">
        <v>324.26</v>
      </c>
      <c r="JL1260">
        <v>272.93</v>
      </c>
      <c r="JQ1260">
        <v>272.93</v>
      </c>
    </row>
    <row r="1261" spans="1:278" x14ac:dyDescent="0.3">
      <c r="A1261" s="2">
        <f>IFERROR(AVERAGEIF(Customer_Revenue[[#This Row],[1/3/2022]:[3/31/2022]], "&gt;0"), 0)</f>
        <v>55.96</v>
      </c>
      <c r="B1261" s="1">
        <f>IFERROR(AVEDEV(Customer_Revenue[[#This Row],[1/3/2022]:[3/31/2022]]),0)</f>
        <v>0</v>
      </c>
      <c r="C1261" s="1">
        <f>IFERROR(MAX(0,#REF!-#REF!),0)</f>
        <v>0</v>
      </c>
      <c r="D1261" s="1">
        <f>IFERROR(#REF!+#REF!,0)</f>
        <v>0</v>
      </c>
      <c r="E1261" s="2">
        <f>IFERROR(AVERAGEIF(Customer_Revenue[[#This Row],[4/1/2022]:[6/30/2022]], "&gt;0"), 0)</f>
        <v>59.399999999999991</v>
      </c>
      <c r="F1261" s="1">
        <f>IFERROR(AVEDEV(Customer_Revenue[[#This Row],[4/1/2022]:[6/30/2022]]),0)</f>
        <v>2.6461538461538483</v>
      </c>
      <c r="G1261" s="1">
        <f>IFERROR(MAX(0,#REF!-#REF!),0)</f>
        <v>0</v>
      </c>
      <c r="H1261" s="1">
        <f>IFERROR(#REF!+#REF!,0)</f>
        <v>0</v>
      </c>
      <c r="I1261" s="2">
        <f>IFERROR(AVERAGEIF(Customer_Revenue[[#This Row],[4/1/2022]:[9/30/2022]], "&gt;0"),0)</f>
        <v>59.91538461538461</v>
      </c>
      <c r="J1261" s="1">
        <f>IFERROR(AVEDEV(Customer_Revenue[[#This Row],[4/1/2022]:[9/30/2022]]),0)</f>
        <v>5.0609053497942416</v>
      </c>
      <c r="K1261" s="1">
        <f>IFERROR(MAX(0,Customer_Revenue[[#This Row],[Q3 Mean]]-Customer_Revenue[[#This Row],[Q3 Mean Absolute Deviation]]),0)</f>
        <v>54.854479265590371</v>
      </c>
      <c r="L1261" s="1">
        <f>IFERROR(MAX(0,Customer_Revenue[[#This Row],[Q3 Mean]]+Customer_Revenue[[#This Row],[Q3 Mean Absolute Deviation]]),0)</f>
        <v>64.97628996517885</v>
      </c>
      <c r="M1261" s="2">
        <f>IFERROR(AVERAGEIF(Customer_Revenue[[#This Row],[10/1/2021]:[3/31/2022]], "&gt;0"),0)</f>
        <v>55.960000000000022</v>
      </c>
      <c r="N1261" s="1">
        <f>IFERROR(AVEDEV(Customer_Revenue[[#This Row],[10/1/2021]:[3/31/2022]]),0)</f>
        <v>2.1316282072803006E-14</v>
      </c>
      <c r="O1261" s="1">
        <f>IFERROR(MAX(0,#REF!-#REF!),0)</f>
        <v>0</v>
      </c>
      <c r="P1261" s="1">
        <f>IFERROR(#REF!+#REF!,0)</f>
        <v>0</v>
      </c>
      <c r="Q1261">
        <v>15254</v>
      </c>
      <c r="U1261">
        <v>55.96</v>
      </c>
      <c r="Z1261">
        <v>55.96</v>
      </c>
      <c r="AD1261">
        <v>55.96</v>
      </c>
      <c r="AI1261">
        <v>55.96</v>
      </c>
      <c r="AN1261">
        <v>55.96</v>
      </c>
      <c r="AS1261">
        <v>55.96</v>
      </c>
      <c r="AX1261">
        <v>55.96</v>
      </c>
      <c r="BC1261">
        <v>55.96</v>
      </c>
      <c r="BH1261">
        <v>55.96</v>
      </c>
      <c r="BM1261">
        <v>55.96</v>
      </c>
      <c r="BR1261">
        <v>55.96</v>
      </c>
      <c r="BW1261">
        <v>55.96</v>
      </c>
      <c r="CB1261">
        <v>55.96</v>
      </c>
      <c r="CG1261">
        <v>55.96</v>
      </c>
      <c r="CK1261" s="17"/>
      <c r="CL1261">
        <v>55.96</v>
      </c>
      <c r="CQ1261">
        <v>55.96</v>
      </c>
      <c r="CV1261">
        <v>55.96</v>
      </c>
      <c r="DA1261">
        <v>55.96</v>
      </c>
      <c r="DF1261">
        <v>55.96</v>
      </c>
      <c r="DK1261">
        <v>55.96</v>
      </c>
      <c r="DP1261">
        <v>55.96</v>
      </c>
      <c r="DU1261">
        <v>55.96</v>
      </c>
      <c r="DZ1261">
        <v>55.96</v>
      </c>
      <c r="EE1261">
        <v>55.96</v>
      </c>
      <c r="EJ1261">
        <v>55.96</v>
      </c>
      <c r="EO1261">
        <v>55.96</v>
      </c>
      <c r="ET1261">
        <v>55.96</v>
      </c>
      <c r="EY1261">
        <v>55.96</v>
      </c>
      <c r="FD1261">
        <v>55.96</v>
      </c>
      <c r="FI1261">
        <v>55.96</v>
      </c>
      <c r="FN1261">
        <v>55.96</v>
      </c>
      <c r="FS1261">
        <v>60.96</v>
      </c>
      <c r="FX1261">
        <v>60.96</v>
      </c>
      <c r="GC1261">
        <v>60.96</v>
      </c>
      <c r="GH1261">
        <v>60.96</v>
      </c>
      <c r="GM1261">
        <v>62.14</v>
      </c>
      <c r="GR1261">
        <v>62.14</v>
      </c>
      <c r="GW1261">
        <v>62.14</v>
      </c>
      <c r="HB1261">
        <v>62.14</v>
      </c>
      <c r="HG1261">
        <v>62.14</v>
      </c>
      <c r="HL1261">
        <v>62.14</v>
      </c>
      <c r="HQ1261">
        <v>62.14</v>
      </c>
      <c r="HV1261">
        <v>62.14</v>
      </c>
      <c r="IA1261">
        <v>62.14</v>
      </c>
      <c r="IF1261">
        <v>59.64</v>
      </c>
      <c r="IK1261">
        <v>59.64</v>
      </c>
      <c r="IP1261">
        <v>59.27</v>
      </c>
      <c r="IU1261">
        <v>59.27</v>
      </c>
      <c r="IZ1261">
        <v>59.27</v>
      </c>
      <c r="JE1261">
        <v>59.27</v>
      </c>
      <c r="JF1261">
        <v>-2.5</v>
      </c>
      <c r="JJ1261">
        <v>59.27</v>
      </c>
      <c r="JO1261">
        <v>59.27</v>
      </c>
    </row>
    <row r="1262" spans="1:278" x14ac:dyDescent="0.3">
      <c r="A1262" s="2">
        <f>IFERROR(AVERAGEIF(Customer_Revenue[[#This Row],[1/3/2022]:[3/31/2022]], "&gt;0"), 0)</f>
        <v>102.96000000000001</v>
      </c>
      <c r="B1262" s="1">
        <f>IFERROR(AVEDEV(Customer_Revenue[[#This Row],[1/3/2022]:[3/31/2022]]),0)</f>
        <v>1.4210854715202004E-14</v>
      </c>
      <c r="C1262" s="1">
        <f>IFERROR(MAX(0,#REF!-#REF!),0)</f>
        <v>0</v>
      </c>
      <c r="D1262" s="1">
        <f>IFERROR(#REF!+#REF!,0)</f>
        <v>0</v>
      </c>
      <c r="E1262" s="2">
        <f>IFERROR(AVERAGEIF(Customer_Revenue[[#This Row],[4/1/2022]:[6/30/2022]], "&gt;0"), 0)</f>
        <v>64.304615384615374</v>
      </c>
      <c r="F1262" s="1">
        <f>IFERROR(AVEDEV(Customer_Revenue[[#This Row],[4/1/2022]:[6/30/2022]]),0)</f>
        <v>11.893964497041404</v>
      </c>
      <c r="G1262" s="1">
        <f>IFERROR(MAX(0,#REF!-#REF!),0)</f>
        <v>0</v>
      </c>
      <c r="H1262" s="1">
        <f>IFERROR(#REF!+#REF!,0)</f>
        <v>0</v>
      </c>
      <c r="I1262" s="2">
        <f>IFERROR(AVERAGEIF(Customer_Revenue[[#This Row],[4/1/2022]:[9/30/2022]], "&gt;0"),0)</f>
        <v>60.075833333333321</v>
      </c>
      <c r="J1262" s="1">
        <f>IFERROR(AVEDEV(Customer_Revenue[[#This Row],[4/1/2022]:[9/30/2022]]),0)</f>
        <v>7.1473611111110955</v>
      </c>
      <c r="K1262" s="1">
        <f>IFERROR(MAX(0,Customer_Revenue[[#This Row],[Q3 Mean]]-Customer_Revenue[[#This Row],[Q3 Mean Absolute Deviation]]),0)</f>
        <v>52.928472222222226</v>
      </c>
      <c r="L1262" s="1">
        <f>IFERROR(MAX(0,Customer_Revenue[[#This Row],[Q3 Mean]]+Customer_Revenue[[#This Row],[Q3 Mean Absolute Deviation]]),0)</f>
        <v>67.223194444444417</v>
      </c>
      <c r="M1262" s="2">
        <f>IFERROR(AVERAGEIF(Customer_Revenue[[#This Row],[10/1/2021]:[3/31/2022]], "&gt;0"),0)</f>
        <v>95.256666666666689</v>
      </c>
      <c r="N1262" s="1">
        <f>IFERROR(AVEDEV(Customer_Revenue[[#This Row],[10/1/2021]:[3/31/2022]]),0)</f>
        <v>12.838888888888878</v>
      </c>
      <c r="O1262" s="1">
        <f>IFERROR(MAX(0,#REF!-#REF!),0)</f>
        <v>0</v>
      </c>
      <c r="P1262" s="1">
        <f>IFERROR(#REF!+#REF!,0)</f>
        <v>0</v>
      </c>
      <c r="Q1262">
        <v>15255</v>
      </c>
      <c r="U1262">
        <v>56.74</v>
      </c>
      <c r="Z1262">
        <v>56.74</v>
      </c>
      <c r="AD1262">
        <v>56.74</v>
      </c>
      <c r="AI1262">
        <v>102.96</v>
      </c>
      <c r="AP1262">
        <v>102.96</v>
      </c>
      <c r="AU1262">
        <v>102.96</v>
      </c>
      <c r="AZ1262">
        <v>102.96</v>
      </c>
      <c r="BF1262">
        <v>102.96</v>
      </c>
      <c r="BJ1262">
        <v>102.96</v>
      </c>
      <c r="CK1262" s="17"/>
      <c r="DC1262">
        <v>102.96</v>
      </c>
      <c r="DH1262">
        <v>102.96</v>
      </c>
      <c r="DM1262">
        <v>102.96</v>
      </c>
      <c r="DR1262">
        <v>102.96</v>
      </c>
      <c r="DW1262">
        <v>102.96</v>
      </c>
      <c r="EB1262">
        <v>102.96</v>
      </c>
      <c r="EG1262">
        <v>102.96</v>
      </c>
      <c r="EL1262">
        <v>102.96</v>
      </c>
      <c r="EQ1262">
        <v>102.96</v>
      </c>
      <c r="EV1262">
        <v>102.96</v>
      </c>
      <c r="FA1262">
        <v>102.96</v>
      </c>
      <c r="FF1262">
        <v>56.74</v>
      </c>
      <c r="FK1262">
        <v>56.74</v>
      </c>
      <c r="FP1262">
        <v>56.74</v>
      </c>
      <c r="FU1262">
        <v>56.74</v>
      </c>
      <c r="FZ1262">
        <v>56.74</v>
      </c>
      <c r="GE1262">
        <v>56.74</v>
      </c>
      <c r="GJ1262">
        <v>57.92</v>
      </c>
      <c r="GO1262">
        <v>57.92</v>
      </c>
      <c r="GT1262">
        <v>57.92</v>
      </c>
      <c r="GY1262">
        <v>57.92</v>
      </c>
      <c r="HD1262">
        <v>57.92</v>
      </c>
      <c r="HI1262">
        <v>57.92</v>
      </c>
      <c r="HN1262">
        <v>57.92</v>
      </c>
      <c r="HS1262">
        <v>57.92</v>
      </c>
      <c r="HX1262">
        <v>57.92</v>
      </c>
      <c r="IC1262">
        <v>57.92</v>
      </c>
      <c r="IH1262">
        <v>57.92</v>
      </c>
      <c r="IM1262">
        <v>57.55</v>
      </c>
      <c r="IR1262">
        <v>57.55</v>
      </c>
      <c r="IW1262">
        <v>28.14</v>
      </c>
      <c r="JL1262">
        <v>57.55</v>
      </c>
      <c r="JQ1262">
        <v>57.55</v>
      </c>
    </row>
    <row r="1263" spans="1:278" x14ac:dyDescent="0.3">
      <c r="A1263" s="2">
        <f>IFERROR(AVERAGEIF(Customer_Revenue[[#This Row],[1/3/2022]:[3/31/2022]], "&gt;0"), 0)</f>
        <v>77.147999999999996</v>
      </c>
      <c r="B1263" s="1">
        <f>IFERROR(AVEDEV(Customer_Revenue[[#This Row],[1/3/2022]:[3/31/2022]]),0)</f>
        <v>31.05</v>
      </c>
      <c r="C1263" s="1">
        <f>IFERROR(MAX(0,#REF!-#REF!),0)</f>
        <v>0</v>
      </c>
      <c r="D1263" s="1">
        <f>IFERROR(#REF!+#REF!,0)</f>
        <v>0</v>
      </c>
      <c r="E1263" s="2">
        <f>IFERROR(AVERAGEIF(Customer_Revenue[[#This Row],[4/1/2022]:[6/30/2022]], "&gt;0"), 0)</f>
        <v>71.077142857142846</v>
      </c>
      <c r="F1263" s="1">
        <f>IFERROR(AVEDEV(Customer_Revenue[[#This Row],[4/1/2022]:[6/30/2022]]),0)</f>
        <v>25.995625</v>
      </c>
      <c r="G1263" s="1">
        <f>IFERROR(MAX(0,#REF!-#REF!),0)</f>
        <v>0</v>
      </c>
      <c r="H1263" s="1">
        <f>IFERROR(#REF!+#REF!,0)</f>
        <v>0</v>
      </c>
      <c r="I1263" s="2">
        <f>IFERROR(AVERAGEIF(Customer_Revenue[[#This Row],[4/1/2022]:[9/30/2022]], "&gt;0"),0)</f>
        <v>72.956923076923061</v>
      </c>
      <c r="J1263" s="1">
        <f>IFERROR(AVEDEV(Customer_Revenue[[#This Row],[4/1/2022]:[9/30/2022]]),0)</f>
        <v>25.320816326530615</v>
      </c>
      <c r="K1263" s="1">
        <f>IFERROR(MAX(0,Customer_Revenue[[#This Row],[Q3 Mean]]-Customer_Revenue[[#This Row],[Q3 Mean Absolute Deviation]]),0)</f>
        <v>47.636106750392443</v>
      </c>
      <c r="L1263" s="1">
        <f>IFERROR(MAX(0,Customer_Revenue[[#This Row],[Q3 Mean]]+Customer_Revenue[[#This Row],[Q3 Mean Absolute Deviation]]),0)</f>
        <v>98.27773940345368</v>
      </c>
      <c r="M1263" s="2">
        <f>IFERROR(AVERAGEIF(Customer_Revenue[[#This Row],[10/1/2021]:[3/31/2022]], "&gt;0"),0)</f>
        <v>75.015555555555565</v>
      </c>
      <c r="N1263" s="1">
        <f>IFERROR(AVEDEV(Customer_Revenue[[#This Row],[10/1/2021]:[3/31/2022]]),0)</f>
        <v>33.235502958579893</v>
      </c>
      <c r="O1263" s="1">
        <f>IFERROR(MAX(0,#REF!-#REF!),0)</f>
        <v>0</v>
      </c>
      <c r="P1263" s="1">
        <f>IFERROR(#REF!+#REF!,0)</f>
        <v>0</v>
      </c>
      <c r="Q1263">
        <v>15256</v>
      </c>
      <c r="AI1263">
        <v>94.84</v>
      </c>
      <c r="AO1263">
        <v>0</v>
      </c>
      <c r="AP1263">
        <v>0</v>
      </c>
      <c r="AW1263">
        <v>49.86</v>
      </c>
      <c r="BC1263">
        <v>94.84</v>
      </c>
      <c r="BQ1263">
        <v>49.86</v>
      </c>
      <c r="CA1263">
        <v>0</v>
      </c>
      <c r="CK1263" s="17">
        <v>49.86</v>
      </c>
      <c r="CZ1263">
        <v>94.84</v>
      </c>
      <c r="DA1263">
        <v>0</v>
      </c>
      <c r="DO1263">
        <v>94.84</v>
      </c>
      <c r="DY1263">
        <v>49.86</v>
      </c>
      <c r="EI1263">
        <v>96.34</v>
      </c>
      <c r="ES1263">
        <v>51.36</v>
      </c>
      <c r="FC1263">
        <v>96.34</v>
      </c>
      <c r="FH1263">
        <v>0</v>
      </c>
      <c r="FM1263">
        <v>51.36</v>
      </c>
      <c r="FW1263">
        <v>96.34</v>
      </c>
      <c r="GG1263">
        <v>51.36</v>
      </c>
      <c r="GQ1263">
        <v>97.88</v>
      </c>
      <c r="HA1263">
        <v>52.9</v>
      </c>
      <c r="HK1263">
        <v>97.88</v>
      </c>
      <c r="HU1263">
        <v>52.9</v>
      </c>
      <c r="IJ1263">
        <v>97.88</v>
      </c>
      <c r="IT1263">
        <v>52.42</v>
      </c>
      <c r="IY1263">
        <v>97.4</v>
      </c>
      <c r="JI1263">
        <v>52.42</v>
      </c>
    </row>
    <row r="1264" spans="1:278" x14ac:dyDescent="0.3">
      <c r="A1264" s="2">
        <f>IFERROR(AVERAGEIF(Customer_Revenue[[#This Row],[1/3/2022]:[3/31/2022]], "&gt;0"), 0)</f>
        <v>274.77</v>
      </c>
      <c r="B1264" s="1">
        <f>IFERROR(AVEDEV(Customer_Revenue[[#This Row],[1/3/2022]:[3/31/2022]]),0)</f>
        <v>36.449081632653055</v>
      </c>
      <c r="C1264" s="1">
        <f>IFERROR(MAX(0,#REF!-#REF!),0)</f>
        <v>0</v>
      </c>
      <c r="D1264" s="1">
        <f>IFERROR(#REF!+#REF!,0)</f>
        <v>0</v>
      </c>
      <c r="E1264" s="2">
        <f>IFERROR(AVERAGEIF(Customer_Revenue[[#This Row],[4/1/2022]:[6/30/2022]], "&gt;0"), 0)</f>
        <v>275.22384615384607</v>
      </c>
      <c r="F1264" s="1">
        <f>IFERROR(AVEDEV(Customer_Revenue[[#This Row],[4/1/2022]:[6/30/2022]]),0)</f>
        <v>0.55857988165679184</v>
      </c>
      <c r="G1264" s="1">
        <f>IFERROR(MAX(0,#REF!-#REF!),0)</f>
        <v>0</v>
      </c>
      <c r="H1264" s="1">
        <f>IFERROR(#REF!+#REF!,0)</f>
        <v>0</v>
      </c>
      <c r="I1264" s="2">
        <f>IFERROR(AVERAGEIF(Customer_Revenue[[#This Row],[4/1/2022]:[9/30/2022]], "&gt;0"),0)</f>
        <v>275.48730769230758</v>
      </c>
      <c r="J1264" s="1">
        <f>IFERROR(AVEDEV(Customer_Revenue[[#This Row],[4/1/2022]:[9/30/2022]]),0)</f>
        <v>36.544234693877613</v>
      </c>
      <c r="K1264" s="1">
        <f>IFERROR(MAX(0,Customer_Revenue[[#This Row],[Q3 Mean]]-Customer_Revenue[[#This Row],[Q3 Mean Absolute Deviation]]),0)</f>
        <v>238.94307299842995</v>
      </c>
      <c r="L1264" s="1">
        <f>IFERROR(MAX(0,Customer_Revenue[[#This Row],[Q3 Mean]]+Customer_Revenue[[#This Row],[Q3 Mean Absolute Deviation]]),0)</f>
        <v>312.03154238618521</v>
      </c>
      <c r="M1264" s="2">
        <f>IFERROR(AVERAGEIF(Customer_Revenue[[#This Row],[10/1/2021]:[3/31/2022]], "&gt;0"),0)</f>
        <v>297.74250000000012</v>
      </c>
      <c r="N1264" s="1">
        <f>IFERROR(AVEDEV(Customer_Revenue[[#This Row],[10/1/2021]:[3/31/2022]]),0)</f>
        <v>84.968133174791831</v>
      </c>
      <c r="O1264" s="1">
        <f>IFERROR(MAX(0,#REF!-#REF!),0)</f>
        <v>0</v>
      </c>
      <c r="P1264" s="1">
        <f>IFERROR(#REF!+#REF!,0)</f>
        <v>0</v>
      </c>
      <c r="Q1264">
        <v>15257</v>
      </c>
      <c r="U1264">
        <v>340.03</v>
      </c>
      <c r="Z1264">
        <v>340.03</v>
      </c>
      <c r="AD1264">
        <v>340.03</v>
      </c>
      <c r="AI1264">
        <v>340.03</v>
      </c>
      <c r="AP1264">
        <v>340.03</v>
      </c>
      <c r="AS1264">
        <v>0</v>
      </c>
      <c r="AU1264">
        <v>304.02999999999997</v>
      </c>
      <c r="AZ1264">
        <v>340.03</v>
      </c>
      <c r="BE1264">
        <v>340.03</v>
      </c>
      <c r="BJ1264">
        <v>0</v>
      </c>
      <c r="BO1264">
        <v>340.03</v>
      </c>
      <c r="BT1264">
        <v>274.77</v>
      </c>
      <c r="BW1264">
        <v>0</v>
      </c>
      <c r="BY1264">
        <v>0</v>
      </c>
      <c r="CD1264">
        <v>274.77</v>
      </c>
      <c r="CI1264">
        <v>274.77</v>
      </c>
      <c r="CJ1264">
        <v>0</v>
      </c>
      <c r="CK1264" s="17"/>
      <c r="CN1264">
        <v>274.77</v>
      </c>
      <c r="CS1264">
        <v>274.77</v>
      </c>
      <c r="CX1264">
        <v>274.77</v>
      </c>
      <c r="DC1264">
        <v>274.77</v>
      </c>
      <c r="DH1264">
        <v>274.77</v>
      </c>
      <c r="DM1264">
        <v>274.77</v>
      </c>
      <c r="DR1264">
        <v>274.77</v>
      </c>
      <c r="DW1264">
        <v>274.77</v>
      </c>
      <c r="EB1264">
        <v>274.77</v>
      </c>
      <c r="EG1264">
        <v>274.77</v>
      </c>
      <c r="EL1264">
        <v>274.77</v>
      </c>
      <c r="EQ1264">
        <v>274.77</v>
      </c>
      <c r="EV1264">
        <v>274.77</v>
      </c>
      <c r="FA1264">
        <v>274.77</v>
      </c>
      <c r="FF1264">
        <v>274.77</v>
      </c>
      <c r="FK1264">
        <v>274.77</v>
      </c>
      <c r="FP1264">
        <v>274.77</v>
      </c>
      <c r="FU1264">
        <v>274.77</v>
      </c>
      <c r="FZ1264">
        <v>274.77</v>
      </c>
      <c r="GE1264">
        <v>274.77</v>
      </c>
      <c r="GJ1264">
        <v>275.95</v>
      </c>
      <c r="GO1264">
        <v>275.95</v>
      </c>
      <c r="GT1264">
        <v>275.95</v>
      </c>
      <c r="GY1264">
        <v>275.95</v>
      </c>
      <c r="HD1264">
        <v>275.95</v>
      </c>
      <c r="HI1264">
        <v>275.95</v>
      </c>
      <c r="HN1264">
        <v>275.95</v>
      </c>
      <c r="HS1264">
        <v>275.95</v>
      </c>
      <c r="HX1264">
        <v>275.95</v>
      </c>
      <c r="IC1264">
        <v>275.95</v>
      </c>
      <c r="IH1264">
        <v>275.95</v>
      </c>
      <c r="IM1264">
        <v>275.58</v>
      </c>
      <c r="IO1264">
        <v>0</v>
      </c>
      <c r="IR1264">
        <v>275.58</v>
      </c>
      <c r="IW1264">
        <v>275.58</v>
      </c>
      <c r="JB1264">
        <v>275.58</v>
      </c>
      <c r="JG1264">
        <v>275.58</v>
      </c>
      <c r="JL1264">
        <v>275.58</v>
      </c>
      <c r="JM1264">
        <v>0</v>
      </c>
      <c r="JQ1264">
        <v>275.58</v>
      </c>
    </row>
    <row r="1265" spans="1:278" x14ac:dyDescent="0.3">
      <c r="A1265" s="2">
        <f>IFERROR(AVERAGEIF(Customer_Revenue[[#This Row],[1/3/2022]:[3/31/2022]], "&gt;0"), 0)</f>
        <v>12.767142857142858</v>
      </c>
      <c r="B1265" s="1">
        <f>IFERROR(AVEDEV(Customer_Revenue[[#This Row],[1/3/2022]:[3/31/2022]]),0)</f>
        <v>4.2568750000000009</v>
      </c>
      <c r="C1265" s="1">
        <f>IFERROR(MAX(0,#REF!-#REF!),0)</f>
        <v>0</v>
      </c>
      <c r="D1265" s="1">
        <f>IFERROR(#REF!+#REF!,0)</f>
        <v>0</v>
      </c>
      <c r="E1265" s="2">
        <f>IFERROR(AVERAGEIF(Customer_Revenue[[#This Row],[4/1/2022]:[6/30/2022]], "&gt;0"), 0)</f>
        <v>13.953333333333333</v>
      </c>
      <c r="F1265" s="1">
        <f>IFERROR(AVEDEV(Customer_Revenue[[#This Row],[4/1/2022]:[6/30/2022]]),0)</f>
        <v>2.75</v>
      </c>
      <c r="G1265" s="1">
        <f>IFERROR(MAX(0,#REF!-#REF!),0)</f>
        <v>0</v>
      </c>
      <c r="H1265" s="1">
        <f>IFERROR(#REF!+#REF!,0)</f>
        <v>0</v>
      </c>
      <c r="I1265" s="2">
        <f>IFERROR(AVERAGEIF(Customer_Revenue[[#This Row],[4/1/2022]:[9/30/2022]], "&gt;0"),0)</f>
        <v>12.958461538461538</v>
      </c>
      <c r="J1265" s="1">
        <f>IFERROR(AVEDEV(Customer_Revenue[[#This Row],[4/1/2022]:[9/30/2022]]),0)</f>
        <v>3.0152662721893488</v>
      </c>
      <c r="K1265" s="1">
        <f>IFERROR(MAX(0,Customer_Revenue[[#This Row],[Q3 Mean]]-Customer_Revenue[[#This Row],[Q3 Mean Absolute Deviation]]),0)</f>
        <v>9.9431952662721894</v>
      </c>
      <c r="L1265" s="1">
        <f>IFERROR(MAX(0,Customer_Revenue[[#This Row],[Q3 Mean]]+Customer_Revenue[[#This Row],[Q3 Mean Absolute Deviation]]),0)</f>
        <v>15.973727810650887</v>
      </c>
      <c r="M1265" s="2">
        <f>IFERROR(AVERAGEIF(Customer_Revenue[[#This Row],[10/1/2021]:[3/31/2022]], "&gt;0"),0)</f>
        <v>12.946153846153846</v>
      </c>
      <c r="N1265" s="1">
        <f>IFERROR(AVEDEV(Customer_Revenue[[#This Row],[10/1/2021]:[3/31/2022]]),0)</f>
        <v>4.027551020408163</v>
      </c>
      <c r="O1265" s="1">
        <f>IFERROR(MAX(0,#REF!-#REF!),0)</f>
        <v>0</v>
      </c>
      <c r="P1265" s="1">
        <f>IFERROR(#REF!+#REF!,0)</f>
        <v>0</v>
      </c>
      <c r="Q1265">
        <v>15258</v>
      </c>
      <c r="Z1265">
        <v>17.66</v>
      </c>
      <c r="AI1265">
        <v>13.61</v>
      </c>
      <c r="AU1265">
        <v>17.66</v>
      </c>
      <c r="BF1265">
        <v>10</v>
      </c>
      <c r="BO1265">
        <v>10</v>
      </c>
      <c r="BY1265">
        <v>10</v>
      </c>
      <c r="CI1265">
        <v>10</v>
      </c>
      <c r="CK1265" s="17"/>
      <c r="CS1265">
        <v>10</v>
      </c>
      <c r="CY1265">
        <v>0</v>
      </c>
      <c r="DC1265">
        <v>10</v>
      </c>
      <c r="DM1265">
        <v>10</v>
      </c>
      <c r="DW1265">
        <v>10</v>
      </c>
      <c r="EG1265">
        <v>25.76</v>
      </c>
      <c r="EQ1265">
        <v>13.61</v>
      </c>
      <c r="FA1265">
        <v>17.66</v>
      </c>
      <c r="FK1265">
        <v>13.61</v>
      </c>
      <c r="FU1265">
        <v>17.66</v>
      </c>
      <c r="GE1265">
        <v>10</v>
      </c>
      <c r="GO1265">
        <v>10</v>
      </c>
      <c r="GY1265">
        <v>14.79</v>
      </c>
      <c r="HI1265">
        <v>18.84</v>
      </c>
      <c r="HS1265">
        <v>10</v>
      </c>
      <c r="IC1265">
        <v>14.79</v>
      </c>
      <c r="IM1265">
        <v>10</v>
      </c>
      <c r="IW1265">
        <v>10.37</v>
      </c>
      <c r="JG1265">
        <v>10.37</v>
      </c>
      <c r="JQ1265">
        <v>10.37</v>
      </c>
    </row>
    <row r="1266" spans="1:278" x14ac:dyDescent="0.3">
      <c r="A1266" s="2">
        <f>IFERROR(AVERAGEIF(Customer_Revenue[[#This Row],[1/3/2022]:[3/31/2022]], "&gt;0"), 0)</f>
        <v>12.411538461538461</v>
      </c>
      <c r="B1266" s="1">
        <f>IFERROR(AVEDEV(Customer_Revenue[[#This Row],[1/3/2022]:[3/31/2022]]),0)</f>
        <v>3.8249999999999993</v>
      </c>
      <c r="C1266" s="1">
        <f>IFERROR(MAX(0,#REF!-#REF!),0)</f>
        <v>0</v>
      </c>
      <c r="D1266" s="1">
        <f>IFERROR(#REF!+#REF!,0)</f>
        <v>0</v>
      </c>
      <c r="E1266" s="2">
        <f>IFERROR(AVERAGEIF(Customer_Revenue[[#This Row],[4/1/2022]:[6/30/2022]], "&gt;0"), 0)</f>
        <v>14.653846153846157</v>
      </c>
      <c r="F1266" s="1">
        <f>IFERROR(AVEDEV(Customer_Revenue[[#This Row],[4/1/2022]:[6/30/2022]]),0)</f>
        <v>3.5493491124260355</v>
      </c>
      <c r="G1266" s="1">
        <f>IFERROR(MAX(0,#REF!-#REF!),0)</f>
        <v>0</v>
      </c>
      <c r="H1266" s="1">
        <f>IFERROR(#REF!+#REF!,0)</f>
        <v>0</v>
      </c>
      <c r="I1266" s="2">
        <f>IFERROR(AVERAGEIF(Customer_Revenue[[#This Row],[4/1/2022]:[9/30/2022]], "&gt;0"),0)</f>
        <v>14.0108</v>
      </c>
      <c r="J1266" s="1">
        <f>IFERROR(AVEDEV(Customer_Revenue[[#This Row],[4/1/2022]:[9/30/2022]]),0)</f>
        <v>3.7803846153846155</v>
      </c>
      <c r="K1266" s="1">
        <f>IFERROR(MAX(0,Customer_Revenue[[#This Row],[Q3 Mean]]-Customer_Revenue[[#This Row],[Q3 Mean Absolute Deviation]]),0)</f>
        <v>10.230415384615384</v>
      </c>
      <c r="L1266" s="1">
        <f>IFERROR(MAX(0,Customer_Revenue[[#This Row],[Q3 Mean]]+Customer_Revenue[[#This Row],[Q3 Mean Absolute Deviation]]),0)</f>
        <v>17.791184615384616</v>
      </c>
      <c r="M1266" s="2">
        <f>IFERROR(AVERAGEIF(Customer_Revenue[[#This Row],[10/1/2021]:[3/31/2022]], "&gt;0"),0)</f>
        <v>12.100000000000001</v>
      </c>
      <c r="N1266" s="1">
        <f>IFERROR(AVEDEV(Customer_Revenue[[#This Row],[10/1/2021]:[3/31/2022]]),0)</f>
        <v>3.310288065843622</v>
      </c>
      <c r="O1266" s="1">
        <f>IFERROR(MAX(0,#REF!-#REF!),0)</f>
        <v>0</v>
      </c>
      <c r="P1266" s="1">
        <f>IFERROR(#REF!+#REF!,0)</f>
        <v>0</v>
      </c>
      <c r="Q1266">
        <v>15259</v>
      </c>
      <c r="U1266">
        <v>10</v>
      </c>
      <c r="Z1266">
        <v>10</v>
      </c>
      <c r="AD1266">
        <v>21.8</v>
      </c>
      <c r="AI1266">
        <v>10</v>
      </c>
      <c r="AP1266">
        <v>10</v>
      </c>
      <c r="AU1266">
        <v>10</v>
      </c>
      <c r="AZ1266">
        <v>10</v>
      </c>
      <c r="BE1266">
        <v>13.7</v>
      </c>
      <c r="BJ1266">
        <v>10</v>
      </c>
      <c r="BO1266">
        <v>10</v>
      </c>
      <c r="BT1266">
        <v>17.75</v>
      </c>
      <c r="BY1266">
        <v>10</v>
      </c>
      <c r="CD1266">
        <v>10</v>
      </c>
      <c r="CI1266">
        <v>10</v>
      </c>
      <c r="CK1266" s="17"/>
      <c r="CN1266">
        <v>10</v>
      </c>
      <c r="CS1266">
        <v>10</v>
      </c>
      <c r="CX1266">
        <v>10</v>
      </c>
      <c r="DC1266">
        <v>21.8</v>
      </c>
      <c r="DH1266">
        <v>10</v>
      </c>
      <c r="DM1266">
        <v>10</v>
      </c>
      <c r="DN1266">
        <v>0</v>
      </c>
      <c r="DR1266">
        <v>10</v>
      </c>
      <c r="DW1266">
        <v>10</v>
      </c>
      <c r="EB1266">
        <v>10</v>
      </c>
      <c r="EG1266">
        <v>21.8</v>
      </c>
      <c r="EL1266">
        <v>10</v>
      </c>
      <c r="EQ1266">
        <v>17.75</v>
      </c>
      <c r="EV1266">
        <v>14.4</v>
      </c>
      <c r="FA1266">
        <v>14.4</v>
      </c>
      <c r="FF1266">
        <v>17.75</v>
      </c>
      <c r="FK1266">
        <v>10</v>
      </c>
      <c r="FP1266">
        <v>21.8</v>
      </c>
      <c r="FU1266">
        <v>10</v>
      </c>
      <c r="FZ1266">
        <v>13.7</v>
      </c>
      <c r="GE1266">
        <v>10</v>
      </c>
      <c r="GJ1266">
        <v>22.98</v>
      </c>
      <c r="GO1266">
        <v>10.83</v>
      </c>
      <c r="GT1266">
        <v>10.83</v>
      </c>
      <c r="GY1266">
        <v>14.88</v>
      </c>
      <c r="HD1266">
        <v>18.93</v>
      </c>
      <c r="HI1266">
        <v>10.83</v>
      </c>
      <c r="HN1266">
        <v>10.83</v>
      </c>
      <c r="HS1266">
        <v>10.83</v>
      </c>
      <c r="HX1266">
        <v>14.88</v>
      </c>
      <c r="IC1266">
        <v>14.88</v>
      </c>
      <c r="IH1266">
        <v>0</v>
      </c>
      <c r="IM1266">
        <v>10.46</v>
      </c>
      <c r="IR1266">
        <v>10.46</v>
      </c>
      <c r="IW1266">
        <v>18.559999999999999</v>
      </c>
      <c r="JB1266">
        <v>10.46</v>
      </c>
      <c r="JG1266">
        <v>22.61</v>
      </c>
      <c r="JL1266">
        <v>10.46</v>
      </c>
      <c r="JQ1266">
        <v>14.51</v>
      </c>
    </row>
    <row r="1267" spans="1:278" x14ac:dyDescent="0.3">
      <c r="A1267" s="2">
        <f>IFERROR(AVERAGEIF(Customer_Revenue[[#This Row],[1/3/2022]:[3/31/2022]], "&gt;0"), 0)</f>
        <v>18.838000000000001</v>
      </c>
      <c r="B1267" s="1">
        <f>IFERROR(AVEDEV(Customer_Revenue[[#This Row],[1/3/2022]:[3/31/2022]]),0)</f>
        <v>8.1233333333333331</v>
      </c>
      <c r="C1267" s="1">
        <f>IFERROR(MAX(0,#REF!-#REF!),0)</f>
        <v>0</v>
      </c>
      <c r="D1267" s="1">
        <f>IFERROR(#REF!+#REF!,0)</f>
        <v>0</v>
      </c>
      <c r="E1267" s="2">
        <f>IFERROR(AVERAGEIF(Customer_Revenue[[#This Row],[4/1/2022]:[6/30/2022]], "&gt;0"), 0)</f>
        <v>14.783333333333333</v>
      </c>
      <c r="F1267" s="1">
        <f>IFERROR(AVEDEV(Customer_Revenue[[#This Row],[4/1/2022]:[6/30/2022]]),0)</f>
        <v>0.52444444444444416</v>
      </c>
      <c r="G1267" s="1">
        <f>IFERROR(MAX(0,#REF!-#REF!),0)</f>
        <v>0</v>
      </c>
      <c r="H1267" s="1">
        <f>IFERROR(#REF!+#REF!,0)</f>
        <v>0</v>
      </c>
      <c r="I1267" s="2">
        <f>IFERROR(AVERAGEIF(Customer_Revenue[[#This Row],[4/1/2022]:[9/30/2022]], "&gt;0"),0)</f>
        <v>15.115000000000002</v>
      </c>
      <c r="J1267" s="1">
        <f>IFERROR(AVEDEV(Customer_Revenue[[#This Row],[4/1/2022]:[9/30/2022]]),0)</f>
        <v>0.4833333333333325</v>
      </c>
      <c r="K1267" s="1">
        <f>IFERROR(MAX(0,Customer_Revenue[[#This Row],[Q3 Mean]]-Customer_Revenue[[#This Row],[Q3 Mean Absolute Deviation]]),0)</f>
        <v>14.631666666666669</v>
      </c>
      <c r="L1267" s="1">
        <f>IFERROR(MAX(0,Customer_Revenue[[#This Row],[Q3 Mean]]+Customer_Revenue[[#This Row],[Q3 Mean Absolute Deviation]]),0)</f>
        <v>15.598333333333334</v>
      </c>
      <c r="M1267" s="2">
        <f>IFERROR(AVERAGEIF(Customer_Revenue[[#This Row],[10/1/2021]:[3/31/2022]], "&gt;0"),0)</f>
        <v>21.839166666666667</v>
      </c>
      <c r="N1267" s="1">
        <f>IFERROR(AVEDEV(Customer_Revenue[[#This Row],[10/1/2021]:[3/31/2022]]),0)</f>
        <v>7.5028402366863922</v>
      </c>
      <c r="O1267" s="1">
        <f>IFERROR(MAX(0,#REF!-#REF!),0)</f>
        <v>0</v>
      </c>
      <c r="P1267" s="1">
        <f>IFERROR(#REF!+#REF!,0)</f>
        <v>0</v>
      </c>
      <c r="Q1267">
        <v>15260</v>
      </c>
      <c r="U1267">
        <v>28.05</v>
      </c>
      <c r="AD1267">
        <v>18.559999999999999</v>
      </c>
      <c r="AN1267">
        <v>28.05</v>
      </c>
      <c r="AX1267">
        <v>18.559999999999999</v>
      </c>
      <c r="BH1267">
        <v>28.05</v>
      </c>
      <c r="BR1267">
        <v>18.559999999999999</v>
      </c>
      <c r="CB1267">
        <v>28.05</v>
      </c>
      <c r="CK1267" s="17"/>
      <c r="CL1267">
        <v>18.559999999999999</v>
      </c>
      <c r="CV1267">
        <v>36.18</v>
      </c>
      <c r="DF1267">
        <v>10</v>
      </c>
      <c r="DP1267">
        <v>15.06</v>
      </c>
      <c r="DT1267">
        <v>-3.08</v>
      </c>
      <c r="EJ1267">
        <v>14.39</v>
      </c>
      <c r="FD1267">
        <v>14.39</v>
      </c>
      <c r="FX1267">
        <v>14.39</v>
      </c>
      <c r="GR1267">
        <v>15.57</v>
      </c>
      <c r="HL1267">
        <v>15.57</v>
      </c>
      <c r="IF1267">
        <v>15.57</v>
      </c>
      <c r="IZ1267">
        <v>15.2</v>
      </c>
    </row>
    <row r="1268" spans="1:278" x14ac:dyDescent="0.3">
      <c r="A1268" s="2">
        <f>IFERROR(AVERAGEIF(Customer_Revenue[[#This Row],[1/3/2022]:[3/31/2022]], "&gt;0"), 0)</f>
        <v>32.329999999999991</v>
      </c>
      <c r="B1268" s="1">
        <f>IFERROR(AVEDEV(Customer_Revenue[[#This Row],[1/3/2022]:[3/31/2022]]),0)</f>
        <v>7.1054273576010019E-15</v>
      </c>
      <c r="C1268" s="1">
        <f>IFERROR(MAX(0,#REF!-#REF!),0)</f>
        <v>0</v>
      </c>
      <c r="D1268" s="1">
        <f>IFERROR(#REF!+#REF!,0)</f>
        <v>0</v>
      </c>
      <c r="E1268" s="2">
        <f>IFERROR(AVERAGEIF(Customer_Revenue[[#This Row],[4/1/2022]:[6/30/2022]], "&gt;0"), 0)</f>
        <v>32.783846153846142</v>
      </c>
      <c r="F1268" s="1">
        <f>IFERROR(AVEDEV(Customer_Revenue[[#This Row],[4/1/2022]:[6/30/2022]]),0)</f>
        <v>0.55857988165680217</v>
      </c>
      <c r="G1268" s="1">
        <f>IFERROR(MAX(0,#REF!-#REF!),0)</f>
        <v>0</v>
      </c>
      <c r="H1268" s="1">
        <f>IFERROR(#REF!+#REF!,0)</f>
        <v>0</v>
      </c>
      <c r="I1268" s="2">
        <f>IFERROR(AVERAGEIF(Customer_Revenue[[#This Row],[4/1/2022]:[9/30/2022]], "&gt;0"),0)</f>
        <v>33.047307692307683</v>
      </c>
      <c r="J1268" s="1">
        <f>IFERROR(AVEDEV(Customer_Revenue[[#This Row],[4/1/2022]:[9/30/2022]]),0)</f>
        <v>0.44142011834319861</v>
      </c>
      <c r="K1268" s="1">
        <f>IFERROR(MAX(0,Customer_Revenue[[#This Row],[Q3 Mean]]-Customer_Revenue[[#This Row],[Q3 Mean Absolute Deviation]]),0)</f>
        <v>32.605887573964488</v>
      </c>
      <c r="L1268" s="1">
        <f>IFERROR(MAX(0,Customer_Revenue[[#This Row],[Q3 Mean]]+Customer_Revenue[[#This Row],[Q3 Mean Absolute Deviation]]),0)</f>
        <v>33.488727810650879</v>
      </c>
      <c r="M1268" s="2">
        <f>IFERROR(AVERAGEIF(Customer_Revenue[[#This Row],[10/1/2021]:[3/31/2022]], "&gt;0"),0)</f>
        <v>32.325200000000009</v>
      </c>
      <c r="N1268" s="1">
        <f>IFERROR(AVEDEV(Customer_Revenue[[#This Row],[10/1/2021]:[3/31/2022]]),0)</f>
        <v>2.3909171597633017</v>
      </c>
      <c r="O1268" s="1">
        <f>IFERROR(MAX(0,#REF!-#REF!),0)</f>
        <v>0</v>
      </c>
      <c r="P1268" s="1">
        <f>IFERROR(#REF!+#REF!,0)</f>
        <v>0</v>
      </c>
      <c r="Q1268">
        <v>15261</v>
      </c>
      <c r="U1268">
        <v>32.299999999999997</v>
      </c>
      <c r="Z1268">
        <v>32.299999999999997</v>
      </c>
      <c r="AD1268">
        <v>32.299999999999997</v>
      </c>
      <c r="AI1268">
        <v>32.299999999999997</v>
      </c>
      <c r="AP1268">
        <v>32.33</v>
      </c>
      <c r="AU1268">
        <v>32.33</v>
      </c>
      <c r="AZ1268">
        <v>32.33</v>
      </c>
      <c r="BF1268">
        <v>32.33</v>
      </c>
      <c r="BJ1268">
        <v>32.33</v>
      </c>
      <c r="BO1268">
        <v>32.33</v>
      </c>
      <c r="BT1268">
        <v>32.33</v>
      </c>
      <c r="BY1268">
        <v>0</v>
      </c>
      <c r="CD1268">
        <v>32.33</v>
      </c>
      <c r="CI1268">
        <v>32.33</v>
      </c>
      <c r="CK1268" s="17"/>
      <c r="CN1268">
        <v>32.33</v>
      </c>
      <c r="CS1268">
        <v>32.33</v>
      </c>
      <c r="CX1268">
        <v>32.33</v>
      </c>
      <c r="DC1268">
        <v>32.33</v>
      </c>
      <c r="DH1268">
        <v>32.33</v>
      </c>
      <c r="DM1268">
        <v>32.33</v>
      </c>
      <c r="DR1268">
        <v>32.33</v>
      </c>
      <c r="DW1268">
        <v>32.33</v>
      </c>
      <c r="EB1268">
        <v>32.33</v>
      </c>
      <c r="EG1268">
        <v>32.33</v>
      </c>
      <c r="EL1268">
        <v>32.33</v>
      </c>
      <c r="EQ1268">
        <v>32.33</v>
      </c>
      <c r="EV1268">
        <v>32.33</v>
      </c>
      <c r="FA1268">
        <v>32.33</v>
      </c>
      <c r="FF1268">
        <v>32.33</v>
      </c>
      <c r="FK1268">
        <v>32.33</v>
      </c>
      <c r="FP1268">
        <v>32.33</v>
      </c>
      <c r="FU1268">
        <v>32.33</v>
      </c>
      <c r="FZ1268">
        <v>32.33</v>
      </c>
      <c r="GE1268">
        <v>32.33</v>
      </c>
      <c r="GJ1268">
        <v>33.51</v>
      </c>
      <c r="GO1268">
        <v>33.51</v>
      </c>
      <c r="GT1268">
        <v>33.51</v>
      </c>
      <c r="GY1268">
        <v>33.51</v>
      </c>
      <c r="HD1268">
        <v>33.51</v>
      </c>
      <c r="HI1268">
        <v>33.51</v>
      </c>
      <c r="HN1268">
        <v>33.51</v>
      </c>
      <c r="HS1268">
        <v>33.51</v>
      </c>
      <c r="HX1268">
        <v>33.51</v>
      </c>
      <c r="IC1268">
        <v>33.51</v>
      </c>
      <c r="IH1268">
        <v>33.51</v>
      </c>
      <c r="IM1268">
        <v>33.14</v>
      </c>
      <c r="IR1268">
        <v>33.14</v>
      </c>
      <c r="IW1268">
        <v>33.14</v>
      </c>
      <c r="JB1268">
        <v>33.14</v>
      </c>
      <c r="JG1268">
        <v>33.14</v>
      </c>
      <c r="JL1268">
        <v>33.14</v>
      </c>
      <c r="JQ1268">
        <v>33.14</v>
      </c>
    </row>
    <row r="1269" spans="1:278" x14ac:dyDescent="0.3">
      <c r="A1269" s="2">
        <f>IFERROR(AVERAGEIF(Customer_Revenue[[#This Row],[1/3/2022]:[3/31/2022]], "&gt;0"), 0)</f>
        <v>68.373846153846159</v>
      </c>
      <c r="B1269" s="1">
        <f>IFERROR(AVEDEV(Customer_Revenue[[#This Row],[1/3/2022]:[3/31/2022]]),0)</f>
        <v>6.6305325443786973</v>
      </c>
      <c r="C1269" s="1">
        <f>IFERROR(MAX(0,#REF!-#REF!),0)</f>
        <v>0</v>
      </c>
      <c r="D1269" s="1">
        <f>IFERROR(#REF!+#REF!,0)</f>
        <v>0</v>
      </c>
      <c r="E1269" s="2">
        <f>IFERROR(AVERAGEIF(Customer_Revenue[[#This Row],[4/1/2022]:[6/30/2022]], "&gt;0"), 0)</f>
        <v>62.589230769230767</v>
      </c>
      <c r="F1269" s="1">
        <f>IFERROR(AVEDEV(Customer_Revenue[[#This Row],[4/1/2022]:[6/30/2022]]),0)</f>
        <v>6.4080473372781057</v>
      </c>
      <c r="G1269" s="1">
        <f>IFERROR(MAX(0,#REF!-#REF!),0)</f>
        <v>0</v>
      </c>
      <c r="H1269" s="1">
        <f>IFERROR(#REF!+#REF!,0)</f>
        <v>0</v>
      </c>
      <c r="I1269" s="2">
        <f>IFERROR(AVERAGEIF(Customer_Revenue[[#This Row],[4/1/2022]:[9/30/2022]], "&gt;0"),0)</f>
        <v>63.605000000000025</v>
      </c>
      <c r="J1269" s="1">
        <f>IFERROR(AVEDEV(Customer_Revenue[[#This Row],[4/1/2022]:[9/30/2022]]),0)</f>
        <v>7.1142307692307778</v>
      </c>
      <c r="K1269" s="1">
        <f>IFERROR(MAX(0,Customer_Revenue[[#This Row],[Q3 Mean]]-Customer_Revenue[[#This Row],[Q3 Mean Absolute Deviation]]),0)</f>
        <v>56.490769230769246</v>
      </c>
      <c r="L1269" s="1">
        <f>IFERROR(MAX(0,Customer_Revenue[[#This Row],[Q3 Mean]]+Customer_Revenue[[#This Row],[Q3 Mean Absolute Deviation]]),0)</f>
        <v>70.719230769230805</v>
      </c>
      <c r="M1269" s="2">
        <f>IFERROR(AVERAGEIF(Customer_Revenue[[#This Row],[10/1/2021]:[3/31/2022]], "&gt;0"),0)</f>
        <v>69.532692307692315</v>
      </c>
      <c r="N1269" s="1">
        <f>IFERROR(AVEDEV(Customer_Revenue[[#This Row],[10/1/2021]:[3/31/2022]]),0)</f>
        <v>8.3652674897119343</v>
      </c>
      <c r="O1269" s="1">
        <f>IFERROR(MAX(0,#REF!-#REF!),0)</f>
        <v>0</v>
      </c>
      <c r="P1269" s="1">
        <f>IFERROR(#REF!+#REF!,0)</f>
        <v>0</v>
      </c>
      <c r="Q1269">
        <v>15262</v>
      </c>
      <c r="U1269">
        <v>62.02</v>
      </c>
      <c r="Z1269">
        <v>62.02</v>
      </c>
      <c r="AD1269">
        <v>62.02</v>
      </c>
      <c r="AI1269">
        <v>86.69</v>
      </c>
      <c r="AM1269">
        <v>68.680000000000007</v>
      </c>
      <c r="AO1269">
        <v>0</v>
      </c>
      <c r="AR1269">
        <v>68.680000000000007</v>
      </c>
      <c r="AW1269">
        <v>68.680000000000007</v>
      </c>
      <c r="BB1269">
        <v>86.69</v>
      </c>
      <c r="BG1269">
        <v>68.680000000000007</v>
      </c>
      <c r="BL1269">
        <v>68.680000000000007</v>
      </c>
      <c r="BQ1269">
        <v>68.680000000000007</v>
      </c>
      <c r="BV1269">
        <v>82.74</v>
      </c>
      <c r="CA1269">
        <v>64.73</v>
      </c>
      <c r="CF1269">
        <v>64.73</v>
      </c>
      <c r="CK1269" s="17">
        <v>64.73</v>
      </c>
      <c r="CP1269">
        <v>82.74</v>
      </c>
      <c r="CU1269">
        <v>64.73</v>
      </c>
      <c r="CZ1269">
        <v>64.73</v>
      </c>
      <c r="DE1269">
        <v>64.73</v>
      </c>
      <c r="DJ1269">
        <v>82.74</v>
      </c>
      <c r="DO1269">
        <v>64.73</v>
      </c>
      <c r="DT1269">
        <v>64.73</v>
      </c>
      <c r="DY1269">
        <v>64.73</v>
      </c>
      <c r="ED1269">
        <v>82.74</v>
      </c>
      <c r="EI1269">
        <v>64.73</v>
      </c>
      <c r="EN1269">
        <v>58.07</v>
      </c>
      <c r="ES1269">
        <v>58.07</v>
      </c>
      <c r="EX1269">
        <v>76.08</v>
      </c>
      <c r="FC1269">
        <v>58.07</v>
      </c>
      <c r="FH1269">
        <v>58.07</v>
      </c>
      <c r="FM1269">
        <v>58.07</v>
      </c>
      <c r="FR1269">
        <v>76.08</v>
      </c>
      <c r="FW1269">
        <v>58.07</v>
      </c>
      <c r="GB1269">
        <v>58.07</v>
      </c>
      <c r="GG1269">
        <v>58.07</v>
      </c>
      <c r="GL1269">
        <v>77.260000000000005</v>
      </c>
      <c r="GQ1269">
        <v>59.25</v>
      </c>
      <c r="GV1269">
        <v>59.25</v>
      </c>
      <c r="HA1269">
        <v>59.25</v>
      </c>
      <c r="HF1269">
        <v>77.260000000000005</v>
      </c>
      <c r="HK1269">
        <v>59.25</v>
      </c>
      <c r="HP1269">
        <v>59.25</v>
      </c>
      <c r="HU1269">
        <v>59.25</v>
      </c>
      <c r="HZ1269">
        <v>77.260000000000005</v>
      </c>
      <c r="IE1269">
        <v>59.25</v>
      </c>
      <c r="IJ1269">
        <v>59.25</v>
      </c>
      <c r="IO1269">
        <v>58.88</v>
      </c>
      <c r="IT1269">
        <v>76.89</v>
      </c>
      <c r="IY1269">
        <v>58.88</v>
      </c>
      <c r="JD1269">
        <v>58.88</v>
      </c>
      <c r="JI1269">
        <v>58.88</v>
      </c>
      <c r="JN1269">
        <v>76.89</v>
      </c>
    </row>
    <row r="1270" spans="1:278" x14ac:dyDescent="0.3">
      <c r="A1270" s="2">
        <f>IFERROR(AVERAGEIF(Customer_Revenue[[#This Row],[1/3/2022]:[3/31/2022]], "&gt;0"), 0)</f>
        <v>49.99</v>
      </c>
      <c r="B1270" s="1">
        <f>IFERROR(AVEDEV(Customer_Revenue[[#This Row],[1/3/2022]:[3/31/2022]]),0)</f>
        <v>0</v>
      </c>
      <c r="C1270" s="1">
        <f>IFERROR(MAX(0,#REF!-#REF!),0)</f>
        <v>0</v>
      </c>
      <c r="D1270" s="1">
        <f>IFERROR(#REF!+#REF!,0)</f>
        <v>0</v>
      </c>
      <c r="E1270" s="2">
        <f>IFERROR(AVERAGEIF(Customer_Revenue[[#This Row],[4/1/2022]:[6/30/2022]], "&gt;0"), 0)</f>
        <v>50.9823076923077</v>
      </c>
      <c r="F1270" s="1">
        <f>IFERROR(AVEDEV(Customer_Revenue[[#This Row],[4/1/2022]:[6/30/2022]]),0)</f>
        <v>1.2213017751479296</v>
      </c>
      <c r="G1270" s="1">
        <f>IFERROR(MAX(0,#REF!-#REF!),0)</f>
        <v>0</v>
      </c>
      <c r="H1270" s="1">
        <f>IFERROR(#REF!+#REF!,0)</f>
        <v>0</v>
      </c>
      <c r="I1270" s="2">
        <f>IFERROR(AVERAGEIF(Customer_Revenue[[#This Row],[4/1/2022]:[9/30/2022]], "&gt;0"),0)</f>
        <v>51.560769230769246</v>
      </c>
      <c r="J1270" s="1">
        <f>IFERROR(AVEDEV(Customer_Revenue[[#This Row],[4/1/2022]:[9/30/2022]]),0)</f>
        <v>0.96662721893490577</v>
      </c>
      <c r="K1270" s="1">
        <f>IFERROR(MAX(0,Customer_Revenue[[#This Row],[Q3 Mean]]-Customer_Revenue[[#This Row],[Q3 Mean Absolute Deviation]]),0)</f>
        <v>50.594142011834343</v>
      </c>
      <c r="L1270" s="1">
        <f>IFERROR(MAX(0,Customer_Revenue[[#This Row],[Q3 Mean]]+Customer_Revenue[[#This Row],[Q3 Mean Absolute Deviation]]),0)</f>
        <v>52.527396449704149</v>
      </c>
      <c r="M1270" s="2">
        <f>IFERROR(AVERAGEIF(Customer_Revenue[[#This Row],[10/1/2021]:[3/31/2022]], "&gt;0"),0)</f>
        <v>49.99</v>
      </c>
      <c r="N1270" s="1">
        <f>IFERROR(AVEDEV(Customer_Revenue[[#This Row],[10/1/2021]:[3/31/2022]]),0)</f>
        <v>0</v>
      </c>
      <c r="O1270" s="1">
        <f>IFERROR(MAX(0,#REF!-#REF!),0)</f>
        <v>0</v>
      </c>
      <c r="P1270" s="1">
        <f>IFERROR(#REF!+#REF!,0)</f>
        <v>0</v>
      </c>
      <c r="Q1270">
        <v>15263</v>
      </c>
      <c r="U1270">
        <v>49.99</v>
      </c>
      <c r="Z1270">
        <v>49.99</v>
      </c>
      <c r="AD1270">
        <v>49.99</v>
      </c>
      <c r="AI1270">
        <v>49.99</v>
      </c>
      <c r="AP1270">
        <v>49.99</v>
      </c>
      <c r="AU1270">
        <v>49.99</v>
      </c>
      <c r="AZ1270">
        <v>49.99</v>
      </c>
      <c r="BE1270">
        <v>49.99</v>
      </c>
      <c r="BJ1270">
        <v>49.99</v>
      </c>
      <c r="BO1270">
        <v>49.99</v>
      </c>
      <c r="BT1270">
        <v>49.99</v>
      </c>
      <c r="BY1270">
        <v>49.99</v>
      </c>
      <c r="CD1270">
        <v>49.99</v>
      </c>
      <c r="CI1270">
        <v>49.99</v>
      </c>
      <c r="CK1270" s="17"/>
      <c r="CN1270">
        <v>49.99</v>
      </c>
      <c r="CS1270">
        <v>49.99</v>
      </c>
      <c r="CX1270">
        <v>49.99</v>
      </c>
      <c r="DC1270">
        <v>49.99</v>
      </c>
      <c r="DH1270">
        <v>49.99</v>
      </c>
      <c r="DM1270">
        <v>49.99</v>
      </c>
      <c r="DR1270">
        <v>49.99</v>
      </c>
      <c r="DW1270">
        <v>49.99</v>
      </c>
      <c r="EB1270">
        <v>49.99</v>
      </c>
      <c r="EG1270">
        <v>49.99</v>
      </c>
      <c r="EL1270">
        <v>49.99</v>
      </c>
      <c r="EQ1270">
        <v>49.99</v>
      </c>
      <c r="EV1270">
        <v>49.99</v>
      </c>
      <c r="FA1270">
        <v>49.99</v>
      </c>
      <c r="FF1270">
        <v>49.99</v>
      </c>
      <c r="FK1270">
        <v>49.99</v>
      </c>
      <c r="FP1270">
        <v>49.99</v>
      </c>
      <c r="FU1270">
        <v>49.99</v>
      </c>
      <c r="FZ1270">
        <v>49.99</v>
      </c>
      <c r="GE1270">
        <v>49.99</v>
      </c>
      <c r="GJ1270">
        <v>52.57</v>
      </c>
      <c r="GO1270">
        <v>52.57</v>
      </c>
      <c r="GT1270">
        <v>52.57</v>
      </c>
      <c r="GY1270">
        <v>52.57</v>
      </c>
      <c r="HD1270">
        <v>52.57</v>
      </c>
      <c r="HI1270">
        <v>52.57</v>
      </c>
      <c r="HN1270">
        <v>52.57</v>
      </c>
      <c r="HS1270">
        <v>52.57</v>
      </c>
      <c r="HX1270">
        <v>52.57</v>
      </c>
      <c r="IC1270">
        <v>52.57</v>
      </c>
      <c r="IH1270">
        <v>52.57</v>
      </c>
      <c r="IM1270">
        <v>51.77</v>
      </c>
      <c r="IR1270">
        <v>51.77</v>
      </c>
      <c r="IW1270">
        <v>51.77</v>
      </c>
      <c r="JB1270">
        <v>51.77</v>
      </c>
      <c r="JG1270">
        <v>51.77</v>
      </c>
      <c r="JL1270">
        <v>51.77</v>
      </c>
      <c r="JQ1270">
        <v>51.77</v>
      </c>
    </row>
    <row r="1271" spans="1:278" x14ac:dyDescent="0.3">
      <c r="A1271" s="2">
        <f>IFERROR(AVERAGEIF(Customer_Revenue[[#This Row],[1/3/2022]:[3/31/2022]], "&gt;0"), 0)</f>
        <v>96.526923076923069</v>
      </c>
      <c r="B1271" s="1">
        <f>IFERROR(AVEDEV(Customer_Revenue[[#This Row],[1/3/2022]:[3/31/2022]]),0)</f>
        <v>2.2655621301775075</v>
      </c>
      <c r="C1271" s="1">
        <f>IFERROR(MAX(0,#REF!-#REF!),0)</f>
        <v>0</v>
      </c>
      <c r="D1271" s="1">
        <f>IFERROR(#REF!+#REF!,0)</f>
        <v>0</v>
      </c>
      <c r="E1271" s="2">
        <f>IFERROR(AVERAGEIF(Customer_Revenue[[#This Row],[4/1/2022]:[6/30/2022]], "&gt;0"), 0)</f>
        <v>93.466153846153844</v>
      </c>
      <c r="F1271" s="1">
        <f>IFERROR(AVEDEV(Customer_Revenue[[#This Row],[4/1/2022]:[6/30/2022]]),0)</f>
        <v>4.3044970414201167</v>
      </c>
      <c r="G1271" s="1">
        <f>IFERROR(MAX(0,#REF!-#REF!),0)</f>
        <v>0</v>
      </c>
      <c r="H1271" s="1">
        <f>IFERROR(#REF!+#REF!,0)</f>
        <v>0</v>
      </c>
      <c r="I1271" s="2">
        <f>IFERROR(AVERAGEIF(Customer_Revenue[[#This Row],[4/1/2022]:[9/30/2022]], "&gt;0"),0)</f>
        <v>92.564230769230761</v>
      </c>
      <c r="J1271" s="1">
        <f>IFERROR(AVEDEV(Customer_Revenue[[#This Row],[4/1/2022]:[9/30/2022]]),0)</f>
        <v>4.3528994082840224</v>
      </c>
      <c r="K1271" s="1">
        <f>IFERROR(MAX(0,Customer_Revenue[[#This Row],[Q3 Mean]]-Customer_Revenue[[#This Row],[Q3 Mean Absolute Deviation]]),0)</f>
        <v>88.211331360946744</v>
      </c>
      <c r="L1271" s="1">
        <f>IFERROR(MAX(0,Customer_Revenue[[#This Row],[Q3 Mean]]+Customer_Revenue[[#This Row],[Q3 Mean Absolute Deviation]]),0)</f>
        <v>96.917130177514778</v>
      </c>
      <c r="M1271" s="2">
        <f>IFERROR(AVERAGEIF(Customer_Revenue[[#This Row],[10/1/2021]:[3/31/2022]], "&gt;0"),0)</f>
        <v>87.693846153846152</v>
      </c>
      <c r="N1271" s="1">
        <f>IFERROR(AVEDEV(Customer_Revenue[[#This Row],[10/1/2021]:[3/31/2022]]),0)</f>
        <v>12.221124260355035</v>
      </c>
      <c r="O1271" s="1">
        <f>IFERROR(MAX(0,#REF!-#REF!),0)</f>
        <v>0</v>
      </c>
      <c r="P1271" s="1">
        <f>IFERROR(#REF!+#REF!,0)</f>
        <v>0</v>
      </c>
      <c r="Q1271">
        <v>15264</v>
      </c>
      <c r="U1271">
        <v>73.25</v>
      </c>
      <c r="Z1271">
        <v>67.19</v>
      </c>
      <c r="AD1271">
        <v>70.510000000000005</v>
      </c>
      <c r="AI1271">
        <v>70.510000000000005</v>
      </c>
      <c r="AP1271">
        <v>81.8</v>
      </c>
      <c r="AU1271">
        <v>62.97</v>
      </c>
      <c r="AZ1271">
        <v>89.63</v>
      </c>
      <c r="BE1271">
        <v>75.599999999999994</v>
      </c>
      <c r="BJ1271">
        <v>64.27</v>
      </c>
      <c r="BO1271">
        <v>64.27</v>
      </c>
      <c r="BT1271">
        <v>115.01</v>
      </c>
      <c r="BY1271">
        <v>95.09</v>
      </c>
      <c r="CD1271">
        <v>95.09</v>
      </c>
      <c r="CI1271">
        <v>95.09</v>
      </c>
      <c r="CK1271" s="17"/>
      <c r="CN1271">
        <v>95.09</v>
      </c>
      <c r="CS1271">
        <v>102.52</v>
      </c>
      <c r="CX1271">
        <v>95.09</v>
      </c>
      <c r="DC1271">
        <v>95.09</v>
      </c>
      <c r="DH1271">
        <v>95.09</v>
      </c>
      <c r="DM1271">
        <v>96.46</v>
      </c>
      <c r="DR1271">
        <v>105.26</v>
      </c>
      <c r="DW1271">
        <v>95.09</v>
      </c>
      <c r="EB1271">
        <v>95.09</v>
      </c>
      <c r="EG1271">
        <v>95.09</v>
      </c>
      <c r="EL1271">
        <v>95.09</v>
      </c>
      <c r="EQ1271">
        <v>94.8</v>
      </c>
      <c r="EV1271">
        <v>96.17</v>
      </c>
      <c r="FA1271">
        <v>98.12</v>
      </c>
      <c r="FF1271">
        <v>93.43</v>
      </c>
      <c r="FK1271">
        <v>86.79</v>
      </c>
      <c r="FP1271">
        <v>89.53</v>
      </c>
      <c r="FU1271">
        <v>102.23</v>
      </c>
      <c r="FZ1271">
        <v>104.76</v>
      </c>
      <c r="GE1271">
        <v>93.43</v>
      </c>
      <c r="GJ1271">
        <v>94.03</v>
      </c>
      <c r="GO1271">
        <v>89.34</v>
      </c>
      <c r="GT1271">
        <v>87.97</v>
      </c>
      <c r="GY1271">
        <v>87.97</v>
      </c>
      <c r="HD1271">
        <v>91.29</v>
      </c>
      <c r="HI1271">
        <v>87.97</v>
      </c>
      <c r="HN1271">
        <v>101.25</v>
      </c>
      <c r="HS1271">
        <v>89.34</v>
      </c>
      <c r="HX1271">
        <v>94.61</v>
      </c>
      <c r="IC1271">
        <v>91.29</v>
      </c>
      <c r="IH1271">
        <v>87.97</v>
      </c>
      <c r="IM1271">
        <v>92.29</v>
      </c>
      <c r="IR1271">
        <v>88.97</v>
      </c>
      <c r="IW1271">
        <v>87.6</v>
      </c>
      <c r="JB1271">
        <v>104.2</v>
      </c>
      <c r="JG1271">
        <v>90.92</v>
      </c>
      <c r="JL1271">
        <v>87.6</v>
      </c>
      <c r="JQ1271">
        <v>87.6</v>
      </c>
    </row>
    <row r="1272" spans="1:278" x14ac:dyDescent="0.3">
      <c r="A1272" s="2">
        <f>IFERROR(AVERAGEIF(Customer_Revenue[[#This Row],[1/3/2022]:[3/31/2022]], "&gt;0"), 0)</f>
        <v>336.82428571428574</v>
      </c>
      <c r="B1272" s="1">
        <f>IFERROR(AVEDEV(Customer_Revenue[[#This Row],[1/3/2022]:[3/31/2022]]),0)</f>
        <v>113.18081632653063</v>
      </c>
      <c r="C1272" s="1">
        <f>IFERROR(MAX(0,#REF!-#REF!),0)</f>
        <v>0</v>
      </c>
      <c r="D1272" s="1">
        <f>IFERROR(#REF!+#REF!,0)</f>
        <v>0</v>
      </c>
      <c r="E1272" s="2">
        <f>IFERROR(AVERAGEIF(Customer_Revenue[[#This Row],[4/1/2022]:[6/30/2022]], "&gt;0"), 0)</f>
        <v>313.79076923076923</v>
      </c>
      <c r="F1272" s="1">
        <f>IFERROR(AVEDEV(Customer_Revenue[[#This Row],[4/1/2022]:[6/30/2022]]),0)</f>
        <v>45.929387755102042</v>
      </c>
      <c r="G1272" s="1">
        <f>IFERROR(MAX(0,#REF!-#REF!),0)</f>
        <v>0</v>
      </c>
      <c r="H1272" s="1">
        <f>IFERROR(#REF!+#REF!,0)</f>
        <v>0</v>
      </c>
      <c r="I1272" s="2">
        <f>IFERROR(AVERAGEIF(Customer_Revenue[[#This Row],[4/1/2022]:[9/30/2022]], "&gt;0"),0)</f>
        <v>303.20230769230773</v>
      </c>
      <c r="J1272" s="1">
        <f>IFERROR(AVEDEV(Customer_Revenue[[#This Row],[4/1/2022]:[9/30/2022]]),0)</f>
        <v>26.272482853223579</v>
      </c>
      <c r="K1272" s="1">
        <f>IFERROR(MAX(0,Customer_Revenue[[#This Row],[Q3 Mean]]-Customer_Revenue[[#This Row],[Q3 Mean Absolute Deviation]]),0)</f>
        <v>276.92982483908418</v>
      </c>
      <c r="L1272" s="1">
        <f>IFERROR(MAX(0,Customer_Revenue[[#This Row],[Q3 Mean]]+Customer_Revenue[[#This Row],[Q3 Mean Absolute Deviation]]),0)</f>
        <v>329.47479054553128</v>
      </c>
      <c r="M1272" s="2">
        <f>IFERROR(AVERAGEIF(Customer_Revenue[[#This Row],[10/1/2021]:[3/31/2022]], "&gt;0"),0)</f>
        <v>288.08259259259262</v>
      </c>
      <c r="N1272" s="1">
        <f>IFERROR(AVEDEV(Customer_Revenue[[#This Row],[10/1/2021]:[3/31/2022]]),0)</f>
        <v>94.983088888888901</v>
      </c>
      <c r="O1272" s="1">
        <f>IFERROR(MAX(0,#REF!-#REF!),0)</f>
        <v>0</v>
      </c>
      <c r="P1272" s="1">
        <f>IFERROR(#REF!+#REF!,0)</f>
        <v>0</v>
      </c>
      <c r="Q1272">
        <v>15265</v>
      </c>
      <c r="U1272">
        <v>200.48</v>
      </c>
      <c r="Z1272">
        <v>236.26</v>
      </c>
      <c r="AD1272">
        <v>316.79000000000002</v>
      </c>
      <c r="AI1272">
        <v>274.61</v>
      </c>
      <c r="AN1272">
        <v>138.61000000000001</v>
      </c>
      <c r="AQ1272">
        <v>252.13</v>
      </c>
      <c r="AR1272">
        <v>0</v>
      </c>
      <c r="AS1272">
        <v>255.48</v>
      </c>
      <c r="AW1272">
        <v>247.34</v>
      </c>
      <c r="BB1272">
        <v>0</v>
      </c>
      <c r="BG1272">
        <v>246.65</v>
      </c>
      <c r="BM1272">
        <v>301.92</v>
      </c>
      <c r="BQ1272">
        <v>254.04</v>
      </c>
      <c r="BV1272">
        <v>0</v>
      </c>
      <c r="BY1272">
        <v>44.9</v>
      </c>
      <c r="CA1272">
        <v>293.48</v>
      </c>
      <c r="CF1272">
        <v>268.49</v>
      </c>
      <c r="CK1272" s="17">
        <v>263.24</v>
      </c>
      <c r="CN1272">
        <v>69.930000000000007</v>
      </c>
      <c r="CP1272">
        <v>269.19</v>
      </c>
      <c r="CU1272">
        <v>1129.0899999999999</v>
      </c>
      <c r="CZ1272">
        <v>320.48</v>
      </c>
      <c r="DE1272">
        <v>306.62</v>
      </c>
      <c r="DJ1272">
        <v>310.3</v>
      </c>
      <c r="DO1272">
        <v>310.3</v>
      </c>
      <c r="DT1272">
        <v>305.92</v>
      </c>
      <c r="DY1272">
        <v>293.11</v>
      </c>
      <c r="ED1272">
        <v>285.19</v>
      </c>
      <c r="EI1272">
        <v>279.73</v>
      </c>
      <c r="EN1272">
        <v>303.95</v>
      </c>
      <c r="ES1272">
        <v>290.8</v>
      </c>
      <c r="EX1272">
        <v>293.45</v>
      </c>
      <c r="FC1272">
        <v>296.77</v>
      </c>
      <c r="FH1272">
        <v>314.81</v>
      </c>
      <c r="FI1272">
        <v>0</v>
      </c>
      <c r="FM1272">
        <v>304.31</v>
      </c>
      <c r="FR1272">
        <v>277.44</v>
      </c>
      <c r="FW1272">
        <v>323.73</v>
      </c>
      <c r="GB1272">
        <v>376.18</v>
      </c>
      <c r="GG1272">
        <v>379.5</v>
      </c>
      <c r="GL1272">
        <v>359.01</v>
      </c>
      <c r="GQ1272">
        <v>283.57</v>
      </c>
      <c r="GV1272">
        <v>283.57</v>
      </c>
      <c r="HA1272">
        <v>296.14</v>
      </c>
      <c r="HF1272">
        <v>296.14</v>
      </c>
      <c r="HK1272">
        <v>294.07</v>
      </c>
      <c r="HP1272">
        <v>296.14</v>
      </c>
      <c r="HU1272">
        <v>296.14</v>
      </c>
      <c r="HZ1272">
        <v>296.14</v>
      </c>
      <c r="IE1272">
        <v>296.14</v>
      </c>
      <c r="IJ1272">
        <v>284.49</v>
      </c>
      <c r="IO1272">
        <v>285.85000000000002</v>
      </c>
      <c r="IT1272">
        <v>285.85000000000002</v>
      </c>
      <c r="IY1272">
        <v>283.31</v>
      </c>
      <c r="JD1272">
        <v>307.57</v>
      </c>
      <c r="JI1272">
        <v>291.07</v>
      </c>
      <c r="JN1272">
        <v>291.07</v>
      </c>
    </row>
    <row r="1273" spans="1:278" x14ac:dyDescent="0.3">
      <c r="A1273" s="2">
        <f>IFERROR(AVERAGEIF(Customer_Revenue[[#This Row],[1/3/2022]:[3/31/2022]], "&gt;0"), 0)</f>
        <v>60.984999999999999</v>
      </c>
      <c r="B1273" s="1">
        <f>IFERROR(AVEDEV(Customer_Revenue[[#This Row],[1/3/2022]:[3/31/2022]]),0)</f>
        <v>6.461999999999998</v>
      </c>
      <c r="C1273" s="1">
        <f>IFERROR(MAX(0,#REF!-#REF!),0)</f>
        <v>0</v>
      </c>
      <c r="D1273" s="1">
        <f>IFERROR(#REF!+#REF!,0)</f>
        <v>0</v>
      </c>
      <c r="E1273" s="2">
        <f>IFERROR(AVERAGEIF(Customer_Revenue[[#This Row],[4/1/2022]:[6/30/2022]], "&gt;0"), 0)</f>
        <v>55.913076923076922</v>
      </c>
      <c r="F1273" s="1">
        <f>IFERROR(AVEDEV(Customer_Revenue[[#This Row],[4/1/2022]:[6/30/2022]]),0)</f>
        <v>5.8859171597633146</v>
      </c>
      <c r="G1273" s="1">
        <f>IFERROR(MAX(0,#REF!-#REF!),0)</f>
        <v>0</v>
      </c>
      <c r="H1273" s="1">
        <f>IFERROR(#REF!+#REF!,0)</f>
        <v>0</v>
      </c>
      <c r="I1273" s="2">
        <f>IFERROR(AVERAGEIF(Customer_Revenue[[#This Row],[4/1/2022]:[9/30/2022]], "&gt;0"),0)</f>
        <v>54.973076923076924</v>
      </c>
      <c r="J1273" s="1">
        <f>IFERROR(AVEDEV(Customer_Revenue[[#This Row],[4/1/2022]:[9/30/2022]]),0)</f>
        <v>6.1385207100591721</v>
      </c>
      <c r="K1273" s="1">
        <f>IFERROR(MAX(0,Customer_Revenue[[#This Row],[Q3 Mean]]-Customer_Revenue[[#This Row],[Q3 Mean Absolute Deviation]]),0)</f>
        <v>48.834556213017748</v>
      </c>
      <c r="L1273" s="1">
        <f>IFERROR(MAX(0,Customer_Revenue[[#This Row],[Q3 Mean]]+Customer_Revenue[[#This Row],[Q3 Mean Absolute Deviation]]),0)</f>
        <v>61.1115976331361</v>
      </c>
      <c r="M1273" s="2">
        <f>IFERROR(AVERAGEIF(Customer_Revenue[[#This Row],[10/1/2021]:[3/31/2022]], "&gt;0"),0)</f>
        <v>60.16869565217393</v>
      </c>
      <c r="N1273" s="1">
        <f>IFERROR(AVEDEV(Customer_Revenue[[#This Row],[10/1/2021]:[3/31/2022]]),0)</f>
        <v>6.0011342155009437</v>
      </c>
      <c r="O1273" s="1">
        <f>IFERROR(MAX(0,#REF!-#REF!),0)</f>
        <v>0</v>
      </c>
      <c r="P1273" s="1">
        <f>IFERROR(#REF!+#REF!,0)</f>
        <v>0</v>
      </c>
      <c r="Q1273">
        <v>15266</v>
      </c>
      <c r="U1273">
        <v>55.59</v>
      </c>
      <c r="Z1273">
        <v>44.72</v>
      </c>
      <c r="AD1273">
        <v>56.07</v>
      </c>
      <c r="AI1273">
        <v>55.2</v>
      </c>
      <c r="AP1273">
        <v>66.069999999999993</v>
      </c>
      <c r="AU1273">
        <v>55.2</v>
      </c>
      <c r="AZ1273">
        <v>65.400000000000006</v>
      </c>
      <c r="BE1273">
        <v>55.2</v>
      </c>
      <c r="BJ1273">
        <v>66.069999999999993</v>
      </c>
      <c r="BO1273">
        <v>62.37</v>
      </c>
      <c r="BT1273">
        <v>66.069999999999993</v>
      </c>
      <c r="BY1273">
        <v>57.6</v>
      </c>
      <c r="CD1273">
        <v>68.47</v>
      </c>
      <c r="CI1273">
        <v>55.2</v>
      </c>
      <c r="CK1273" s="17"/>
      <c r="CN1273">
        <v>73.239999999999995</v>
      </c>
      <c r="CS1273">
        <v>55.2</v>
      </c>
      <c r="CX1273">
        <v>66.069999999999993</v>
      </c>
      <c r="DC1273">
        <v>55.2</v>
      </c>
      <c r="DW1273">
        <v>55.2</v>
      </c>
      <c r="EB1273">
        <v>68.47</v>
      </c>
      <c r="EG1273">
        <v>57.6</v>
      </c>
      <c r="EL1273">
        <v>68.47</v>
      </c>
      <c r="EQ1273">
        <v>55.2</v>
      </c>
      <c r="EV1273">
        <v>68.47</v>
      </c>
      <c r="FA1273">
        <v>57.6</v>
      </c>
      <c r="FF1273">
        <v>68.47</v>
      </c>
      <c r="FK1273">
        <v>57.6</v>
      </c>
      <c r="FP1273">
        <v>55.59</v>
      </c>
      <c r="FU1273">
        <v>44.72</v>
      </c>
      <c r="FZ1273">
        <v>55.59</v>
      </c>
      <c r="GE1273">
        <v>44.72</v>
      </c>
      <c r="GJ1273">
        <v>59.17</v>
      </c>
      <c r="GO1273">
        <v>48.3</v>
      </c>
      <c r="GT1273">
        <v>59.17</v>
      </c>
      <c r="GY1273">
        <v>48.3</v>
      </c>
      <c r="HD1273">
        <v>59.17</v>
      </c>
      <c r="HI1273">
        <v>48.3</v>
      </c>
      <c r="HN1273">
        <v>59.17</v>
      </c>
      <c r="HS1273">
        <v>48.3</v>
      </c>
      <c r="HX1273">
        <v>59.17</v>
      </c>
      <c r="IC1273">
        <v>45.9</v>
      </c>
      <c r="IH1273">
        <v>68.72</v>
      </c>
      <c r="IM1273">
        <v>57.48</v>
      </c>
      <c r="IR1273">
        <v>58.8</v>
      </c>
      <c r="IW1273">
        <v>47.93</v>
      </c>
      <c r="JB1273">
        <v>58.8</v>
      </c>
      <c r="JG1273">
        <v>47.93</v>
      </c>
      <c r="JL1273">
        <v>56.4</v>
      </c>
      <c r="JQ1273">
        <v>45.53</v>
      </c>
    </row>
    <row r="1274" spans="1:278" x14ac:dyDescent="0.3">
      <c r="A1274" s="2">
        <f>IFERROR(AVERAGEIF(Customer_Revenue[[#This Row],[1/3/2022]:[3/31/2022]], "&gt;0"), 0)</f>
        <v>31.211538461538456</v>
      </c>
      <c r="B1274" s="1">
        <f>IFERROR(AVEDEV(Customer_Revenue[[#This Row],[1/3/2022]:[3/31/2022]]),0)</f>
        <v>14.446326530612243</v>
      </c>
      <c r="C1274" s="1">
        <f>IFERROR(MAX(0,#REF!-#REF!),0)</f>
        <v>0</v>
      </c>
      <c r="D1274" s="1">
        <f>IFERROR(#REF!+#REF!,0)</f>
        <v>0</v>
      </c>
      <c r="E1274" s="2">
        <f>IFERROR(AVERAGEIF(Customer_Revenue[[#This Row],[4/1/2022]:[6/30/2022]], "&gt;0"), 0)</f>
        <v>28.484615384615381</v>
      </c>
      <c r="F1274" s="1">
        <f>IFERROR(AVEDEV(Customer_Revenue[[#This Row],[4/1/2022]:[6/30/2022]]),0)</f>
        <v>1.9192899408283992</v>
      </c>
      <c r="G1274" s="1">
        <f>IFERROR(MAX(0,#REF!-#REF!),0)</f>
        <v>0</v>
      </c>
      <c r="H1274" s="1">
        <f>IFERROR(#REF!+#REF!,0)</f>
        <v>0</v>
      </c>
      <c r="I1274" s="2">
        <f>IFERROR(AVERAGEIF(Customer_Revenue[[#This Row],[4/1/2022]:[9/30/2022]], "&gt;0"),0)</f>
        <v>28.336923076923082</v>
      </c>
      <c r="J1274" s="1">
        <f>IFERROR(AVEDEV(Customer_Revenue[[#This Row],[4/1/2022]:[9/30/2022]]),0)</f>
        <v>0.98875739644970484</v>
      </c>
      <c r="K1274" s="1">
        <f>IFERROR(MAX(0,Customer_Revenue[[#This Row],[Q3 Mean]]-Customer_Revenue[[#This Row],[Q3 Mean Absolute Deviation]]),0)</f>
        <v>27.348165680473375</v>
      </c>
      <c r="L1274" s="1">
        <f>IFERROR(MAX(0,Customer_Revenue[[#This Row],[Q3 Mean]]+Customer_Revenue[[#This Row],[Q3 Mean Absolute Deviation]]),0)</f>
        <v>29.325680473372788</v>
      </c>
      <c r="M1274" s="2">
        <f>IFERROR(AVERAGEIF(Customer_Revenue[[#This Row],[10/1/2021]:[3/31/2022]], "&gt;0"),0)</f>
        <v>36.020000000000003</v>
      </c>
      <c r="N1274" s="1">
        <f>IFERROR(AVEDEV(Customer_Revenue[[#This Row],[10/1/2021]:[3/31/2022]]),0)</f>
        <v>15.923703703703699</v>
      </c>
      <c r="O1274" s="1">
        <f>IFERROR(MAX(0,#REF!-#REF!),0)</f>
        <v>0</v>
      </c>
      <c r="P1274" s="1">
        <f>IFERROR(#REF!+#REF!,0)</f>
        <v>0</v>
      </c>
      <c r="Q1274">
        <v>15267</v>
      </c>
      <c r="V1274">
        <v>52.12</v>
      </c>
      <c r="AA1274">
        <v>24.15</v>
      </c>
      <c r="AE1274">
        <v>52.12</v>
      </c>
      <c r="AJ1274">
        <v>49.11</v>
      </c>
      <c r="AN1274">
        <v>52.12</v>
      </c>
      <c r="AS1274">
        <v>24.15</v>
      </c>
      <c r="AX1274">
        <v>52.12</v>
      </c>
      <c r="BC1274">
        <v>24.15</v>
      </c>
      <c r="BH1274">
        <v>52.12</v>
      </c>
      <c r="BM1274">
        <v>24.15</v>
      </c>
      <c r="BR1274">
        <v>52.12</v>
      </c>
      <c r="BW1274">
        <v>24.15</v>
      </c>
      <c r="CB1274">
        <v>48.19</v>
      </c>
      <c r="CG1274">
        <v>39.090000000000003</v>
      </c>
      <c r="CK1274" s="17"/>
      <c r="CL1274">
        <v>75.2</v>
      </c>
      <c r="CQ1274">
        <v>19.260000000000002</v>
      </c>
      <c r="CV1274">
        <v>47.230000000000004</v>
      </c>
      <c r="DA1274">
        <v>47.23</v>
      </c>
      <c r="DF1274">
        <v>19.260000000000002</v>
      </c>
      <c r="DK1274">
        <v>19.260000000000002</v>
      </c>
      <c r="DP1274">
        <v>19.260000000000002</v>
      </c>
      <c r="DU1274">
        <v>19.260000000000002</v>
      </c>
      <c r="DZ1274">
        <v>23.21</v>
      </c>
      <c r="EE1274">
        <v>23.21</v>
      </c>
      <c r="EI1274">
        <v>-27.97</v>
      </c>
      <c r="EJ1274">
        <v>27.14</v>
      </c>
      <c r="EO1274">
        <v>27.14</v>
      </c>
      <c r="ET1274">
        <v>27.14</v>
      </c>
      <c r="EY1274">
        <v>27.14</v>
      </c>
      <c r="FD1274">
        <v>27.14</v>
      </c>
      <c r="FI1274">
        <v>27.14</v>
      </c>
      <c r="FN1274">
        <v>27.14</v>
      </c>
      <c r="FS1274">
        <v>27.14</v>
      </c>
      <c r="FX1274">
        <v>27.14</v>
      </c>
      <c r="GC1274">
        <v>27.14</v>
      </c>
      <c r="GH1274">
        <v>27.14</v>
      </c>
      <c r="GM1274">
        <v>40.96</v>
      </c>
      <c r="GR1274">
        <v>28.36</v>
      </c>
      <c r="GW1274">
        <v>28.36</v>
      </c>
      <c r="HB1274">
        <v>28.36</v>
      </c>
      <c r="HG1274">
        <v>28.36</v>
      </c>
      <c r="HL1274">
        <v>28.36</v>
      </c>
      <c r="HQ1274">
        <v>28.36</v>
      </c>
      <c r="HV1274">
        <v>28.36</v>
      </c>
      <c r="IA1274">
        <v>28.36</v>
      </c>
      <c r="IF1274">
        <v>28.36</v>
      </c>
      <c r="IK1274">
        <v>28.36</v>
      </c>
      <c r="IP1274">
        <v>27.99</v>
      </c>
      <c r="IU1274">
        <v>27.99</v>
      </c>
      <c r="IZ1274">
        <v>27.99</v>
      </c>
      <c r="JE1274">
        <v>27.99</v>
      </c>
      <c r="JJ1274">
        <v>27.99</v>
      </c>
      <c r="JO1274">
        <v>27.99</v>
      </c>
    </row>
    <row r="1275" spans="1:278" x14ac:dyDescent="0.3">
      <c r="A1275" s="2">
        <f>IFERROR(AVERAGEIF(Customer_Revenue[[#This Row],[1/3/2022]:[3/31/2022]], "&gt;0"), 0)</f>
        <v>53.215000000000003</v>
      </c>
      <c r="B1275" s="1">
        <f>IFERROR(AVEDEV(Customer_Revenue[[#This Row],[1/3/2022]:[3/31/2022]]),0)</f>
        <v>5.5124999999999993</v>
      </c>
      <c r="C1275" s="1">
        <f>IFERROR(MAX(0,#REF!-#REF!),0)</f>
        <v>0</v>
      </c>
      <c r="D1275" s="1">
        <f>IFERROR(#REF!+#REF!,0)</f>
        <v>0</v>
      </c>
      <c r="E1275" s="2">
        <f>IFERROR(AVERAGEIF(Customer_Revenue[[#This Row],[4/1/2022]:[6/30/2022]], "&gt;0"), 0)</f>
        <v>48.85307692307692</v>
      </c>
      <c r="F1275" s="1">
        <f>IFERROR(AVEDEV(Customer_Revenue[[#This Row],[4/1/2022]:[6/30/2022]]),0)</f>
        <v>0.50272189349112206</v>
      </c>
      <c r="G1275" s="1">
        <f>IFERROR(MAX(0,#REF!-#REF!),0)</f>
        <v>0</v>
      </c>
      <c r="H1275" s="1">
        <f>IFERROR(#REF!+#REF!,0)</f>
        <v>0</v>
      </c>
      <c r="I1275" s="2">
        <f>IFERROR(AVERAGEIF(Customer_Revenue[[#This Row],[4/1/2022]:[9/30/2022]], "&gt;0"),0)</f>
        <v>49.180740740740717</v>
      </c>
      <c r="J1275" s="1">
        <f>IFERROR(AVEDEV(Customer_Revenue[[#This Row],[4/1/2022]:[9/30/2022]]),0)</f>
        <v>0.46049382716050108</v>
      </c>
      <c r="K1275" s="1">
        <f>IFERROR(MAX(0,Customer_Revenue[[#This Row],[Q3 Mean]]-Customer_Revenue[[#This Row],[Q3 Mean Absolute Deviation]]),0)</f>
        <v>48.720246913580219</v>
      </c>
      <c r="L1275" s="1">
        <f>IFERROR(MAX(0,Customer_Revenue[[#This Row],[Q3 Mean]]+Customer_Revenue[[#This Row],[Q3 Mean Absolute Deviation]]),0)</f>
        <v>49.641234567901215</v>
      </c>
      <c r="M1275" s="2">
        <f>IFERROR(AVERAGEIF(Customer_Revenue[[#This Row],[10/1/2021]:[3/31/2022]], "&gt;0"),0)</f>
        <v>57.482083333333321</v>
      </c>
      <c r="N1275" s="1">
        <f>IFERROR(AVEDEV(Customer_Revenue[[#This Row],[10/1/2021]:[3/31/2022]]),0)</f>
        <v>14.237887517146794</v>
      </c>
      <c r="O1275" s="1">
        <f>IFERROR(MAX(0,#REF!-#REF!),0)</f>
        <v>0</v>
      </c>
      <c r="P1275" s="1">
        <f>IFERROR(#REF!+#REF!,0)</f>
        <v>0</v>
      </c>
      <c r="Q1275">
        <v>15268</v>
      </c>
      <c r="V1275">
        <v>64.33</v>
      </c>
      <c r="AA1275">
        <v>64.33</v>
      </c>
      <c r="AE1275">
        <v>64.33</v>
      </c>
      <c r="AJ1275">
        <v>64.33</v>
      </c>
      <c r="AQ1275">
        <v>80.760000000000005</v>
      </c>
      <c r="AR1275">
        <v>-16.43</v>
      </c>
      <c r="AV1275">
        <v>64.33</v>
      </c>
      <c r="BA1275">
        <v>58.03</v>
      </c>
      <c r="BF1275">
        <v>58.03</v>
      </c>
      <c r="BI1275">
        <v>-16.43</v>
      </c>
      <c r="BK1275">
        <v>0</v>
      </c>
      <c r="BP1275">
        <v>53.83</v>
      </c>
      <c r="BU1275">
        <v>53.83</v>
      </c>
      <c r="BZ1275">
        <v>57.43</v>
      </c>
      <c r="CE1275">
        <v>57.43</v>
      </c>
      <c r="CJ1275">
        <v>57.43</v>
      </c>
      <c r="CK1275" s="17"/>
      <c r="CO1275">
        <v>57.43</v>
      </c>
      <c r="CT1275">
        <v>57.43</v>
      </c>
      <c r="CY1275">
        <v>63.43</v>
      </c>
      <c r="DD1275">
        <v>63.43</v>
      </c>
      <c r="DI1275">
        <v>48.49</v>
      </c>
      <c r="DN1275">
        <v>48.49</v>
      </c>
      <c r="DS1275">
        <v>48.49</v>
      </c>
      <c r="DX1275">
        <v>48.49</v>
      </c>
      <c r="EC1275">
        <v>48.49</v>
      </c>
      <c r="EH1275">
        <v>48.49</v>
      </c>
      <c r="EM1275">
        <v>48.49</v>
      </c>
      <c r="ER1275">
        <v>48.49</v>
      </c>
      <c r="EW1275">
        <v>48.49</v>
      </c>
      <c r="FB1275">
        <v>48.49</v>
      </c>
      <c r="FG1275">
        <v>48.49</v>
      </c>
      <c r="FL1275">
        <v>48.49</v>
      </c>
      <c r="FQ1275">
        <v>48.49</v>
      </c>
      <c r="FV1275">
        <v>48.49</v>
      </c>
      <c r="GA1275">
        <v>48.49</v>
      </c>
      <c r="GF1275">
        <v>48.49</v>
      </c>
      <c r="GK1275">
        <v>49.67</v>
      </c>
      <c r="GP1275">
        <v>49.67</v>
      </c>
      <c r="GU1275">
        <v>49.67</v>
      </c>
      <c r="GZ1275">
        <v>49.67</v>
      </c>
      <c r="HE1275">
        <v>49.67</v>
      </c>
      <c r="HJ1275">
        <v>49.67</v>
      </c>
      <c r="HO1275">
        <v>49.67</v>
      </c>
      <c r="HT1275">
        <v>49.67</v>
      </c>
      <c r="HY1275">
        <v>49.67</v>
      </c>
      <c r="ID1275">
        <v>49.67</v>
      </c>
      <c r="II1275">
        <v>49.67</v>
      </c>
      <c r="IN1275">
        <v>49.3</v>
      </c>
      <c r="IS1275">
        <v>49.3</v>
      </c>
      <c r="IX1275">
        <v>49.3</v>
      </c>
      <c r="JC1275">
        <v>49.3</v>
      </c>
      <c r="JH1275">
        <v>49.3</v>
      </c>
      <c r="JM1275">
        <v>49.3</v>
      </c>
      <c r="JR1275">
        <v>49.3</v>
      </c>
    </row>
    <row r="1276" spans="1:278" x14ac:dyDescent="0.3">
      <c r="A1276" s="2">
        <f>IFERROR(AVERAGEIF(Customer_Revenue[[#This Row],[1/3/2022]:[3/31/2022]], "&gt;0"), 0)</f>
        <v>67.539999999999992</v>
      </c>
      <c r="B1276" s="1">
        <f>IFERROR(AVEDEV(Customer_Revenue[[#This Row],[1/3/2022]:[3/31/2022]]),0)</f>
        <v>0.18461538461538288</v>
      </c>
      <c r="C1276" s="1">
        <f>IFERROR(MAX(0,#REF!-#REF!),0)</f>
        <v>0</v>
      </c>
      <c r="D1276" s="1">
        <f>IFERROR(#REF!+#REF!,0)</f>
        <v>0</v>
      </c>
      <c r="E1276" s="2">
        <f>IFERROR(AVERAGEIF(Customer_Revenue[[#This Row],[4/1/2022]:[6/30/2022]], "&gt;0"), 0)</f>
        <v>68.108333333333334</v>
      </c>
      <c r="F1276" s="1">
        <f>IFERROR(AVEDEV(Customer_Revenue[[#This Row],[4/1/2022]:[6/30/2022]]),0)</f>
        <v>9.6721893491124256</v>
      </c>
      <c r="G1276" s="1">
        <f>IFERROR(MAX(0,#REF!-#REF!),0)</f>
        <v>0</v>
      </c>
      <c r="H1276" s="1">
        <f>IFERROR(#REF!+#REF!,0)</f>
        <v>0</v>
      </c>
      <c r="I1276" s="2">
        <f>IFERROR(AVERAGEIF(Customer_Revenue[[#This Row],[4/1/2022]:[9/30/2022]], "&gt;0"),0)</f>
        <v>68.287272727272693</v>
      </c>
      <c r="J1276" s="1">
        <f>IFERROR(AVEDEV(Customer_Revenue[[#This Row],[4/1/2022]:[9/30/2022]]),0)</f>
        <v>26.703905325443806</v>
      </c>
      <c r="K1276" s="1">
        <f>IFERROR(MAX(0,Customer_Revenue[[#This Row],[Q3 Mean]]-Customer_Revenue[[#This Row],[Q3 Mean Absolute Deviation]]),0)</f>
        <v>41.583367401828887</v>
      </c>
      <c r="L1276" s="1">
        <f>IFERROR(MAX(0,Customer_Revenue[[#This Row],[Q3 Mean]]+Customer_Revenue[[#This Row],[Q3 Mean Absolute Deviation]]),0)</f>
        <v>94.991178052716492</v>
      </c>
      <c r="M1276" s="2">
        <f>IFERROR(AVERAGEIF(Customer_Revenue[[#This Row],[10/1/2021]:[3/31/2022]], "&gt;0"),0)</f>
        <v>68.117826086956541</v>
      </c>
      <c r="N1276" s="1">
        <f>IFERROR(AVEDEV(Customer_Revenue[[#This Row],[10/1/2021]:[3/31/2022]]),0)</f>
        <v>13.905710059171575</v>
      </c>
      <c r="O1276" s="1">
        <f>IFERROR(MAX(0,#REF!-#REF!),0)</f>
        <v>0</v>
      </c>
      <c r="P1276" s="1">
        <f>IFERROR(#REF!+#REF!,0)</f>
        <v>0</v>
      </c>
      <c r="Q1276">
        <v>15269</v>
      </c>
      <c r="V1276">
        <v>67.39</v>
      </c>
      <c r="AA1276">
        <v>70.27</v>
      </c>
      <c r="AE1276">
        <v>67.39</v>
      </c>
      <c r="AJ1276">
        <v>70.27</v>
      </c>
      <c r="AN1276">
        <v>76.03</v>
      </c>
      <c r="AS1276">
        <v>67</v>
      </c>
      <c r="AX1276">
        <v>67.39</v>
      </c>
      <c r="BC1276">
        <v>0</v>
      </c>
      <c r="BH1276">
        <v>67.39</v>
      </c>
      <c r="BM1276">
        <v>67.78</v>
      </c>
      <c r="BR1276">
        <v>67.78</v>
      </c>
      <c r="BW1276">
        <v>0</v>
      </c>
      <c r="CB1276">
        <v>0</v>
      </c>
      <c r="CG1276">
        <v>67.78</v>
      </c>
      <c r="CK1276" s="17"/>
      <c r="CL1276">
        <v>67.39</v>
      </c>
      <c r="CQ1276">
        <v>67.78</v>
      </c>
      <c r="CV1276">
        <v>67.78</v>
      </c>
      <c r="DA1276">
        <v>67.39</v>
      </c>
      <c r="DF1276">
        <v>67.39</v>
      </c>
      <c r="DK1276">
        <v>67.39</v>
      </c>
      <c r="DP1276">
        <v>67.39</v>
      </c>
      <c r="DU1276">
        <v>67.39</v>
      </c>
      <c r="DZ1276">
        <v>67.39</v>
      </c>
      <c r="EE1276">
        <v>67.39</v>
      </c>
      <c r="EJ1276">
        <v>67.78</v>
      </c>
      <c r="EO1276">
        <v>67.78</v>
      </c>
      <c r="ET1276">
        <v>0</v>
      </c>
      <c r="EY1276">
        <v>67.78</v>
      </c>
      <c r="FD1276">
        <v>67.78</v>
      </c>
      <c r="FI1276">
        <v>67.78</v>
      </c>
      <c r="FN1276">
        <v>67.78</v>
      </c>
      <c r="FS1276">
        <v>67.78</v>
      </c>
      <c r="FX1276">
        <v>67.78</v>
      </c>
      <c r="GC1276">
        <v>67.78</v>
      </c>
      <c r="GH1276">
        <v>67.78</v>
      </c>
      <c r="GM1276">
        <v>68.959999999999994</v>
      </c>
      <c r="GR1276">
        <v>68.959999999999994</v>
      </c>
      <c r="GW1276">
        <v>68.569999999999993</v>
      </c>
      <c r="HB1276">
        <v>68.569999999999993</v>
      </c>
      <c r="HG1276">
        <v>68.569999999999993</v>
      </c>
      <c r="HL1276">
        <v>68.569999999999993</v>
      </c>
      <c r="HQ1276">
        <v>68.569999999999993</v>
      </c>
      <c r="HV1276">
        <v>68.569999999999993</v>
      </c>
      <c r="IA1276">
        <v>68.569999999999993</v>
      </c>
      <c r="IF1276">
        <v>0</v>
      </c>
      <c r="IK1276">
        <v>0</v>
      </c>
      <c r="IP1276">
        <v>68.59</v>
      </c>
      <c r="IU1276">
        <v>68.59</v>
      </c>
      <c r="IZ1276">
        <v>67.81</v>
      </c>
      <c r="JE1276">
        <v>-137.11999999999998</v>
      </c>
      <c r="JJ1276">
        <v>68.59</v>
      </c>
      <c r="JO1276">
        <v>68.59</v>
      </c>
    </row>
    <row r="1277" spans="1:278" x14ac:dyDescent="0.3">
      <c r="A1277" s="2">
        <f>IFERROR(AVERAGEIF(Customer_Revenue[[#This Row],[1/3/2022]:[3/31/2022]], "&gt;0"), 0)</f>
        <v>38.86999999999999</v>
      </c>
      <c r="B1277" s="1">
        <f>IFERROR(AVEDEV(Customer_Revenue[[#This Row],[1/3/2022]:[3/31/2022]]),0)</f>
        <v>15.865306122448981</v>
      </c>
      <c r="C1277" s="1">
        <f>IFERROR(MAX(0,#REF!-#REF!),0)</f>
        <v>0</v>
      </c>
      <c r="D1277" s="1">
        <f>IFERROR(#REF!+#REF!,0)</f>
        <v>0</v>
      </c>
      <c r="E1277" s="2">
        <f>IFERROR(AVERAGEIF(Customer_Revenue[[#This Row],[4/1/2022]:[6/30/2022]], "&gt;0"), 0)</f>
        <v>34.197499999999998</v>
      </c>
      <c r="F1277" s="1">
        <f>IFERROR(AVEDEV(Customer_Revenue[[#This Row],[4/1/2022]:[6/30/2022]]),0)</f>
        <v>15.198888888888888</v>
      </c>
      <c r="G1277" s="1">
        <f>IFERROR(MAX(0,#REF!-#REF!),0)</f>
        <v>0</v>
      </c>
      <c r="H1277" s="1">
        <f>IFERROR(#REF!+#REF!,0)</f>
        <v>0</v>
      </c>
      <c r="I1277" s="2">
        <f>IFERROR(AVERAGEIF(Customer_Revenue[[#This Row],[4/1/2022]:[9/30/2022]], "&gt;0"),0)</f>
        <v>32.681111111111115</v>
      </c>
      <c r="J1277" s="1">
        <f>IFERROR(AVEDEV(Customer_Revenue[[#This Row],[4/1/2022]:[9/30/2022]]),0)</f>
        <v>12.255416666666662</v>
      </c>
      <c r="K1277" s="1">
        <f>IFERROR(MAX(0,Customer_Revenue[[#This Row],[Q3 Mean]]-Customer_Revenue[[#This Row],[Q3 Mean Absolute Deviation]]),0)</f>
        <v>20.425694444444453</v>
      </c>
      <c r="L1277" s="1">
        <f>IFERROR(MAX(0,Customer_Revenue[[#This Row],[Q3 Mean]]+Customer_Revenue[[#This Row],[Q3 Mean Absolute Deviation]]),0)</f>
        <v>44.936527777777776</v>
      </c>
      <c r="M1277" s="2">
        <f>IFERROR(AVERAGEIF(Customer_Revenue[[#This Row],[10/1/2021]:[3/31/2022]], "&gt;0"),0)</f>
        <v>38.175714285714292</v>
      </c>
      <c r="N1277" s="1">
        <f>IFERROR(AVEDEV(Customer_Revenue[[#This Row],[10/1/2021]:[3/31/2022]]),0)</f>
        <v>13.196543209876545</v>
      </c>
      <c r="O1277" s="1">
        <f>IFERROR(MAX(0,#REF!-#REF!),0)</f>
        <v>0</v>
      </c>
      <c r="P1277" s="1">
        <f>IFERROR(#REF!+#REF!,0)</f>
        <v>0</v>
      </c>
      <c r="Q1277">
        <v>15270</v>
      </c>
      <c r="V1277">
        <v>35.090000000000003</v>
      </c>
      <c r="AA1277">
        <v>35.090000000000003</v>
      </c>
      <c r="AE1277">
        <v>35.090000000000003</v>
      </c>
      <c r="AJ1277">
        <v>35.090000000000003</v>
      </c>
      <c r="AN1277">
        <v>35.090000000000003</v>
      </c>
      <c r="AS1277">
        <v>53.09</v>
      </c>
      <c r="AX1277">
        <v>44.09</v>
      </c>
      <c r="BC1277">
        <v>35.090000000000003</v>
      </c>
      <c r="BH1277">
        <v>35.090000000000003</v>
      </c>
      <c r="BM1277">
        <v>35.090000000000003</v>
      </c>
      <c r="BR1277">
        <v>35.090000000000003</v>
      </c>
      <c r="BW1277">
        <v>0</v>
      </c>
      <c r="CB1277">
        <v>0</v>
      </c>
      <c r="CG1277">
        <v>0</v>
      </c>
      <c r="CK1277" s="17"/>
      <c r="CL1277">
        <v>35.090000000000003</v>
      </c>
      <c r="CQ1277">
        <v>35.090000000000003</v>
      </c>
      <c r="CV1277">
        <v>35.090000000000003</v>
      </c>
      <c r="DA1277">
        <v>0</v>
      </c>
      <c r="DF1277">
        <v>0</v>
      </c>
      <c r="DK1277">
        <v>35.090000000000003</v>
      </c>
      <c r="DP1277">
        <v>41.39</v>
      </c>
      <c r="DU1277">
        <v>0</v>
      </c>
      <c r="DW1277">
        <v>41.39</v>
      </c>
      <c r="EB1277">
        <v>41.39</v>
      </c>
      <c r="EG1277">
        <v>41.39</v>
      </c>
      <c r="EL1277">
        <v>41.39</v>
      </c>
      <c r="EQ1277">
        <v>41.39</v>
      </c>
      <c r="EV1277">
        <v>0</v>
      </c>
      <c r="FA1277">
        <v>0</v>
      </c>
      <c r="FF1277">
        <v>41.39</v>
      </c>
      <c r="FK1277">
        <v>31.8</v>
      </c>
      <c r="FP1277">
        <v>31.8</v>
      </c>
      <c r="FU1277">
        <v>31.8</v>
      </c>
      <c r="IW1277">
        <v>26.9</v>
      </c>
      <c r="JA1277">
        <v>32.61</v>
      </c>
      <c r="JB1277">
        <v>0</v>
      </c>
      <c r="JG1277">
        <v>32.61</v>
      </c>
      <c r="JL1277">
        <v>32.61</v>
      </c>
      <c r="JQ1277">
        <v>32.61</v>
      </c>
    </row>
    <row r="1278" spans="1:278" x14ac:dyDescent="0.3">
      <c r="A1278" s="2">
        <f>IFERROR(AVERAGEIF(Customer_Revenue[[#This Row],[1/3/2022]:[3/31/2022]], "&gt;0"), 0)</f>
        <v>39.683846153846154</v>
      </c>
      <c r="B1278" s="1">
        <f>IFERROR(AVEDEV(Customer_Revenue[[#This Row],[1/3/2022]:[3/31/2022]]),0)</f>
        <v>3.6352662721893498</v>
      </c>
      <c r="C1278" s="1">
        <f>IFERROR(MAX(0,#REF!-#REF!),0)</f>
        <v>0</v>
      </c>
      <c r="D1278" s="1">
        <f>IFERROR(#REF!+#REF!,0)</f>
        <v>0</v>
      </c>
      <c r="E1278" s="2">
        <f>IFERROR(AVERAGEIF(Customer_Revenue[[#This Row],[4/1/2022]:[6/30/2022]], "&gt;0"), 0)</f>
        <v>31.583076923076927</v>
      </c>
      <c r="F1278" s="1">
        <f>IFERROR(AVEDEV(Customer_Revenue[[#This Row],[4/1/2022]:[6/30/2022]]),0)</f>
        <v>3.6601183431952671</v>
      </c>
      <c r="G1278" s="1">
        <f>IFERROR(MAX(0,#REF!-#REF!),0)</f>
        <v>0</v>
      </c>
      <c r="H1278" s="1">
        <f>IFERROR(#REF!+#REF!,0)</f>
        <v>0</v>
      </c>
      <c r="I1278" s="2">
        <f>IFERROR(AVERAGEIF(Customer_Revenue[[#This Row],[4/1/2022]:[9/30/2022]], "&gt;0"),0)</f>
        <v>31.58519999999999</v>
      </c>
      <c r="J1278" s="1">
        <f>IFERROR(AVEDEV(Customer_Revenue[[#This Row],[4/1/2022]:[9/30/2022]]),0)</f>
        <v>3.6375443786982178</v>
      </c>
      <c r="K1278" s="1">
        <f>IFERROR(MAX(0,Customer_Revenue[[#This Row],[Q3 Mean]]-Customer_Revenue[[#This Row],[Q3 Mean Absolute Deviation]]),0)</f>
        <v>27.94765562130177</v>
      </c>
      <c r="L1278" s="1">
        <f>IFERROR(MAX(0,Customer_Revenue[[#This Row],[Q3 Mean]]+Customer_Revenue[[#This Row],[Q3 Mean Absolute Deviation]]),0)</f>
        <v>35.222744378698209</v>
      </c>
      <c r="M1278" s="2">
        <f>IFERROR(AVERAGEIF(Customer_Revenue[[#This Row],[10/1/2021]:[3/31/2022]], "&gt;0"),0)</f>
        <v>41.061923076923094</v>
      </c>
      <c r="N1278" s="1">
        <f>IFERROR(AVEDEV(Customer_Revenue[[#This Row],[10/1/2021]:[3/31/2022]]),0)</f>
        <v>3.568491124260365</v>
      </c>
      <c r="O1278" s="1">
        <f>IFERROR(MAX(0,#REF!-#REF!),0)</f>
        <v>0</v>
      </c>
      <c r="P1278" s="1">
        <f>IFERROR(#REF!+#REF!,0)</f>
        <v>0</v>
      </c>
      <c r="Q1278">
        <v>15271</v>
      </c>
      <c r="V1278">
        <v>40.07</v>
      </c>
      <c r="AA1278">
        <v>50.34</v>
      </c>
      <c r="AE1278">
        <v>40.07</v>
      </c>
      <c r="AJ1278">
        <v>40.07</v>
      </c>
      <c r="AN1278">
        <v>40.07</v>
      </c>
      <c r="AS1278">
        <v>50.34</v>
      </c>
      <c r="AX1278">
        <v>40.07</v>
      </c>
      <c r="BC1278">
        <v>40.07</v>
      </c>
      <c r="BH1278">
        <v>40.07</v>
      </c>
      <c r="BM1278">
        <v>50.34</v>
      </c>
      <c r="BR1278">
        <v>40.07</v>
      </c>
      <c r="BW1278">
        <v>40.07</v>
      </c>
      <c r="CB1278">
        <v>40.07</v>
      </c>
      <c r="CG1278">
        <v>50.34</v>
      </c>
      <c r="CK1278" s="17"/>
      <c r="CL1278">
        <v>40.07</v>
      </c>
      <c r="CQ1278">
        <v>40.07</v>
      </c>
      <c r="CV1278">
        <v>40.07</v>
      </c>
      <c r="DA1278">
        <v>50.34</v>
      </c>
      <c r="DF1278">
        <v>40.07</v>
      </c>
      <c r="DK1278">
        <v>40.07</v>
      </c>
      <c r="DP1278">
        <v>40.07</v>
      </c>
      <c r="DU1278">
        <v>39.119999999999997</v>
      </c>
      <c r="DZ1278">
        <v>28.85</v>
      </c>
      <c r="EE1278">
        <v>28.85</v>
      </c>
      <c r="EJ1278">
        <v>38.85</v>
      </c>
      <c r="EO1278">
        <v>39.119999999999997</v>
      </c>
      <c r="ET1278">
        <v>28.85</v>
      </c>
      <c r="EY1278">
        <v>28.85</v>
      </c>
      <c r="FD1278">
        <v>28.85</v>
      </c>
      <c r="FI1278">
        <v>39.119999999999997</v>
      </c>
      <c r="FN1278">
        <v>28.85</v>
      </c>
      <c r="FS1278">
        <v>28.85</v>
      </c>
      <c r="FX1278">
        <v>28.85</v>
      </c>
      <c r="GC1278">
        <v>39.119999999999997</v>
      </c>
      <c r="GH1278">
        <v>28.85</v>
      </c>
      <c r="GM1278">
        <v>30.03</v>
      </c>
      <c r="GR1278">
        <v>30.03</v>
      </c>
      <c r="GW1278">
        <v>40.299999999999997</v>
      </c>
      <c r="HB1278">
        <v>30.03</v>
      </c>
      <c r="HG1278">
        <v>30.03</v>
      </c>
      <c r="HL1278">
        <v>30.03</v>
      </c>
      <c r="HQ1278">
        <v>40.299999999999997</v>
      </c>
      <c r="HV1278">
        <v>30.03</v>
      </c>
      <c r="IA1278">
        <v>30.03</v>
      </c>
      <c r="IF1278">
        <v>30.03</v>
      </c>
      <c r="IK1278">
        <v>40.299999999999997</v>
      </c>
      <c r="IP1278">
        <v>29.66</v>
      </c>
      <c r="IU1278">
        <v>29.66</v>
      </c>
      <c r="IZ1278">
        <v>29.66</v>
      </c>
      <c r="JE1278">
        <v>0</v>
      </c>
      <c r="JJ1278">
        <v>29.66</v>
      </c>
      <c r="JO1278">
        <v>29.66</v>
      </c>
    </row>
    <row r="1279" spans="1:278" x14ac:dyDescent="0.3">
      <c r="A1279" s="2">
        <f>IFERROR(AVERAGEIF(Customer_Revenue[[#This Row],[1/3/2022]:[3/31/2022]], "&gt;0"), 0)</f>
        <v>38.76</v>
      </c>
      <c r="B1279" s="1">
        <f>IFERROR(AVEDEV(Customer_Revenue[[#This Row],[1/3/2022]:[3/31/2022]]),0)</f>
        <v>7.5950000000000006</v>
      </c>
      <c r="C1279" s="1">
        <f>IFERROR(MAX(0,#REF!-#REF!),0)</f>
        <v>0</v>
      </c>
      <c r="D1279" s="1">
        <f>IFERROR(#REF!+#REF!,0)</f>
        <v>0</v>
      </c>
      <c r="E1279" s="2">
        <f>IFERROR(AVERAGEIF(Customer_Revenue[[#This Row],[4/1/2022]:[6/30/2022]], "&gt;0"), 0)</f>
        <v>41.623076923076923</v>
      </c>
      <c r="F1279" s="1">
        <f>IFERROR(AVEDEV(Customer_Revenue[[#This Row],[4/1/2022]:[6/30/2022]]),0)</f>
        <v>10.504378698224853</v>
      </c>
      <c r="G1279" s="1">
        <f>IFERROR(MAX(0,#REF!-#REF!),0)</f>
        <v>0</v>
      </c>
      <c r="H1279" s="1">
        <f>IFERROR(#REF!+#REF!,0)</f>
        <v>0</v>
      </c>
      <c r="I1279" s="2">
        <f>IFERROR(AVERAGEIF(Customer_Revenue[[#This Row],[4/1/2022]:[9/30/2022]], "&gt;0"),0)</f>
        <v>63.286799999999999</v>
      </c>
      <c r="J1279" s="1">
        <f>IFERROR(AVEDEV(Customer_Revenue[[#This Row],[4/1/2022]:[9/30/2022]]),0)</f>
        <v>32.160887573964494</v>
      </c>
      <c r="K1279" s="1">
        <f>IFERROR(MAX(0,Customer_Revenue[[#This Row],[Q3 Mean]]-Customer_Revenue[[#This Row],[Q3 Mean Absolute Deviation]]),0)</f>
        <v>31.125912426035505</v>
      </c>
      <c r="L1279" s="1">
        <f>IFERROR(MAX(0,Customer_Revenue[[#This Row],[Q3 Mean]]+Customer_Revenue[[#This Row],[Q3 Mean Absolute Deviation]]),0)</f>
        <v>95.447687573964487</v>
      </c>
      <c r="M1279" s="2">
        <f>IFERROR(AVERAGEIF(Customer_Revenue[[#This Row],[10/1/2021]:[3/31/2022]], "&gt;0"),0)</f>
        <v>43.56380952380951</v>
      </c>
      <c r="N1279" s="1">
        <f>IFERROR(AVEDEV(Customer_Revenue[[#This Row],[10/1/2021]:[3/31/2022]]),0)</f>
        <v>3.8083446712018243</v>
      </c>
      <c r="O1279" s="1">
        <f>IFERROR(MAX(0,#REF!-#REF!),0)</f>
        <v>0</v>
      </c>
      <c r="P1279" s="1">
        <f>IFERROR(#REF!+#REF!,0)</f>
        <v>0</v>
      </c>
      <c r="Q1279">
        <v>15272</v>
      </c>
      <c r="V1279">
        <v>43.68</v>
      </c>
      <c r="AA1279">
        <v>43.68</v>
      </c>
      <c r="AE1279">
        <v>43.68</v>
      </c>
      <c r="AJ1279">
        <v>43.68</v>
      </c>
      <c r="AN1279">
        <v>43.68</v>
      </c>
      <c r="AS1279">
        <v>80.599999999999994</v>
      </c>
      <c r="AX1279">
        <v>43.68</v>
      </c>
      <c r="BC1279">
        <v>43.68</v>
      </c>
      <c r="BH1279">
        <v>43.68</v>
      </c>
      <c r="BM1279">
        <v>43.68</v>
      </c>
      <c r="BR1279">
        <v>43.68</v>
      </c>
      <c r="BW1279">
        <v>43.68</v>
      </c>
      <c r="CB1279">
        <v>43.68</v>
      </c>
      <c r="CG1279">
        <v>43.68</v>
      </c>
      <c r="CK1279" s="17"/>
      <c r="CL1279">
        <v>43.68</v>
      </c>
      <c r="CQ1279">
        <v>43.68</v>
      </c>
      <c r="CV1279">
        <v>43.68</v>
      </c>
      <c r="DA1279">
        <v>43.68</v>
      </c>
      <c r="EE1279">
        <v>23.57</v>
      </c>
      <c r="EJ1279">
        <v>44.54</v>
      </c>
      <c r="EO1279">
        <v>23.57</v>
      </c>
      <c r="ET1279">
        <v>44.88</v>
      </c>
      <c r="EY1279">
        <v>23.91</v>
      </c>
      <c r="FD1279">
        <v>44.88</v>
      </c>
      <c r="FI1279">
        <v>23.91</v>
      </c>
      <c r="FN1279">
        <v>44.88</v>
      </c>
      <c r="FS1279">
        <v>26.41</v>
      </c>
      <c r="FX1279">
        <v>47.38</v>
      </c>
      <c r="GC1279">
        <v>30.15</v>
      </c>
      <c r="GH1279">
        <v>58.6</v>
      </c>
      <c r="GM1279">
        <v>38.54</v>
      </c>
      <c r="GR1279">
        <v>59.51</v>
      </c>
      <c r="GW1279">
        <v>38.54</v>
      </c>
      <c r="HB1279">
        <v>59.51</v>
      </c>
      <c r="HG1279">
        <v>38.54</v>
      </c>
      <c r="HL1279">
        <v>266.76</v>
      </c>
      <c r="HQ1279">
        <v>38.54</v>
      </c>
      <c r="HV1279">
        <v>59.51</v>
      </c>
      <c r="IA1279">
        <v>38.54</v>
      </c>
      <c r="IF1279">
        <v>137.26</v>
      </c>
      <c r="IK1279">
        <v>38.54</v>
      </c>
      <c r="IP1279">
        <v>59.23</v>
      </c>
      <c r="IU1279">
        <v>76.260000000000005</v>
      </c>
      <c r="IZ1279">
        <v>59.23</v>
      </c>
      <c r="JE1279">
        <v>73.760000000000005</v>
      </c>
      <c r="JJ1279">
        <v>154.9</v>
      </c>
      <c r="JK1279">
        <v>-53.79</v>
      </c>
    </row>
    <row r="1280" spans="1:278" x14ac:dyDescent="0.3">
      <c r="A1280" s="2">
        <f>IFERROR(AVERAGEIF(Customer_Revenue[[#This Row],[1/3/2022]:[3/31/2022]], "&gt;0"), 0)</f>
        <v>34.529166666666676</v>
      </c>
      <c r="B1280" s="1">
        <f>IFERROR(AVEDEV(Customer_Revenue[[#This Row],[1/3/2022]:[3/31/2022]]),0)</f>
        <v>8.4561224489795812</v>
      </c>
      <c r="C1280" s="1">
        <f>IFERROR(MAX(0,#REF!-#REF!),0)</f>
        <v>0</v>
      </c>
      <c r="D1280" s="1">
        <f>IFERROR(#REF!+#REF!,0)</f>
        <v>0</v>
      </c>
      <c r="E1280" s="2">
        <f>IFERROR(AVERAGEIF(Customer_Revenue[[#This Row],[4/1/2022]:[6/30/2022]], "&gt;0"), 0)</f>
        <v>53.25333333333333</v>
      </c>
      <c r="F1280" s="1">
        <f>IFERROR(AVEDEV(Customer_Revenue[[#This Row],[4/1/2022]:[6/30/2022]]),0)</f>
        <v>31.920946745562123</v>
      </c>
      <c r="G1280" s="1">
        <f>IFERROR(MAX(0,#REF!-#REF!),0)</f>
        <v>0</v>
      </c>
      <c r="H1280" s="1">
        <f>IFERROR(#REF!+#REF!,0)</f>
        <v>0</v>
      </c>
      <c r="I1280" s="2">
        <f>IFERROR(AVERAGEIF(Customer_Revenue[[#This Row],[4/1/2022]:[9/30/2022]], "&gt;0"),0)</f>
        <v>47.394736842105253</v>
      </c>
      <c r="J1280" s="1">
        <f>IFERROR(AVEDEV(Customer_Revenue[[#This Row],[4/1/2022]:[9/30/2022]]),0)</f>
        <v>19.962057613168721</v>
      </c>
      <c r="K1280" s="1">
        <f>IFERROR(MAX(0,Customer_Revenue[[#This Row],[Q3 Mean]]-Customer_Revenue[[#This Row],[Q3 Mean Absolute Deviation]]),0)</f>
        <v>27.432679228936532</v>
      </c>
      <c r="L1280" s="1">
        <f>IFERROR(MAX(0,Customer_Revenue[[#This Row],[Q3 Mean]]+Customer_Revenue[[#This Row],[Q3 Mean Absolute Deviation]]),0)</f>
        <v>67.35679445527397</v>
      </c>
      <c r="M1280" s="2">
        <f>IFERROR(AVERAGEIF(Customer_Revenue[[#This Row],[10/1/2021]:[3/31/2022]], "&gt;0"),0)</f>
        <v>42.731739130434789</v>
      </c>
      <c r="N1280" s="1">
        <f>IFERROR(AVEDEV(Customer_Revenue[[#This Row],[10/1/2021]:[3/31/2022]]),0)</f>
        <v>13.581234567901245</v>
      </c>
      <c r="O1280" s="1">
        <f>IFERROR(MAX(0,#REF!-#REF!),0)</f>
        <v>0</v>
      </c>
      <c r="P1280" s="1">
        <f>IFERROR(#REF!+#REF!,0)</f>
        <v>0</v>
      </c>
      <c r="Q1280">
        <v>15273</v>
      </c>
      <c r="V1280">
        <v>51.68</v>
      </c>
      <c r="AA1280">
        <v>51.68</v>
      </c>
      <c r="AE1280">
        <v>51.68</v>
      </c>
      <c r="AJ1280">
        <v>51.68</v>
      </c>
      <c r="AN1280">
        <v>51.68</v>
      </c>
      <c r="AS1280">
        <v>51.68</v>
      </c>
      <c r="AZ1280">
        <v>51.68</v>
      </c>
      <c r="BC1280">
        <v>51.68</v>
      </c>
      <c r="BH1280">
        <v>51.68</v>
      </c>
      <c r="BM1280">
        <v>51.68</v>
      </c>
      <c r="BR1280">
        <v>51.68</v>
      </c>
      <c r="BW1280">
        <v>0</v>
      </c>
      <c r="CB1280">
        <v>0</v>
      </c>
      <c r="CG1280">
        <v>0</v>
      </c>
      <c r="CK1280" s="17"/>
      <c r="CL1280">
        <v>51.68</v>
      </c>
      <c r="CQ1280">
        <v>32.97</v>
      </c>
      <c r="CV1280">
        <v>32.97</v>
      </c>
      <c r="DA1280">
        <v>32.97</v>
      </c>
      <c r="DF1280">
        <v>32.97</v>
      </c>
      <c r="DK1280">
        <v>32.97</v>
      </c>
      <c r="DP1280">
        <v>32.97</v>
      </c>
      <c r="DU1280">
        <v>0</v>
      </c>
      <c r="DW1280">
        <v>32.97</v>
      </c>
      <c r="EB1280">
        <v>32.97</v>
      </c>
      <c r="EG1280">
        <v>32.97</v>
      </c>
      <c r="EL1280">
        <v>32.97</v>
      </c>
      <c r="EQ1280">
        <v>32.97</v>
      </c>
      <c r="EV1280">
        <v>0</v>
      </c>
      <c r="FA1280">
        <v>32.97</v>
      </c>
      <c r="FF1280">
        <v>32.97</v>
      </c>
      <c r="FK1280">
        <v>32.97</v>
      </c>
      <c r="FP1280">
        <v>32.97</v>
      </c>
      <c r="FU1280">
        <v>32.97</v>
      </c>
      <c r="FZ1280">
        <v>32.97</v>
      </c>
      <c r="GE1280">
        <v>32.97</v>
      </c>
      <c r="GJ1280">
        <v>136.65</v>
      </c>
      <c r="GO1280">
        <v>169.15</v>
      </c>
      <c r="GT1280">
        <v>34.15</v>
      </c>
      <c r="GY1280">
        <v>34.15</v>
      </c>
      <c r="HD1280">
        <v>34.15</v>
      </c>
      <c r="HH1280">
        <v>0</v>
      </c>
      <c r="HN1280">
        <v>0</v>
      </c>
      <c r="HS1280">
        <v>0</v>
      </c>
      <c r="HX1280">
        <v>0</v>
      </c>
      <c r="IC1280">
        <v>0</v>
      </c>
      <c r="IH1280">
        <v>0</v>
      </c>
      <c r="IM1280">
        <v>33.78</v>
      </c>
      <c r="IR1280">
        <v>58.78</v>
      </c>
      <c r="IW1280">
        <v>33.78</v>
      </c>
      <c r="JA1280">
        <v>33.78</v>
      </c>
      <c r="JB1280">
        <v>0</v>
      </c>
      <c r="JG1280">
        <v>33.78</v>
      </c>
      <c r="JL1280">
        <v>33.78</v>
      </c>
      <c r="JQ1280">
        <v>33.78</v>
      </c>
    </row>
    <row r="1281" spans="1:277" x14ac:dyDescent="0.3">
      <c r="A1281" s="2">
        <f>IFERROR(AVERAGEIF(Customer_Revenue[[#This Row],[1/3/2022]:[3/31/2022]], "&gt;0"), 0)</f>
        <v>43.630769230769218</v>
      </c>
      <c r="B1281" s="1">
        <f>IFERROR(AVEDEV(Customer_Revenue[[#This Row],[1/3/2022]:[3/31/2022]]),0)</f>
        <v>1.3491124260354932</v>
      </c>
      <c r="C1281" s="1">
        <f>IFERROR(MAX(0,#REF!-#REF!),0)</f>
        <v>0</v>
      </c>
      <c r="D1281" s="1">
        <f>IFERROR(#REF!+#REF!,0)</f>
        <v>0</v>
      </c>
      <c r="E1281" s="2">
        <f>IFERROR(AVERAGEIF(Customer_Revenue[[#This Row],[4/1/2022]:[6/30/2022]], "&gt;0"), 0)</f>
        <v>43.263076923076923</v>
      </c>
      <c r="F1281" s="1">
        <f>IFERROR(AVEDEV(Customer_Revenue[[#This Row],[4/1/2022]:[6/30/2022]]),0)</f>
        <v>0.50272189349112473</v>
      </c>
      <c r="G1281" s="1">
        <f>IFERROR(MAX(0,#REF!-#REF!),0)</f>
        <v>0</v>
      </c>
      <c r="H1281" s="1">
        <f>IFERROR(#REF!+#REF!,0)</f>
        <v>0</v>
      </c>
      <c r="I1281" s="2">
        <f>IFERROR(AVERAGEIF(Customer_Revenue[[#This Row],[4/1/2022]:[9/30/2022]], "&gt;0"),0)</f>
        <v>43.586153846153863</v>
      </c>
      <c r="J1281" s="1">
        <f>IFERROR(AVEDEV(Customer_Revenue[[#This Row],[4/1/2022]:[9/30/2022]]),0)</f>
        <v>0.47502958579881138</v>
      </c>
      <c r="K1281" s="1">
        <f>IFERROR(MAX(0,Customer_Revenue[[#This Row],[Q3 Mean]]-Customer_Revenue[[#This Row],[Q3 Mean Absolute Deviation]]),0)</f>
        <v>43.111124260355055</v>
      </c>
      <c r="L1281" s="1">
        <f>IFERROR(MAX(0,Customer_Revenue[[#This Row],[Q3 Mean]]+Customer_Revenue[[#This Row],[Q3 Mean Absolute Deviation]]),0)</f>
        <v>44.061183431952671</v>
      </c>
      <c r="M1281" s="2">
        <f>IFERROR(AVERAGEIF(Customer_Revenue[[#This Row],[10/1/2021]:[3/31/2022]], "&gt;0"),0)</f>
        <v>50.207692307692319</v>
      </c>
      <c r="N1281" s="1">
        <f>IFERROR(AVEDEV(Customer_Revenue[[#This Row],[10/1/2021]:[3/31/2022]]),0)</f>
        <v>7.1538461538461542</v>
      </c>
      <c r="O1281" s="1">
        <f>IFERROR(MAX(0,#REF!-#REF!),0)</f>
        <v>0</v>
      </c>
      <c r="P1281" s="1">
        <f>IFERROR(#REF!+#REF!,0)</f>
        <v>0</v>
      </c>
      <c r="Q1281">
        <v>15274</v>
      </c>
      <c r="V1281">
        <v>44.9</v>
      </c>
      <c r="AA1281">
        <v>67.900000000000006</v>
      </c>
      <c r="AE1281">
        <v>83.4</v>
      </c>
      <c r="AJ1281">
        <v>54.4</v>
      </c>
      <c r="AN1281">
        <v>54.4</v>
      </c>
      <c r="AS1281">
        <v>54.4</v>
      </c>
      <c r="AX1281">
        <v>54.4</v>
      </c>
      <c r="BC1281">
        <v>54.4</v>
      </c>
      <c r="BH1281">
        <v>54.4</v>
      </c>
      <c r="BM1281">
        <v>54.4</v>
      </c>
      <c r="BR1281">
        <v>54.4</v>
      </c>
      <c r="BW1281">
        <v>54.4</v>
      </c>
      <c r="CB1281">
        <v>52.4</v>
      </c>
      <c r="CG1281">
        <v>52.4</v>
      </c>
      <c r="CK1281" s="17"/>
      <c r="CL1281">
        <v>42.9</v>
      </c>
      <c r="CQ1281">
        <v>42.9</v>
      </c>
      <c r="CV1281">
        <v>42.9</v>
      </c>
      <c r="DA1281">
        <v>42.9</v>
      </c>
      <c r="DF1281">
        <v>42.9</v>
      </c>
      <c r="DK1281">
        <v>42.9</v>
      </c>
      <c r="DP1281">
        <v>42.9</v>
      </c>
      <c r="DU1281">
        <v>42.9</v>
      </c>
      <c r="DZ1281">
        <v>42.9</v>
      </c>
      <c r="EE1281">
        <v>42.9</v>
      </c>
      <c r="EJ1281">
        <v>42.9</v>
      </c>
      <c r="EO1281">
        <v>42.9</v>
      </c>
      <c r="ET1281">
        <v>42.9</v>
      </c>
      <c r="EY1281">
        <v>42.9</v>
      </c>
      <c r="FD1281">
        <v>42.9</v>
      </c>
      <c r="FI1281">
        <v>42.9</v>
      </c>
      <c r="FN1281">
        <v>42.9</v>
      </c>
      <c r="FS1281">
        <v>42.9</v>
      </c>
      <c r="FX1281">
        <v>42.9</v>
      </c>
      <c r="GC1281">
        <v>42.9</v>
      </c>
      <c r="GH1281">
        <v>42.9</v>
      </c>
      <c r="GM1281">
        <v>44.08</v>
      </c>
      <c r="GR1281">
        <v>44.08</v>
      </c>
      <c r="GW1281">
        <v>44.08</v>
      </c>
      <c r="HB1281">
        <v>44.08</v>
      </c>
      <c r="HG1281">
        <v>44.08</v>
      </c>
      <c r="HL1281">
        <v>44.08</v>
      </c>
      <c r="HQ1281">
        <v>44.08</v>
      </c>
      <c r="HV1281">
        <v>44.08</v>
      </c>
      <c r="IA1281">
        <v>44.08</v>
      </c>
      <c r="IF1281">
        <v>44.08</v>
      </c>
      <c r="IK1281">
        <v>44.08</v>
      </c>
      <c r="IP1281">
        <v>43.71</v>
      </c>
      <c r="IU1281">
        <v>43.71</v>
      </c>
      <c r="IZ1281">
        <v>43.71</v>
      </c>
      <c r="JE1281">
        <v>43.71</v>
      </c>
      <c r="JJ1281">
        <v>43.71</v>
      </c>
      <c r="JO1281">
        <v>43.71</v>
      </c>
    </row>
    <row r="1282" spans="1:277" x14ac:dyDescent="0.3">
      <c r="A1282" s="2">
        <f>IFERROR(AVERAGEIF(Customer_Revenue[[#This Row],[1/3/2022]:[3/31/2022]], "&gt;0"), 0)</f>
        <v>27.580769230769228</v>
      </c>
      <c r="B1282" s="1">
        <f>IFERROR(AVEDEV(Customer_Revenue[[#This Row],[1/3/2022]:[3/31/2022]]),0)</f>
        <v>8.9914792899408287</v>
      </c>
      <c r="C1282" s="1">
        <f>IFERROR(MAX(0,#REF!-#REF!),0)</f>
        <v>0</v>
      </c>
      <c r="D1282" s="1">
        <f>IFERROR(#REF!+#REF!,0)</f>
        <v>0</v>
      </c>
      <c r="E1282" s="2">
        <f>IFERROR(AVERAGEIF(Customer_Revenue[[#This Row],[4/1/2022]:[6/30/2022]], "&gt;0"), 0)</f>
        <v>21.750769230769233</v>
      </c>
      <c r="F1282" s="1">
        <f>IFERROR(AVEDEV(Customer_Revenue[[#This Row],[4/1/2022]:[6/30/2022]]),0)</f>
        <v>8.8577514792899397</v>
      </c>
      <c r="G1282" s="1">
        <f>IFERROR(MAX(0,#REF!-#REF!),0)</f>
        <v>0</v>
      </c>
      <c r="H1282" s="1">
        <f>IFERROR(#REF!+#REF!,0)</f>
        <v>0</v>
      </c>
      <c r="I1282" s="2">
        <f>IFERROR(AVERAGEIF(Customer_Revenue[[#This Row],[4/1/2022]:[9/30/2022]], "&gt;0"),0)</f>
        <v>22.561923076923073</v>
      </c>
      <c r="J1282" s="1">
        <f>IFERROR(AVEDEV(Customer_Revenue[[#This Row],[4/1/2022]:[9/30/2022]]),0)</f>
        <v>9.2142307692307686</v>
      </c>
      <c r="K1282" s="1">
        <f>IFERROR(MAX(0,Customer_Revenue[[#This Row],[Q3 Mean]]-Customer_Revenue[[#This Row],[Q3 Mean Absolute Deviation]]),0)</f>
        <v>13.347692307692304</v>
      </c>
      <c r="L1282" s="1">
        <f>IFERROR(MAX(0,Customer_Revenue[[#This Row],[Q3 Mean]]+Customer_Revenue[[#This Row],[Q3 Mean Absolute Deviation]]),0)</f>
        <v>31.776153846153839</v>
      </c>
      <c r="M1282" s="2">
        <f>IFERROR(AVERAGEIF(Customer_Revenue[[#This Row],[10/1/2021]:[3/31/2022]], "&gt;0"),0)</f>
        <v>25.656153846153845</v>
      </c>
      <c r="N1282" s="1">
        <f>IFERROR(AVEDEV(Customer_Revenue[[#This Row],[10/1/2021]:[3/31/2022]]),0)</f>
        <v>8.6238461538461504</v>
      </c>
      <c r="O1282" s="1">
        <f>IFERROR(MAX(0,#REF!-#REF!),0)</f>
        <v>0</v>
      </c>
      <c r="P1282" s="1">
        <f>IFERROR(#REF!+#REF!,0)</f>
        <v>0</v>
      </c>
      <c r="Q1282">
        <v>15275</v>
      </c>
      <c r="V1282">
        <v>12.59</v>
      </c>
      <c r="AA1282">
        <v>27.98</v>
      </c>
      <c r="AE1282">
        <v>12.59</v>
      </c>
      <c r="AJ1282">
        <v>33.229999999999997</v>
      </c>
      <c r="AN1282">
        <v>17.84</v>
      </c>
      <c r="AS1282">
        <v>33.229999999999997</v>
      </c>
      <c r="AX1282">
        <v>17.84</v>
      </c>
      <c r="BC1282">
        <v>33.229999999999997</v>
      </c>
      <c r="BH1282">
        <v>17.84</v>
      </c>
      <c r="BM1282">
        <v>33.229999999999997</v>
      </c>
      <c r="BR1282">
        <v>17.84</v>
      </c>
      <c r="BW1282">
        <v>33.229999999999997</v>
      </c>
      <c r="CB1282">
        <v>17.84</v>
      </c>
      <c r="CG1282">
        <v>35.33</v>
      </c>
      <c r="CK1282" s="17"/>
      <c r="CL1282">
        <v>17.84</v>
      </c>
      <c r="CQ1282">
        <v>35.33</v>
      </c>
      <c r="CV1282">
        <v>17.84</v>
      </c>
      <c r="DA1282">
        <v>35.33</v>
      </c>
      <c r="DF1282">
        <v>17.84</v>
      </c>
      <c r="DK1282">
        <v>37.43</v>
      </c>
      <c r="DP1282">
        <v>17.84</v>
      </c>
      <c r="DU1282">
        <v>37.43</v>
      </c>
      <c r="DZ1282">
        <v>17.84</v>
      </c>
      <c r="EE1282">
        <v>35.33</v>
      </c>
      <c r="EJ1282">
        <v>17.84</v>
      </c>
      <c r="EO1282">
        <v>35.33</v>
      </c>
      <c r="ET1282">
        <v>17.84</v>
      </c>
      <c r="EY1282">
        <v>30.08</v>
      </c>
      <c r="FD1282">
        <v>12.59</v>
      </c>
      <c r="FI1282">
        <v>30.08</v>
      </c>
      <c r="FN1282">
        <v>12.59</v>
      </c>
      <c r="FS1282">
        <v>32.18</v>
      </c>
      <c r="FX1282">
        <v>12.59</v>
      </c>
      <c r="GC1282">
        <v>32.18</v>
      </c>
      <c r="GH1282">
        <v>12.59</v>
      </c>
      <c r="GM1282">
        <v>30.73</v>
      </c>
      <c r="GR1282">
        <v>13.24</v>
      </c>
      <c r="GW1282">
        <v>32.83</v>
      </c>
      <c r="HB1282">
        <v>13.24</v>
      </c>
      <c r="HG1282">
        <v>32.83</v>
      </c>
      <c r="HL1282">
        <v>13.24</v>
      </c>
      <c r="HQ1282">
        <v>32.83</v>
      </c>
      <c r="HV1282">
        <v>13.24</v>
      </c>
      <c r="IA1282">
        <v>34.93</v>
      </c>
      <c r="IF1282">
        <v>13.24</v>
      </c>
      <c r="IK1282">
        <v>34.93</v>
      </c>
      <c r="IP1282">
        <v>13.04</v>
      </c>
      <c r="IU1282">
        <v>30.53</v>
      </c>
      <c r="IZ1282">
        <v>13.04</v>
      </c>
      <c r="JE1282">
        <v>28.43</v>
      </c>
      <c r="JJ1282">
        <v>13.04</v>
      </c>
      <c r="JO1282">
        <v>30.53</v>
      </c>
    </row>
    <row r="1283" spans="1:277" x14ac:dyDescent="0.3">
      <c r="A1283" s="2">
        <f>IFERROR(AVERAGEIF(Customer_Revenue[[#This Row],[1/3/2022]:[3/31/2022]], "&gt;0"), 0)</f>
        <v>56.640769230769223</v>
      </c>
      <c r="B1283" s="1">
        <f>IFERROR(AVEDEV(Customer_Revenue[[#This Row],[1/3/2022]:[3/31/2022]]),0)</f>
        <v>2.3808284023668631</v>
      </c>
      <c r="C1283" s="1">
        <f>IFERROR(MAX(0,#REF!-#REF!),0)</f>
        <v>0</v>
      </c>
      <c r="D1283" s="1">
        <f>IFERROR(#REF!+#REF!,0)</f>
        <v>0</v>
      </c>
      <c r="E1283" s="2">
        <f>IFERROR(AVERAGEIF(Customer_Revenue[[#This Row],[4/1/2022]:[6/30/2022]], "&gt;0"), 0)</f>
        <v>57.372307692307686</v>
      </c>
      <c r="F1283" s="1">
        <f>IFERROR(AVEDEV(Customer_Revenue[[#This Row],[4/1/2022]:[6/30/2022]]),0)</f>
        <v>2.3528994082840238</v>
      </c>
      <c r="G1283" s="1">
        <f>IFERROR(MAX(0,#REF!-#REF!),0)</f>
        <v>0</v>
      </c>
      <c r="H1283" s="1">
        <f>IFERROR(#REF!+#REF!,0)</f>
        <v>0</v>
      </c>
      <c r="I1283" s="2">
        <f>IFERROR(AVERAGEIF(Customer_Revenue[[#This Row],[4/1/2022]:[9/30/2022]], "&gt;0"),0)</f>
        <v>57.782307692307683</v>
      </c>
      <c r="J1283" s="1">
        <f>IFERROR(AVEDEV(Customer_Revenue[[#This Row],[4/1/2022]:[9/30/2022]]),0)</f>
        <v>2.4252071005917162</v>
      </c>
      <c r="K1283" s="1">
        <f>IFERROR(MAX(0,Customer_Revenue[[#This Row],[Q3 Mean]]-Customer_Revenue[[#This Row],[Q3 Mean Absolute Deviation]]),0)</f>
        <v>55.35710059171597</v>
      </c>
      <c r="L1283" s="1">
        <f>IFERROR(MAX(0,Customer_Revenue[[#This Row],[Q3 Mean]]+Customer_Revenue[[#This Row],[Q3 Mean Absolute Deviation]]),0)</f>
        <v>60.207514792899396</v>
      </c>
      <c r="M1283" s="2">
        <f>IFERROR(AVERAGEIF(Customer_Revenue[[#This Row],[10/1/2021]:[3/31/2022]], "&gt;0"),0)</f>
        <v>56.958260869565216</v>
      </c>
      <c r="N1283" s="1">
        <f>IFERROR(AVEDEV(Customer_Revenue[[#This Row],[10/1/2021]:[3/31/2022]]),0)</f>
        <v>14.376296296296299</v>
      </c>
      <c r="O1283" s="1">
        <f>IFERROR(MAX(0,#REF!-#REF!),0)</f>
        <v>0</v>
      </c>
      <c r="P1283" s="1">
        <f>IFERROR(#REF!+#REF!,0)</f>
        <v>0</v>
      </c>
      <c r="Q1283">
        <v>15276</v>
      </c>
      <c r="V1283">
        <v>59.18</v>
      </c>
      <c r="AA1283">
        <v>54.39</v>
      </c>
      <c r="AE1283">
        <v>59.18</v>
      </c>
      <c r="AJ1283">
        <v>54.39</v>
      </c>
      <c r="AM1283">
        <v>60.05</v>
      </c>
      <c r="AT1283">
        <v>0</v>
      </c>
      <c r="AW1283">
        <v>0</v>
      </c>
      <c r="AY1283">
        <v>0</v>
      </c>
      <c r="BB1283">
        <v>0</v>
      </c>
      <c r="BG1283">
        <v>59.22</v>
      </c>
      <c r="BL1283">
        <v>54.43</v>
      </c>
      <c r="BQ1283">
        <v>59.22</v>
      </c>
      <c r="BV1283">
        <v>54.43</v>
      </c>
      <c r="CA1283">
        <v>59.22</v>
      </c>
      <c r="CF1283">
        <v>54.43</v>
      </c>
      <c r="CK1283" s="17">
        <v>59.22</v>
      </c>
      <c r="CP1283">
        <v>54.43</v>
      </c>
      <c r="CU1283">
        <v>59.22</v>
      </c>
      <c r="CZ1283">
        <v>54.43</v>
      </c>
      <c r="DE1283">
        <v>59.22</v>
      </c>
      <c r="DJ1283">
        <v>54.43</v>
      </c>
      <c r="DO1283">
        <v>59.22</v>
      </c>
      <c r="DT1283">
        <v>54.43</v>
      </c>
      <c r="DY1283">
        <v>59.22</v>
      </c>
      <c r="ED1283">
        <v>54.43</v>
      </c>
      <c r="EI1283">
        <v>59.22</v>
      </c>
      <c r="EN1283">
        <v>54.43</v>
      </c>
      <c r="ES1283">
        <v>59.22</v>
      </c>
      <c r="EX1283">
        <v>54.43</v>
      </c>
      <c r="FC1283">
        <v>59.22</v>
      </c>
      <c r="FH1283">
        <v>54.43</v>
      </c>
      <c r="FM1283">
        <v>59.22</v>
      </c>
      <c r="FR1283">
        <v>54.43</v>
      </c>
      <c r="FW1283">
        <v>59.22</v>
      </c>
      <c r="GB1283">
        <v>54.43</v>
      </c>
      <c r="GG1283">
        <v>59.22</v>
      </c>
      <c r="GL1283">
        <v>55.61</v>
      </c>
      <c r="GQ1283">
        <v>60.4</v>
      </c>
      <c r="GV1283">
        <v>55.61</v>
      </c>
      <c r="HA1283">
        <v>60.4</v>
      </c>
      <c r="HF1283">
        <v>55.61</v>
      </c>
      <c r="HK1283">
        <v>60.4</v>
      </c>
      <c r="HP1283">
        <v>55.61</v>
      </c>
      <c r="HU1283">
        <v>60.4</v>
      </c>
      <c r="HZ1283">
        <v>55.61</v>
      </c>
      <c r="IE1283">
        <v>60.4</v>
      </c>
      <c r="IJ1283">
        <v>55.61</v>
      </c>
      <c r="IO1283">
        <v>60.03</v>
      </c>
      <c r="IT1283">
        <v>62.29</v>
      </c>
      <c r="IY1283">
        <v>60.03</v>
      </c>
      <c r="JD1283">
        <v>55.24</v>
      </c>
      <c r="JI1283">
        <v>60.03</v>
      </c>
      <c r="JN1283">
        <v>55.24</v>
      </c>
    </row>
    <row r="1284" spans="1:277" x14ac:dyDescent="0.3">
      <c r="A1284" s="2">
        <f>IFERROR(AVERAGEIF(Customer_Revenue[[#This Row],[1/3/2022]:[3/31/2022]], "&gt;0"), 0)</f>
        <v>27.643333333333331</v>
      </c>
      <c r="B1284" s="1">
        <f>IFERROR(AVEDEV(Customer_Revenue[[#This Row],[1/3/2022]:[3/31/2022]]),0)</f>
        <v>2.2177777777777763</v>
      </c>
      <c r="C1284" s="1">
        <f>IFERROR(MAX(0,#REF!-#REF!),0)</f>
        <v>0</v>
      </c>
      <c r="D1284" s="1">
        <f>IFERROR(#REF!+#REF!,0)</f>
        <v>0</v>
      </c>
      <c r="E1284" s="2">
        <f>IFERROR(AVERAGEIF(Customer_Revenue[[#This Row],[4/1/2022]:[6/30/2022]], "&gt;0"), 0)</f>
        <v>32.159999999999997</v>
      </c>
      <c r="F1284" s="1">
        <f>IFERROR(AVEDEV(Customer_Revenue[[#This Row],[4/1/2022]:[6/30/2022]]),0)</f>
        <v>0.62857142857142734</v>
      </c>
      <c r="G1284" s="1">
        <f>IFERROR(MAX(0,#REF!-#REF!),0)</f>
        <v>0</v>
      </c>
      <c r="H1284" s="1">
        <f>IFERROR(#REF!+#REF!,0)</f>
        <v>0</v>
      </c>
      <c r="I1284" s="2">
        <f>IFERROR(AVERAGEIF(Customer_Revenue[[#This Row],[4/1/2022]:[9/30/2022]], "&gt;0"),0)</f>
        <v>32.55692307692307</v>
      </c>
      <c r="J1284" s="1">
        <f>IFERROR(AVEDEV(Customer_Revenue[[#This Row],[4/1/2022]:[9/30/2022]]),0)</f>
        <v>0.64378698224852227</v>
      </c>
      <c r="K1284" s="1">
        <f>IFERROR(MAX(0,Customer_Revenue[[#This Row],[Q3 Mean]]-Customer_Revenue[[#This Row],[Q3 Mean Absolute Deviation]]),0)</f>
        <v>31.913136094674549</v>
      </c>
      <c r="L1284" s="1">
        <f>IFERROR(MAX(0,Customer_Revenue[[#This Row],[Q3 Mean]]+Customer_Revenue[[#This Row],[Q3 Mean Absolute Deviation]]),0)</f>
        <v>33.200710059171591</v>
      </c>
      <c r="M1284" s="2">
        <f>IFERROR(AVERAGEIF(Customer_Revenue[[#This Row],[10/1/2021]:[3/31/2022]], "&gt;0"),0)</f>
        <v>25.116923076923076</v>
      </c>
      <c r="N1284" s="1">
        <f>IFERROR(AVEDEV(Customer_Revenue[[#This Row],[10/1/2021]:[3/31/2022]]),0)</f>
        <v>4.4624489795918363</v>
      </c>
      <c r="O1284" s="1">
        <f>IFERROR(MAX(0,#REF!-#REF!),0)</f>
        <v>0</v>
      </c>
      <c r="P1284" s="1">
        <f>IFERROR(#REF!+#REF!,0)</f>
        <v>0</v>
      </c>
      <c r="Q1284">
        <v>15277</v>
      </c>
      <c r="AB1284">
        <v>21.74</v>
      </c>
      <c r="AK1284">
        <v>21.74</v>
      </c>
      <c r="AQ1284">
        <v>21.74</v>
      </c>
      <c r="AS1284">
        <v>0</v>
      </c>
      <c r="AX1284">
        <v>21.74</v>
      </c>
      <c r="BH1284">
        <v>21.74</v>
      </c>
      <c r="BU1284">
        <v>25.98</v>
      </c>
      <c r="CB1284">
        <v>25.98</v>
      </c>
      <c r="CK1284" s="17"/>
      <c r="CL1284">
        <v>25.98</v>
      </c>
      <c r="CV1284">
        <v>25.98</v>
      </c>
      <c r="DF1284">
        <v>25.98</v>
      </c>
      <c r="DP1284">
        <v>25.98</v>
      </c>
      <c r="DZ1284">
        <v>30.22</v>
      </c>
      <c r="EJ1284">
        <v>31.72</v>
      </c>
      <c r="ET1284">
        <v>31.72</v>
      </c>
      <c r="FD1284">
        <v>31.72</v>
      </c>
      <c r="FN1284">
        <v>31.72</v>
      </c>
      <c r="FX1284">
        <v>31.72</v>
      </c>
      <c r="GH1284">
        <v>31.72</v>
      </c>
      <c r="GR1284">
        <v>33.26</v>
      </c>
      <c r="HB1284">
        <v>33.26</v>
      </c>
      <c r="HL1284">
        <v>33.26</v>
      </c>
      <c r="HV1284">
        <v>33.26</v>
      </c>
      <c r="IF1284">
        <v>33.26</v>
      </c>
      <c r="IP1284">
        <v>32.78</v>
      </c>
      <c r="IZ1284">
        <v>32.78</v>
      </c>
      <c r="JJ1284">
        <v>32.78</v>
      </c>
    </row>
    <row r="1285" spans="1:277" x14ac:dyDescent="0.3">
      <c r="A1285" s="2">
        <f>IFERROR(AVERAGEIF(Customer_Revenue[[#This Row],[1/3/2022]:[3/31/2022]], "&gt;0"), 0)</f>
        <v>48.206923076923076</v>
      </c>
      <c r="B1285" s="1">
        <f>IFERROR(AVEDEV(Customer_Revenue[[#This Row],[1/3/2022]:[3/31/2022]]),0)</f>
        <v>1.0579881656804757</v>
      </c>
      <c r="C1285" s="1">
        <f>IFERROR(MAX(0,#REF!-#REF!),0)</f>
        <v>0</v>
      </c>
      <c r="D1285" s="1">
        <f>IFERROR(#REF!+#REF!,0)</f>
        <v>0</v>
      </c>
      <c r="E1285" s="2">
        <f>IFERROR(AVERAGEIF(Customer_Revenue[[#This Row],[4/1/2022]:[6/30/2022]], "&gt;0"), 0)</f>
        <v>49.059999999999995</v>
      </c>
      <c r="F1285" s="1">
        <f>IFERROR(AVEDEV(Customer_Revenue[[#This Row],[4/1/2022]:[6/30/2022]]),0)</f>
        <v>0.38769230769230434</v>
      </c>
      <c r="G1285" s="1">
        <f>IFERROR(MAX(0,#REF!-#REF!),0)</f>
        <v>0</v>
      </c>
      <c r="H1285" s="1">
        <f>IFERROR(#REF!+#REF!,0)</f>
        <v>0</v>
      </c>
      <c r="I1285" s="2">
        <f>IFERROR(AVERAGEIF(Customer_Revenue[[#This Row],[4/1/2022]:[9/30/2022]], "&gt;0"),0)</f>
        <v>51.521923076923109</v>
      </c>
      <c r="J1285" s="1">
        <f>IFERROR(AVEDEV(Customer_Revenue[[#This Row],[4/1/2022]:[9/30/2022]]),0)</f>
        <v>4.2821597633136435</v>
      </c>
      <c r="K1285" s="1">
        <f>IFERROR(MAX(0,Customer_Revenue[[#This Row],[Q3 Mean]]-Customer_Revenue[[#This Row],[Q3 Mean Absolute Deviation]]),0)</f>
        <v>47.239763313609465</v>
      </c>
      <c r="L1285" s="1">
        <f>IFERROR(MAX(0,Customer_Revenue[[#This Row],[Q3 Mean]]+Customer_Revenue[[#This Row],[Q3 Mean Absolute Deviation]]),0)</f>
        <v>55.804082840236752</v>
      </c>
      <c r="M1285" s="2">
        <f>IFERROR(AVERAGEIF(Customer_Revenue[[#This Row],[10/1/2021]:[3/31/2022]], "&gt;0"),0)</f>
        <v>48.323846153846134</v>
      </c>
      <c r="N1285" s="1">
        <f>IFERROR(AVEDEV(Customer_Revenue[[#This Row],[10/1/2021]:[3/31/2022]]),0)</f>
        <v>0.78627218934912879</v>
      </c>
      <c r="O1285" s="1">
        <f>IFERROR(MAX(0,#REF!-#REF!),0)</f>
        <v>0</v>
      </c>
      <c r="P1285" s="1">
        <f>IFERROR(#REF!+#REF!,0)</f>
        <v>0</v>
      </c>
      <c r="Q1285">
        <v>15278</v>
      </c>
      <c r="V1285">
        <v>46.71</v>
      </c>
      <c r="AA1285">
        <v>46.71</v>
      </c>
      <c r="AE1285">
        <v>48.51</v>
      </c>
      <c r="AJ1285">
        <v>48.78</v>
      </c>
      <c r="AN1285">
        <v>48.78</v>
      </c>
      <c r="AS1285">
        <v>48.78</v>
      </c>
      <c r="AX1285">
        <v>48.78</v>
      </c>
      <c r="BC1285">
        <v>48.78</v>
      </c>
      <c r="BH1285">
        <v>48.78</v>
      </c>
      <c r="BM1285">
        <v>48.78</v>
      </c>
      <c r="BR1285">
        <v>48.78</v>
      </c>
      <c r="BW1285">
        <v>48.78</v>
      </c>
      <c r="CB1285">
        <v>48.78</v>
      </c>
      <c r="CG1285">
        <v>48.78</v>
      </c>
      <c r="CK1285" s="17"/>
      <c r="CL1285">
        <v>48.78</v>
      </c>
      <c r="CQ1285">
        <v>48.78</v>
      </c>
      <c r="CV1285">
        <v>48.78</v>
      </c>
      <c r="DA1285">
        <v>48.78</v>
      </c>
      <c r="DF1285">
        <v>48.78</v>
      </c>
      <c r="DK1285">
        <v>48.78</v>
      </c>
      <c r="DP1285">
        <v>48.78</v>
      </c>
      <c r="DU1285">
        <v>41.33</v>
      </c>
      <c r="DZ1285">
        <v>48.78</v>
      </c>
      <c r="EE1285">
        <v>48.78</v>
      </c>
      <c r="EJ1285">
        <v>48.78</v>
      </c>
      <c r="EO1285">
        <v>48.78</v>
      </c>
      <c r="ET1285">
        <v>48.78</v>
      </c>
      <c r="EY1285">
        <v>48.78</v>
      </c>
      <c r="FD1285">
        <v>48.78</v>
      </c>
      <c r="FI1285">
        <v>48.78</v>
      </c>
      <c r="FN1285">
        <v>48.78</v>
      </c>
      <c r="FS1285">
        <v>48.78</v>
      </c>
      <c r="FX1285">
        <v>48.78</v>
      </c>
      <c r="GC1285">
        <v>48.78</v>
      </c>
      <c r="GH1285">
        <v>48.78</v>
      </c>
      <c r="GM1285">
        <v>49.69</v>
      </c>
      <c r="GR1285">
        <v>49.69</v>
      </c>
      <c r="GW1285">
        <v>49.69</v>
      </c>
      <c r="HB1285">
        <v>49.69</v>
      </c>
      <c r="HG1285">
        <v>49.69</v>
      </c>
      <c r="HL1285">
        <v>107.19</v>
      </c>
      <c r="HQ1285">
        <v>49.69</v>
      </c>
      <c r="HV1285">
        <v>49.69</v>
      </c>
      <c r="IA1285">
        <v>49.69</v>
      </c>
      <c r="IF1285">
        <v>49.69</v>
      </c>
      <c r="IK1285">
        <v>49.69</v>
      </c>
      <c r="IP1285">
        <v>49.41</v>
      </c>
      <c r="IU1285">
        <v>49.41</v>
      </c>
      <c r="IZ1285">
        <v>49.41</v>
      </c>
      <c r="JE1285">
        <v>49.41</v>
      </c>
      <c r="JJ1285">
        <v>49.41</v>
      </c>
      <c r="JO1285">
        <v>49.41</v>
      </c>
    </row>
    <row r="1286" spans="1:277" x14ac:dyDescent="0.3">
      <c r="A1286" s="2">
        <f>IFERROR(AVERAGEIF(Customer_Revenue[[#This Row],[1/3/2022]:[3/31/2022]], "&gt;0"), 0)</f>
        <v>46.975714285714282</v>
      </c>
      <c r="B1286" s="1">
        <f>IFERROR(AVEDEV(Customer_Revenue[[#This Row],[1/3/2022]:[3/31/2022]]),0)</f>
        <v>2.2016326530612247</v>
      </c>
      <c r="C1286" s="1">
        <f>IFERROR(MAX(0,#REF!-#REF!),0)</f>
        <v>0</v>
      </c>
      <c r="D1286" s="1">
        <f>IFERROR(#REF!+#REF!,0)</f>
        <v>0</v>
      </c>
      <c r="E1286" s="2">
        <f>IFERROR(AVERAGEIF(Customer_Revenue[[#This Row],[4/1/2022]:[6/30/2022]], "&gt;0"), 0)</f>
        <v>37.043333333333329</v>
      </c>
      <c r="F1286" s="1">
        <f>IFERROR(AVEDEV(Customer_Revenue[[#This Row],[4/1/2022]:[6/30/2022]]),0)</f>
        <v>0.68444444444444252</v>
      </c>
      <c r="G1286" s="1">
        <f>IFERROR(MAX(0,#REF!-#REF!),0)</f>
        <v>0</v>
      </c>
      <c r="H1286" s="1">
        <f>IFERROR(#REF!+#REF!,0)</f>
        <v>0</v>
      </c>
      <c r="I1286" s="2">
        <f>IFERROR(AVERAGEIF(Customer_Revenue[[#This Row],[4/1/2022]:[9/30/2022]], "&gt;0"),0)</f>
        <v>38.180769230769229</v>
      </c>
      <c r="J1286" s="1">
        <f>IFERROR(AVEDEV(Customer_Revenue[[#This Row],[4/1/2022]:[9/30/2022]]),0)</f>
        <v>1.2828402366863887</v>
      </c>
      <c r="K1286" s="1">
        <f>IFERROR(MAX(0,Customer_Revenue[[#This Row],[Q3 Mean]]-Customer_Revenue[[#This Row],[Q3 Mean Absolute Deviation]]),0)</f>
        <v>36.897928994082839</v>
      </c>
      <c r="L1286" s="1">
        <f>IFERROR(MAX(0,Customer_Revenue[[#This Row],[Q3 Mean]]+Customer_Revenue[[#This Row],[Q3 Mean Absolute Deviation]]),0)</f>
        <v>39.463609467455619</v>
      </c>
      <c r="M1286" s="2">
        <f>IFERROR(AVERAGEIF(Customer_Revenue[[#This Row],[10/1/2021]:[3/31/2022]], "&gt;0"),0)</f>
        <v>42.821428571428569</v>
      </c>
      <c r="N1286" s="1">
        <f>IFERROR(AVEDEV(Customer_Revenue[[#This Row],[10/1/2021]:[3/31/2022]]),0)</f>
        <v>6.0726530612244902</v>
      </c>
      <c r="O1286" s="1">
        <f>IFERROR(MAX(0,#REF!-#REF!),0)</f>
        <v>0</v>
      </c>
      <c r="P1286" s="1">
        <f>IFERROR(#REF!+#REF!,0)</f>
        <v>0</v>
      </c>
      <c r="Q1286">
        <v>15279</v>
      </c>
      <c r="R1286">
        <v>35.03</v>
      </c>
      <c r="AB1286">
        <v>35.03</v>
      </c>
      <c r="AL1286">
        <v>35.03</v>
      </c>
      <c r="AV1286">
        <v>35.03</v>
      </c>
      <c r="BF1286">
        <v>35.03</v>
      </c>
      <c r="BP1286">
        <v>47.76</v>
      </c>
      <c r="BZ1286">
        <v>47.76</v>
      </c>
      <c r="CJ1286">
        <v>47.76</v>
      </c>
      <c r="CK1286" s="17"/>
      <c r="CT1286">
        <v>47.76</v>
      </c>
      <c r="DI1286">
        <v>47.76</v>
      </c>
      <c r="DN1286">
        <v>47.76</v>
      </c>
      <c r="DX1286">
        <v>39.270000000000003</v>
      </c>
      <c r="EH1286">
        <v>49.26</v>
      </c>
      <c r="EQ1286">
        <v>49.26</v>
      </c>
      <c r="FA1286">
        <v>36.53</v>
      </c>
      <c r="FK1286">
        <v>36.53</v>
      </c>
      <c r="FU1286">
        <v>36.53</v>
      </c>
      <c r="GE1286">
        <v>36.53</v>
      </c>
      <c r="GO1286">
        <v>38.07</v>
      </c>
      <c r="GY1286">
        <v>38.07</v>
      </c>
      <c r="HI1286">
        <v>38.07</v>
      </c>
      <c r="HS1286">
        <v>38.07</v>
      </c>
      <c r="IC1286">
        <v>38.07</v>
      </c>
      <c r="IM1286">
        <v>37.590000000000003</v>
      </c>
      <c r="IW1286">
        <v>37.590000000000003</v>
      </c>
      <c r="JG1286">
        <v>42.35</v>
      </c>
      <c r="JQ1286">
        <v>42.35</v>
      </c>
    </row>
    <row r="1287" spans="1:277" x14ac:dyDescent="0.3">
      <c r="A1287" s="2">
        <f>IFERROR(AVERAGEIF(Customer_Revenue[[#This Row],[1/3/2022]:[3/31/2022]], "&gt;0"), 0)</f>
        <v>25.34</v>
      </c>
      <c r="B1287" s="1">
        <f>IFERROR(AVEDEV(Customer_Revenue[[#This Row],[1/3/2022]:[3/31/2022]]),0)</f>
        <v>5.5431250000000016</v>
      </c>
      <c r="C1287" s="1">
        <f>IFERROR(MAX(0,#REF!-#REF!),0)</f>
        <v>0</v>
      </c>
      <c r="D1287" s="1">
        <f>IFERROR(#REF!+#REF!,0)</f>
        <v>0</v>
      </c>
      <c r="E1287" s="2">
        <f>IFERROR(AVERAGEIF(Customer_Revenue[[#This Row],[4/1/2022]:[6/30/2022]], "&gt;0"), 0)</f>
        <v>25.733333333333334</v>
      </c>
      <c r="F1287" s="1">
        <f>IFERROR(AVEDEV(Customer_Revenue[[#This Row],[4/1/2022]:[6/30/2022]]),0)</f>
        <v>0.52444444444444471</v>
      </c>
      <c r="G1287" s="1">
        <f>IFERROR(MAX(0,#REF!-#REF!),0)</f>
        <v>0</v>
      </c>
      <c r="H1287" s="1">
        <f>IFERROR(#REF!+#REF!,0)</f>
        <v>0</v>
      </c>
      <c r="I1287" s="2">
        <f>IFERROR(AVERAGEIF(Customer_Revenue[[#This Row],[4/1/2022]:[9/30/2022]], "&gt;0"),0)</f>
        <v>26.071538461538459</v>
      </c>
      <c r="J1287" s="1">
        <f>IFERROR(AVEDEV(Customer_Revenue[[#This Row],[4/1/2022]:[9/30/2022]]),0)</f>
        <v>0.4501775147928998</v>
      </c>
      <c r="K1287" s="1">
        <f>IFERROR(MAX(0,Customer_Revenue[[#This Row],[Q3 Mean]]-Customer_Revenue[[#This Row],[Q3 Mean Absolute Deviation]]),0)</f>
        <v>25.621360946745561</v>
      </c>
      <c r="L1287" s="1">
        <f>IFERROR(MAX(0,Customer_Revenue[[#This Row],[Q3 Mean]]+Customer_Revenue[[#This Row],[Q3 Mean Absolute Deviation]]),0)</f>
        <v>26.521715976331357</v>
      </c>
      <c r="M1287" s="2">
        <f>IFERROR(AVERAGEIF(Customer_Revenue[[#This Row],[10/1/2021]:[3/31/2022]], "&gt;0"),0)</f>
        <v>25.339999999999996</v>
      </c>
      <c r="N1287" s="1">
        <f>IFERROR(AVEDEV(Customer_Revenue[[#This Row],[10/1/2021]:[3/31/2022]]),0)</f>
        <v>3.3614285714285734</v>
      </c>
      <c r="O1287" s="1">
        <f>IFERROR(MAX(0,#REF!-#REF!),0)</f>
        <v>0</v>
      </c>
      <c r="P1287" s="1">
        <f>IFERROR(#REF!+#REF!,0)</f>
        <v>0</v>
      </c>
      <c r="Q1287">
        <v>15280</v>
      </c>
      <c r="Z1287">
        <v>25.34</v>
      </c>
      <c r="AI1287">
        <v>25.34</v>
      </c>
      <c r="AS1287">
        <v>25.34</v>
      </c>
      <c r="BC1287">
        <v>25.34</v>
      </c>
      <c r="BM1287">
        <v>25.34</v>
      </c>
      <c r="BW1287">
        <v>25.34</v>
      </c>
      <c r="CG1287">
        <v>25.34</v>
      </c>
      <c r="CK1287" s="17"/>
      <c r="CQ1287">
        <v>25.34</v>
      </c>
      <c r="CR1287">
        <v>0</v>
      </c>
      <c r="DA1287">
        <v>25.34</v>
      </c>
      <c r="DK1287">
        <v>25.34</v>
      </c>
      <c r="DU1287">
        <v>25.34</v>
      </c>
      <c r="EE1287">
        <v>25.34</v>
      </c>
      <c r="EO1287">
        <v>25.34</v>
      </c>
      <c r="EY1287">
        <v>25.34</v>
      </c>
      <c r="FI1287">
        <v>25.34</v>
      </c>
      <c r="FS1287">
        <v>25.34</v>
      </c>
      <c r="GC1287">
        <v>25.34</v>
      </c>
      <c r="GM1287">
        <v>26.52</v>
      </c>
      <c r="GW1287">
        <v>26.52</v>
      </c>
      <c r="HG1287">
        <v>26.52</v>
      </c>
      <c r="HQ1287">
        <v>26.52</v>
      </c>
      <c r="IA1287">
        <v>26.52</v>
      </c>
      <c r="IK1287">
        <v>26.52</v>
      </c>
      <c r="IU1287">
        <v>26.15</v>
      </c>
      <c r="JE1287">
        <v>26.15</v>
      </c>
      <c r="JO1287">
        <v>26.15</v>
      </c>
    </row>
    <row r="1288" spans="1:277" x14ac:dyDescent="0.3">
      <c r="A1288" s="2">
        <f>IFERROR(AVERAGEIF(Customer_Revenue[[#This Row],[1/3/2022]:[3/31/2022]], "&gt;0"), 0)</f>
        <v>122.4446153846154</v>
      </c>
      <c r="B1288" s="1">
        <f>IFERROR(AVEDEV(Customer_Revenue[[#This Row],[1/3/2022]:[3/31/2022]]),0)</f>
        <v>25.438571428571429</v>
      </c>
      <c r="C1288" s="1">
        <f>IFERROR(MAX(0,#REF!-#REF!),0)</f>
        <v>0</v>
      </c>
      <c r="D1288" s="1">
        <f>IFERROR(#REF!+#REF!,0)</f>
        <v>0</v>
      </c>
      <c r="E1288" s="2">
        <f>IFERROR(AVERAGEIF(Customer_Revenue[[#This Row],[4/1/2022]:[6/30/2022]], "&gt;0"), 0)</f>
        <v>136.58153846153846</v>
      </c>
      <c r="F1288" s="1">
        <f>IFERROR(AVEDEV(Customer_Revenue[[#This Row],[4/1/2022]:[6/30/2022]]),0)</f>
        <v>29.727142857142859</v>
      </c>
      <c r="G1288" s="1">
        <f>IFERROR(MAX(0,#REF!-#REF!),0)</f>
        <v>0</v>
      </c>
      <c r="H1288" s="1">
        <f>IFERROR(#REF!+#REF!,0)</f>
        <v>0</v>
      </c>
      <c r="I1288" s="2">
        <f>IFERROR(AVERAGEIF(Customer_Revenue[[#This Row],[4/1/2022]:[9/30/2022]], "&gt;0"),0)</f>
        <v>135.26115384615386</v>
      </c>
      <c r="J1288" s="1">
        <f>IFERROR(AVEDEV(Customer_Revenue[[#This Row],[4/1/2022]:[9/30/2022]]),0)</f>
        <v>27.816785714285711</v>
      </c>
      <c r="K1288" s="1">
        <f>IFERROR(MAX(0,Customer_Revenue[[#This Row],[Q3 Mean]]-Customer_Revenue[[#This Row],[Q3 Mean Absolute Deviation]]),0)</f>
        <v>107.44436813186815</v>
      </c>
      <c r="L1288" s="1">
        <f>IFERROR(MAX(0,Customer_Revenue[[#This Row],[Q3 Mean]]+Customer_Revenue[[#This Row],[Q3 Mean Absolute Deviation]]),0)</f>
        <v>163.07793956043957</v>
      </c>
      <c r="M1288" s="2">
        <f>IFERROR(AVERAGEIF(Customer_Revenue[[#This Row],[10/1/2021]:[3/31/2022]], "&gt;0"),0)</f>
        <v>118.58500000000002</v>
      </c>
      <c r="N1288" s="1">
        <f>IFERROR(AVEDEV(Customer_Revenue[[#This Row],[10/1/2021]:[3/31/2022]]),0)</f>
        <v>38.024285714285725</v>
      </c>
      <c r="O1288" s="1">
        <f>IFERROR(MAX(0,#REF!-#REF!),0)</f>
        <v>0</v>
      </c>
      <c r="P1288" s="1">
        <f>IFERROR(#REF!+#REF!,0)</f>
        <v>0</v>
      </c>
      <c r="Q1288">
        <v>15281</v>
      </c>
      <c r="V1288">
        <v>144.53</v>
      </c>
      <c r="AA1288">
        <v>102.42</v>
      </c>
      <c r="AE1288">
        <v>144.53</v>
      </c>
      <c r="AJ1288">
        <v>102.42</v>
      </c>
      <c r="AP1288">
        <v>132.68</v>
      </c>
      <c r="AU1288">
        <v>67.36</v>
      </c>
      <c r="AZ1288">
        <v>66.36</v>
      </c>
      <c r="BE1288">
        <v>102.43</v>
      </c>
      <c r="BJ1288">
        <v>144.55000000000001</v>
      </c>
      <c r="BO1288">
        <v>102.43</v>
      </c>
      <c r="BR1288">
        <v>-61.52</v>
      </c>
      <c r="BT1288">
        <v>0</v>
      </c>
      <c r="BY1288">
        <v>0</v>
      </c>
      <c r="CD1288">
        <v>144.55000000000001</v>
      </c>
      <c r="CI1288">
        <v>102.43</v>
      </c>
      <c r="CK1288" s="17"/>
      <c r="CN1288">
        <v>144.55000000000001</v>
      </c>
      <c r="CS1288">
        <v>102.43</v>
      </c>
      <c r="CX1288">
        <v>117.3</v>
      </c>
      <c r="DC1288">
        <v>102.43</v>
      </c>
      <c r="DH1288">
        <v>144.55000000000001</v>
      </c>
      <c r="DM1288">
        <v>102.43</v>
      </c>
      <c r="DR1288">
        <v>144.55000000000001</v>
      </c>
      <c r="DW1288">
        <v>102.43</v>
      </c>
      <c r="EB1288">
        <v>144.55000000000001</v>
      </c>
      <c r="EG1288">
        <v>120.67</v>
      </c>
      <c r="EI1288">
        <v>-10</v>
      </c>
      <c r="EL1288">
        <v>152.79</v>
      </c>
      <c r="EQ1288">
        <v>110.67</v>
      </c>
      <c r="EV1288">
        <v>152.79</v>
      </c>
      <c r="FA1288">
        <v>110.67</v>
      </c>
      <c r="FF1288">
        <v>152.79</v>
      </c>
      <c r="FK1288">
        <v>110.67</v>
      </c>
      <c r="FP1288">
        <v>152.79</v>
      </c>
      <c r="FU1288">
        <v>125.67</v>
      </c>
      <c r="FZ1288">
        <v>177.79</v>
      </c>
      <c r="GA1288">
        <v>-5</v>
      </c>
      <c r="GE1288">
        <v>113.17</v>
      </c>
      <c r="GJ1288">
        <v>155.29</v>
      </c>
      <c r="GO1288">
        <v>113.17</v>
      </c>
      <c r="GT1288">
        <v>150.96</v>
      </c>
      <c r="GY1288">
        <v>108.84</v>
      </c>
      <c r="HD1288">
        <v>150.96</v>
      </c>
      <c r="HH1288">
        <v>115.92</v>
      </c>
      <c r="HN1288">
        <v>155.29</v>
      </c>
      <c r="HS1288">
        <v>113.17</v>
      </c>
      <c r="HX1288">
        <v>155.29</v>
      </c>
      <c r="IC1288">
        <v>123.17</v>
      </c>
      <c r="IH1288">
        <v>155.29</v>
      </c>
      <c r="IM1288">
        <v>113.17</v>
      </c>
      <c r="IR1288">
        <v>155.29</v>
      </c>
      <c r="IW1288">
        <v>113.17</v>
      </c>
      <c r="JA1288">
        <v>155.29</v>
      </c>
      <c r="JB1288">
        <v>0</v>
      </c>
      <c r="JG1288">
        <v>123.17</v>
      </c>
      <c r="JL1288">
        <v>149.84</v>
      </c>
      <c r="JQ1288">
        <v>113.17</v>
      </c>
    </row>
    <row r="1289" spans="1:277" x14ac:dyDescent="0.3">
      <c r="A1289" s="2">
        <f>IFERROR(AVERAGEIF(Customer_Revenue[[#This Row],[1/3/2022]:[3/31/2022]], "&gt;0"), 0)</f>
        <v>23.81</v>
      </c>
      <c r="B1289" s="1">
        <f>IFERROR(AVEDEV(Customer_Revenue[[#This Row],[1/3/2022]:[3/31/2022]]),0)</f>
        <v>0</v>
      </c>
      <c r="C1289" s="1">
        <f>IFERROR(MAX(0,#REF!-#REF!),0)</f>
        <v>0</v>
      </c>
      <c r="D1289" s="1">
        <f>IFERROR(#REF!+#REF!,0)</f>
        <v>0</v>
      </c>
      <c r="E1289" s="2">
        <f>IFERROR(AVERAGEIF(Customer_Revenue[[#This Row],[4/1/2022]:[6/30/2022]], "&gt;0"), 0)</f>
        <v>20.074285714285715</v>
      </c>
      <c r="F1289" s="1">
        <f>IFERROR(AVEDEV(Customer_Revenue[[#This Row],[4/1/2022]:[6/30/2022]]),0)</f>
        <v>0.10612244897959247</v>
      </c>
      <c r="G1289" s="1">
        <f>IFERROR(MAX(0,#REF!-#REF!),0)</f>
        <v>0</v>
      </c>
      <c r="H1289" s="1">
        <f>IFERROR(#REF!+#REF!,0)</f>
        <v>0</v>
      </c>
      <c r="I1289" s="2">
        <f>IFERROR(AVERAGEIF(Customer_Revenue[[#This Row],[4/1/2022]:[9/30/2022]], "&gt;0"),0)</f>
        <v>20.099999999999998</v>
      </c>
      <c r="J1289" s="1">
        <f>IFERROR(AVEDEV(Customer_Revenue[[#This Row],[4/1/2022]:[9/30/2022]]),0)</f>
        <v>0.12307692307692318</v>
      </c>
      <c r="K1289" s="1">
        <f>IFERROR(MAX(0,Customer_Revenue[[#This Row],[Q3 Mean]]-Customer_Revenue[[#This Row],[Q3 Mean Absolute Deviation]]),0)</f>
        <v>19.976923076923075</v>
      </c>
      <c r="L1289" s="1">
        <f>IFERROR(MAX(0,Customer_Revenue[[#This Row],[Q3 Mean]]+Customer_Revenue[[#This Row],[Q3 Mean Absolute Deviation]]),0)</f>
        <v>20.223076923076921</v>
      </c>
      <c r="M1289" s="2">
        <f>IFERROR(AVERAGEIF(Customer_Revenue[[#This Row],[10/1/2021]:[3/31/2022]], "&gt;0"),0)</f>
        <v>22.993571428571432</v>
      </c>
      <c r="N1289" s="1">
        <f>IFERROR(AVEDEV(Customer_Revenue[[#This Row],[10/1/2021]:[3/31/2022]]),0)</f>
        <v>1.2829591836734664</v>
      </c>
      <c r="O1289" s="1">
        <f>IFERROR(MAX(0,#REF!-#REF!),0)</f>
        <v>0</v>
      </c>
      <c r="P1289" s="1">
        <f>IFERROR(#REF!+#REF!,0)</f>
        <v>0</v>
      </c>
      <c r="Q1289">
        <v>15282</v>
      </c>
      <c r="V1289">
        <v>20</v>
      </c>
      <c r="AA1289">
        <v>20</v>
      </c>
      <c r="AE1289">
        <v>20</v>
      </c>
      <c r="AN1289">
        <v>23.81</v>
      </c>
      <c r="AX1289">
        <v>23.81</v>
      </c>
      <c r="BH1289">
        <v>23.81</v>
      </c>
      <c r="BR1289">
        <v>23.81</v>
      </c>
      <c r="CB1289">
        <v>23.81</v>
      </c>
      <c r="CK1289" s="17"/>
      <c r="CL1289">
        <v>23.81</v>
      </c>
      <c r="CV1289">
        <v>23.81</v>
      </c>
      <c r="DF1289">
        <v>23.81</v>
      </c>
      <c r="DP1289">
        <v>23.81</v>
      </c>
      <c r="DZ1289">
        <v>23.81</v>
      </c>
      <c r="EJ1289">
        <v>23.81</v>
      </c>
      <c r="ET1289">
        <v>20</v>
      </c>
      <c r="FD1289">
        <v>20</v>
      </c>
      <c r="FN1289">
        <v>20</v>
      </c>
      <c r="FX1289">
        <v>20</v>
      </c>
      <c r="GH1289">
        <v>20</v>
      </c>
      <c r="GR1289">
        <v>20.260000000000002</v>
      </c>
      <c r="HB1289">
        <v>20.260000000000002</v>
      </c>
      <c r="HL1289">
        <v>20.260000000000002</v>
      </c>
      <c r="HV1289">
        <v>20.260000000000002</v>
      </c>
      <c r="IF1289">
        <v>20.260000000000002</v>
      </c>
      <c r="IP1289">
        <v>20</v>
      </c>
      <c r="IZ1289">
        <v>20</v>
      </c>
      <c r="JJ1289">
        <v>20</v>
      </c>
    </row>
    <row r="1290" spans="1:277" x14ac:dyDescent="0.3">
      <c r="A1290" s="2">
        <f>IFERROR(AVERAGEIF(Customer_Revenue[[#This Row],[1/3/2022]:[3/31/2022]], "&gt;0"), 0)</f>
        <v>109.56692307692309</v>
      </c>
      <c r="B1290" s="1">
        <f>IFERROR(AVEDEV(Customer_Revenue[[#This Row],[1/3/2022]:[3/31/2022]]),0)</f>
        <v>12.466508875739647</v>
      </c>
      <c r="C1290" s="1">
        <f>IFERROR(MAX(0,#REF!-#REF!),0)</f>
        <v>0</v>
      </c>
      <c r="D1290" s="1">
        <f>IFERROR(#REF!+#REF!,0)</f>
        <v>0</v>
      </c>
      <c r="E1290" s="2">
        <f>IFERROR(AVERAGEIF(Customer_Revenue[[#This Row],[4/1/2022]:[6/30/2022]], "&gt;0"), 0)</f>
        <v>88.416923076923069</v>
      </c>
      <c r="F1290" s="1">
        <f>IFERROR(AVEDEV(Customer_Revenue[[#This Row],[4/1/2022]:[6/30/2022]]),0)</f>
        <v>9.994792899408278</v>
      </c>
      <c r="G1290" s="1">
        <f>IFERROR(MAX(0,#REF!-#REF!),0)</f>
        <v>0</v>
      </c>
      <c r="H1290" s="1">
        <f>IFERROR(#REF!+#REF!,0)</f>
        <v>0</v>
      </c>
      <c r="I1290" s="2">
        <f>IFERROR(AVERAGEIF(Customer_Revenue[[#This Row],[4/1/2022]:[9/30/2022]], "&gt;0"),0)</f>
        <v>81.268846153846127</v>
      </c>
      <c r="J1290" s="1">
        <f>IFERROR(AVEDEV(Customer_Revenue[[#This Row],[4/1/2022]:[9/30/2022]]),0)</f>
        <v>8.8215680473372728</v>
      </c>
      <c r="K1290" s="1">
        <f>IFERROR(MAX(0,Customer_Revenue[[#This Row],[Q3 Mean]]-Customer_Revenue[[#This Row],[Q3 Mean Absolute Deviation]]),0)</f>
        <v>72.447278106508861</v>
      </c>
      <c r="L1290" s="1">
        <f>IFERROR(MAX(0,Customer_Revenue[[#This Row],[Q3 Mean]]+Customer_Revenue[[#This Row],[Q3 Mean Absolute Deviation]]),0)</f>
        <v>90.090414201183393</v>
      </c>
      <c r="M1290" s="2">
        <f>IFERROR(AVERAGEIF(Customer_Revenue[[#This Row],[10/1/2021]:[3/31/2022]], "&gt;0"),0)</f>
        <v>108.85730769230773</v>
      </c>
      <c r="N1290" s="1">
        <f>IFERROR(AVEDEV(Customer_Revenue[[#This Row],[10/1/2021]:[3/31/2022]]),0)</f>
        <v>17.554403292181089</v>
      </c>
      <c r="O1290" s="1">
        <f>IFERROR(MAX(0,#REF!-#REF!),0)</f>
        <v>0</v>
      </c>
      <c r="P1290" s="1">
        <f>IFERROR(#REF!+#REF!,0)</f>
        <v>0</v>
      </c>
      <c r="Q1290">
        <v>15283</v>
      </c>
      <c r="V1290">
        <v>84.83</v>
      </c>
      <c r="AA1290">
        <v>84.83</v>
      </c>
      <c r="AE1290">
        <v>84.83</v>
      </c>
      <c r="AJ1290">
        <v>84.83</v>
      </c>
      <c r="AN1290">
        <v>118.83</v>
      </c>
      <c r="AS1290">
        <v>118.83</v>
      </c>
      <c r="AX1290">
        <v>136.02000000000001</v>
      </c>
      <c r="BC1290">
        <v>0</v>
      </c>
      <c r="BD1290">
        <v>136.02000000000001</v>
      </c>
      <c r="BH1290">
        <v>136.02000000000001</v>
      </c>
      <c r="BM1290">
        <v>100.22</v>
      </c>
      <c r="BR1290">
        <v>100.22</v>
      </c>
      <c r="BW1290">
        <v>100.22</v>
      </c>
      <c r="CB1290">
        <v>120.22</v>
      </c>
      <c r="CG1290">
        <v>134.22</v>
      </c>
      <c r="CK1290" s="17"/>
      <c r="CL1290">
        <v>100.22</v>
      </c>
      <c r="CQ1290">
        <v>100.22</v>
      </c>
      <c r="CV1290">
        <v>100.09</v>
      </c>
      <c r="DA1290">
        <v>134.09</v>
      </c>
      <c r="DF1290">
        <v>100.09</v>
      </c>
      <c r="DK1290">
        <v>100.09</v>
      </c>
      <c r="DP1290">
        <v>104.09</v>
      </c>
      <c r="DU1290">
        <v>134.09</v>
      </c>
      <c r="DZ1290">
        <v>100.09</v>
      </c>
      <c r="EE1290">
        <v>100.09</v>
      </c>
      <c r="EJ1290">
        <v>100.09</v>
      </c>
      <c r="EO1290">
        <v>116.9</v>
      </c>
      <c r="ET1290">
        <v>82.9</v>
      </c>
      <c r="EY1290">
        <v>86.9</v>
      </c>
      <c r="FD1290">
        <v>86.9</v>
      </c>
      <c r="FI1290">
        <v>120.9</v>
      </c>
      <c r="FN1290">
        <v>86.9</v>
      </c>
      <c r="FS1290">
        <v>86.9</v>
      </c>
      <c r="FX1290">
        <v>86.9</v>
      </c>
      <c r="GC1290">
        <v>120.9</v>
      </c>
      <c r="GH1290">
        <v>86.9</v>
      </c>
      <c r="GM1290">
        <v>75.83</v>
      </c>
      <c r="GR1290">
        <v>75.83</v>
      </c>
      <c r="GW1290">
        <v>75.83</v>
      </c>
      <c r="HB1290">
        <v>75.83</v>
      </c>
      <c r="HG1290">
        <v>75.83</v>
      </c>
      <c r="HL1290">
        <v>75.83</v>
      </c>
      <c r="HQ1290">
        <v>75.83</v>
      </c>
      <c r="HV1290">
        <v>75.83</v>
      </c>
      <c r="IA1290">
        <v>75.83</v>
      </c>
      <c r="IF1290">
        <v>75.83</v>
      </c>
      <c r="IK1290">
        <v>75.83</v>
      </c>
      <c r="IP1290">
        <v>73.459999999999994</v>
      </c>
      <c r="IU1290">
        <v>73.459999999999994</v>
      </c>
      <c r="IZ1290">
        <v>71.459999999999994</v>
      </c>
      <c r="JE1290">
        <v>71.459999999999994</v>
      </c>
      <c r="JJ1290">
        <v>71.459999999999994</v>
      </c>
      <c r="JO1290">
        <v>71.459999999999994</v>
      </c>
    </row>
    <row r="1291" spans="1:277" x14ac:dyDescent="0.3">
      <c r="A1291" s="2">
        <f>IFERROR(AVERAGEIF(Customer_Revenue[[#This Row],[1/3/2022]:[3/31/2022]], "&gt;0"), 0)</f>
        <v>19.800000000000004</v>
      </c>
      <c r="B1291" s="1">
        <f>IFERROR(AVEDEV(Customer_Revenue[[#This Row],[1/3/2022]:[3/31/2022]]),0)</f>
        <v>3.5527136788005009E-15</v>
      </c>
      <c r="C1291" s="1">
        <f>IFERROR(MAX(0,#REF!-#REF!),0)</f>
        <v>0</v>
      </c>
      <c r="D1291" s="1">
        <f>IFERROR(#REF!+#REF!,0)</f>
        <v>0</v>
      </c>
      <c r="E1291" s="2">
        <f>IFERROR(AVERAGEIF(Customer_Revenue[[#This Row],[4/1/2022]:[6/30/2022]], "&gt;0"), 0)</f>
        <v>20.163076923076922</v>
      </c>
      <c r="F1291" s="1">
        <f>IFERROR(AVEDEV(Customer_Revenue[[#This Row],[4/1/2022]:[6/30/2022]]),0)</f>
        <v>0.50272189349112339</v>
      </c>
      <c r="G1291" s="1">
        <f>IFERROR(MAX(0,#REF!-#REF!),0)</f>
        <v>0</v>
      </c>
      <c r="H1291" s="1">
        <f>IFERROR(#REF!+#REF!,0)</f>
        <v>0</v>
      </c>
      <c r="I1291" s="2">
        <f>IFERROR(AVERAGEIF(Customer_Revenue[[#This Row],[4/1/2022]:[9/30/2022]], "&gt;0"),0)</f>
        <v>20.486153846153854</v>
      </c>
      <c r="J1291" s="1">
        <f>IFERROR(AVEDEV(Customer_Revenue[[#This Row],[4/1/2022]:[9/30/2022]]),0)</f>
        <v>0.47502958579881382</v>
      </c>
      <c r="K1291" s="1">
        <f>IFERROR(MAX(0,Customer_Revenue[[#This Row],[Q3 Mean]]-Customer_Revenue[[#This Row],[Q3 Mean Absolute Deviation]]),0)</f>
        <v>20.011124260355039</v>
      </c>
      <c r="L1291" s="1">
        <f>IFERROR(MAX(0,Customer_Revenue[[#This Row],[Q3 Mean]]+Customer_Revenue[[#This Row],[Q3 Mean Absolute Deviation]]),0)</f>
        <v>20.961183431952669</v>
      </c>
      <c r="M1291" s="2">
        <f>IFERROR(AVERAGEIF(Customer_Revenue[[#This Row],[10/1/2021]:[3/31/2022]], "&gt;0"),0)</f>
        <v>19.800000000000008</v>
      </c>
      <c r="N1291" s="1">
        <f>IFERROR(AVEDEV(Customer_Revenue[[#This Row],[10/1/2021]:[3/31/2022]]),0)</f>
        <v>7.1054273576010019E-15</v>
      </c>
      <c r="O1291" s="1">
        <f>IFERROR(MAX(0,#REF!-#REF!),0)</f>
        <v>0</v>
      </c>
      <c r="P1291" s="1">
        <f>IFERROR(#REF!+#REF!,0)</f>
        <v>0</v>
      </c>
      <c r="Q1291">
        <v>15285</v>
      </c>
      <c r="V1291">
        <v>19.8</v>
      </c>
      <c r="AA1291">
        <v>19.8</v>
      </c>
      <c r="AE1291">
        <v>19.8</v>
      </c>
      <c r="AJ1291">
        <v>19.8</v>
      </c>
      <c r="AN1291">
        <v>19.8</v>
      </c>
      <c r="AR1291">
        <v>19.8</v>
      </c>
      <c r="AW1291">
        <v>19.8</v>
      </c>
      <c r="BB1291">
        <v>19.8</v>
      </c>
      <c r="BG1291">
        <v>19.8</v>
      </c>
      <c r="BL1291">
        <v>19.8</v>
      </c>
      <c r="BQ1291">
        <v>19.8</v>
      </c>
      <c r="BV1291">
        <v>19.8</v>
      </c>
      <c r="CA1291">
        <v>19.8</v>
      </c>
      <c r="CF1291">
        <v>19.8</v>
      </c>
      <c r="CK1291" s="17">
        <v>19.8</v>
      </c>
      <c r="CP1291">
        <v>19.8</v>
      </c>
      <c r="CU1291">
        <v>19.8</v>
      </c>
      <c r="DA1291">
        <v>19.8</v>
      </c>
      <c r="DE1291">
        <v>19.8</v>
      </c>
      <c r="DJ1291">
        <v>19.8</v>
      </c>
      <c r="DO1291">
        <v>19.8</v>
      </c>
      <c r="DT1291">
        <v>19.8</v>
      </c>
      <c r="DY1291">
        <v>19.8</v>
      </c>
      <c r="ED1291">
        <v>19.8</v>
      </c>
      <c r="EI1291">
        <v>19.8</v>
      </c>
      <c r="EN1291">
        <v>19.8</v>
      </c>
      <c r="ES1291">
        <v>19.8</v>
      </c>
      <c r="EX1291">
        <v>19.8</v>
      </c>
      <c r="FC1291">
        <v>19.8</v>
      </c>
      <c r="FH1291">
        <v>19.8</v>
      </c>
      <c r="FM1291">
        <v>19.8</v>
      </c>
      <c r="FR1291">
        <v>19.8</v>
      </c>
      <c r="FW1291">
        <v>19.8</v>
      </c>
      <c r="GB1291">
        <v>19.8</v>
      </c>
      <c r="GG1291">
        <v>19.8</v>
      </c>
      <c r="GL1291">
        <v>20.98</v>
      </c>
      <c r="GQ1291">
        <v>20.98</v>
      </c>
      <c r="GV1291">
        <v>20.98</v>
      </c>
      <c r="HA1291">
        <v>20.98</v>
      </c>
      <c r="HF1291">
        <v>20.98</v>
      </c>
      <c r="HK1291">
        <v>20.98</v>
      </c>
      <c r="HP1291">
        <v>20.98</v>
      </c>
      <c r="HU1291">
        <v>20.98</v>
      </c>
      <c r="HZ1291">
        <v>20.98</v>
      </c>
      <c r="IE1291">
        <v>20.98</v>
      </c>
      <c r="IJ1291">
        <v>20.98</v>
      </c>
      <c r="IO1291">
        <v>20.61</v>
      </c>
      <c r="IT1291">
        <v>20.61</v>
      </c>
      <c r="IY1291">
        <v>20.61</v>
      </c>
      <c r="JD1291">
        <v>20.61</v>
      </c>
      <c r="JI1291">
        <v>20.61</v>
      </c>
      <c r="JN1291">
        <v>20.61</v>
      </c>
    </row>
    <row r="1292" spans="1:277" x14ac:dyDescent="0.3">
      <c r="A1292" s="2">
        <f>IFERROR(AVERAGEIF(Customer_Revenue[[#This Row],[1/3/2022]:[3/31/2022]], "&gt;0"), 0)</f>
        <v>49.016923076923085</v>
      </c>
      <c r="B1292" s="1">
        <f>IFERROR(AVEDEV(Customer_Revenue[[#This Row],[1/3/2022]:[3/31/2022]]),0)</f>
        <v>30.456804733727829</v>
      </c>
      <c r="C1292" s="1">
        <f>IFERROR(MAX(0,#REF!-#REF!),0)</f>
        <v>0</v>
      </c>
      <c r="D1292" s="1">
        <f>IFERROR(#REF!+#REF!,0)</f>
        <v>0</v>
      </c>
      <c r="E1292" s="2">
        <f>IFERROR(AVERAGEIF(Customer_Revenue[[#This Row],[4/1/2022]:[6/30/2022]], "&gt;0"), 0)</f>
        <v>32.353846153846156</v>
      </c>
      <c r="F1292" s="1">
        <f>IFERROR(AVEDEV(Customer_Revenue[[#This Row],[4/1/2022]:[6/30/2022]]),0)</f>
        <v>11.516094674556212</v>
      </c>
      <c r="G1292" s="1">
        <f>IFERROR(MAX(0,#REF!-#REF!),0)</f>
        <v>0</v>
      </c>
      <c r="H1292" s="1">
        <f>IFERROR(#REF!+#REF!,0)</f>
        <v>0</v>
      </c>
      <c r="I1292" s="2">
        <f>IFERROR(AVERAGEIF(Customer_Revenue[[#This Row],[4/1/2022]:[9/30/2022]], "&gt;0"),0)</f>
        <v>36.817037037037039</v>
      </c>
      <c r="J1292" s="1">
        <f>IFERROR(AVEDEV(Customer_Revenue[[#This Row],[4/1/2022]:[9/30/2022]]),0)</f>
        <v>14.966858710562414</v>
      </c>
      <c r="K1292" s="1">
        <f>IFERROR(MAX(0,Customer_Revenue[[#This Row],[Q3 Mean]]-Customer_Revenue[[#This Row],[Q3 Mean Absolute Deviation]]),0)</f>
        <v>21.850178326474627</v>
      </c>
      <c r="L1292" s="1">
        <f>IFERROR(MAX(0,Customer_Revenue[[#This Row],[Q3 Mean]]+Customer_Revenue[[#This Row],[Q3 Mean Absolute Deviation]]),0)</f>
        <v>51.783895747599452</v>
      </c>
      <c r="M1292" s="2">
        <f>IFERROR(AVERAGEIF(Customer_Revenue[[#This Row],[10/1/2021]:[3/31/2022]], "&gt;0"),0)</f>
        <v>44.345384615384617</v>
      </c>
      <c r="N1292" s="1">
        <f>IFERROR(AVEDEV(Customer_Revenue[[#This Row],[10/1/2021]:[3/31/2022]]),0)</f>
        <v>26.233313609467455</v>
      </c>
      <c r="O1292" s="1">
        <f>IFERROR(MAX(0,#REF!-#REF!),0)</f>
        <v>0</v>
      </c>
      <c r="P1292" s="1">
        <f>IFERROR(#REF!+#REF!,0)</f>
        <v>0</v>
      </c>
      <c r="Q1292">
        <v>15286</v>
      </c>
      <c r="V1292">
        <v>23.82</v>
      </c>
      <c r="AA1292">
        <v>99.87</v>
      </c>
      <c r="AE1292">
        <v>23.82</v>
      </c>
      <c r="AJ1292">
        <v>117.87</v>
      </c>
      <c r="AN1292">
        <v>23.82</v>
      </c>
      <c r="AS1292">
        <v>23.82</v>
      </c>
      <c r="AX1292">
        <v>23.82</v>
      </c>
      <c r="BC1292">
        <v>41.82</v>
      </c>
      <c r="BH1292">
        <v>23.82</v>
      </c>
      <c r="BM1292">
        <v>23.82</v>
      </c>
      <c r="BR1292">
        <v>23.82</v>
      </c>
      <c r="BW1292">
        <v>41.82</v>
      </c>
      <c r="CB1292">
        <v>23.82</v>
      </c>
      <c r="CG1292">
        <v>166.99</v>
      </c>
      <c r="CK1292" s="17"/>
      <c r="CL1292">
        <v>23.82</v>
      </c>
      <c r="CQ1292">
        <v>41.82</v>
      </c>
      <c r="CV1292">
        <v>23.82</v>
      </c>
      <c r="DA1292">
        <v>99.87</v>
      </c>
      <c r="DF1292">
        <v>23.82</v>
      </c>
      <c r="DK1292">
        <v>41.82</v>
      </c>
      <c r="DP1292">
        <v>23.82</v>
      </c>
      <c r="DU1292">
        <v>78.16</v>
      </c>
      <c r="DZ1292">
        <v>23.82</v>
      </c>
      <c r="EE1292">
        <v>41.82</v>
      </c>
      <c r="EJ1292">
        <v>23.82</v>
      </c>
      <c r="EO1292">
        <v>23.82</v>
      </c>
      <c r="ET1292">
        <v>23.82</v>
      </c>
      <c r="EY1292">
        <v>41.82</v>
      </c>
      <c r="FD1292">
        <v>23.82</v>
      </c>
      <c r="FI1292">
        <v>23.82</v>
      </c>
      <c r="FN1292">
        <v>23.82</v>
      </c>
      <c r="FS1292">
        <v>41.82</v>
      </c>
      <c r="FX1292">
        <v>78.16</v>
      </c>
      <c r="GC1292">
        <v>23.82</v>
      </c>
      <c r="GH1292">
        <v>23.82</v>
      </c>
      <c r="GM1292">
        <v>42.47</v>
      </c>
      <c r="GR1292">
        <v>24.47</v>
      </c>
      <c r="GW1292">
        <v>24.47</v>
      </c>
      <c r="HB1292">
        <v>24.47</v>
      </c>
      <c r="HG1292">
        <v>42.47</v>
      </c>
      <c r="HI1292">
        <v>54.34</v>
      </c>
      <c r="HL1292">
        <v>24.47</v>
      </c>
      <c r="HQ1292">
        <v>46</v>
      </c>
      <c r="HV1292">
        <v>24.47</v>
      </c>
      <c r="IA1292">
        <v>96.81</v>
      </c>
      <c r="IF1292">
        <v>24.47</v>
      </c>
      <c r="IK1292">
        <v>24.47</v>
      </c>
      <c r="IP1292">
        <v>24.27</v>
      </c>
      <c r="IU1292">
        <v>42.27</v>
      </c>
      <c r="IZ1292">
        <v>24.27</v>
      </c>
      <c r="JE1292">
        <v>24.27</v>
      </c>
      <c r="JJ1292">
        <v>78.61</v>
      </c>
      <c r="JO1292">
        <v>42.27</v>
      </c>
    </row>
    <row r="1293" spans="1:277" x14ac:dyDescent="0.3">
      <c r="A1293" s="2">
        <f>IFERROR(AVERAGEIF(Customer_Revenue[[#This Row],[1/3/2022]:[3/31/2022]], "&gt;0"), 0)</f>
        <v>40.650769230769228</v>
      </c>
      <c r="B1293" s="1">
        <f>IFERROR(AVEDEV(Customer_Revenue[[#This Row],[1/3/2022]:[3/31/2022]]),0)</f>
        <v>2.53301775147929</v>
      </c>
      <c r="C1293" s="1">
        <f>IFERROR(MAX(0,#REF!-#REF!),0)</f>
        <v>0</v>
      </c>
      <c r="D1293" s="1">
        <f>IFERROR(#REF!+#REF!,0)</f>
        <v>0</v>
      </c>
      <c r="E1293" s="2">
        <f>IFERROR(AVERAGEIF(Customer_Revenue[[#This Row],[4/1/2022]:[6/30/2022]], "&gt;0"), 0)</f>
        <v>41.835384615384619</v>
      </c>
      <c r="F1293" s="1">
        <f>IFERROR(AVEDEV(Customer_Revenue[[#This Row],[4/1/2022]:[6/30/2022]]),0)</f>
        <v>3.2473372781065093</v>
      </c>
      <c r="G1293" s="1">
        <f>IFERROR(MAX(0,#REF!-#REF!),0)</f>
        <v>0</v>
      </c>
      <c r="H1293" s="1">
        <f>IFERROR(#REF!+#REF!,0)</f>
        <v>0</v>
      </c>
      <c r="I1293" s="2">
        <f>IFERROR(AVERAGEIF(Customer_Revenue[[#This Row],[4/1/2022]:[9/30/2022]], "&gt;0"),0)</f>
        <v>41.673846153846164</v>
      </c>
      <c r="J1293" s="1">
        <f>IFERROR(AVEDEV(Customer_Revenue[[#This Row],[4/1/2022]:[9/30/2022]]),0)</f>
        <v>2.8621301775147945</v>
      </c>
      <c r="K1293" s="1">
        <f>IFERROR(MAX(0,Customer_Revenue[[#This Row],[Q3 Mean]]-Customer_Revenue[[#This Row],[Q3 Mean Absolute Deviation]]),0)</f>
        <v>38.811715976331371</v>
      </c>
      <c r="L1293" s="1">
        <f>IFERROR(MAX(0,Customer_Revenue[[#This Row],[Q3 Mean]]+Customer_Revenue[[#This Row],[Q3 Mean Absolute Deviation]]),0)</f>
        <v>44.535976331360956</v>
      </c>
      <c r="M1293" s="2">
        <f>IFERROR(AVERAGEIF(Customer_Revenue[[#This Row],[10/1/2021]:[3/31/2022]], "&gt;0"),0)</f>
        <v>52.801153846153838</v>
      </c>
      <c r="N1293" s="1">
        <f>IFERROR(AVEDEV(Customer_Revenue[[#This Row],[10/1/2021]:[3/31/2022]]),0)</f>
        <v>22.524910836762697</v>
      </c>
      <c r="O1293" s="1">
        <f>IFERROR(MAX(0,#REF!-#REF!),0)</f>
        <v>0</v>
      </c>
      <c r="P1293" s="1">
        <f>IFERROR(#REF!+#REF!,0)</f>
        <v>0</v>
      </c>
      <c r="Q1293">
        <v>15288</v>
      </c>
      <c r="V1293">
        <v>53.96</v>
      </c>
      <c r="AA1293">
        <v>58.41</v>
      </c>
      <c r="AE1293">
        <v>55.46</v>
      </c>
      <c r="AJ1293">
        <v>55.26</v>
      </c>
      <c r="AN1293">
        <v>55.76</v>
      </c>
      <c r="AS1293">
        <v>47</v>
      </c>
      <c r="AY1293">
        <v>46.32</v>
      </c>
      <c r="BC1293">
        <v>38.86</v>
      </c>
      <c r="BH1293">
        <v>46.32</v>
      </c>
      <c r="BM1293">
        <v>50.52</v>
      </c>
      <c r="BR1293">
        <v>256.06</v>
      </c>
      <c r="BS1293">
        <v>-220</v>
      </c>
      <c r="BW1293">
        <v>41.62</v>
      </c>
      <c r="CB1293">
        <v>38.82</v>
      </c>
      <c r="CG1293">
        <v>43.02</v>
      </c>
      <c r="CK1293" s="17"/>
      <c r="CL1293">
        <v>38.82</v>
      </c>
      <c r="CQ1293">
        <v>41.66</v>
      </c>
      <c r="CV1293">
        <v>36.06</v>
      </c>
      <c r="DA1293">
        <v>40.96</v>
      </c>
      <c r="DF1293">
        <v>36.06</v>
      </c>
      <c r="DK1293">
        <v>38.86</v>
      </c>
      <c r="DP1293">
        <v>46.32</v>
      </c>
      <c r="DU1293">
        <v>44.42</v>
      </c>
      <c r="DZ1293">
        <v>38.82</v>
      </c>
      <c r="EE1293">
        <v>43.02</v>
      </c>
      <c r="EJ1293">
        <v>38.82</v>
      </c>
      <c r="EO1293">
        <v>41.62</v>
      </c>
      <c r="ET1293">
        <v>38.82</v>
      </c>
      <c r="EY1293">
        <v>47.22</v>
      </c>
      <c r="FD1293">
        <v>38.82</v>
      </c>
      <c r="FI1293">
        <v>44.42</v>
      </c>
      <c r="FN1293">
        <v>38.82</v>
      </c>
      <c r="FS1293">
        <v>44.42</v>
      </c>
      <c r="FX1293">
        <v>38.82</v>
      </c>
      <c r="GC1293">
        <v>44.42</v>
      </c>
      <c r="GH1293">
        <v>38.82</v>
      </c>
      <c r="GM1293">
        <v>44.42</v>
      </c>
      <c r="GR1293">
        <v>38.82</v>
      </c>
      <c r="GW1293">
        <v>47.22</v>
      </c>
      <c r="HB1293">
        <v>38.82</v>
      </c>
      <c r="HG1293">
        <v>44.42</v>
      </c>
      <c r="HL1293">
        <v>38.82</v>
      </c>
      <c r="HQ1293">
        <v>41.62</v>
      </c>
      <c r="HV1293">
        <v>38.82</v>
      </c>
      <c r="IA1293">
        <v>41.62</v>
      </c>
      <c r="IF1293">
        <v>38.82</v>
      </c>
      <c r="IK1293">
        <v>45.12</v>
      </c>
      <c r="IP1293">
        <v>38.82</v>
      </c>
      <c r="IU1293">
        <v>45.12</v>
      </c>
      <c r="IZ1293">
        <v>38.82</v>
      </c>
      <c r="JE1293">
        <v>44.42</v>
      </c>
      <c r="JJ1293">
        <v>38.82</v>
      </c>
      <c r="JO1293">
        <v>44.42</v>
      </c>
    </row>
    <row r="1294" spans="1:277" x14ac:dyDescent="0.3">
      <c r="A1294" s="2">
        <f>IFERROR(AVERAGEIF(Customer_Revenue[[#This Row],[1/3/2022]:[3/31/2022]], "&gt;0"), 0)</f>
        <v>20.609999999999996</v>
      </c>
      <c r="B1294" s="1">
        <f>IFERROR(AVEDEV(Customer_Revenue[[#This Row],[1/3/2022]:[3/31/2022]]),0)</f>
        <v>3.5527136788005009E-15</v>
      </c>
      <c r="C1294" s="1">
        <f>IFERROR(MAX(0,#REF!-#REF!),0)</f>
        <v>0</v>
      </c>
      <c r="D1294" s="1">
        <f>IFERROR(#REF!+#REF!,0)</f>
        <v>0</v>
      </c>
      <c r="E1294" s="2">
        <f>IFERROR(AVERAGEIF(Customer_Revenue[[#This Row],[4/1/2022]:[6/30/2022]], "&gt;0"), 0)</f>
        <v>21.00333333333333</v>
      </c>
      <c r="F1294" s="1">
        <f>IFERROR(AVEDEV(Customer_Revenue[[#This Row],[4/1/2022]:[6/30/2022]]),0)</f>
        <v>0.52444444444444349</v>
      </c>
      <c r="G1294" s="1">
        <f>IFERROR(MAX(0,#REF!-#REF!),0)</f>
        <v>0</v>
      </c>
      <c r="H1294" s="1">
        <f>IFERROR(#REF!+#REF!,0)</f>
        <v>0</v>
      </c>
      <c r="I1294" s="2">
        <f>IFERROR(AVERAGEIF(Customer_Revenue[[#This Row],[4/1/2022]:[9/30/2022]], "&gt;0"),0)</f>
        <v>21.341538461538462</v>
      </c>
      <c r="J1294" s="1">
        <f>IFERROR(AVEDEV(Customer_Revenue[[#This Row],[4/1/2022]:[9/30/2022]]),0)</f>
        <v>0.45017751479289925</v>
      </c>
      <c r="K1294" s="1">
        <f>IFERROR(MAX(0,Customer_Revenue[[#This Row],[Q3 Mean]]-Customer_Revenue[[#This Row],[Q3 Mean Absolute Deviation]]),0)</f>
        <v>20.891360946745564</v>
      </c>
      <c r="L1294" s="1">
        <f>IFERROR(MAX(0,Customer_Revenue[[#This Row],[Q3 Mean]]+Customer_Revenue[[#This Row],[Q3 Mean Absolute Deviation]]),0)</f>
        <v>21.791715976331361</v>
      </c>
      <c r="M1294" s="2">
        <f>IFERROR(AVERAGEIF(Customer_Revenue[[#This Row],[10/1/2021]:[3/31/2022]], "&gt;0"),0)</f>
        <v>20.610000000000007</v>
      </c>
      <c r="N1294" s="1">
        <f>IFERROR(AVEDEV(Customer_Revenue[[#This Row],[10/1/2021]:[3/31/2022]]),0)</f>
        <v>7.1054273576010019E-15</v>
      </c>
      <c r="O1294" s="1">
        <f>IFERROR(MAX(0,#REF!-#REF!),0)</f>
        <v>0</v>
      </c>
      <c r="P1294" s="1">
        <f>IFERROR(#REF!+#REF!,0)</f>
        <v>0</v>
      </c>
      <c r="Q1294">
        <v>15289</v>
      </c>
      <c r="AA1294">
        <v>20.61</v>
      </c>
      <c r="AJ1294">
        <v>20.61</v>
      </c>
      <c r="AS1294">
        <v>20.61</v>
      </c>
      <c r="BC1294">
        <v>20.61</v>
      </c>
      <c r="BM1294">
        <v>20.61</v>
      </c>
      <c r="BW1294">
        <v>20.61</v>
      </c>
      <c r="CG1294">
        <v>20.61</v>
      </c>
      <c r="CK1294" s="17"/>
      <c r="CQ1294">
        <v>20.61</v>
      </c>
      <c r="DA1294">
        <v>20.61</v>
      </c>
      <c r="DK1294">
        <v>20.61</v>
      </c>
      <c r="DU1294">
        <v>20.61</v>
      </c>
      <c r="EE1294">
        <v>20.61</v>
      </c>
      <c r="EO1294">
        <v>20.61</v>
      </c>
      <c r="EY1294">
        <v>20.61</v>
      </c>
      <c r="FI1294">
        <v>20.61</v>
      </c>
      <c r="FS1294">
        <v>20.61</v>
      </c>
      <c r="GC1294">
        <v>20.61</v>
      </c>
      <c r="GM1294">
        <v>21.79</v>
      </c>
      <c r="GW1294">
        <v>21.79</v>
      </c>
      <c r="HG1294">
        <v>21.79</v>
      </c>
      <c r="HQ1294">
        <v>21.79</v>
      </c>
      <c r="IA1294">
        <v>21.79</v>
      </c>
      <c r="IK1294">
        <v>21.79</v>
      </c>
      <c r="IU1294">
        <v>21.42</v>
      </c>
      <c r="JE1294">
        <v>21.42</v>
      </c>
      <c r="JO1294">
        <v>21.42</v>
      </c>
    </row>
    <row r="1295" spans="1:277" x14ac:dyDescent="0.3">
      <c r="A1295" s="2">
        <f>IFERROR(AVERAGEIF(Customer_Revenue[[#This Row],[1/3/2022]:[3/31/2022]], "&gt;0"), 0)</f>
        <v>82.5</v>
      </c>
      <c r="B1295" s="1">
        <f>IFERROR(AVEDEV(Customer_Revenue[[#This Row],[1/3/2022]:[3/31/2022]]),0)</f>
        <v>0.41666666666666669</v>
      </c>
      <c r="C1295" s="1">
        <f>IFERROR(MAX(0,#REF!-#REF!),0)</f>
        <v>0</v>
      </c>
      <c r="D1295" s="1">
        <f>IFERROR(#REF!+#REF!,0)</f>
        <v>0</v>
      </c>
      <c r="E1295" s="2">
        <f>IFERROR(AVERAGEIF(Customer_Revenue[[#This Row],[4/1/2022]:[6/30/2022]], "&gt;0"), 0)</f>
        <v>76.065000000000012</v>
      </c>
      <c r="F1295" s="1">
        <f>IFERROR(AVEDEV(Customer_Revenue[[#This Row],[4/1/2022]:[6/30/2022]]),0)</f>
        <v>13.321666666666658</v>
      </c>
      <c r="G1295" s="1">
        <f>IFERROR(MAX(0,#REF!-#REF!),0)</f>
        <v>0</v>
      </c>
      <c r="H1295" s="1">
        <f>IFERROR(#REF!+#REF!,0)</f>
        <v>0</v>
      </c>
      <c r="I1295" s="2">
        <f>IFERROR(AVERAGEIF(Customer_Revenue[[#This Row],[4/1/2022]:[9/30/2022]], "&gt;0"),0)</f>
        <v>81.489999999999995</v>
      </c>
      <c r="J1295" s="1">
        <f>IFERROR(AVEDEV(Customer_Revenue[[#This Row],[4/1/2022]:[9/30/2022]]),0)</f>
        <v>31.430204081632649</v>
      </c>
      <c r="K1295" s="1">
        <f>IFERROR(MAX(0,Customer_Revenue[[#This Row],[Q3 Mean]]-Customer_Revenue[[#This Row],[Q3 Mean Absolute Deviation]]),0)</f>
        <v>50.059795918367342</v>
      </c>
      <c r="L1295" s="1">
        <f>IFERROR(MAX(0,Customer_Revenue[[#This Row],[Q3 Mean]]+Customer_Revenue[[#This Row],[Q3 Mean Absolute Deviation]]),0)</f>
        <v>112.92020408163265</v>
      </c>
      <c r="M1295" s="2">
        <f>IFERROR(AVERAGEIF(Customer_Revenue[[#This Row],[10/1/2021]:[3/31/2022]], "&gt;0"),0)</f>
        <v>78.581538461538457</v>
      </c>
      <c r="N1295" s="1">
        <f>IFERROR(AVEDEV(Customer_Revenue[[#This Row],[10/1/2021]:[3/31/2022]]),0)</f>
        <v>16.125306122448993</v>
      </c>
      <c r="O1295" s="1">
        <f>IFERROR(MAX(0,#REF!-#REF!),0)</f>
        <v>0</v>
      </c>
      <c r="P1295" s="1">
        <f>IFERROR(#REF!+#REF!,0)</f>
        <v>0</v>
      </c>
      <c r="Q1295">
        <v>15291</v>
      </c>
      <c r="V1295">
        <v>82.25</v>
      </c>
      <c r="AE1295">
        <v>82.25</v>
      </c>
      <c r="AP1295">
        <v>82.25</v>
      </c>
      <c r="AU1295">
        <v>0</v>
      </c>
      <c r="AZ1295">
        <v>33.06</v>
      </c>
      <c r="BJ1295">
        <v>82.25</v>
      </c>
      <c r="BT1295">
        <v>82.25</v>
      </c>
      <c r="CD1295">
        <v>82.25</v>
      </c>
      <c r="CK1295" s="17"/>
      <c r="CN1295">
        <v>82.25</v>
      </c>
      <c r="CX1295">
        <v>82.25</v>
      </c>
      <c r="DH1295">
        <v>82.25</v>
      </c>
      <c r="DR1295">
        <v>82.25</v>
      </c>
      <c r="EB1295">
        <v>82.25</v>
      </c>
      <c r="EL1295">
        <v>83.75</v>
      </c>
      <c r="EV1295">
        <v>83.75</v>
      </c>
      <c r="FF1295">
        <v>83.75</v>
      </c>
      <c r="FP1295">
        <v>83.75</v>
      </c>
      <c r="FZ1295">
        <v>83.75</v>
      </c>
      <c r="GJ1295">
        <v>85.29</v>
      </c>
      <c r="GW1295">
        <v>36.1</v>
      </c>
      <c r="HL1295">
        <v>0</v>
      </c>
      <c r="HN1295">
        <v>85.29</v>
      </c>
      <c r="HX1295">
        <v>100.28</v>
      </c>
      <c r="IK1295">
        <v>0</v>
      </c>
      <c r="IR1295">
        <v>84.81</v>
      </c>
      <c r="JA1295">
        <v>84.81</v>
      </c>
      <c r="JB1295">
        <v>0</v>
      </c>
      <c r="JL1295">
        <v>84.81</v>
      </c>
    </row>
    <row r="1296" spans="1:277" x14ac:dyDescent="0.3">
      <c r="A1296" s="2">
        <f>IFERROR(AVERAGEIF(Customer_Revenue[[#This Row],[1/3/2022]:[3/31/2022]], "&gt;0"), 0)</f>
        <v>36.389999999999993</v>
      </c>
      <c r="B1296" s="1">
        <f>IFERROR(AVEDEV(Customer_Revenue[[#This Row],[1/3/2022]:[3/31/2022]]),0)</f>
        <v>7.1054273576010019E-15</v>
      </c>
      <c r="C1296" s="1">
        <f>IFERROR(MAX(0,#REF!-#REF!),0)</f>
        <v>0</v>
      </c>
      <c r="D1296" s="1">
        <f>IFERROR(#REF!+#REF!,0)</f>
        <v>0</v>
      </c>
      <c r="E1296" s="2">
        <f>IFERROR(AVERAGEIF(Customer_Revenue[[#This Row],[4/1/2022]:[6/30/2022]], "&gt;0"), 0)</f>
        <v>36.687142857142859</v>
      </c>
      <c r="F1296" s="1">
        <f>IFERROR(AVEDEV(Customer_Revenue[[#This Row],[4/1/2022]:[6/30/2022]]),0)</f>
        <v>0.42448979591836788</v>
      </c>
      <c r="G1296" s="1">
        <f>IFERROR(MAX(0,#REF!-#REF!),0)</f>
        <v>0</v>
      </c>
      <c r="H1296" s="1">
        <f>IFERROR(#REF!+#REF!,0)</f>
        <v>0</v>
      </c>
      <c r="I1296" s="2">
        <f>IFERROR(AVERAGEIF(Customer_Revenue[[#This Row],[4/1/2022]:[9/30/2022]], "&gt;0"),0)</f>
        <v>36.037500000000001</v>
      </c>
      <c r="J1296" s="1">
        <f>IFERROR(AVEDEV(Customer_Revenue[[#This Row],[4/1/2022]:[9/30/2022]]),0)</f>
        <v>5.6631952662721927</v>
      </c>
      <c r="K1296" s="1">
        <f>IFERROR(MAX(0,Customer_Revenue[[#This Row],[Q3 Mean]]-Customer_Revenue[[#This Row],[Q3 Mean Absolute Deviation]]),0)</f>
        <v>30.374304733727808</v>
      </c>
      <c r="L1296" s="1">
        <f>IFERROR(MAX(0,Customer_Revenue[[#This Row],[Q3 Mean]]+Customer_Revenue[[#This Row],[Q3 Mean Absolute Deviation]]),0)</f>
        <v>41.700695266272191</v>
      </c>
      <c r="M1296" s="2">
        <f>IFERROR(AVERAGEIF(Customer_Revenue[[#This Row],[10/1/2021]:[3/31/2022]], "&gt;0"),0)</f>
        <v>35.803846153846145</v>
      </c>
      <c r="N1296" s="1">
        <f>IFERROR(AVEDEV(Customer_Revenue[[#This Row],[10/1/2021]:[3/31/2022]]),0)</f>
        <v>1.0821301775148011</v>
      </c>
      <c r="O1296" s="1">
        <f>IFERROR(MAX(0,#REF!-#REF!),0)</f>
        <v>0</v>
      </c>
      <c r="P1296" s="1">
        <f>IFERROR(#REF!+#REF!,0)</f>
        <v>0</v>
      </c>
      <c r="Q1296">
        <v>15293</v>
      </c>
      <c r="V1296">
        <v>36.39</v>
      </c>
      <c r="AE1296">
        <v>36.39</v>
      </c>
      <c r="AN1296">
        <v>36.39</v>
      </c>
      <c r="AX1296">
        <v>28.77</v>
      </c>
      <c r="BH1296">
        <v>36.39</v>
      </c>
      <c r="BR1296">
        <v>36.39</v>
      </c>
      <c r="CB1296">
        <v>36.39</v>
      </c>
      <c r="CK1296" s="17"/>
      <c r="CL1296">
        <v>36.39</v>
      </c>
      <c r="CV1296">
        <v>36.39</v>
      </c>
      <c r="DF1296">
        <v>36.39</v>
      </c>
      <c r="DP1296">
        <v>36.39</v>
      </c>
      <c r="DZ1296">
        <v>36.39</v>
      </c>
      <c r="EJ1296">
        <v>36.39</v>
      </c>
      <c r="ET1296">
        <v>36.39</v>
      </c>
      <c r="FD1296">
        <v>36.39</v>
      </c>
      <c r="FN1296">
        <v>36.39</v>
      </c>
      <c r="FX1296">
        <v>36.39</v>
      </c>
      <c r="GH1296">
        <v>36.39</v>
      </c>
      <c r="GR1296">
        <v>37.43</v>
      </c>
      <c r="HB1296">
        <v>37.43</v>
      </c>
      <c r="HL1296">
        <v>37.43</v>
      </c>
      <c r="HV1296">
        <v>37.43</v>
      </c>
      <c r="IF1296">
        <v>29.72</v>
      </c>
      <c r="IP1296">
        <v>37.11</v>
      </c>
      <c r="IZ1296">
        <v>0</v>
      </c>
      <c r="JJ1296">
        <v>33.950000000000003</v>
      </c>
    </row>
    <row r="1297" spans="1:278" x14ac:dyDescent="0.3">
      <c r="A1297" s="2">
        <f>IFERROR(AVERAGEIF(Customer_Revenue[[#This Row],[1/3/2022]:[3/31/2022]], "&gt;0"), 0)</f>
        <v>25</v>
      </c>
      <c r="B1297" s="1">
        <f>IFERROR(AVEDEV(Customer_Revenue[[#This Row],[1/3/2022]:[3/31/2022]]),0)</f>
        <v>0</v>
      </c>
      <c r="C1297" s="1">
        <f>IFERROR(MAX(0,#REF!-#REF!),0)</f>
        <v>0</v>
      </c>
      <c r="D1297" s="1">
        <f>IFERROR(#REF!+#REF!,0)</f>
        <v>0</v>
      </c>
      <c r="E1297" s="2">
        <f>IFERROR(AVERAGEIF(Customer_Revenue[[#This Row],[4/1/2022]:[6/30/2022]], "&gt;0"), 0)</f>
        <v>25</v>
      </c>
      <c r="F1297" s="1">
        <f>IFERROR(AVEDEV(Customer_Revenue[[#This Row],[4/1/2022]:[6/30/2022]]),0)</f>
        <v>0</v>
      </c>
      <c r="G1297" s="1">
        <f>IFERROR(MAX(0,#REF!-#REF!),0)</f>
        <v>0</v>
      </c>
      <c r="H1297" s="1">
        <f>IFERROR(#REF!+#REF!,0)</f>
        <v>0</v>
      </c>
      <c r="I1297" s="2">
        <f>IFERROR(AVERAGEIF(Customer_Revenue[[#This Row],[4/1/2022]:[9/30/2022]], "&gt;0"),0)</f>
        <v>25</v>
      </c>
      <c r="J1297" s="1">
        <f>IFERROR(AVEDEV(Customer_Revenue[[#This Row],[4/1/2022]:[9/30/2022]]),0)</f>
        <v>0</v>
      </c>
      <c r="K1297" s="1">
        <f>IFERROR(MAX(0,Customer_Revenue[[#This Row],[Q3 Mean]]-Customer_Revenue[[#This Row],[Q3 Mean Absolute Deviation]]),0)</f>
        <v>25</v>
      </c>
      <c r="L1297" s="1">
        <f>IFERROR(MAX(0,Customer_Revenue[[#This Row],[Q3 Mean]]+Customer_Revenue[[#This Row],[Q3 Mean Absolute Deviation]]),0)</f>
        <v>25</v>
      </c>
      <c r="M1297" s="2">
        <f>IFERROR(AVERAGEIF(Customer_Revenue[[#This Row],[10/1/2021]:[3/31/2022]], "&gt;0"),0)</f>
        <v>25</v>
      </c>
      <c r="N1297" s="1">
        <f>IFERROR(AVEDEV(Customer_Revenue[[#This Row],[10/1/2021]:[3/31/2022]]),0)</f>
        <v>0</v>
      </c>
      <c r="O1297" s="1">
        <f>IFERROR(MAX(0,#REF!-#REF!),0)</f>
        <v>0</v>
      </c>
      <c r="P1297" s="1">
        <f>IFERROR(#REF!+#REF!,0)</f>
        <v>0</v>
      </c>
      <c r="Q1297">
        <v>15294</v>
      </c>
      <c r="AJ1297">
        <v>25</v>
      </c>
      <c r="BC1297">
        <v>25</v>
      </c>
      <c r="BW1297">
        <v>25</v>
      </c>
      <c r="CK1297" s="17"/>
      <c r="CQ1297">
        <v>25</v>
      </c>
      <c r="DK1297">
        <v>25</v>
      </c>
      <c r="EE1297">
        <v>25</v>
      </c>
      <c r="EY1297">
        <v>25</v>
      </c>
      <c r="FS1297">
        <v>25</v>
      </c>
      <c r="GM1297">
        <v>25</v>
      </c>
      <c r="HG1297">
        <v>25</v>
      </c>
      <c r="IA1297">
        <v>25</v>
      </c>
      <c r="IU1297">
        <v>25</v>
      </c>
      <c r="JO1297">
        <v>25</v>
      </c>
    </row>
    <row r="1298" spans="1:278" x14ac:dyDescent="0.3">
      <c r="A1298" s="2">
        <f>IFERROR(AVERAGEIF(Customer_Revenue[[#This Row],[1/3/2022]:[3/31/2022]], "&gt;0"), 0)</f>
        <v>101.36</v>
      </c>
      <c r="B1298" s="1">
        <f>IFERROR(AVEDEV(Customer_Revenue[[#This Row],[1/3/2022]:[3/31/2022]]),0)</f>
        <v>42.783750000000005</v>
      </c>
      <c r="C1298" s="1">
        <f>IFERROR(MAX(0,#REF!-#REF!),0)</f>
        <v>0</v>
      </c>
      <c r="D1298" s="1">
        <f>IFERROR(#REF!+#REF!,0)</f>
        <v>0</v>
      </c>
      <c r="E1298" s="2">
        <f>IFERROR(AVERAGEIF(Customer_Revenue[[#This Row],[4/1/2022]:[6/30/2022]], "&gt;0"), 0)</f>
        <v>72.239999999999995</v>
      </c>
      <c r="F1298" s="1">
        <f>IFERROR(AVEDEV(Customer_Revenue[[#This Row],[4/1/2022]:[6/30/2022]]),0)</f>
        <v>9.7066666666666688</v>
      </c>
      <c r="G1298" s="1">
        <f>IFERROR(MAX(0,#REF!-#REF!),0)</f>
        <v>0</v>
      </c>
      <c r="H1298" s="1">
        <f>IFERROR(#REF!+#REF!,0)</f>
        <v>0</v>
      </c>
      <c r="I1298" s="2">
        <f>IFERROR(AVERAGEIF(Customer_Revenue[[#This Row],[4/1/2022]:[9/30/2022]], "&gt;0"),0)</f>
        <v>70.72166666666665</v>
      </c>
      <c r="J1298" s="1">
        <f>IFERROR(AVEDEV(Customer_Revenue[[#This Row],[4/1/2022]:[9/30/2022]]),0)</f>
        <v>33.228163265306122</v>
      </c>
      <c r="K1298" s="1">
        <f>IFERROR(MAX(0,Customer_Revenue[[#This Row],[Q3 Mean]]-Customer_Revenue[[#This Row],[Q3 Mean Absolute Deviation]]),0)</f>
        <v>37.493503401360528</v>
      </c>
      <c r="L1298" s="1">
        <f>IFERROR(MAX(0,Customer_Revenue[[#This Row],[Q3 Mean]]+Customer_Revenue[[#This Row],[Q3 Mean Absolute Deviation]]),0)</f>
        <v>103.94982993197277</v>
      </c>
      <c r="M1298" s="2">
        <f>IFERROR(AVERAGEIF(Customer_Revenue[[#This Row],[10/1/2021]:[3/31/2022]], "&gt;0"),0)</f>
        <v>113.56714285714284</v>
      </c>
      <c r="N1298" s="1">
        <f>IFERROR(AVEDEV(Customer_Revenue[[#This Row],[10/1/2021]:[3/31/2022]]),0)</f>
        <v>41.458024691358041</v>
      </c>
      <c r="O1298" s="1">
        <f>IFERROR(MAX(0,#REF!-#REF!),0)</f>
        <v>0</v>
      </c>
      <c r="P1298" s="1">
        <f>IFERROR(#REF!+#REF!,0)</f>
        <v>0</v>
      </c>
      <c r="Q1298">
        <v>15295</v>
      </c>
      <c r="U1298">
        <v>0</v>
      </c>
      <c r="V1298">
        <v>94.08</v>
      </c>
      <c r="AN1298">
        <v>132.27000000000001</v>
      </c>
      <c r="BH1298">
        <v>132.27000000000001</v>
      </c>
      <c r="CB1298">
        <v>132.27000000000001</v>
      </c>
      <c r="CK1298" s="17"/>
      <c r="CV1298">
        <v>119.54</v>
      </c>
      <c r="DP1298">
        <v>92.27</v>
      </c>
      <c r="EJ1298">
        <v>92.27</v>
      </c>
      <c r="EQ1298">
        <v>-12.73</v>
      </c>
      <c r="FD1298">
        <v>86.8</v>
      </c>
      <c r="FX1298">
        <v>64.959999999999994</v>
      </c>
      <c r="GR1298">
        <v>64.959999999999994</v>
      </c>
      <c r="HL1298">
        <v>64.959999999999994</v>
      </c>
      <c r="IC1298">
        <v>-64.959999999999994</v>
      </c>
      <c r="IF1298">
        <v>64.959999999999994</v>
      </c>
      <c r="IZ1298">
        <v>77.69</v>
      </c>
    </row>
    <row r="1299" spans="1:278" x14ac:dyDescent="0.3">
      <c r="A1299" s="2">
        <f>IFERROR(AVERAGEIF(Customer_Revenue[[#This Row],[1/3/2022]:[3/31/2022]], "&gt;0"), 0)</f>
        <v>124.76</v>
      </c>
      <c r="B1299" s="1">
        <f>IFERROR(AVEDEV(Customer_Revenue[[#This Row],[1/3/2022]:[3/31/2022]]),0)</f>
        <v>30.553469387755104</v>
      </c>
      <c r="C1299" s="1">
        <f>IFERROR(MAX(0,#REF!-#REF!),0)</f>
        <v>0</v>
      </c>
      <c r="D1299" s="1">
        <f>IFERROR(#REF!+#REF!,0)</f>
        <v>0</v>
      </c>
      <c r="E1299" s="2">
        <f>IFERROR(AVERAGEIF(Customer_Revenue[[#This Row],[4/1/2022]:[6/30/2022]], "&gt;0"), 0)</f>
        <v>133.66857142857143</v>
      </c>
      <c r="F1299" s="1">
        <f>IFERROR(AVEDEV(Customer_Revenue[[#This Row],[4/1/2022]:[6/30/2022]]),0)</f>
        <v>7.6359183673469335</v>
      </c>
      <c r="G1299" s="1">
        <f>IFERROR(MAX(0,#REF!-#REF!),0)</f>
        <v>0</v>
      </c>
      <c r="H1299" s="1">
        <f>IFERROR(#REF!+#REF!,0)</f>
        <v>0</v>
      </c>
      <c r="I1299" s="2">
        <f>IFERROR(AVERAGEIF(Customer_Revenue[[#This Row],[4/1/2022]:[9/30/2022]], "&gt;0"),0)</f>
        <v>136.93923076923076</v>
      </c>
      <c r="J1299" s="1">
        <f>IFERROR(AVEDEV(Customer_Revenue[[#This Row],[4/1/2022]:[9/30/2022]]),0)</f>
        <v>5.6211834319526623</v>
      </c>
      <c r="K1299" s="1">
        <f>IFERROR(MAX(0,Customer_Revenue[[#This Row],[Q3 Mean]]-Customer_Revenue[[#This Row],[Q3 Mean Absolute Deviation]]),0)</f>
        <v>131.3180473372781</v>
      </c>
      <c r="L1299" s="1">
        <f>IFERROR(MAX(0,Customer_Revenue[[#This Row],[Q3 Mean]]+Customer_Revenue[[#This Row],[Q3 Mean Absolute Deviation]]),0)</f>
        <v>142.56041420118342</v>
      </c>
      <c r="M1299" s="2">
        <f>IFERROR(AVERAGEIF(Customer_Revenue[[#This Row],[10/1/2021]:[3/31/2022]], "&gt;0"),0)</f>
        <v>124.73076923076923</v>
      </c>
      <c r="N1299" s="1">
        <f>IFERROR(AVEDEV(Customer_Revenue[[#This Row],[10/1/2021]:[3/31/2022]]),0)</f>
        <v>16.545918367346946</v>
      </c>
      <c r="O1299" s="1">
        <f>IFERROR(MAX(0,#REF!-#REF!),0)</f>
        <v>0</v>
      </c>
      <c r="P1299" s="1">
        <f>IFERROR(#REF!+#REF!,0)</f>
        <v>0</v>
      </c>
      <c r="Q1299">
        <v>15296</v>
      </c>
      <c r="V1299">
        <v>124.37</v>
      </c>
      <c r="AE1299">
        <v>124.77</v>
      </c>
      <c r="AM1299">
        <v>124.76</v>
      </c>
      <c r="AW1299">
        <v>124.76</v>
      </c>
      <c r="BG1299">
        <v>124.76</v>
      </c>
      <c r="BQ1299">
        <v>124.76</v>
      </c>
      <c r="CA1299">
        <v>124.76</v>
      </c>
      <c r="CK1299" s="17">
        <v>124.76</v>
      </c>
      <c r="CU1299">
        <v>124.76</v>
      </c>
      <c r="DE1299">
        <v>124.76</v>
      </c>
      <c r="DO1299">
        <v>0</v>
      </c>
      <c r="DP1299">
        <v>124.76</v>
      </c>
      <c r="DZ1299">
        <v>124.76</v>
      </c>
      <c r="EJ1299">
        <v>124.76</v>
      </c>
      <c r="ET1299">
        <v>124.76</v>
      </c>
      <c r="FD1299">
        <v>124.76</v>
      </c>
      <c r="FN1299">
        <v>124.76</v>
      </c>
      <c r="FX1299">
        <v>139.76</v>
      </c>
      <c r="GH1299">
        <v>139.76</v>
      </c>
      <c r="GR1299">
        <v>140.94</v>
      </c>
      <c r="HB1299">
        <v>140.94</v>
      </c>
      <c r="HL1299">
        <v>140.94</v>
      </c>
      <c r="HV1299">
        <v>140.94</v>
      </c>
      <c r="IF1299">
        <v>140.94</v>
      </c>
      <c r="IP1299">
        <v>140.57</v>
      </c>
      <c r="IZ1299">
        <v>140.57</v>
      </c>
      <c r="JJ1299">
        <v>140.57</v>
      </c>
    </row>
    <row r="1300" spans="1:278" x14ac:dyDescent="0.3">
      <c r="A1300" s="2">
        <f>IFERROR(AVERAGEIF(Customer_Revenue[[#This Row],[1/3/2022]:[3/31/2022]], "&gt;0"), 0)</f>
        <v>16.48</v>
      </c>
      <c r="B1300" s="1">
        <f>IFERROR(AVEDEV(Customer_Revenue[[#This Row],[1/3/2022]:[3/31/2022]]),0)</f>
        <v>0</v>
      </c>
      <c r="C1300" s="1">
        <f>IFERROR(MAX(0,#REF!-#REF!),0)</f>
        <v>0</v>
      </c>
      <c r="D1300" s="1">
        <f>IFERROR(#REF!+#REF!,0)</f>
        <v>0</v>
      </c>
      <c r="E1300" s="2">
        <f>IFERROR(AVERAGEIF(Customer_Revenue[[#This Row],[4/1/2022]:[6/30/2022]], "&gt;0"), 0)</f>
        <v>16.826666666666668</v>
      </c>
      <c r="F1300" s="1">
        <f>IFERROR(AVEDEV(Customer_Revenue[[#This Row],[4/1/2022]:[6/30/2022]]),0)</f>
        <v>0.46222222222222226</v>
      </c>
      <c r="G1300" s="1">
        <f>IFERROR(MAX(0,#REF!-#REF!),0)</f>
        <v>0</v>
      </c>
      <c r="H1300" s="1">
        <f>IFERROR(#REF!+#REF!,0)</f>
        <v>0</v>
      </c>
      <c r="I1300" s="2">
        <f>IFERROR(AVERAGEIF(Customer_Revenue[[#This Row],[4/1/2022]:[9/30/2022]], "&gt;0"),0)</f>
        <v>17.12</v>
      </c>
      <c r="J1300" s="1">
        <f>IFERROR(AVEDEV(Customer_Revenue[[#This Row],[4/1/2022]:[9/30/2022]]),0)</f>
        <v>0.42666666666666586</v>
      </c>
      <c r="K1300" s="1">
        <f>IFERROR(MAX(0,Customer_Revenue[[#This Row],[Q3 Mean]]-Customer_Revenue[[#This Row],[Q3 Mean Absolute Deviation]]),0)</f>
        <v>16.693333333333335</v>
      </c>
      <c r="L1300" s="1">
        <f>IFERROR(MAX(0,Customer_Revenue[[#This Row],[Q3 Mean]]+Customer_Revenue[[#This Row],[Q3 Mean Absolute Deviation]]),0)</f>
        <v>17.546666666666667</v>
      </c>
      <c r="M1300" s="2">
        <f>IFERROR(AVERAGEIF(Customer_Revenue[[#This Row],[10/1/2021]:[3/31/2022]], "&gt;0"),0)</f>
        <v>16.48</v>
      </c>
      <c r="N1300" s="1">
        <f>IFERROR(AVEDEV(Customer_Revenue[[#This Row],[10/1/2021]:[3/31/2022]]),0)</f>
        <v>3.6049999999999991</v>
      </c>
      <c r="O1300" s="1">
        <f>IFERROR(MAX(0,#REF!-#REF!),0)</f>
        <v>0</v>
      </c>
      <c r="P1300" s="1">
        <f>IFERROR(#REF!+#REF!,0)</f>
        <v>0</v>
      </c>
      <c r="Q1300">
        <v>15297</v>
      </c>
      <c r="Z1300">
        <v>0</v>
      </c>
      <c r="AA1300">
        <v>16.48</v>
      </c>
      <c r="AS1300">
        <v>16.48</v>
      </c>
      <c r="BM1300">
        <v>16.48</v>
      </c>
      <c r="CG1300">
        <v>16.48</v>
      </c>
      <c r="CK1300" s="17"/>
      <c r="DA1300">
        <v>16.48</v>
      </c>
      <c r="DU1300">
        <v>16.48</v>
      </c>
      <c r="EO1300">
        <v>16.48</v>
      </c>
      <c r="FI1300">
        <v>16.48</v>
      </c>
      <c r="GC1300">
        <v>16.48</v>
      </c>
      <c r="GW1300">
        <v>17.52</v>
      </c>
      <c r="HQ1300">
        <v>17.52</v>
      </c>
      <c r="IK1300">
        <v>17.52</v>
      </c>
      <c r="JE1300">
        <v>17.2</v>
      </c>
    </row>
    <row r="1301" spans="1:278" x14ac:dyDescent="0.3">
      <c r="A1301" s="2">
        <f>IFERROR(AVERAGEIF(Customer_Revenue[[#This Row],[1/3/2022]:[3/31/2022]], "&gt;0"), 0)</f>
        <v>35.126153846153848</v>
      </c>
      <c r="B1301" s="1">
        <f>IFERROR(AVEDEV(Customer_Revenue[[#This Row],[1/3/2022]:[3/31/2022]]),0)</f>
        <v>30.276213017751477</v>
      </c>
      <c r="C1301" s="1">
        <f>IFERROR(MAX(0,#REF!-#REF!),0)</f>
        <v>0</v>
      </c>
      <c r="D1301" s="1">
        <f>IFERROR(#REF!+#REF!,0)</f>
        <v>0</v>
      </c>
      <c r="E1301" s="2">
        <f>IFERROR(AVERAGEIF(Customer_Revenue[[#This Row],[4/1/2022]:[6/30/2022]], "&gt;0"), 0)</f>
        <v>45.96846153846154</v>
      </c>
      <c r="F1301" s="1">
        <f>IFERROR(AVEDEV(Customer_Revenue[[#This Row],[4/1/2022]:[6/30/2022]]),0)</f>
        <v>36.26710059171598</v>
      </c>
      <c r="G1301" s="1">
        <f>IFERROR(MAX(0,#REF!-#REF!),0)</f>
        <v>0</v>
      </c>
      <c r="H1301" s="1">
        <f>IFERROR(#REF!+#REF!,0)</f>
        <v>0</v>
      </c>
      <c r="I1301" s="2">
        <f>IFERROR(AVERAGEIF(Customer_Revenue[[#This Row],[4/1/2022]:[9/30/2022]], "&gt;0"),0)</f>
        <v>58.60653846153847</v>
      </c>
      <c r="J1301" s="1">
        <f>IFERROR(AVEDEV(Customer_Revenue[[#This Row],[4/1/2022]:[9/30/2022]]),0)</f>
        <v>44.447544378698232</v>
      </c>
      <c r="K1301" s="1">
        <f>IFERROR(MAX(0,Customer_Revenue[[#This Row],[Q3 Mean]]-Customer_Revenue[[#This Row],[Q3 Mean Absolute Deviation]]),0)</f>
        <v>14.158994082840238</v>
      </c>
      <c r="L1301" s="1">
        <f>IFERROR(MAX(0,Customer_Revenue[[#This Row],[Q3 Mean]]+Customer_Revenue[[#This Row],[Q3 Mean Absolute Deviation]]),0)</f>
        <v>103.0540828402367</v>
      </c>
      <c r="M1301" s="2">
        <f>IFERROR(AVERAGEIF(Customer_Revenue[[#This Row],[10/1/2021]:[3/31/2022]], "&gt;0"),0)</f>
        <v>35.773703703703696</v>
      </c>
      <c r="N1301" s="1">
        <f>IFERROR(AVEDEV(Customer_Revenue[[#This Row],[10/1/2021]:[3/31/2022]]),0)</f>
        <v>30.01827160493826</v>
      </c>
      <c r="O1301" s="1">
        <f>IFERROR(MAX(0,#REF!-#REF!),0)</f>
        <v>0</v>
      </c>
      <c r="P1301" s="1">
        <f>IFERROR(#REF!+#REF!,0)</f>
        <v>0</v>
      </c>
      <c r="Q1301">
        <v>15298</v>
      </c>
      <c r="W1301">
        <v>13.26</v>
      </c>
      <c r="AB1301">
        <v>73.760000000000005</v>
      </c>
      <c r="AF1301">
        <v>13.26</v>
      </c>
      <c r="AK1301">
        <v>13.26</v>
      </c>
      <c r="AL1301">
        <v>59.8</v>
      </c>
      <c r="AO1301">
        <v>13.26</v>
      </c>
      <c r="AT1301">
        <v>13.26</v>
      </c>
      <c r="AY1301">
        <v>36.22</v>
      </c>
      <c r="BD1301">
        <v>96.02</v>
      </c>
      <c r="BI1301">
        <v>13.26</v>
      </c>
      <c r="BN1301">
        <v>13.26</v>
      </c>
      <c r="BS1301">
        <v>13.26</v>
      </c>
      <c r="BX1301">
        <v>124.11</v>
      </c>
      <c r="CC1301">
        <v>13.26</v>
      </c>
      <c r="CH1301">
        <v>13.26</v>
      </c>
      <c r="CK1301" s="17"/>
      <c r="CM1301">
        <v>13.26</v>
      </c>
      <c r="CR1301">
        <v>83.24</v>
      </c>
      <c r="CW1301">
        <v>13.26</v>
      </c>
      <c r="DB1301">
        <v>13.26</v>
      </c>
      <c r="DG1301">
        <v>13.26</v>
      </c>
      <c r="DL1301">
        <v>108.02</v>
      </c>
      <c r="DQ1301">
        <v>13.26</v>
      </c>
      <c r="DV1301">
        <v>13.26</v>
      </c>
      <c r="EA1301">
        <v>13.26</v>
      </c>
      <c r="EF1301">
        <v>105.82</v>
      </c>
      <c r="EK1301">
        <v>13.26</v>
      </c>
      <c r="EP1301">
        <v>40.22</v>
      </c>
      <c r="EU1301">
        <v>13.26</v>
      </c>
      <c r="EZ1301">
        <v>127.7</v>
      </c>
      <c r="FE1301">
        <v>13.26</v>
      </c>
      <c r="FJ1301">
        <v>73.180000000000007</v>
      </c>
      <c r="FO1301">
        <v>13.26</v>
      </c>
      <c r="FT1301">
        <v>100.02</v>
      </c>
      <c r="FY1301">
        <v>13.26</v>
      </c>
      <c r="GD1301">
        <v>40.22</v>
      </c>
      <c r="GI1301">
        <v>14.44</v>
      </c>
      <c r="GN1301">
        <v>118.71</v>
      </c>
      <c r="GS1301">
        <v>14.44</v>
      </c>
      <c r="GX1301">
        <v>41.4</v>
      </c>
      <c r="HC1301">
        <v>14.44</v>
      </c>
      <c r="HH1301">
        <v>111.64</v>
      </c>
      <c r="HM1301">
        <v>14.44</v>
      </c>
      <c r="HR1301">
        <v>51.84</v>
      </c>
      <c r="HW1301">
        <v>14.44</v>
      </c>
      <c r="IB1301">
        <v>170.44</v>
      </c>
      <c r="IG1301">
        <v>14.44</v>
      </c>
      <c r="IL1301">
        <v>64.95</v>
      </c>
      <c r="IQ1301">
        <v>59.72</v>
      </c>
      <c r="IV1301">
        <v>124.75</v>
      </c>
      <c r="JA1301">
        <v>14.07</v>
      </c>
      <c r="JF1301">
        <v>64.95</v>
      </c>
      <c r="JK1301">
        <v>14.07</v>
      </c>
      <c r="JP1301">
        <v>206.43</v>
      </c>
    </row>
    <row r="1302" spans="1:278" x14ac:dyDescent="0.3">
      <c r="A1302" s="2">
        <f>IFERROR(AVERAGEIF(Customer_Revenue[[#This Row],[1/3/2022]:[3/31/2022]], "&gt;0"), 0)</f>
        <v>37.795384615384606</v>
      </c>
      <c r="B1302" s="1">
        <f>IFERROR(AVEDEV(Customer_Revenue[[#This Row],[1/3/2022]:[3/31/2022]]),0)</f>
        <v>6.0071005917159832</v>
      </c>
      <c r="C1302" s="1">
        <f>IFERROR(MAX(0,#REF!-#REF!),0)</f>
        <v>0</v>
      </c>
      <c r="D1302" s="1">
        <f>IFERROR(#REF!+#REF!,0)</f>
        <v>0</v>
      </c>
      <c r="E1302" s="2">
        <f>IFERROR(AVERAGEIF(Customer_Revenue[[#This Row],[4/1/2022]:[6/30/2022]], "&gt;0"), 0)</f>
        <v>43.223333333333329</v>
      </c>
      <c r="F1302" s="1">
        <f>IFERROR(AVEDEV(Customer_Revenue[[#This Row],[4/1/2022]:[6/30/2022]]),0)</f>
        <v>6.1382248520710112</v>
      </c>
      <c r="G1302" s="1">
        <f>IFERROR(MAX(0,#REF!-#REF!),0)</f>
        <v>0</v>
      </c>
      <c r="H1302" s="1">
        <f>IFERROR(#REF!+#REF!,0)</f>
        <v>0</v>
      </c>
      <c r="I1302" s="2">
        <f>IFERROR(AVERAGEIF(Customer_Revenue[[#This Row],[4/1/2022]:[9/30/2022]], "&gt;0"),0)</f>
        <v>40.499375000000008</v>
      </c>
      <c r="J1302" s="1">
        <f>IFERROR(AVEDEV(Customer_Revenue[[#This Row],[4/1/2022]:[9/30/2022]]),0)</f>
        <v>11.227469135802471</v>
      </c>
      <c r="K1302" s="1">
        <f>IFERROR(MAX(0,Customer_Revenue[[#This Row],[Q3 Mean]]-Customer_Revenue[[#This Row],[Q3 Mean Absolute Deviation]]),0)</f>
        <v>29.271905864197535</v>
      </c>
      <c r="L1302" s="1">
        <f>IFERROR(MAX(0,Customer_Revenue[[#This Row],[Q3 Mean]]+Customer_Revenue[[#This Row],[Q3 Mean Absolute Deviation]]),0)</f>
        <v>51.72684413580248</v>
      </c>
      <c r="M1302" s="2">
        <f>IFERROR(AVERAGEIF(Customer_Revenue[[#This Row],[10/1/2021]:[3/31/2022]], "&gt;0"),0)</f>
        <v>33.597272727272738</v>
      </c>
      <c r="N1302" s="1">
        <f>IFERROR(AVEDEV(Customer_Revenue[[#This Row],[10/1/2021]:[3/31/2022]]),0)</f>
        <v>11.834378698224857</v>
      </c>
      <c r="O1302" s="1">
        <f>IFERROR(MAX(0,#REF!-#REF!),0)</f>
        <v>0</v>
      </c>
      <c r="P1302" s="1">
        <f>IFERROR(#REF!+#REF!,0)</f>
        <v>0</v>
      </c>
      <c r="Q1302">
        <v>15299</v>
      </c>
      <c r="W1302">
        <v>49.56</v>
      </c>
      <c r="AB1302">
        <v>24.78</v>
      </c>
      <c r="AF1302">
        <v>0</v>
      </c>
      <c r="AK1302">
        <v>24.78</v>
      </c>
      <c r="AO1302">
        <v>24.78</v>
      </c>
      <c r="AT1302">
        <v>24.78</v>
      </c>
      <c r="AY1302">
        <v>24.78</v>
      </c>
      <c r="BD1302">
        <v>0</v>
      </c>
      <c r="BI1302">
        <v>24.78</v>
      </c>
      <c r="BN1302">
        <v>24.78</v>
      </c>
      <c r="BS1302">
        <v>24.78</v>
      </c>
      <c r="BX1302">
        <v>0</v>
      </c>
      <c r="CC1302">
        <v>0</v>
      </c>
      <c r="CH1302">
        <v>24.78</v>
      </c>
      <c r="CK1302" s="17"/>
      <c r="CM1302">
        <v>24.78</v>
      </c>
      <c r="CR1302">
        <v>24.78</v>
      </c>
      <c r="CW1302">
        <v>41.7</v>
      </c>
      <c r="DB1302">
        <v>41.7</v>
      </c>
      <c r="DG1302">
        <v>41.7</v>
      </c>
      <c r="DL1302">
        <v>41.7</v>
      </c>
      <c r="DQ1302">
        <v>41.7</v>
      </c>
      <c r="DV1302">
        <v>41.7</v>
      </c>
      <c r="EA1302">
        <v>41.7</v>
      </c>
      <c r="EF1302">
        <v>41.7</v>
      </c>
      <c r="EK1302">
        <v>41.7</v>
      </c>
      <c r="EP1302">
        <v>41.7</v>
      </c>
      <c r="EU1302">
        <v>0</v>
      </c>
      <c r="EZ1302">
        <v>41.7</v>
      </c>
      <c r="FE1302">
        <v>41.7</v>
      </c>
      <c r="FJ1302">
        <v>41.7</v>
      </c>
      <c r="FO1302">
        <v>41.7</v>
      </c>
      <c r="FT1302">
        <v>41.7</v>
      </c>
      <c r="FY1302">
        <v>54.080000000000005</v>
      </c>
      <c r="GD1302">
        <v>41.7</v>
      </c>
      <c r="GI1302">
        <v>42.88</v>
      </c>
      <c r="GN1302">
        <v>42.88</v>
      </c>
      <c r="GS1302">
        <v>42.88</v>
      </c>
      <c r="GX1302">
        <v>42.88</v>
      </c>
      <c r="HC1302">
        <v>42.88</v>
      </c>
      <c r="HH1302">
        <v>50.36</v>
      </c>
      <c r="HR1302">
        <v>26.44</v>
      </c>
      <c r="IB1302">
        <v>26.44</v>
      </c>
      <c r="IL1302">
        <v>0</v>
      </c>
      <c r="IV1302">
        <v>26.07</v>
      </c>
    </row>
    <row r="1303" spans="1:278" x14ac:dyDescent="0.3">
      <c r="A1303" s="2">
        <f>IFERROR(AVERAGEIF(Customer_Revenue[[#This Row],[1/3/2022]:[3/31/2022]], "&gt;0"), 0)</f>
        <v>88.907692307692315</v>
      </c>
      <c r="B1303" s="1">
        <f>IFERROR(AVEDEV(Customer_Revenue[[#This Row],[1/3/2022]:[3/31/2022]]),0)</f>
        <v>15.382130177514794</v>
      </c>
      <c r="C1303" s="1">
        <f>IFERROR(MAX(0,#REF!-#REF!),0)</f>
        <v>0</v>
      </c>
      <c r="D1303" s="1">
        <f>IFERROR(#REF!+#REF!,0)</f>
        <v>0</v>
      </c>
      <c r="E1303" s="2">
        <f>IFERROR(AVERAGEIF(Customer_Revenue[[#This Row],[4/1/2022]:[6/30/2022]], "&gt;0"), 0)</f>
        <v>93.514615384615382</v>
      </c>
      <c r="F1303" s="1">
        <f>IFERROR(AVEDEV(Customer_Revenue[[#This Row],[4/1/2022]:[6/30/2022]]),0)</f>
        <v>31.951428571428572</v>
      </c>
      <c r="G1303" s="1">
        <f>IFERROR(MAX(0,#REF!-#REF!),0)</f>
        <v>0</v>
      </c>
      <c r="H1303" s="1">
        <f>IFERROR(#REF!+#REF!,0)</f>
        <v>0</v>
      </c>
      <c r="I1303" s="2">
        <f>IFERROR(AVERAGEIF(Customer_Revenue[[#This Row],[4/1/2022]:[9/30/2022]], "&gt;0"),0)</f>
        <v>88.9796153846154</v>
      </c>
      <c r="J1303" s="1">
        <f>IFERROR(AVEDEV(Customer_Revenue[[#This Row],[4/1/2022]:[9/30/2022]]),0)</f>
        <v>25.0477366255144</v>
      </c>
      <c r="K1303" s="1">
        <f>IFERROR(MAX(0,Customer_Revenue[[#This Row],[Q3 Mean]]-Customer_Revenue[[#This Row],[Q3 Mean Absolute Deviation]]),0)</f>
        <v>63.931878759100996</v>
      </c>
      <c r="L1303" s="1">
        <f>IFERROR(MAX(0,Customer_Revenue[[#This Row],[Q3 Mean]]+Customer_Revenue[[#This Row],[Q3 Mean Absolute Deviation]]),0)</f>
        <v>114.0273520101298</v>
      </c>
      <c r="M1303" s="2">
        <f>IFERROR(AVERAGEIF(Customer_Revenue[[#This Row],[10/1/2021]:[3/31/2022]], "&gt;0"),0)</f>
        <v>90.435384615384606</v>
      </c>
      <c r="N1303" s="1">
        <f>IFERROR(AVEDEV(Customer_Revenue[[#This Row],[10/1/2021]:[3/31/2022]]),0)</f>
        <v>13.68461538461538</v>
      </c>
      <c r="O1303" s="1">
        <f>IFERROR(MAX(0,#REF!-#REF!),0)</f>
        <v>0</v>
      </c>
      <c r="P1303" s="1">
        <f>IFERROR(#REF!+#REF!,0)</f>
        <v>0</v>
      </c>
      <c r="Q1303">
        <v>15301</v>
      </c>
      <c r="W1303">
        <v>101.37</v>
      </c>
      <c r="AB1303">
        <v>86</v>
      </c>
      <c r="AF1303">
        <v>121.98</v>
      </c>
      <c r="AK1303">
        <v>85.08</v>
      </c>
      <c r="AP1303">
        <v>98.16</v>
      </c>
      <c r="AU1303">
        <v>84.23</v>
      </c>
      <c r="AZ1303">
        <v>102.86</v>
      </c>
      <c r="BE1303">
        <v>74.430000000000007</v>
      </c>
      <c r="BJ1303">
        <v>96.45</v>
      </c>
      <c r="BO1303">
        <v>71.22</v>
      </c>
      <c r="BT1303">
        <v>102.86</v>
      </c>
      <c r="BY1303">
        <v>74.430000000000007</v>
      </c>
      <c r="CD1303">
        <v>96.45</v>
      </c>
      <c r="CI1303">
        <v>71.22</v>
      </c>
      <c r="CK1303" s="17"/>
      <c r="CN1303">
        <v>102.86</v>
      </c>
      <c r="CS1303">
        <v>88.63</v>
      </c>
      <c r="CX1303">
        <v>96.45</v>
      </c>
      <c r="DC1303">
        <v>71.22</v>
      </c>
      <c r="DH1303">
        <v>102.86</v>
      </c>
      <c r="DM1303">
        <v>74.430000000000007</v>
      </c>
      <c r="DR1303">
        <v>96.45</v>
      </c>
      <c r="DW1303">
        <v>71.22</v>
      </c>
      <c r="EB1303">
        <v>102.86</v>
      </c>
      <c r="EG1303">
        <v>74.430000000000007</v>
      </c>
      <c r="EL1303">
        <v>131.94999999999999</v>
      </c>
      <c r="EQ1303">
        <v>71.22</v>
      </c>
      <c r="EV1303">
        <v>102.86</v>
      </c>
      <c r="FA1303">
        <v>74.430000000000007</v>
      </c>
      <c r="FF1303">
        <v>96.45</v>
      </c>
      <c r="FK1303">
        <v>66.23</v>
      </c>
      <c r="FP1303">
        <v>109.96</v>
      </c>
      <c r="FU1303">
        <v>69.44</v>
      </c>
      <c r="FZ1303">
        <v>96.45</v>
      </c>
      <c r="GE1303">
        <v>73.33</v>
      </c>
      <c r="GJ1303">
        <v>190.39</v>
      </c>
      <c r="GL1303">
        <v>-60.349999999999994</v>
      </c>
      <c r="GO1303">
        <v>67.069999999999993</v>
      </c>
      <c r="GT1303">
        <v>97.63</v>
      </c>
      <c r="GY1303">
        <v>63.86</v>
      </c>
      <c r="HD1303">
        <v>107.59</v>
      </c>
      <c r="HI1303">
        <v>70.62</v>
      </c>
      <c r="HN1303">
        <v>101.18</v>
      </c>
      <c r="HS1303">
        <v>63.86</v>
      </c>
      <c r="HX1303">
        <v>104.04</v>
      </c>
      <c r="IC1303">
        <v>70.62</v>
      </c>
      <c r="IH1303">
        <v>97.63</v>
      </c>
      <c r="IM1303">
        <v>63.49</v>
      </c>
      <c r="IR1303">
        <v>107.22</v>
      </c>
      <c r="IW1303">
        <v>66.7</v>
      </c>
      <c r="JB1303">
        <v>107.91</v>
      </c>
      <c r="JG1303">
        <v>70.59</v>
      </c>
      <c r="JL1303">
        <v>103.67</v>
      </c>
      <c r="JQ1303">
        <v>70.25</v>
      </c>
    </row>
    <row r="1304" spans="1:278" x14ac:dyDescent="0.3">
      <c r="A1304" s="2">
        <f>IFERROR(AVERAGEIF(Customer_Revenue[[#This Row],[1/3/2022]:[3/31/2022]], "&gt;0"), 0)</f>
        <v>46.670000000000009</v>
      </c>
      <c r="B1304" s="1">
        <f>IFERROR(AVEDEV(Customer_Revenue[[#This Row],[1/3/2022]:[3/31/2022]]),0)</f>
        <v>7.1054273576010019E-15</v>
      </c>
      <c r="C1304" s="1">
        <f>IFERROR(MAX(0,#REF!-#REF!),0)</f>
        <v>0</v>
      </c>
      <c r="D1304" s="1">
        <f>IFERROR(#REF!+#REF!,0)</f>
        <v>0</v>
      </c>
      <c r="E1304" s="2">
        <f>IFERROR(AVERAGEIF(Customer_Revenue[[#This Row],[4/1/2022]:[6/30/2022]], "&gt;0"), 0)</f>
        <v>65.132307692307705</v>
      </c>
      <c r="F1304" s="1">
        <f>IFERROR(AVEDEV(Customer_Revenue[[#This Row],[4/1/2022]:[6/30/2022]]),0)</f>
        <v>30.699289940828411</v>
      </c>
      <c r="G1304" s="1">
        <f>IFERROR(MAX(0,#REF!-#REF!),0)</f>
        <v>0</v>
      </c>
      <c r="H1304" s="1">
        <f>IFERROR(#REF!+#REF!,0)</f>
        <v>0</v>
      </c>
      <c r="I1304" s="2">
        <f>IFERROR(AVERAGEIF(Customer_Revenue[[#This Row],[4/1/2022]:[9/30/2022]], "&gt;0"),0)</f>
        <v>64.928928571428585</v>
      </c>
      <c r="J1304" s="1">
        <f>IFERROR(AVEDEV(Customer_Revenue[[#This Row],[4/1/2022]:[9/30/2022]]),0)</f>
        <v>29.028954081632669</v>
      </c>
      <c r="K1304" s="1">
        <f>IFERROR(MAX(0,Customer_Revenue[[#This Row],[Q3 Mean]]-Customer_Revenue[[#This Row],[Q3 Mean Absolute Deviation]]),0)</f>
        <v>35.899974489795916</v>
      </c>
      <c r="L1304" s="1">
        <f>IFERROR(MAX(0,Customer_Revenue[[#This Row],[Q3 Mean]]+Customer_Revenue[[#This Row],[Q3 Mean Absolute Deviation]]),0)</f>
        <v>93.957882653061262</v>
      </c>
      <c r="M1304" s="2">
        <f>IFERROR(AVERAGEIF(Customer_Revenue[[#This Row],[10/1/2021]:[3/31/2022]], "&gt;0"),0)</f>
        <v>48.43615384615385</v>
      </c>
      <c r="N1304" s="1">
        <f>IFERROR(AVEDEV(Customer_Revenue[[#This Row],[10/1/2021]:[3/31/2022]]),0)</f>
        <v>3.4375147928994143</v>
      </c>
      <c r="O1304" s="1">
        <f>IFERROR(MAX(0,#REF!-#REF!),0)</f>
        <v>0</v>
      </c>
      <c r="P1304" s="1">
        <f>IFERROR(#REF!+#REF!,0)</f>
        <v>0</v>
      </c>
      <c r="Q1304">
        <v>15302</v>
      </c>
      <c r="T1304">
        <v>46.68</v>
      </c>
      <c r="Y1304">
        <v>46.68</v>
      </c>
      <c r="AD1304">
        <v>88.68</v>
      </c>
      <c r="AH1304">
        <v>46.68</v>
      </c>
      <c r="AL1304">
        <v>46.68</v>
      </c>
      <c r="AQ1304">
        <v>52.88</v>
      </c>
      <c r="AV1304">
        <v>46.28</v>
      </c>
      <c r="BA1304">
        <v>46.67</v>
      </c>
      <c r="BF1304">
        <v>46.28</v>
      </c>
      <c r="BK1304">
        <v>46.67</v>
      </c>
      <c r="BP1304">
        <v>46.67</v>
      </c>
      <c r="BU1304">
        <v>46.67</v>
      </c>
      <c r="CB1304">
        <v>45.89</v>
      </c>
      <c r="CE1304">
        <v>45.89</v>
      </c>
      <c r="CJ1304">
        <v>46.67</v>
      </c>
      <c r="CK1304" s="17"/>
      <c r="CO1304">
        <v>46.67</v>
      </c>
      <c r="CT1304">
        <v>46.67</v>
      </c>
      <c r="CY1304">
        <v>46.67</v>
      </c>
      <c r="DD1304">
        <v>46.67</v>
      </c>
      <c r="DI1304">
        <v>46.67</v>
      </c>
      <c r="DN1304">
        <v>46.67</v>
      </c>
      <c r="DS1304">
        <v>46.67</v>
      </c>
      <c r="DX1304">
        <v>46.67</v>
      </c>
      <c r="EC1304">
        <v>46.67</v>
      </c>
      <c r="EH1304">
        <v>46.67</v>
      </c>
      <c r="EM1304">
        <v>46.67</v>
      </c>
      <c r="ER1304">
        <v>46.67</v>
      </c>
      <c r="EW1304">
        <v>46.67</v>
      </c>
      <c r="FB1304">
        <v>46.67</v>
      </c>
      <c r="FG1304">
        <v>46.67</v>
      </c>
      <c r="FL1304">
        <v>46.67</v>
      </c>
      <c r="FQ1304">
        <v>46.67</v>
      </c>
      <c r="FV1304">
        <v>46.67</v>
      </c>
      <c r="GA1304">
        <v>181.91000000000003</v>
      </c>
      <c r="GF1304">
        <v>46.67</v>
      </c>
      <c r="GK1304">
        <v>47.85</v>
      </c>
      <c r="GP1304">
        <v>47.85</v>
      </c>
      <c r="GU1304">
        <v>47.85</v>
      </c>
      <c r="GZ1304">
        <v>147.9</v>
      </c>
      <c r="HE1304">
        <v>47.85</v>
      </c>
      <c r="HJ1304">
        <v>47.85</v>
      </c>
      <c r="HO1304">
        <v>47.85</v>
      </c>
      <c r="HT1304">
        <v>99.6</v>
      </c>
      <c r="HY1304">
        <v>165.15</v>
      </c>
      <c r="ID1304">
        <v>47.85</v>
      </c>
      <c r="II1304">
        <v>47.85</v>
      </c>
      <c r="IN1304">
        <v>47.48</v>
      </c>
      <c r="IS1304">
        <v>47.48</v>
      </c>
      <c r="IX1304">
        <v>47.48</v>
      </c>
      <c r="JD1304">
        <v>46.7</v>
      </c>
      <c r="JF1304">
        <v>47.48</v>
      </c>
      <c r="JH1304">
        <v>47.48</v>
      </c>
      <c r="JM1304">
        <v>136.49</v>
      </c>
      <c r="JR1304">
        <v>46.7</v>
      </c>
    </row>
    <row r="1305" spans="1:278" x14ac:dyDescent="0.3">
      <c r="A1305" s="2">
        <f>IFERROR(AVERAGEIF(Customer_Revenue[[#This Row],[1/3/2022]:[3/31/2022]], "&gt;0"), 0)</f>
        <v>114.3075</v>
      </c>
      <c r="B1305" s="1">
        <f>IFERROR(AVEDEV(Customer_Revenue[[#This Row],[1/3/2022]:[3/31/2022]]),0)</f>
        <v>64.897916666666674</v>
      </c>
      <c r="C1305" s="1">
        <f>IFERROR(MAX(0,#REF!-#REF!),0)</f>
        <v>0</v>
      </c>
      <c r="D1305" s="1">
        <f>IFERROR(#REF!+#REF!,0)</f>
        <v>0</v>
      </c>
      <c r="E1305" s="2">
        <f>IFERROR(AVERAGEIF(Customer_Revenue[[#This Row],[4/1/2022]:[6/30/2022]], "&gt;0"), 0)</f>
        <v>119.18615384615386</v>
      </c>
      <c r="F1305" s="1">
        <f>IFERROR(AVEDEV(Customer_Revenue[[#This Row],[4/1/2022]:[6/30/2022]]),0)</f>
        <v>70.123644444444452</v>
      </c>
      <c r="G1305" s="1">
        <f>IFERROR(MAX(0,#REF!-#REF!),0)</f>
        <v>0</v>
      </c>
      <c r="H1305" s="1">
        <f>IFERROR(#REF!+#REF!,0)</f>
        <v>0</v>
      </c>
      <c r="I1305" s="2">
        <f>IFERROR(AVERAGEIF(Customer_Revenue[[#This Row],[4/1/2022]:[9/30/2022]], "&gt;0"),0)</f>
        <v>124.66370370370369</v>
      </c>
      <c r="J1305" s="1">
        <f>IFERROR(AVEDEV(Customer_Revenue[[#This Row],[4/1/2022]:[9/30/2022]]),0)</f>
        <v>73.384703433922994</v>
      </c>
      <c r="K1305" s="1">
        <f>IFERROR(MAX(0,Customer_Revenue[[#This Row],[Q3 Mean]]-Customer_Revenue[[#This Row],[Q3 Mean Absolute Deviation]]),0)</f>
        <v>51.279000269780695</v>
      </c>
      <c r="L1305" s="1">
        <f>IFERROR(MAX(0,Customer_Revenue[[#This Row],[Q3 Mean]]+Customer_Revenue[[#This Row],[Q3 Mean Absolute Deviation]]),0)</f>
        <v>198.04840713762667</v>
      </c>
      <c r="M1305" s="2">
        <f>IFERROR(AVERAGEIF(Customer_Revenue[[#This Row],[10/1/2021]:[3/31/2022]], "&gt;0"),0)</f>
        <v>107.37041666666666</v>
      </c>
      <c r="N1305" s="1">
        <f>IFERROR(AVEDEV(Customer_Revenue[[#This Row],[10/1/2021]:[3/31/2022]]),0)</f>
        <v>68.048801020408149</v>
      </c>
      <c r="O1305" s="1">
        <f>IFERROR(MAX(0,#REF!-#REF!),0)</f>
        <v>0</v>
      </c>
      <c r="P1305" s="1">
        <f>IFERROR(#REF!+#REF!,0)</f>
        <v>0</v>
      </c>
      <c r="Q1305">
        <v>15303</v>
      </c>
      <c r="T1305">
        <v>117.91</v>
      </c>
      <c r="Y1305">
        <v>44.86</v>
      </c>
      <c r="AD1305">
        <v>212.91</v>
      </c>
      <c r="AH1305">
        <v>19.5</v>
      </c>
      <c r="AL1305">
        <v>142.76</v>
      </c>
      <c r="AQ1305">
        <v>19.37</v>
      </c>
      <c r="AV1305">
        <v>167.25</v>
      </c>
      <c r="BA1305">
        <v>44.22</v>
      </c>
      <c r="BF1305">
        <v>117.55</v>
      </c>
      <c r="BK1305">
        <v>32.479999999999997</v>
      </c>
      <c r="BP1305">
        <v>146.91999999999999</v>
      </c>
      <c r="BU1305">
        <v>139.47</v>
      </c>
      <c r="BY1305">
        <v>0</v>
      </c>
      <c r="BZ1305">
        <v>0</v>
      </c>
      <c r="CD1305">
        <v>0</v>
      </c>
      <c r="CE1305">
        <v>0</v>
      </c>
      <c r="CJ1305">
        <v>166.89</v>
      </c>
      <c r="CK1305" s="17"/>
      <c r="CO1305">
        <v>98.85</v>
      </c>
      <c r="CT1305">
        <v>117.55</v>
      </c>
      <c r="CY1305">
        <v>19.010000000000002</v>
      </c>
      <c r="DD1305">
        <v>143.78</v>
      </c>
      <c r="DI1305">
        <v>207.84</v>
      </c>
      <c r="DN1305">
        <v>118.14</v>
      </c>
      <c r="DS1305">
        <v>19.010000000000002</v>
      </c>
      <c r="DX1305">
        <v>179.4</v>
      </c>
      <c r="EC1305">
        <v>21.87</v>
      </c>
      <c r="EH1305">
        <v>255.94</v>
      </c>
      <c r="EM1305">
        <v>23.41</v>
      </c>
      <c r="ER1305">
        <v>143.4</v>
      </c>
      <c r="EW1305">
        <v>19.37</v>
      </c>
      <c r="FA1305">
        <v>174.55</v>
      </c>
      <c r="FB1305">
        <v>0</v>
      </c>
      <c r="FG1305">
        <v>53.87</v>
      </c>
      <c r="FL1305">
        <v>216.58</v>
      </c>
      <c r="FQ1305">
        <v>66.87</v>
      </c>
      <c r="FV1305">
        <v>190.76</v>
      </c>
      <c r="GA1305">
        <v>19.37</v>
      </c>
      <c r="GF1305">
        <v>185.91</v>
      </c>
      <c r="GJ1305">
        <v>82.05</v>
      </c>
      <c r="GK1305">
        <v>0</v>
      </c>
      <c r="GP1305">
        <v>153.59</v>
      </c>
      <c r="GU1305">
        <v>58.9</v>
      </c>
      <c r="GZ1305">
        <v>184.2</v>
      </c>
      <c r="HE1305">
        <v>20.55</v>
      </c>
      <c r="HI1305">
        <v>271.73</v>
      </c>
      <c r="HJ1305">
        <v>0</v>
      </c>
      <c r="HO1305">
        <v>20.55</v>
      </c>
      <c r="HT1305">
        <v>152.59</v>
      </c>
      <c r="HY1305">
        <v>20.55</v>
      </c>
      <c r="ID1305">
        <v>214.37</v>
      </c>
      <c r="II1305">
        <v>20.55</v>
      </c>
      <c r="IN1305">
        <v>148.97</v>
      </c>
      <c r="IS1305">
        <v>207.88</v>
      </c>
      <c r="IX1305">
        <v>122.37</v>
      </c>
      <c r="JB1305">
        <v>174.04</v>
      </c>
      <c r="JC1305">
        <v>0</v>
      </c>
      <c r="JH1305">
        <v>154.49</v>
      </c>
      <c r="JM1305">
        <v>126.94</v>
      </c>
      <c r="JR1305">
        <v>160.91999999999999</v>
      </c>
    </row>
    <row r="1306" spans="1:278" x14ac:dyDescent="0.3">
      <c r="A1306" s="2">
        <f>IFERROR(AVERAGEIF(Customer_Revenue[[#This Row],[1/3/2022]:[3/31/2022]], "&gt;0"), 0)</f>
        <v>76.62</v>
      </c>
      <c r="B1306" s="1">
        <f>IFERROR(AVEDEV(Customer_Revenue[[#This Row],[1/3/2022]:[3/31/2022]]),0)</f>
        <v>0</v>
      </c>
      <c r="C1306" s="1">
        <f>IFERROR(MAX(0,#REF!-#REF!),0)</f>
        <v>0</v>
      </c>
      <c r="D1306" s="1">
        <f>IFERROR(#REF!+#REF!,0)</f>
        <v>0</v>
      </c>
      <c r="E1306" s="2">
        <f>IFERROR(AVERAGEIF(Customer_Revenue[[#This Row],[4/1/2022]:[6/30/2022]], "&gt;0"), 0)</f>
        <v>65.760769230769256</v>
      </c>
      <c r="F1306" s="1">
        <f>IFERROR(AVEDEV(Customer_Revenue[[#This Row],[4/1/2022]:[6/30/2022]]),0)</f>
        <v>3.3413017751479446</v>
      </c>
      <c r="G1306" s="1">
        <f>IFERROR(MAX(0,#REF!-#REF!),0)</f>
        <v>0</v>
      </c>
      <c r="H1306" s="1">
        <f>IFERROR(#REF!+#REF!,0)</f>
        <v>0</v>
      </c>
      <c r="I1306" s="2">
        <f>IFERROR(AVERAGEIF(Customer_Revenue[[#This Row],[4/1/2022]:[9/30/2022]], "&gt;0"),0)</f>
        <v>64.995769230769241</v>
      </c>
      <c r="J1306" s="1">
        <f>IFERROR(AVEDEV(Customer_Revenue[[#This Row],[4/1/2022]:[9/30/2022]]),0)</f>
        <v>1.7883431952662778</v>
      </c>
      <c r="K1306" s="1">
        <f>IFERROR(MAX(0,Customer_Revenue[[#This Row],[Q3 Mean]]-Customer_Revenue[[#This Row],[Q3 Mean Absolute Deviation]]),0)</f>
        <v>63.207426035502962</v>
      </c>
      <c r="L1306" s="1">
        <f>IFERROR(MAX(0,Customer_Revenue[[#This Row],[Q3 Mean]]+Customer_Revenue[[#This Row],[Q3 Mean Absolute Deviation]]),0)</f>
        <v>66.78411242603552</v>
      </c>
      <c r="M1306" s="2">
        <f>IFERROR(AVERAGEIF(Customer_Revenue[[#This Row],[10/1/2021]:[3/31/2022]], "&gt;0"),0)</f>
        <v>75.015599999999964</v>
      </c>
      <c r="N1306" s="1">
        <f>IFERROR(AVEDEV(Customer_Revenue[[#This Row],[10/1/2021]:[3/31/2022]]),0)</f>
        <v>7.5978106508876087</v>
      </c>
      <c r="O1306" s="1">
        <f>IFERROR(MAX(0,#REF!-#REF!),0)</f>
        <v>0</v>
      </c>
      <c r="P1306" s="1">
        <f>IFERROR(#REF!+#REF!,0)</f>
        <v>0</v>
      </c>
      <c r="Q1306">
        <v>15305</v>
      </c>
      <c r="W1306">
        <v>63.25</v>
      </c>
      <c r="AB1306">
        <v>63.25</v>
      </c>
      <c r="AF1306">
        <v>63.25</v>
      </c>
      <c r="AK1306">
        <v>76.62</v>
      </c>
      <c r="AP1306">
        <v>76.62</v>
      </c>
      <c r="AU1306">
        <v>76.62</v>
      </c>
      <c r="BA1306">
        <v>0</v>
      </c>
      <c r="BE1306">
        <v>76.62</v>
      </c>
      <c r="BJ1306">
        <v>76.62</v>
      </c>
      <c r="BO1306">
        <v>76.62</v>
      </c>
      <c r="BT1306">
        <v>76.62</v>
      </c>
      <c r="BY1306">
        <v>76.62</v>
      </c>
      <c r="CD1306">
        <v>76.62</v>
      </c>
      <c r="CI1306">
        <v>76.62</v>
      </c>
      <c r="CK1306" s="17"/>
      <c r="CN1306">
        <v>76.62</v>
      </c>
      <c r="CS1306">
        <v>76.62</v>
      </c>
      <c r="CX1306">
        <v>76.62</v>
      </c>
      <c r="DC1306">
        <v>76.62</v>
      </c>
      <c r="DH1306">
        <v>76.62</v>
      </c>
      <c r="DM1306">
        <v>76.62</v>
      </c>
      <c r="DR1306">
        <v>76.62</v>
      </c>
      <c r="DW1306">
        <v>76.62</v>
      </c>
      <c r="EB1306">
        <v>76.62</v>
      </c>
      <c r="EG1306">
        <v>76.62</v>
      </c>
      <c r="EL1306">
        <v>76.62</v>
      </c>
      <c r="EQ1306">
        <v>76.62</v>
      </c>
      <c r="EV1306">
        <v>76.62</v>
      </c>
      <c r="FA1306">
        <v>76.62</v>
      </c>
      <c r="FF1306">
        <v>63.25</v>
      </c>
      <c r="FK1306">
        <v>63.25</v>
      </c>
      <c r="FP1306">
        <v>63.25</v>
      </c>
      <c r="FU1306">
        <v>63.25</v>
      </c>
      <c r="FZ1306">
        <v>63.25</v>
      </c>
      <c r="GE1306">
        <v>63.25</v>
      </c>
      <c r="GJ1306">
        <v>64.430000000000007</v>
      </c>
      <c r="GO1306">
        <v>64.430000000000007</v>
      </c>
      <c r="GT1306">
        <v>64.430000000000007</v>
      </c>
      <c r="GY1306">
        <v>64.430000000000007</v>
      </c>
      <c r="HD1306">
        <v>64.430000000000007</v>
      </c>
      <c r="HI1306">
        <v>64.430000000000007</v>
      </c>
      <c r="HN1306">
        <v>64.430000000000007</v>
      </c>
      <c r="HS1306">
        <v>64.430000000000007</v>
      </c>
      <c r="HX1306">
        <v>64.430000000000007</v>
      </c>
      <c r="IC1306">
        <v>64.430000000000007</v>
      </c>
      <c r="IH1306">
        <v>64.430000000000007</v>
      </c>
      <c r="IM1306">
        <v>64.06</v>
      </c>
      <c r="IR1306">
        <v>64.06</v>
      </c>
      <c r="IW1306">
        <v>64.06</v>
      </c>
      <c r="JB1306">
        <v>64.06</v>
      </c>
      <c r="JG1306">
        <v>64.06</v>
      </c>
      <c r="JL1306">
        <v>64.06</v>
      </c>
      <c r="JQ1306">
        <v>64.06</v>
      </c>
    </row>
    <row r="1307" spans="1:278" x14ac:dyDescent="0.3">
      <c r="A1307" s="2">
        <f>IFERROR(AVERAGEIF(Customer_Revenue[[#This Row],[1/3/2022]:[3/31/2022]], "&gt;0"), 0)</f>
        <v>53.094000000000008</v>
      </c>
      <c r="B1307" s="1">
        <f>IFERROR(AVEDEV(Customer_Revenue[[#This Row],[1/3/2022]:[3/31/2022]]),0)</f>
        <v>14.723199999999997</v>
      </c>
      <c r="C1307" s="1">
        <f>IFERROR(MAX(0,#REF!-#REF!),0)</f>
        <v>0</v>
      </c>
      <c r="D1307" s="1">
        <f>IFERROR(#REF!+#REF!,0)</f>
        <v>0</v>
      </c>
      <c r="E1307" s="2">
        <f>IFERROR(AVERAGEIF(Customer_Revenue[[#This Row],[4/1/2022]:[6/30/2022]], "&gt;0"), 0)</f>
        <v>75.772500000000008</v>
      </c>
      <c r="F1307" s="1">
        <f>IFERROR(AVEDEV(Customer_Revenue[[#This Row],[4/1/2022]:[6/30/2022]]),0)</f>
        <v>17.722500000000004</v>
      </c>
      <c r="G1307" s="1">
        <f>IFERROR(MAX(0,#REF!-#REF!),0)</f>
        <v>0</v>
      </c>
      <c r="H1307" s="1">
        <f>IFERROR(#REF!+#REF!,0)</f>
        <v>0</v>
      </c>
      <c r="I1307" s="2">
        <f>IFERROR(AVERAGEIF(Customer_Revenue[[#This Row],[4/1/2022]:[9/30/2022]], "&gt;0"),0)</f>
        <v>73.888571428571439</v>
      </c>
      <c r="J1307" s="1">
        <f>IFERROR(AVEDEV(Customer_Revenue[[#This Row],[4/1/2022]:[9/30/2022]]),0)</f>
        <v>15.832653061224493</v>
      </c>
      <c r="K1307" s="1">
        <f>IFERROR(MAX(0,Customer_Revenue[[#This Row],[Q3 Mean]]-Customer_Revenue[[#This Row],[Q3 Mean Absolute Deviation]]),0)</f>
        <v>58.055918367346948</v>
      </c>
      <c r="L1307" s="1">
        <f>IFERROR(MAX(0,Customer_Revenue[[#This Row],[Q3 Mean]]+Customer_Revenue[[#This Row],[Q3 Mean Absolute Deviation]]),0)</f>
        <v>89.721224489795929</v>
      </c>
      <c r="M1307" s="2">
        <f>IFERROR(AVERAGEIF(Customer_Revenue[[#This Row],[10/1/2021]:[3/31/2022]], "&gt;0"),0)</f>
        <v>45.364999999999995</v>
      </c>
      <c r="N1307" s="1">
        <f>IFERROR(AVEDEV(Customer_Revenue[[#This Row],[10/1/2021]:[3/31/2022]]),0)</f>
        <v>19.101527777777783</v>
      </c>
      <c r="O1307" s="1">
        <f>IFERROR(MAX(0,#REF!-#REF!),0)</f>
        <v>0</v>
      </c>
      <c r="P1307" s="1">
        <f>IFERROR(#REF!+#REF!,0)</f>
        <v>0</v>
      </c>
      <c r="Q1307">
        <v>15306</v>
      </c>
      <c r="V1307">
        <v>0</v>
      </c>
      <c r="W1307">
        <v>53.77</v>
      </c>
      <c r="AM1307">
        <v>53.77</v>
      </c>
      <c r="BG1307">
        <v>0</v>
      </c>
      <c r="BN1307">
        <v>26.87</v>
      </c>
      <c r="CA1307">
        <v>26.9</v>
      </c>
      <c r="CB1307">
        <v>26.87</v>
      </c>
      <c r="CK1307" s="17"/>
      <c r="CL1307">
        <v>37.5</v>
      </c>
      <c r="CU1307">
        <v>53.77</v>
      </c>
      <c r="CZ1307">
        <v>31.88</v>
      </c>
      <c r="DO1307">
        <v>53.77</v>
      </c>
      <c r="EI1307">
        <v>88.55</v>
      </c>
      <c r="FC1307">
        <v>96.9</v>
      </c>
      <c r="FW1307">
        <v>57.05</v>
      </c>
      <c r="GB1307">
        <v>59.05</v>
      </c>
      <c r="GQ1307">
        <v>90.09</v>
      </c>
      <c r="HK1307">
        <v>90.09</v>
      </c>
      <c r="IE1307">
        <v>61.9</v>
      </c>
      <c r="IY1307">
        <v>62.14</v>
      </c>
    </row>
    <row r="1308" spans="1:278" x14ac:dyDescent="0.3">
      <c r="A1308" s="2">
        <f>IFERROR(AVERAGEIF(Customer_Revenue[[#This Row],[1/3/2022]:[3/31/2022]], "&gt;0"), 0)</f>
        <v>37.33</v>
      </c>
      <c r="B1308" s="1">
        <f>IFERROR(AVEDEV(Customer_Revenue[[#This Row],[1/3/2022]:[3/31/2022]]),0)</f>
        <v>0</v>
      </c>
      <c r="C1308" s="1">
        <f>IFERROR(MAX(0,#REF!-#REF!),0)</f>
        <v>0</v>
      </c>
      <c r="D1308" s="1">
        <f>IFERROR(#REF!+#REF!,0)</f>
        <v>0</v>
      </c>
      <c r="E1308" s="2">
        <f>IFERROR(AVERAGEIF(Customer_Revenue[[#This Row],[4/1/2022]:[6/30/2022]], "&gt;0"), 0)</f>
        <v>48.533333333333331</v>
      </c>
      <c r="F1308" s="1">
        <f>IFERROR(AVEDEV(Customer_Revenue[[#This Row],[4/1/2022]:[6/30/2022]]),0)</f>
        <v>14.937777777777777</v>
      </c>
      <c r="G1308" s="1">
        <f>IFERROR(MAX(0,#REF!-#REF!),0)</f>
        <v>0</v>
      </c>
      <c r="H1308" s="1">
        <f>IFERROR(#REF!+#REF!,0)</f>
        <v>0</v>
      </c>
      <c r="I1308" s="2">
        <f>IFERROR(AVERAGEIF(Customer_Revenue[[#This Row],[4/1/2022]:[9/30/2022]], "&gt;0"),0)</f>
        <v>59.675000000000004</v>
      </c>
      <c r="J1308" s="1">
        <f>IFERROR(AVEDEV(Customer_Revenue[[#This Row],[4/1/2022]:[9/30/2022]]),0)</f>
        <v>22.511428571428571</v>
      </c>
      <c r="K1308" s="1">
        <f>IFERROR(MAX(0,Customer_Revenue[[#This Row],[Q3 Mean]]-Customer_Revenue[[#This Row],[Q3 Mean Absolute Deviation]]),0)</f>
        <v>37.16357142857143</v>
      </c>
      <c r="L1308" s="1">
        <f>IFERROR(MAX(0,Customer_Revenue[[#This Row],[Q3 Mean]]+Customer_Revenue[[#This Row],[Q3 Mean Absolute Deviation]]),0)</f>
        <v>82.186428571428578</v>
      </c>
      <c r="M1308" s="2">
        <f>IFERROR(AVERAGEIF(Customer_Revenue[[#This Row],[10/1/2021]:[3/31/2022]], "&gt;0"),0)</f>
        <v>37.329999999999991</v>
      </c>
      <c r="N1308" s="1">
        <f>IFERROR(AVEDEV(Customer_Revenue[[#This Row],[10/1/2021]:[3/31/2022]]),0)</f>
        <v>13.998750000000005</v>
      </c>
      <c r="O1308" s="1">
        <f>IFERROR(MAX(0,#REF!-#REF!),0)</f>
        <v>0</v>
      </c>
      <c r="P1308" s="1">
        <f>IFERROR(#REF!+#REF!,0)</f>
        <v>0</v>
      </c>
      <c r="Q1308">
        <v>15307</v>
      </c>
      <c r="V1308">
        <v>0</v>
      </c>
      <c r="W1308">
        <v>37.33</v>
      </c>
      <c r="AQ1308">
        <v>37.33</v>
      </c>
      <c r="BK1308">
        <v>37.33</v>
      </c>
      <c r="CE1308">
        <v>0</v>
      </c>
      <c r="CK1308" s="17"/>
      <c r="CY1308">
        <v>37.33</v>
      </c>
      <c r="DS1308">
        <v>37.33</v>
      </c>
      <c r="EM1308">
        <v>37.33</v>
      </c>
      <c r="FG1308">
        <v>37.33</v>
      </c>
      <c r="GA1308">
        <v>37.33</v>
      </c>
      <c r="GU1308">
        <v>70.94</v>
      </c>
      <c r="HO1308">
        <v>70.94</v>
      </c>
      <c r="II1308">
        <v>70.94</v>
      </c>
      <c r="JB1308">
        <v>70.569999999999993</v>
      </c>
      <c r="JC1308">
        <v>0</v>
      </c>
    </row>
    <row r="1309" spans="1:278" x14ac:dyDescent="0.3">
      <c r="A1309" s="2">
        <f>IFERROR(AVERAGEIF(Customer_Revenue[[#This Row],[1/3/2022]:[3/31/2022]], "&gt;0"), 0)</f>
        <v>35.782500000000006</v>
      </c>
      <c r="B1309" s="1">
        <f>IFERROR(AVEDEV(Customer_Revenue[[#This Row],[1/3/2022]:[3/31/2022]]),0)</f>
        <v>5.0815384615384618</v>
      </c>
      <c r="C1309" s="1">
        <f>IFERROR(MAX(0,#REF!-#REF!),0)</f>
        <v>0</v>
      </c>
      <c r="D1309" s="1">
        <f>IFERROR(#REF!+#REF!,0)</f>
        <v>0</v>
      </c>
      <c r="E1309" s="2">
        <f>IFERROR(AVERAGEIF(Customer_Revenue[[#This Row],[4/1/2022]:[6/30/2022]], "&gt;0"), 0)</f>
        <v>37.353846153846149</v>
      </c>
      <c r="F1309" s="1">
        <f>IFERROR(AVEDEV(Customer_Revenue[[#This Row],[4/1/2022]:[6/30/2022]]),0)</f>
        <v>2.8989349112426046</v>
      </c>
      <c r="G1309" s="1">
        <f>IFERROR(MAX(0,#REF!-#REF!),0)</f>
        <v>0</v>
      </c>
      <c r="H1309" s="1">
        <f>IFERROR(#REF!+#REF!,0)</f>
        <v>0</v>
      </c>
      <c r="I1309" s="2">
        <f>IFERROR(AVERAGEIF(Customer_Revenue[[#This Row],[4/1/2022]:[9/30/2022]], "&gt;0"),0)</f>
        <v>37.707692307692305</v>
      </c>
      <c r="J1309" s="1">
        <f>IFERROR(AVEDEV(Customer_Revenue[[#This Row],[4/1/2022]:[9/30/2022]]),0)</f>
        <v>3.1846153846153848</v>
      </c>
      <c r="K1309" s="1">
        <f>IFERROR(MAX(0,Customer_Revenue[[#This Row],[Q3 Mean]]-Customer_Revenue[[#This Row],[Q3 Mean Absolute Deviation]]),0)</f>
        <v>34.523076923076921</v>
      </c>
      <c r="L1309" s="1">
        <f>IFERROR(MAX(0,Customer_Revenue[[#This Row],[Q3 Mean]]+Customer_Revenue[[#This Row],[Q3 Mean Absolute Deviation]]),0)</f>
        <v>40.892307692307689</v>
      </c>
      <c r="M1309" s="2">
        <f>IFERROR(AVERAGEIF(Customer_Revenue[[#This Row],[10/1/2021]:[3/31/2022]], "&gt;0"),0)</f>
        <v>36.457600000000006</v>
      </c>
      <c r="N1309" s="1">
        <f>IFERROR(AVEDEV(Customer_Revenue[[#This Row],[10/1/2021]:[3/31/2022]]),0)</f>
        <v>3.9319526627218955</v>
      </c>
      <c r="O1309" s="1">
        <f>IFERROR(MAX(0,#REF!-#REF!),0)</f>
        <v>0</v>
      </c>
      <c r="P1309" s="1">
        <f>IFERROR(#REF!+#REF!,0)</f>
        <v>0</v>
      </c>
      <c r="Q1309">
        <v>15308</v>
      </c>
      <c r="W1309">
        <v>38.53</v>
      </c>
      <c r="AB1309">
        <v>33.82</v>
      </c>
      <c r="AF1309">
        <v>38.53</v>
      </c>
      <c r="AK1309">
        <v>33.82</v>
      </c>
      <c r="AO1309">
        <v>38.53</v>
      </c>
      <c r="AT1309">
        <v>33.82</v>
      </c>
      <c r="AY1309">
        <v>38.53</v>
      </c>
      <c r="BD1309">
        <v>33.82</v>
      </c>
      <c r="BI1309">
        <v>38.53</v>
      </c>
      <c r="BN1309">
        <v>33.82</v>
      </c>
      <c r="BS1309">
        <v>43.24</v>
      </c>
      <c r="BX1309">
        <v>33.82</v>
      </c>
      <c r="CC1309">
        <v>43.24</v>
      </c>
      <c r="CH1309">
        <v>33.82</v>
      </c>
      <c r="CK1309" s="17"/>
      <c r="CM1309">
        <v>0</v>
      </c>
      <c r="CR1309">
        <v>33.82</v>
      </c>
      <c r="CW1309">
        <v>38.53</v>
      </c>
      <c r="DB1309">
        <v>33.82</v>
      </c>
      <c r="DG1309">
        <v>38.53</v>
      </c>
      <c r="DL1309">
        <v>33.82</v>
      </c>
      <c r="DQ1309">
        <v>38.53</v>
      </c>
      <c r="DV1309">
        <v>33.82</v>
      </c>
      <c r="EA1309">
        <v>38.53</v>
      </c>
      <c r="EF1309">
        <v>33.82</v>
      </c>
      <c r="EK1309">
        <v>38.53</v>
      </c>
      <c r="EP1309">
        <v>33.82</v>
      </c>
      <c r="EU1309">
        <v>38.53</v>
      </c>
      <c r="EZ1309">
        <v>33.82</v>
      </c>
      <c r="FE1309">
        <v>38.53</v>
      </c>
      <c r="FJ1309">
        <v>33.82</v>
      </c>
      <c r="FO1309">
        <v>38.53</v>
      </c>
      <c r="FT1309">
        <v>33.82</v>
      </c>
      <c r="FY1309">
        <v>38.53</v>
      </c>
      <c r="GD1309">
        <v>33.82</v>
      </c>
      <c r="GI1309">
        <v>44.42</v>
      </c>
      <c r="GN1309">
        <v>35</v>
      </c>
      <c r="GS1309">
        <v>42.07</v>
      </c>
      <c r="GX1309">
        <v>35</v>
      </c>
      <c r="HC1309">
        <v>39.71</v>
      </c>
      <c r="HH1309">
        <v>35</v>
      </c>
      <c r="HM1309">
        <v>39.71</v>
      </c>
      <c r="HR1309">
        <v>35</v>
      </c>
      <c r="HW1309">
        <v>39.71</v>
      </c>
      <c r="IB1309">
        <v>35</v>
      </c>
      <c r="IG1309">
        <v>44.42</v>
      </c>
      <c r="IL1309">
        <v>34.630000000000003</v>
      </c>
      <c r="IQ1309">
        <v>48.76</v>
      </c>
      <c r="IV1309">
        <v>34.630000000000003</v>
      </c>
      <c r="JA1309">
        <v>39.340000000000003</v>
      </c>
      <c r="JF1309">
        <v>34.630000000000003</v>
      </c>
      <c r="JK1309">
        <v>39.340000000000003</v>
      </c>
      <c r="JP1309">
        <v>34.630000000000003</v>
      </c>
    </row>
    <row r="1310" spans="1:278" x14ac:dyDescent="0.3">
      <c r="A1310" s="2">
        <f>IFERROR(AVERAGEIF(Customer_Revenue[[#This Row],[1/3/2022]:[3/31/2022]], "&gt;0"), 0)</f>
        <v>61.899999999999984</v>
      </c>
      <c r="B1310" s="1">
        <f>IFERROR(AVEDEV(Customer_Revenue[[#This Row],[1/3/2022]:[3/31/2022]]),0)</f>
        <v>8.7905325443787028</v>
      </c>
      <c r="C1310" s="1">
        <f>IFERROR(MAX(0,#REF!-#REF!),0)</f>
        <v>0</v>
      </c>
      <c r="D1310" s="1">
        <f>IFERROR(#REF!+#REF!,0)</f>
        <v>0</v>
      </c>
      <c r="E1310" s="2">
        <f>IFERROR(AVERAGEIF(Customer_Revenue[[#This Row],[4/1/2022]:[6/30/2022]], "&gt;0"), 0)</f>
        <v>62.353846153846163</v>
      </c>
      <c r="F1310" s="1">
        <f>IFERROR(AVEDEV(Customer_Revenue[[#This Row],[4/1/2022]:[6/30/2022]]),0)</f>
        <v>0.55857988165680716</v>
      </c>
      <c r="G1310" s="1">
        <f>IFERROR(MAX(0,#REF!-#REF!),0)</f>
        <v>0</v>
      </c>
      <c r="H1310" s="1">
        <f>IFERROR(#REF!+#REF!,0)</f>
        <v>0</v>
      </c>
      <c r="I1310" s="2">
        <f>IFERROR(AVERAGEIF(Customer_Revenue[[#This Row],[4/1/2022]:[9/30/2022]], "&gt;0"),0)</f>
        <v>62.617307692307705</v>
      </c>
      <c r="J1310" s="1">
        <f>IFERROR(AVEDEV(Customer_Revenue[[#This Row],[4/1/2022]:[9/30/2022]]),0)</f>
        <v>0.44142011834319039</v>
      </c>
      <c r="K1310" s="1">
        <f>IFERROR(MAX(0,Customer_Revenue[[#This Row],[Q3 Mean]]-Customer_Revenue[[#This Row],[Q3 Mean Absolute Deviation]]),0)</f>
        <v>62.175887573964516</v>
      </c>
      <c r="L1310" s="1">
        <f>IFERROR(MAX(0,Customer_Revenue[[#This Row],[Q3 Mean]]+Customer_Revenue[[#This Row],[Q3 Mean Absolute Deviation]]),0)</f>
        <v>63.058727810650893</v>
      </c>
      <c r="M1310" s="2">
        <f>IFERROR(AVERAGEIF(Customer_Revenue[[#This Row],[10/1/2021]:[3/31/2022]], "&gt;0"),0)</f>
        <v>61.901666666666678</v>
      </c>
      <c r="N1310" s="1">
        <f>IFERROR(AVEDEV(Customer_Revenue[[#This Row],[10/1/2021]:[3/31/2022]]),0)</f>
        <v>8.7907692307692198</v>
      </c>
      <c r="O1310" s="1">
        <f>IFERROR(MAX(0,#REF!-#REF!),0)</f>
        <v>0</v>
      </c>
      <c r="P1310" s="1">
        <f>IFERROR(#REF!+#REF!,0)</f>
        <v>0</v>
      </c>
      <c r="Q1310">
        <v>15309</v>
      </c>
      <c r="W1310">
        <v>61.91</v>
      </c>
      <c r="AB1310">
        <v>61.91</v>
      </c>
      <c r="AF1310">
        <v>61.91</v>
      </c>
      <c r="AK1310">
        <v>61.91</v>
      </c>
      <c r="AO1310">
        <v>61.9</v>
      </c>
      <c r="AT1310">
        <v>61.9</v>
      </c>
      <c r="AY1310">
        <v>61.9</v>
      </c>
      <c r="BD1310">
        <v>61.9</v>
      </c>
      <c r="BI1310">
        <v>61.9</v>
      </c>
      <c r="BN1310">
        <v>61.9</v>
      </c>
      <c r="BS1310">
        <v>61.9</v>
      </c>
      <c r="BX1310">
        <v>61.9</v>
      </c>
      <c r="CC1310">
        <v>0</v>
      </c>
      <c r="CH1310">
        <v>61.9</v>
      </c>
      <c r="CK1310" s="17"/>
      <c r="CM1310">
        <v>61.9</v>
      </c>
      <c r="CR1310">
        <v>61.9</v>
      </c>
      <c r="CW1310">
        <v>61.9</v>
      </c>
      <c r="DB1310">
        <v>61.9</v>
      </c>
      <c r="DG1310">
        <v>61.9</v>
      </c>
      <c r="DL1310">
        <v>0</v>
      </c>
      <c r="DR1310">
        <v>61.9</v>
      </c>
      <c r="DW1310">
        <v>61.9</v>
      </c>
      <c r="EA1310">
        <v>61.9</v>
      </c>
      <c r="EF1310">
        <v>61.9</v>
      </c>
      <c r="EK1310">
        <v>61.9</v>
      </c>
      <c r="EP1310">
        <v>61.9</v>
      </c>
      <c r="EU1310">
        <v>61.9</v>
      </c>
      <c r="EZ1310">
        <v>61.9</v>
      </c>
      <c r="FE1310">
        <v>61.9</v>
      </c>
      <c r="FJ1310">
        <v>61.9</v>
      </c>
      <c r="FO1310">
        <v>61.9</v>
      </c>
      <c r="FT1310">
        <v>61.9</v>
      </c>
      <c r="FY1310">
        <v>61.9</v>
      </c>
      <c r="GD1310">
        <v>61.9</v>
      </c>
      <c r="GI1310">
        <v>63.08</v>
      </c>
      <c r="GN1310">
        <v>63.08</v>
      </c>
      <c r="GS1310">
        <v>63.08</v>
      </c>
      <c r="GX1310">
        <v>63.08</v>
      </c>
      <c r="HC1310">
        <v>63.08</v>
      </c>
      <c r="HH1310">
        <v>63.08</v>
      </c>
      <c r="HM1310">
        <v>63.08</v>
      </c>
      <c r="HR1310">
        <v>63.08</v>
      </c>
      <c r="HW1310">
        <v>63.08</v>
      </c>
      <c r="IB1310">
        <v>63.08</v>
      </c>
      <c r="IG1310">
        <v>63.08</v>
      </c>
      <c r="IL1310">
        <v>62.71</v>
      </c>
      <c r="IQ1310">
        <v>62.71</v>
      </c>
      <c r="IV1310">
        <v>62.71</v>
      </c>
      <c r="JA1310">
        <v>62.71</v>
      </c>
      <c r="JF1310">
        <v>62.71</v>
      </c>
      <c r="JK1310">
        <v>62.71</v>
      </c>
      <c r="JP1310">
        <v>62.71</v>
      </c>
    </row>
    <row r="1311" spans="1:278" x14ac:dyDescent="0.3">
      <c r="A1311" s="2">
        <f>IFERROR(AVERAGEIF(Customer_Revenue[[#This Row],[1/3/2022]:[3/31/2022]], "&gt;0"), 0)</f>
        <v>76.337692307692294</v>
      </c>
      <c r="B1311" s="1">
        <f>IFERROR(AVEDEV(Customer_Revenue[[#This Row],[1/3/2022]:[3/31/2022]]),0)</f>
        <v>6.2237869822485141</v>
      </c>
      <c r="C1311" s="1">
        <f>IFERROR(MAX(0,#REF!-#REF!),0)</f>
        <v>0</v>
      </c>
      <c r="D1311" s="1">
        <f>IFERROR(#REF!+#REF!,0)</f>
        <v>0</v>
      </c>
      <c r="E1311" s="2">
        <f>IFERROR(AVERAGEIF(Customer_Revenue[[#This Row],[4/1/2022]:[6/30/2022]], "&gt;0"), 0)</f>
        <v>78.924615384615365</v>
      </c>
      <c r="F1311" s="1">
        <f>IFERROR(AVEDEV(Customer_Revenue[[#This Row],[4/1/2022]:[6/30/2022]]),0)</f>
        <v>3.2577514792899254</v>
      </c>
      <c r="G1311" s="1">
        <f>IFERROR(MAX(0,#REF!-#REF!),0)</f>
        <v>0</v>
      </c>
      <c r="H1311" s="1">
        <f>IFERROR(#REF!+#REF!,0)</f>
        <v>0</v>
      </c>
      <c r="I1311" s="2">
        <f>IFERROR(AVERAGEIF(Customer_Revenue[[#This Row],[4/1/2022]:[9/30/2022]], "&gt;0"),0)</f>
        <v>78.53692307692306</v>
      </c>
      <c r="J1311" s="1">
        <f>IFERROR(AVEDEV(Customer_Revenue[[#This Row],[4/1/2022]:[9/30/2022]]),0)</f>
        <v>1.6586982248520572</v>
      </c>
      <c r="K1311" s="1">
        <f>IFERROR(MAX(0,Customer_Revenue[[#This Row],[Q3 Mean]]-Customer_Revenue[[#This Row],[Q3 Mean Absolute Deviation]]),0)</f>
        <v>76.878224852071</v>
      </c>
      <c r="L1311" s="1">
        <f>IFERROR(MAX(0,Customer_Revenue[[#This Row],[Q3 Mean]]+Customer_Revenue[[#This Row],[Q3 Mean Absolute Deviation]]),0)</f>
        <v>80.19562130177512</v>
      </c>
      <c r="M1311" s="2">
        <f>IFERROR(AVERAGEIF(Customer_Revenue[[#This Row],[10/1/2021]:[3/31/2022]], "&gt;0"),0)</f>
        <v>77.597692307692341</v>
      </c>
      <c r="N1311" s="1">
        <f>IFERROR(AVEDEV(Customer_Revenue[[#This Row],[10/1/2021]:[3/31/2022]]),0)</f>
        <v>11.620102040816302</v>
      </c>
      <c r="O1311" s="1">
        <f>IFERROR(MAX(0,#REF!-#REF!),0)</f>
        <v>0</v>
      </c>
      <c r="P1311" s="1">
        <f>IFERROR(#REF!+#REF!,0)</f>
        <v>0</v>
      </c>
      <c r="Q1311">
        <v>15310</v>
      </c>
      <c r="W1311">
        <v>101.96</v>
      </c>
      <c r="AB1311">
        <v>77.11</v>
      </c>
      <c r="AF1311">
        <v>77.11</v>
      </c>
      <c r="AK1311">
        <v>77.11</v>
      </c>
      <c r="AN1311">
        <v>77.14</v>
      </c>
      <c r="AR1311">
        <v>77.14</v>
      </c>
      <c r="AW1311">
        <v>77.14</v>
      </c>
      <c r="BB1311">
        <v>77.14</v>
      </c>
      <c r="BG1311">
        <v>72.66</v>
      </c>
      <c r="BL1311">
        <v>72.66</v>
      </c>
      <c r="BQ1311">
        <v>82.66</v>
      </c>
      <c r="BV1311">
        <v>82.66</v>
      </c>
      <c r="BW1311">
        <v>-10</v>
      </c>
      <c r="CA1311">
        <v>72.66</v>
      </c>
      <c r="CE1311">
        <v>-10</v>
      </c>
      <c r="CF1311">
        <v>95.62</v>
      </c>
      <c r="CK1311" s="17">
        <v>72.66</v>
      </c>
      <c r="CP1311">
        <v>72.66</v>
      </c>
      <c r="CU1311">
        <v>72.66</v>
      </c>
      <c r="CZ1311">
        <v>72.66</v>
      </c>
      <c r="DE1311">
        <v>72.66</v>
      </c>
      <c r="DJ1311">
        <v>72.66</v>
      </c>
      <c r="DO1311">
        <v>72.66</v>
      </c>
      <c r="DT1311">
        <v>72.66</v>
      </c>
      <c r="DY1311">
        <v>72.66</v>
      </c>
      <c r="ED1311">
        <v>72.66</v>
      </c>
      <c r="EI1311">
        <v>72.66</v>
      </c>
      <c r="EN1311">
        <v>97.51</v>
      </c>
      <c r="ES1311">
        <v>72.66</v>
      </c>
      <c r="EX1311">
        <v>77.14</v>
      </c>
      <c r="FC1311">
        <v>77.14</v>
      </c>
      <c r="FH1311">
        <v>77.14</v>
      </c>
      <c r="FM1311">
        <v>77.14</v>
      </c>
      <c r="FR1311">
        <v>77.14</v>
      </c>
      <c r="FW1311">
        <v>77.14</v>
      </c>
      <c r="GB1311">
        <v>100.1</v>
      </c>
      <c r="GG1311">
        <v>77.14</v>
      </c>
      <c r="GL1311">
        <v>78.319999999999993</v>
      </c>
      <c r="GQ1311">
        <v>78.319999999999993</v>
      </c>
      <c r="GV1311">
        <v>78.319999999999993</v>
      </c>
      <c r="HA1311">
        <v>78.319999999999993</v>
      </c>
      <c r="HF1311">
        <v>78.319999999999993</v>
      </c>
      <c r="HK1311">
        <v>78.319999999999993</v>
      </c>
      <c r="HP1311">
        <v>78.319999999999993</v>
      </c>
      <c r="HU1311">
        <v>78.319999999999993</v>
      </c>
      <c r="HZ1311">
        <v>78.319999999999993</v>
      </c>
      <c r="IE1311">
        <v>78.319999999999993</v>
      </c>
      <c r="IJ1311">
        <v>78.319999999999993</v>
      </c>
      <c r="IO1311">
        <v>77.95</v>
      </c>
      <c r="IT1311">
        <v>77.95</v>
      </c>
      <c r="IY1311">
        <v>77.95</v>
      </c>
      <c r="JD1311">
        <v>77.95</v>
      </c>
      <c r="JI1311">
        <v>77.95</v>
      </c>
      <c r="JN1311">
        <v>77.95</v>
      </c>
    </row>
    <row r="1312" spans="1:278" x14ac:dyDescent="0.3">
      <c r="A1312" s="2">
        <f>IFERROR(AVERAGEIF(Customer_Revenue[[#This Row],[1/3/2022]:[3/31/2022]], "&gt;0"), 0)</f>
        <v>389.22461538461539</v>
      </c>
      <c r="B1312" s="1">
        <f>IFERROR(AVEDEV(Customer_Revenue[[#This Row],[1/3/2022]:[3/31/2022]]),0)</f>
        <v>10.49952662721893</v>
      </c>
      <c r="C1312" s="1">
        <f>IFERROR(MAX(0,#REF!-#REF!),0)</f>
        <v>0</v>
      </c>
      <c r="D1312" s="1">
        <f>IFERROR(#REF!+#REF!,0)</f>
        <v>0</v>
      </c>
      <c r="E1312" s="2">
        <f>IFERROR(AVERAGEIF(Customer_Revenue[[#This Row],[4/1/2022]:[6/30/2022]], "&gt;0"), 0)</f>
        <v>381.3523076923077</v>
      </c>
      <c r="F1312" s="1">
        <f>IFERROR(AVEDEV(Customer_Revenue[[#This Row],[4/1/2022]:[6/30/2022]]),0)</f>
        <v>62.335306122448969</v>
      </c>
      <c r="G1312" s="1">
        <f>IFERROR(MAX(0,#REF!-#REF!),0)</f>
        <v>0</v>
      </c>
      <c r="H1312" s="1">
        <f>IFERROR(#REF!+#REF!,0)</f>
        <v>0</v>
      </c>
      <c r="I1312" s="2">
        <f>IFERROR(AVERAGEIF(Customer_Revenue[[#This Row],[4/1/2022]:[9/30/2022]], "&gt;0"),0)</f>
        <v>365.79269230769233</v>
      </c>
      <c r="J1312" s="1">
        <f>IFERROR(AVEDEV(Customer_Revenue[[#This Row],[4/1/2022]:[9/30/2022]]),0)</f>
        <v>38.531522633744849</v>
      </c>
      <c r="K1312" s="1">
        <f>IFERROR(MAX(0,Customer_Revenue[[#This Row],[Q3 Mean]]-Customer_Revenue[[#This Row],[Q3 Mean Absolute Deviation]]),0)</f>
        <v>327.26116967394751</v>
      </c>
      <c r="L1312" s="1">
        <f>IFERROR(MAX(0,Customer_Revenue[[#This Row],[Q3 Mean]]+Customer_Revenue[[#This Row],[Q3 Mean Absolute Deviation]]),0)</f>
        <v>404.32421494143716</v>
      </c>
      <c r="M1312" s="2">
        <f>IFERROR(AVERAGEIF(Customer_Revenue[[#This Row],[10/1/2021]:[3/31/2022]], "&gt;0"),0)</f>
        <v>395.27269230769241</v>
      </c>
      <c r="N1312" s="1">
        <f>IFERROR(AVEDEV(Customer_Revenue[[#This Row],[10/1/2021]:[3/31/2022]]),0)</f>
        <v>8.9716568047336942</v>
      </c>
      <c r="O1312" s="1">
        <f>IFERROR(MAX(0,#REF!-#REF!),0)</f>
        <v>0</v>
      </c>
      <c r="P1312" s="1">
        <f>IFERROR(#REF!+#REF!,0)</f>
        <v>0</v>
      </c>
      <c r="Q1312">
        <v>15311</v>
      </c>
      <c r="W1312">
        <v>408.06</v>
      </c>
      <c r="AB1312">
        <v>408.06</v>
      </c>
      <c r="AF1312">
        <v>418.54</v>
      </c>
      <c r="AK1312">
        <v>398.54</v>
      </c>
      <c r="AN1312">
        <v>398.54</v>
      </c>
      <c r="AS1312">
        <v>398.54</v>
      </c>
      <c r="AX1312">
        <v>398.54</v>
      </c>
      <c r="BC1312">
        <v>398.54</v>
      </c>
      <c r="BH1312">
        <v>398.54</v>
      </c>
      <c r="BM1312">
        <v>398.54</v>
      </c>
      <c r="BR1312">
        <v>398.54</v>
      </c>
      <c r="BW1312">
        <v>398.54</v>
      </c>
      <c r="CB1312">
        <v>395.65</v>
      </c>
      <c r="CG1312">
        <v>395.65</v>
      </c>
      <c r="CK1312" s="17"/>
      <c r="CL1312">
        <v>405.65</v>
      </c>
      <c r="CQ1312">
        <v>415.65</v>
      </c>
      <c r="CV1312">
        <v>395.65</v>
      </c>
      <c r="DA1312">
        <v>381.77</v>
      </c>
      <c r="DF1312">
        <v>381.77</v>
      </c>
      <c r="DK1312">
        <v>401.77</v>
      </c>
      <c r="DP1312">
        <v>381.77</v>
      </c>
      <c r="DU1312">
        <v>381.77</v>
      </c>
      <c r="DZ1312">
        <v>381.77</v>
      </c>
      <c r="EE1312">
        <v>376.36</v>
      </c>
      <c r="EJ1312">
        <v>376.36</v>
      </c>
      <c r="EO1312">
        <v>383.98</v>
      </c>
      <c r="ET1312">
        <v>383.98</v>
      </c>
      <c r="EY1312">
        <v>431.56</v>
      </c>
      <c r="FA1312">
        <v>-9.52</v>
      </c>
      <c r="FD1312">
        <v>374.46</v>
      </c>
      <c r="FI1312">
        <v>374.46</v>
      </c>
      <c r="FN1312">
        <v>374.46</v>
      </c>
      <c r="FS1312">
        <v>374.46</v>
      </c>
      <c r="FX1312">
        <v>392.52</v>
      </c>
      <c r="GC1312">
        <v>346.25</v>
      </c>
      <c r="GH1312">
        <v>346.25</v>
      </c>
      <c r="GM1312">
        <v>337.91</v>
      </c>
      <c r="GR1312">
        <v>331.68</v>
      </c>
      <c r="GW1312">
        <v>331.68</v>
      </c>
      <c r="HB1312">
        <v>557.91</v>
      </c>
      <c r="HG1312">
        <v>366.01</v>
      </c>
      <c r="HL1312">
        <v>336.01</v>
      </c>
      <c r="HQ1312">
        <v>336.01</v>
      </c>
      <c r="HV1312">
        <v>396.01</v>
      </c>
      <c r="IA1312">
        <v>336.01</v>
      </c>
      <c r="IF1312">
        <v>346.01</v>
      </c>
      <c r="IK1312">
        <v>346.01</v>
      </c>
      <c r="IP1312">
        <v>345.16</v>
      </c>
      <c r="IU1312">
        <v>345.16</v>
      </c>
      <c r="IZ1312">
        <v>345.16</v>
      </c>
      <c r="JE1312">
        <v>365.16</v>
      </c>
      <c r="JJ1312">
        <v>345.16</v>
      </c>
      <c r="JO1312">
        <v>345.16</v>
      </c>
    </row>
    <row r="1313" spans="1:277" x14ac:dyDescent="0.3">
      <c r="A1313" s="2">
        <f>IFERROR(AVERAGEIF(Customer_Revenue[[#This Row],[1/3/2022]:[3/31/2022]], "&gt;0"), 0)</f>
        <v>81.962307692307689</v>
      </c>
      <c r="B1313" s="1">
        <f>IFERROR(AVEDEV(Customer_Revenue[[#This Row],[1/3/2022]:[3/31/2022]]),0)</f>
        <v>6.9366863905325431</v>
      </c>
      <c r="C1313" s="1">
        <f>IFERROR(MAX(0,#REF!-#REF!),0)</f>
        <v>0</v>
      </c>
      <c r="D1313" s="1">
        <f>IFERROR(#REF!+#REF!,0)</f>
        <v>0</v>
      </c>
      <c r="E1313" s="2">
        <f>IFERROR(AVERAGEIF(Customer_Revenue[[#This Row],[4/1/2022]:[6/30/2022]], "&gt;0"), 0)</f>
        <v>80.43923076923079</v>
      </c>
      <c r="F1313" s="1">
        <f>IFERROR(AVEDEV(Customer_Revenue[[#This Row],[4/1/2022]:[6/30/2022]]),0)</f>
        <v>5.2667455621301817</v>
      </c>
      <c r="G1313" s="1">
        <f>IFERROR(MAX(0,#REF!-#REF!),0)</f>
        <v>0</v>
      </c>
      <c r="H1313" s="1">
        <f>IFERROR(#REF!+#REF!,0)</f>
        <v>0</v>
      </c>
      <c r="I1313" s="2">
        <f>IFERROR(AVERAGEIF(Customer_Revenue[[#This Row],[4/1/2022]:[9/30/2022]], "&gt;0"),0)</f>
        <v>87.980769230769226</v>
      </c>
      <c r="J1313" s="1">
        <f>IFERROR(AVEDEV(Customer_Revenue[[#This Row],[4/1/2022]:[9/30/2022]]),0)</f>
        <v>9.0814792899408268</v>
      </c>
      <c r="K1313" s="1">
        <f>IFERROR(MAX(0,Customer_Revenue[[#This Row],[Q3 Mean]]-Customer_Revenue[[#This Row],[Q3 Mean Absolute Deviation]]),0)</f>
        <v>78.899289940828396</v>
      </c>
      <c r="L1313" s="1">
        <f>IFERROR(MAX(0,Customer_Revenue[[#This Row],[Q3 Mean]]+Customer_Revenue[[#This Row],[Q3 Mean Absolute Deviation]]),0)</f>
        <v>97.062248520710057</v>
      </c>
      <c r="M1313" s="2">
        <f>IFERROR(AVERAGEIF(Customer_Revenue[[#This Row],[10/1/2021]:[3/31/2022]], "&gt;0"),0)</f>
        <v>86.802500000000009</v>
      </c>
      <c r="N1313" s="1">
        <f>IFERROR(AVEDEV(Customer_Revenue[[#This Row],[10/1/2021]:[3/31/2022]]),0)</f>
        <v>14.74988165680473</v>
      </c>
      <c r="O1313" s="1">
        <f>IFERROR(MAX(0,#REF!-#REF!),0)</f>
        <v>0</v>
      </c>
      <c r="P1313" s="1">
        <f>IFERROR(#REF!+#REF!,0)</f>
        <v>0</v>
      </c>
      <c r="Q1313">
        <v>15312</v>
      </c>
      <c r="W1313">
        <v>91.04</v>
      </c>
      <c r="AB1313">
        <v>100.99</v>
      </c>
      <c r="AF1313">
        <v>100.49</v>
      </c>
      <c r="AK1313">
        <v>103.17</v>
      </c>
      <c r="AO1313">
        <v>85.93</v>
      </c>
      <c r="AT1313">
        <v>91.18</v>
      </c>
      <c r="AY1313">
        <v>90.68</v>
      </c>
      <c r="BD1313">
        <v>91.18</v>
      </c>
      <c r="BI1313">
        <v>0</v>
      </c>
      <c r="BN1313">
        <v>0</v>
      </c>
      <c r="BS1313">
        <v>90.68</v>
      </c>
      <c r="BX1313">
        <v>91.18</v>
      </c>
      <c r="CC1313">
        <v>81.23</v>
      </c>
      <c r="CH1313">
        <v>91.18</v>
      </c>
      <c r="CK1313" s="17"/>
      <c r="CM1313">
        <v>90.68</v>
      </c>
      <c r="CR1313">
        <v>91.18</v>
      </c>
      <c r="CW1313">
        <v>81.23</v>
      </c>
      <c r="DB1313">
        <v>91.18</v>
      </c>
      <c r="DG1313">
        <v>90.68</v>
      </c>
      <c r="DL1313">
        <v>78.540000000000006</v>
      </c>
      <c r="DQ1313">
        <v>68.59</v>
      </c>
      <c r="DV1313">
        <v>78.540000000000006</v>
      </c>
      <c r="EA1313">
        <v>78.040000000000006</v>
      </c>
      <c r="EF1313">
        <v>78.540000000000006</v>
      </c>
      <c r="EK1313">
        <v>68.59</v>
      </c>
      <c r="EP1313">
        <v>78.540000000000006</v>
      </c>
      <c r="EU1313">
        <v>78.040000000000006</v>
      </c>
      <c r="EZ1313">
        <v>78.540000000000006</v>
      </c>
      <c r="FE1313">
        <v>68.59</v>
      </c>
      <c r="FJ1313">
        <v>78.540000000000006</v>
      </c>
      <c r="FO1313">
        <v>78.040000000000006</v>
      </c>
      <c r="FT1313">
        <v>80.72</v>
      </c>
      <c r="FY1313">
        <v>68.59</v>
      </c>
      <c r="GD1313">
        <v>89.080000000000013</v>
      </c>
      <c r="GI1313">
        <v>79.22</v>
      </c>
      <c r="GN1313">
        <v>79.72</v>
      </c>
      <c r="GS1313">
        <v>87.68</v>
      </c>
      <c r="GX1313">
        <v>90.25</v>
      </c>
      <c r="HC1313">
        <v>88.7</v>
      </c>
      <c r="HH1313">
        <v>91.31</v>
      </c>
      <c r="HM1313">
        <v>76.09</v>
      </c>
      <c r="HR1313">
        <v>83.94</v>
      </c>
      <c r="HW1313">
        <v>93.96</v>
      </c>
      <c r="IB1313">
        <v>110.18</v>
      </c>
      <c r="IG1313">
        <v>90.75</v>
      </c>
      <c r="IL1313">
        <v>102.43</v>
      </c>
      <c r="IQ1313">
        <v>99.83</v>
      </c>
      <c r="IV1313">
        <v>100.33</v>
      </c>
      <c r="JA1313">
        <v>92.48</v>
      </c>
      <c r="JF1313">
        <v>100.33</v>
      </c>
      <c r="JK1313">
        <v>99.83</v>
      </c>
      <c r="JP1313">
        <v>100.33</v>
      </c>
    </row>
    <row r="1314" spans="1:277" x14ac:dyDescent="0.3">
      <c r="A1314" s="2">
        <f>IFERROR(AVERAGEIF(Customer_Revenue[[#This Row],[1/3/2022]:[3/31/2022]], "&gt;0"), 0)</f>
        <v>20.91</v>
      </c>
      <c r="B1314" s="1">
        <f>IFERROR(AVEDEV(Customer_Revenue[[#This Row],[1/3/2022]:[3/31/2022]]),0)</f>
        <v>2.9694674556213032</v>
      </c>
      <c r="C1314" s="1">
        <f>IFERROR(MAX(0,#REF!-#REF!),0)</f>
        <v>0</v>
      </c>
      <c r="D1314" s="1">
        <f>IFERROR(#REF!+#REF!,0)</f>
        <v>0</v>
      </c>
      <c r="E1314" s="2">
        <f>IFERROR(AVERAGEIF(Customer_Revenue[[#This Row],[4/1/2022]:[6/30/2022]], "&gt;0"), 0)</f>
        <v>21.203076923076921</v>
      </c>
      <c r="F1314" s="1">
        <f>IFERROR(AVEDEV(Customer_Revenue[[#This Row],[4/1/2022]:[6/30/2022]]),0)</f>
        <v>0.54579881656804641</v>
      </c>
      <c r="G1314" s="1">
        <f>IFERROR(MAX(0,#REF!-#REF!),0)</f>
        <v>0</v>
      </c>
      <c r="H1314" s="1">
        <f>IFERROR(#REF!+#REF!,0)</f>
        <v>0</v>
      </c>
      <c r="I1314" s="2">
        <f>IFERROR(AVERAGEIF(Customer_Revenue[[#This Row],[4/1/2022]:[9/30/2022]], "&gt;0"),0)</f>
        <v>21.481818181818184</v>
      </c>
      <c r="J1314" s="1">
        <f>IFERROR(AVEDEV(Customer_Revenue[[#This Row],[4/1/2022]:[9/30/2022]]),0)</f>
        <v>1.8344045368620032</v>
      </c>
      <c r="K1314" s="1">
        <f>IFERROR(MAX(0,Customer_Revenue[[#This Row],[Q3 Mean]]-Customer_Revenue[[#This Row],[Q3 Mean Absolute Deviation]]),0)</f>
        <v>19.647413644956181</v>
      </c>
      <c r="L1314" s="1">
        <f>IFERROR(MAX(0,Customer_Revenue[[#This Row],[Q3 Mean]]+Customer_Revenue[[#This Row],[Q3 Mean Absolute Deviation]]),0)</f>
        <v>23.316222718680187</v>
      </c>
      <c r="M1314" s="2">
        <f>IFERROR(AVERAGEIF(Customer_Revenue[[#This Row],[10/1/2021]:[3/31/2022]], "&gt;0"),0)</f>
        <v>21.819130434782618</v>
      </c>
      <c r="N1314" s="1">
        <f>IFERROR(AVEDEV(Customer_Revenue[[#This Row],[10/1/2021]:[3/31/2022]]),0)</f>
        <v>5.8770710059171574</v>
      </c>
      <c r="O1314" s="1">
        <f>IFERROR(MAX(0,#REF!-#REF!),0)</f>
        <v>0</v>
      </c>
      <c r="P1314" s="1">
        <f>IFERROR(#REF!+#REF!,0)</f>
        <v>0</v>
      </c>
      <c r="Q1314">
        <v>15313</v>
      </c>
      <c r="W1314">
        <v>20.91</v>
      </c>
      <c r="AB1314">
        <v>20.91</v>
      </c>
      <c r="AK1314">
        <v>41.82</v>
      </c>
      <c r="AL1314">
        <v>-20.91</v>
      </c>
      <c r="AP1314">
        <v>20.91</v>
      </c>
      <c r="AU1314">
        <v>20.91</v>
      </c>
      <c r="AZ1314">
        <v>20.91</v>
      </c>
      <c r="BE1314">
        <v>20.91</v>
      </c>
      <c r="BJ1314">
        <v>20.91</v>
      </c>
      <c r="BO1314">
        <v>20.91</v>
      </c>
      <c r="BT1314">
        <v>20.91</v>
      </c>
      <c r="BY1314">
        <v>20.91</v>
      </c>
      <c r="CD1314">
        <v>0</v>
      </c>
      <c r="CI1314">
        <v>20.91</v>
      </c>
      <c r="CK1314" s="17"/>
      <c r="CN1314">
        <v>0</v>
      </c>
      <c r="CS1314">
        <v>20.91</v>
      </c>
      <c r="CX1314">
        <v>20.91</v>
      </c>
      <c r="DC1314">
        <v>20.91</v>
      </c>
      <c r="DH1314">
        <v>20.91</v>
      </c>
      <c r="DM1314">
        <v>20.91</v>
      </c>
      <c r="DR1314">
        <v>20.91</v>
      </c>
      <c r="DW1314">
        <v>20.91</v>
      </c>
      <c r="EB1314">
        <v>20.91</v>
      </c>
      <c r="EG1314">
        <v>20.91</v>
      </c>
      <c r="EL1314">
        <v>20.91</v>
      </c>
      <c r="EQ1314">
        <v>20.91</v>
      </c>
      <c r="EV1314">
        <v>20.91</v>
      </c>
      <c r="FA1314">
        <v>20.91</v>
      </c>
      <c r="FF1314">
        <v>20.91</v>
      </c>
      <c r="FK1314">
        <v>20.91</v>
      </c>
      <c r="FP1314">
        <v>20.91</v>
      </c>
      <c r="FU1314">
        <v>20.91</v>
      </c>
      <c r="FZ1314">
        <v>20.91</v>
      </c>
      <c r="GE1314">
        <v>20.91</v>
      </c>
      <c r="GJ1314">
        <v>22.09</v>
      </c>
      <c r="GO1314">
        <v>22.09</v>
      </c>
      <c r="GT1314">
        <v>22.09</v>
      </c>
      <c r="GY1314">
        <v>22.09</v>
      </c>
      <c r="HD1314">
        <v>20</v>
      </c>
      <c r="HI1314">
        <v>22.09</v>
      </c>
      <c r="HN1314">
        <v>22.09</v>
      </c>
      <c r="HS1314">
        <v>22.09</v>
      </c>
      <c r="HX1314">
        <v>0</v>
      </c>
      <c r="IC1314">
        <v>22.09</v>
      </c>
      <c r="IW1314">
        <v>21.72</v>
      </c>
      <c r="JB1314">
        <v>21.72</v>
      </c>
      <c r="JG1314">
        <v>21.72</v>
      </c>
      <c r="JL1314">
        <v>21.72</v>
      </c>
      <c r="JQ1314">
        <v>21.72</v>
      </c>
    </row>
    <row r="1315" spans="1:277" x14ac:dyDescent="0.3">
      <c r="A1315" s="2">
        <f>IFERROR(AVERAGEIF(Customer_Revenue[[#This Row],[1/3/2022]:[3/31/2022]], "&gt;0"), 0)</f>
        <v>25.801428571428573</v>
      </c>
      <c r="B1315" s="1">
        <f>IFERROR(AVEDEV(Customer_Revenue[[#This Row],[1/3/2022]:[3/31/2022]]),0)</f>
        <v>0.87346938775510152</v>
      </c>
      <c r="C1315" s="1">
        <f>IFERROR(MAX(0,#REF!-#REF!),0)</f>
        <v>0</v>
      </c>
      <c r="D1315" s="1">
        <f>IFERROR(#REF!+#REF!,0)</f>
        <v>0</v>
      </c>
      <c r="E1315" s="2">
        <f>IFERROR(AVERAGEIF(Customer_Revenue[[#This Row],[4/1/2022]:[6/30/2022]], "&gt;0"), 0)</f>
        <v>27.366666666666664</v>
      </c>
      <c r="F1315" s="1">
        <f>IFERROR(AVEDEV(Customer_Revenue[[#This Row],[4/1/2022]:[6/30/2022]]),0)</f>
        <v>0.76222222222222236</v>
      </c>
      <c r="G1315" s="1">
        <f>IFERROR(MAX(0,#REF!-#REF!),0)</f>
        <v>0</v>
      </c>
      <c r="H1315" s="1">
        <f>IFERROR(#REF!+#REF!,0)</f>
        <v>0</v>
      </c>
      <c r="I1315" s="2">
        <f>IFERROR(AVERAGEIF(Customer_Revenue[[#This Row],[4/1/2022]:[9/30/2022]], "&gt;0"),0)</f>
        <v>27.868461538461531</v>
      </c>
      <c r="J1315" s="1">
        <f>IFERROR(AVEDEV(Customer_Revenue[[#This Row],[4/1/2022]:[9/30/2022]]),0)</f>
        <v>0.66059171597633515</v>
      </c>
      <c r="K1315" s="1">
        <f>IFERROR(MAX(0,Customer_Revenue[[#This Row],[Q3 Mean]]-Customer_Revenue[[#This Row],[Q3 Mean Absolute Deviation]]),0)</f>
        <v>27.207869822485197</v>
      </c>
      <c r="L1315" s="1">
        <f>IFERROR(MAX(0,Customer_Revenue[[#This Row],[Q3 Mean]]+Customer_Revenue[[#This Row],[Q3 Mean Absolute Deviation]]),0)</f>
        <v>28.529053254437866</v>
      </c>
      <c r="M1315" s="2">
        <f>IFERROR(AVERAGEIF(Customer_Revenue[[#This Row],[10/1/2021]:[3/31/2022]], "&gt;0"),0)</f>
        <v>25.51923076923077</v>
      </c>
      <c r="N1315" s="1">
        <f>IFERROR(AVEDEV(Customer_Revenue[[#This Row],[10/1/2021]:[3/31/2022]]),0)</f>
        <v>0.55715976331360872</v>
      </c>
      <c r="O1315" s="1">
        <f>IFERROR(MAX(0,#REF!-#REF!),0)</f>
        <v>0</v>
      </c>
      <c r="P1315" s="1">
        <f>IFERROR(#REF!+#REF!,0)</f>
        <v>0</v>
      </c>
      <c r="Q1315">
        <v>15316</v>
      </c>
      <c r="AB1315">
        <v>25.19</v>
      </c>
      <c r="AK1315">
        <v>25.19</v>
      </c>
      <c r="AT1315">
        <v>25.19</v>
      </c>
      <c r="BD1315">
        <v>25.19</v>
      </c>
      <c r="BN1315">
        <v>25.19</v>
      </c>
      <c r="BX1315">
        <v>25.19</v>
      </c>
      <c r="CH1315">
        <v>25.19</v>
      </c>
      <c r="CK1315" s="17"/>
      <c r="CR1315">
        <v>25.19</v>
      </c>
      <c r="DB1315">
        <v>25.19</v>
      </c>
      <c r="DL1315">
        <v>25.19</v>
      </c>
      <c r="DV1315">
        <v>25.19</v>
      </c>
      <c r="EF1315">
        <v>27.33</v>
      </c>
      <c r="EP1315">
        <v>27.33</v>
      </c>
      <c r="EZ1315">
        <v>27.33</v>
      </c>
      <c r="FJ1315">
        <v>27.33</v>
      </c>
      <c r="FT1315">
        <v>25.19</v>
      </c>
      <c r="GD1315">
        <v>27.33</v>
      </c>
      <c r="GN1315">
        <v>28.51</v>
      </c>
      <c r="GX1315">
        <v>28.51</v>
      </c>
      <c r="HH1315">
        <v>28.51</v>
      </c>
      <c r="HR1315">
        <v>28.51</v>
      </c>
      <c r="IB1315">
        <v>28.51</v>
      </c>
      <c r="IL1315">
        <v>28.14</v>
      </c>
      <c r="IV1315">
        <v>28.14</v>
      </c>
      <c r="JF1315">
        <v>28.14</v>
      </c>
      <c r="JP1315">
        <v>28.14</v>
      </c>
    </row>
    <row r="1316" spans="1:277" x14ac:dyDescent="0.3">
      <c r="A1316" s="2">
        <f>IFERROR(AVERAGEIF(Customer_Revenue[[#This Row],[1/3/2022]:[3/31/2022]], "&gt;0"), 0)</f>
        <v>49.430000000000007</v>
      </c>
      <c r="B1316" s="1">
        <f>IFERROR(AVEDEV(Customer_Revenue[[#This Row],[1/3/2022]:[3/31/2022]]),0)</f>
        <v>24.210612244897959</v>
      </c>
      <c r="C1316" s="1">
        <f>IFERROR(MAX(0,#REF!-#REF!),0)</f>
        <v>0</v>
      </c>
      <c r="D1316" s="1">
        <f>IFERROR(#REF!+#REF!,0)</f>
        <v>0</v>
      </c>
      <c r="E1316" s="2">
        <f>IFERROR(AVERAGEIF(Customer_Revenue[[#This Row],[4/1/2022]:[6/30/2022]], "&gt;0"), 0)</f>
        <v>3.95</v>
      </c>
      <c r="F1316" s="1">
        <f>IFERROR(AVEDEV(Customer_Revenue[[#This Row],[4/1/2022]:[6/30/2022]]),0)</f>
        <v>1.7555555555555555</v>
      </c>
      <c r="G1316" s="1">
        <f>IFERROR(MAX(0,#REF!-#REF!),0)</f>
        <v>0</v>
      </c>
      <c r="H1316" s="1">
        <f>IFERROR(#REF!+#REF!,0)</f>
        <v>0</v>
      </c>
      <c r="I1316" s="2">
        <f>IFERROR(AVERAGEIF(Customer_Revenue[[#This Row],[4/1/2022]:[9/30/2022]], "&gt;0"),0)</f>
        <v>3.95</v>
      </c>
      <c r="J1316" s="1">
        <f>IFERROR(AVEDEV(Customer_Revenue[[#This Row],[4/1/2022]:[9/30/2022]]),0)</f>
        <v>1.7555555555555555</v>
      </c>
      <c r="K1316" s="1">
        <f>IFERROR(MAX(0,Customer_Revenue[[#This Row],[Q3 Mean]]-Customer_Revenue[[#This Row],[Q3 Mean Absolute Deviation]]),0)</f>
        <v>2.1944444444444446</v>
      </c>
      <c r="L1316" s="1">
        <f>IFERROR(MAX(0,Customer_Revenue[[#This Row],[Q3 Mean]]+Customer_Revenue[[#This Row],[Q3 Mean Absolute Deviation]]),0)</f>
        <v>5.7055555555555557</v>
      </c>
      <c r="M1316" s="2">
        <f>IFERROR(AVERAGEIF(Customer_Revenue[[#This Row],[10/1/2021]:[3/31/2022]], "&gt;0"),0)</f>
        <v>42.88</v>
      </c>
      <c r="N1316" s="1">
        <f>IFERROR(AVEDEV(Customer_Revenue[[#This Row],[10/1/2021]:[3/31/2022]]),0)</f>
        <v>20.298224852071009</v>
      </c>
      <c r="O1316" s="1">
        <f>IFERROR(MAX(0,#REF!-#REF!),0)</f>
        <v>0</v>
      </c>
      <c r="P1316" s="1">
        <f>IFERROR(#REF!+#REF!,0)</f>
        <v>0</v>
      </c>
      <c r="Q1316">
        <v>15317</v>
      </c>
      <c r="AB1316">
        <v>40.28</v>
      </c>
      <c r="AK1316">
        <v>33.76</v>
      </c>
      <c r="AU1316">
        <v>40.28</v>
      </c>
      <c r="BF1316">
        <v>0</v>
      </c>
      <c r="BO1316">
        <v>0</v>
      </c>
      <c r="BY1316">
        <v>31</v>
      </c>
      <c r="CK1316" s="17"/>
      <c r="CO1316">
        <v>34.42</v>
      </c>
      <c r="CS1316">
        <v>0</v>
      </c>
      <c r="DD1316">
        <v>0</v>
      </c>
      <c r="DM1316">
        <v>0</v>
      </c>
      <c r="DU1316">
        <v>34.42</v>
      </c>
      <c r="EE1316">
        <v>94.46</v>
      </c>
      <c r="EO1316">
        <v>34.42</v>
      </c>
      <c r="ET1316">
        <v>3.95</v>
      </c>
      <c r="EZ1316">
        <v>0</v>
      </c>
      <c r="FJ1316">
        <v>0</v>
      </c>
    </row>
    <row r="1317" spans="1:277" x14ac:dyDescent="0.3">
      <c r="A1317" s="2">
        <f>IFERROR(AVERAGEIF(Customer_Revenue[[#This Row],[1/3/2022]:[3/31/2022]], "&gt;0"), 0)</f>
        <v>34.18</v>
      </c>
      <c r="B1317" s="1">
        <f>IFERROR(AVEDEV(Customer_Revenue[[#This Row],[1/3/2022]:[3/31/2022]]),0)</f>
        <v>0</v>
      </c>
      <c r="C1317" s="1">
        <f>IFERROR(MAX(0,#REF!-#REF!),0)</f>
        <v>0</v>
      </c>
      <c r="D1317" s="1">
        <f>IFERROR(#REF!+#REF!,0)</f>
        <v>0</v>
      </c>
      <c r="E1317" s="2">
        <f>IFERROR(AVERAGEIF(Customer_Revenue[[#This Row],[4/1/2022]:[6/30/2022]], "&gt;0"), 0)</f>
        <v>34.573333333333331</v>
      </c>
      <c r="F1317" s="1">
        <f>IFERROR(AVEDEV(Customer_Revenue[[#This Row],[4/1/2022]:[6/30/2022]]),0)</f>
        <v>0.52444444444444349</v>
      </c>
      <c r="G1317" s="1">
        <f>IFERROR(MAX(0,#REF!-#REF!),0)</f>
        <v>0</v>
      </c>
      <c r="H1317" s="1">
        <f>IFERROR(#REF!+#REF!,0)</f>
        <v>0</v>
      </c>
      <c r="I1317" s="2">
        <f>IFERROR(AVERAGEIF(Customer_Revenue[[#This Row],[4/1/2022]:[9/30/2022]], "&gt;0"),0)</f>
        <v>34.883076923076928</v>
      </c>
      <c r="J1317" s="1">
        <f>IFERROR(AVEDEV(Customer_Revenue[[#This Row],[4/1/2022]:[9/30/2022]]),0)</f>
        <v>0.43266272189348981</v>
      </c>
      <c r="K1317" s="1">
        <f>IFERROR(MAX(0,Customer_Revenue[[#This Row],[Q3 Mean]]-Customer_Revenue[[#This Row],[Q3 Mean Absolute Deviation]]),0)</f>
        <v>34.450414201183435</v>
      </c>
      <c r="L1317" s="1">
        <f>IFERROR(MAX(0,Customer_Revenue[[#This Row],[Q3 Mean]]+Customer_Revenue[[#This Row],[Q3 Mean Absolute Deviation]]),0)</f>
        <v>35.315739644970421</v>
      </c>
      <c r="M1317" s="2">
        <f>IFERROR(AVERAGEIF(Customer_Revenue[[#This Row],[10/1/2021]:[3/31/2022]], "&gt;0"),0)</f>
        <v>34.18</v>
      </c>
      <c r="N1317" s="1">
        <f>IFERROR(AVEDEV(Customer_Revenue[[#This Row],[10/1/2021]:[3/31/2022]]),0)</f>
        <v>0</v>
      </c>
      <c r="O1317" s="1">
        <f>IFERROR(MAX(0,#REF!-#REF!),0)</f>
        <v>0</v>
      </c>
      <c r="P1317" s="1">
        <f>IFERROR(#REF!+#REF!,0)</f>
        <v>0</v>
      </c>
      <c r="Q1317">
        <v>15318</v>
      </c>
      <c r="AB1317">
        <v>34.18</v>
      </c>
      <c r="AK1317">
        <v>34.18</v>
      </c>
      <c r="AU1317">
        <v>34.18</v>
      </c>
      <c r="BE1317">
        <v>34.18</v>
      </c>
      <c r="BO1317">
        <v>34.18</v>
      </c>
      <c r="BY1317">
        <v>34.18</v>
      </c>
      <c r="CI1317">
        <v>34.18</v>
      </c>
      <c r="CK1317" s="17"/>
      <c r="CS1317">
        <v>34.18</v>
      </c>
      <c r="DC1317">
        <v>34.18</v>
      </c>
      <c r="DM1317">
        <v>34.18</v>
      </c>
      <c r="DW1317">
        <v>34.18</v>
      </c>
      <c r="EG1317">
        <v>34.18</v>
      </c>
      <c r="EQ1317">
        <v>34.18</v>
      </c>
      <c r="FA1317">
        <v>34.18</v>
      </c>
      <c r="FK1317">
        <v>34.18</v>
      </c>
      <c r="FU1317">
        <v>34.18</v>
      </c>
      <c r="GE1317">
        <v>34.18</v>
      </c>
      <c r="GO1317">
        <v>35.36</v>
      </c>
      <c r="GY1317">
        <v>35.36</v>
      </c>
      <c r="HI1317">
        <v>35.36</v>
      </c>
      <c r="HS1317">
        <v>35.36</v>
      </c>
      <c r="IC1317">
        <v>35.36</v>
      </c>
      <c r="IM1317">
        <v>34.99</v>
      </c>
      <c r="IW1317">
        <v>34.99</v>
      </c>
      <c r="JG1317">
        <v>34.99</v>
      </c>
      <c r="JQ1317">
        <v>34.99</v>
      </c>
    </row>
    <row r="1318" spans="1:277" x14ac:dyDescent="0.3">
      <c r="A1318" s="2">
        <f>IFERROR(AVERAGEIF(Customer_Revenue[[#This Row],[1/3/2022]:[3/31/2022]], "&gt;0"), 0)</f>
        <v>64.090000000000018</v>
      </c>
      <c r="B1318" s="1">
        <f>IFERROR(AVEDEV(Customer_Revenue[[#This Row],[1/3/2022]:[3/31/2022]]),0)</f>
        <v>1.4210854715202004E-14</v>
      </c>
      <c r="C1318" s="1">
        <f>IFERROR(MAX(0,#REF!-#REF!),0)</f>
        <v>0</v>
      </c>
      <c r="D1318" s="1">
        <f>IFERROR(#REF!+#REF!,0)</f>
        <v>0</v>
      </c>
      <c r="E1318" s="2">
        <f>IFERROR(AVERAGEIF(Customer_Revenue[[#This Row],[4/1/2022]:[6/30/2022]], "&gt;0"), 0)</f>
        <v>64.483333333333334</v>
      </c>
      <c r="F1318" s="1">
        <f>IFERROR(AVEDEV(Customer_Revenue[[#This Row],[4/1/2022]:[6/30/2022]]),0)</f>
        <v>0.52444444444444116</v>
      </c>
      <c r="G1318" s="1">
        <f>IFERROR(MAX(0,#REF!-#REF!),0)</f>
        <v>0</v>
      </c>
      <c r="H1318" s="1">
        <f>IFERROR(#REF!+#REF!,0)</f>
        <v>0</v>
      </c>
      <c r="I1318" s="2">
        <f>IFERROR(AVERAGEIF(Customer_Revenue[[#This Row],[4/1/2022]:[9/30/2022]], "&gt;0"),0)</f>
        <v>64.79307692307691</v>
      </c>
      <c r="J1318" s="1">
        <f>IFERROR(AVEDEV(Customer_Revenue[[#This Row],[4/1/2022]:[9/30/2022]]),0)</f>
        <v>0.43266272189349525</v>
      </c>
      <c r="K1318" s="1">
        <f>IFERROR(MAX(0,Customer_Revenue[[#This Row],[Q3 Mean]]-Customer_Revenue[[#This Row],[Q3 Mean Absolute Deviation]]),0)</f>
        <v>64.360414201183417</v>
      </c>
      <c r="L1318" s="1">
        <f>IFERROR(MAX(0,Customer_Revenue[[#This Row],[Q3 Mean]]+Customer_Revenue[[#This Row],[Q3 Mean Absolute Deviation]]),0)</f>
        <v>65.225739644970403</v>
      </c>
      <c r="M1318" s="2">
        <f>IFERROR(AVERAGEIF(Customer_Revenue[[#This Row],[10/1/2021]:[3/31/2022]], "&gt;0"),0)</f>
        <v>64.090000000000018</v>
      </c>
      <c r="N1318" s="1">
        <f>IFERROR(AVEDEV(Customer_Revenue[[#This Row],[10/1/2021]:[3/31/2022]]),0)</f>
        <v>1.4210854715202004E-14</v>
      </c>
      <c r="O1318" s="1">
        <f>IFERROR(MAX(0,#REF!-#REF!),0)</f>
        <v>0</v>
      </c>
      <c r="P1318" s="1">
        <f>IFERROR(#REF!+#REF!,0)</f>
        <v>0</v>
      </c>
      <c r="Q1318">
        <v>15319</v>
      </c>
      <c r="AB1318">
        <v>64.09</v>
      </c>
      <c r="AK1318">
        <v>64.09</v>
      </c>
      <c r="AT1318">
        <v>64.09</v>
      </c>
      <c r="BD1318">
        <v>64.09</v>
      </c>
      <c r="BN1318">
        <v>64.09</v>
      </c>
      <c r="BX1318">
        <v>64.09</v>
      </c>
      <c r="CH1318">
        <v>64.09</v>
      </c>
      <c r="CK1318" s="17"/>
      <c r="CR1318">
        <v>64.09</v>
      </c>
      <c r="DB1318">
        <v>64.09</v>
      </c>
      <c r="DL1318">
        <v>64.09</v>
      </c>
      <c r="DV1318">
        <v>64.09</v>
      </c>
      <c r="EF1318">
        <v>64.09</v>
      </c>
      <c r="EP1318">
        <v>64.09</v>
      </c>
      <c r="EZ1318">
        <v>64.09</v>
      </c>
      <c r="FJ1318">
        <v>64.09</v>
      </c>
      <c r="FT1318">
        <v>64.09</v>
      </c>
      <c r="GD1318">
        <v>64.09</v>
      </c>
      <c r="GN1318">
        <v>65.27</v>
      </c>
      <c r="GX1318">
        <v>65.27</v>
      </c>
      <c r="HH1318">
        <v>65.27</v>
      </c>
      <c r="HR1318">
        <v>65.27</v>
      </c>
      <c r="IB1318">
        <v>65.27</v>
      </c>
      <c r="IL1318">
        <v>64.900000000000006</v>
      </c>
      <c r="IV1318">
        <v>64.900000000000006</v>
      </c>
      <c r="JF1318">
        <v>64.900000000000006</v>
      </c>
      <c r="JP1318">
        <v>64.900000000000006</v>
      </c>
    </row>
    <row r="1319" spans="1:277" x14ac:dyDescent="0.3">
      <c r="A1319" s="2">
        <f>IFERROR(AVERAGEIF(Customer_Revenue[[#This Row],[1/3/2022]:[3/31/2022]], "&gt;0"), 0)</f>
        <v>24.591666666666665</v>
      </c>
      <c r="B1319" s="1">
        <f>IFERROR(AVEDEV(Customer_Revenue[[#This Row],[1/3/2022]:[3/31/2022]]),0)</f>
        <v>1.7861111111111103</v>
      </c>
      <c r="C1319" s="1">
        <f>IFERROR(MAX(0,#REF!-#REF!),0)</f>
        <v>0</v>
      </c>
      <c r="D1319" s="1">
        <f>IFERROR(#REF!+#REF!,0)</f>
        <v>0</v>
      </c>
      <c r="E1319" s="2">
        <f>IFERROR(AVERAGEIF(Customer_Revenue[[#This Row],[4/1/2022]:[6/30/2022]], "&gt;0"), 0)</f>
        <v>23.91333333333333</v>
      </c>
      <c r="F1319" s="1">
        <f>IFERROR(AVEDEV(Customer_Revenue[[#This Row],[4/1/2022]:[6/30/2022]]),0)</f>
        <v>0.52444444444444349</v>
      </c>
      <c r="G1319" s="1">
        <f>IFERROR(MAX(0,#REF!-#REF!),0)</f>
        <v>0</v>
      </c>
      <c r="H1319" s="1">
        <f>IFERROR(#REF!+#REF!,0)</f>
        <v>0</v>
      </c>
      <c r="I1319" s="2">
        <f>IFERROR(AVERAGEIF(Customer_Revenue[[#This Row],[4/1/2022]:[9/30/2022]], "&gt;0"),0)</f>
        <v>28.548461538461535</v>
      </c>
      <c r="J1319" s="1">
        <f>IFERROR(AVEDEV(Customer_Revenue[[#This Row],[4/1/2022]:[9/30/2022]]),0)</f>
        <v>7.4097041420118339</v>
      </c>
      <c r="K1319" s="1">
        <f>IFERROR(MAX(0,Customer_Revenue[[#This Row],[Q3 Mean]]-Customer_Revenue[[#This Row],[Q3 Mean Absolute Deviation]]),0)</f>
        <v>21.138757396449702</v>
      </c>
      <c r="L1319" s="1">
        <f>IFERROR(MAX(0,Customer_Revenue[[#This Row],[Q3 Mean]]+Customer_Revenue[[#This Row],[Q3 Mean Absolute Deviation]]),0)</f>
        <v>35.958165680473371</v>
      </c>
      <c r="M1319" s="2">
        <f>IFERROR(AVERAGEIF(Customer_Revenue[[#This Row],[10/1/2021]:[3/31/2022]], "&gt;0"),0)</f>
        <v>27.270833333333329</v>
      </c>
      <c r="N1319" s="1">
        <f>IFERROR(AVEDEV(Customer_Revenue[[#This Row],[10/1/2021]:[3/31/2022]]),0)</f>
        <v>5.1443786982248545</v>
      </c>
      <c r="O1319" s="1">
        <f>IFERROR(MAX(0,#REF!-#REF!),0)</f>
        <v>0</v>
      </c>
      <c r="P1319" s="1">
        <f>IFERROR(#REF!+#REF!,0)</f>
        <v>0</v>
      </c>
      <c r="Q1319">
        <v>15320</v>
      </c>
      <c r="W1319">
        <v>29.95</v>
      </c>
      <c r="AF1319">
        <v>29.95</v>
      </c>
      <c r="AQ1319">
        <v>29.95</v>
      </c>
      <c r="BA1319">
        <v>0</v>
      </c>
      <c r="BK1319">
        <v>29.95</v>
      </c>
      <c r="BU1319">
        <v>29.95</v>
      </c>
      <c r="CE1319">
        <v>29.95</v>
      </c>
      <c r="CK1319" s="17"/>
      <c r="CO1319">
        <v>29.95</v>
      </c>
      <c r="CY1319">
        <v>23.52</v>
      </c>
      <c r="DI1319">
        <v>23.52</v>
      </c>
      <c r="DS1319">
        <v>23.52</v>
      </c>
      <c r="EC1319">
        <v>23.52</v>
      </c>
      <c r="EM1319">
        <v>23.52</v>
      </c>
      <c r="EW1319">
        <v>23.52</v>
      </c>
      <c r="FG1319">
        <v>23.52</v>
      </c>
      <c r="FQ1319">
        <v>23.52</v>
      </c>
      <c r="GA1319">
        <v>23.52</v>
      </c>
      <c r="GK1319">
        <v>24.7</v>
      </c>
      <c r="GU1319">
        <v>24.7</v>
      </c>
      <c r="HE1319">
        <v>52.63</v>
      </c>
      <c r="HO1319">
        <v>52.63</v>
      </c>
      <c r="HY1319">
        <v>24.7</v>
      </c>
      <c r="II1319">
        <v>24.7</v>
      </c>
      <c r="IS1319">
        <v>24.33</v>
      </c>
      <c r="JC1319">
        <v>24.33</v>
      </c>
      <c r="JM1319">
        <v>24.33</v>
      </c>
    </row>
    <row r="1320" spans="1:277" x14ac:dyDescent="0.3">
      <c r="A1320" s="2">
        <f>IFERROR(AVERAGEIF(Customer_Revenue[[#This Row],[1/3/2022]:[3/31/2022]], "&gt;0"), 0)</f>
        <v>36.75</v>
      </c>
      <c r="B1320" s="1">
        <f>IFERROR(AVEDEV(Customer_Revenue[[#This Row],[1/3/2022]:[3/31/2022]]),0)</f>
        <v>0</v>
      </c>
      <c r="C1320" s="1">
        <f>IFERROR(MAX(0,#REF!-#REF!),0)</f>
        <v>0</v>
      </c>
      <c r="D1320" s="1">
        <f>IFERROR(#REF!+#REF!,0)</f>
        <v>0</v>
      </c>
      <c r="E1320" s="2">
        <f>IFERROR(AVERAGEIF(Customer_Revenue[[#This Row],[4/1/2022]:[6/30/2022]], "&gt;0"), 0)</f>
        <v>36.75</v>
      </c>
      <c r="F1320" s="1">
        <f>IFERROR(AVEDEV(Customer_Revenue[[#This Row],[4/1/2022]:[6/30/2022]]),0)</f>
        <v>0</v>
      </c>
      <c r="G1320" s="1">
        <f>IFERROR(MAX(0,#REF!-#REF!),0)</f>
        <v>0</v>
      </c>
      <c r="H1320" s="1">
        <f>IFERROR(#REF!+#REF!,0)</f>
        <v>0</v>
      </c>
      <c r="I1320" s="2">
        <f>IFERROR(AVERAGEIF(Customer_Revenue[[#This Row],[4/1/2022]:[9/30/2022]], "&gt;0"),0)</f>
        <v>36.75</v>
      </c>
      <c r="J1320" s="1">
        <f>IFERROR(AVEDEV(Customer_Revenue[[#This Row],[4/1/2022]:[9/30/2022]]),0)</f>
        <v>0</v>
      </c>
      <c r="K1320" s="1">
        <f>IFERROR(MAX(0,Customer_Revenue[[#This Row],[Q3 Mean]]-Customer_Revenue[[#This Row],[Q3 Mean Absolute Deviation]]),0)</f>
        <v>36.75</v>
      </c>
      <c r="L1320" s="1">
        <f>IFERROR(MAX(0,Customer_Revenue[[#This Row],[Q3 Mean]]+Customer_Revenue[[#This Row],[Q3 Mean Absolute Deviation]]),0)</f>
        <v>36.75</v>
      </c>
      <c r="M1320" s="2">
        <f>IFERROR(AVERAGEIF(Customer_Revenue[[#This Row],[10/1/2021]:[3/31/2022]], "&gt;0"),0)</f>
        <v>36.75</v>
      </c>
      <c r="N1320" s="1">
        <f>IFERROR(AVEDEV(Customer_Revenue[[#This Row],[10/1/2021]:[3/31/2022]]),0)</f>
        <v>0</v>
      </c>
      <c r="O1320" s="1">
        <f>IFERROR(MAX(0,#REF!-#REF!),0)</f>
        <v>0</v>
      </c>
      <c r="P1320" s="1">
        <f>IFERROR(#REF!+#REF!,0)</f>
        <v>0</v>
      </c>
      <c r="Q1320">
        <v>15321</v>
      </c>
      <c r="W1320">
        <v>36.75</v>
      </c>
      <c r="AF1320">
        <v>36.75</v>
      </c>
      <c r="AP1320">
        <v>36.75</v>
      </c>
      <c r="CK1320" s="17"/>
      <c r="CX1320">
        <v>36.75</v>
      </c>
      <c r="DH1320">
        <v>36.75</v>
      </c>
      <c r="DR1320">
        <v>36.75</v>
      </c>
      <c r="EB1320">
        <v>36.75</v>
      </c>
      <c r="EL1320">
        <v>36.75</v>
      </c>
      <c r="EV1320">
        <v>36.75</v>
      </c>
      <c r="FF1320">
        <v>36.75</v>
      </c>
      <c r="FP1320">
        <v>36.75</v>
      </c>
    </row>
    <row r="1321" spans="1:277" x14ac:dyDescent="0.3">
      <c r="A1321" s="2">
        <f>IFERROR(AVERAGEIF(Customer_Revenue[[#This Row],[1/3/2022]:[3/31/2022]], "&gt;0"), 0)</f>
        <v>95.348333333333343</v>
      </c>
      <c r="B1321" s="1">
        <f>IFERROR(AVEDEV(Customer_Revenue[[#This Row],[1/3/2022]:[3/31/2022]]),0)</f>
        <v>21.010555555555559</v>
      </c>
      <c r="C1321" s="1">
        <f>IFERROR(MAX(0,#REF!-#REF!),0)</f>
        <v>0</v>
      </c>
      <c r="D1321" s="1">
        <f>IFERROR(#REF!+#REF!,0)</f>
        <v>0</v>
      </c>
      <c r="E1321" s="2">
        <f>IFERROR(AVERAGEIF(Customer_Revenue[[#This Row],[4/1/2022]:[6/30/2022]], "&gt;0"), 0)</f>
        <v>100.15</v>
      </c>
      <c r="F1321" s="1">
        <f>IFERROR(AVEDEV(Customer_Revenue[[#This Row],[4/1/2022]:[6/30/2022]]),0)</f>
        <v>18</v>
      </c>
      <c r="G1321" s="1">
        <f>IFERROR(MAX(0,#REF!-#REF!),0)</f>
        <v>0</v>
      </c>
      <c r="H1321" s="1">
        <f>IFERROR(#REF!+#REF!,0)</f>
        <v>0</v>
      </c>
      <c r="I1321" s="2">
        <f>IFERROR(AVERAGEIF(Customer_Revenue[[#This Row],[4/1/2022]:[9/30/2022]], "&gt;0"),0)</f>
        <v>98.88000000000001</v>
      </c>
      <c r="J1321" s="1">
        <f>IFERROR(AVEDEV(Customer_Revenue[[#This Row],[4/1/2022]:[9/30/2022]]),0)</f>
        <v>21.274285714285714</v>
      </c>
      <c r="K1321" s="1">
        <f>IFERROR(MAX(0,Customer_Revenue[[#This Row],[Q3 Mean]]-Customer_Revenue[[#This Row],[Q3 Mean Absolute Deviation]]),0)</f>
        <v>77.605714285714299</v>
      </c>
      <c r="L1321" s="1">
        <f>IFERROR(MAX(0,Customer_Revenue[[#This Row],[Q3 Mean]]+Customer_Revenue[[#This Row],[Q3 Mean Absolute Deviation]]),0)</f>
        <v>120.15428571428572</v>
      </c>
      <c r="M1321" s="2">
        <f>IFERROR(AVERAGEIF(Customer_Revenue[[#This Row],[10/1/2021]:[3/31/2022]], "&gt;0"),0)</f>
        <v>98.046153846153842</v>
      </c>
      <c r="N1321" s="1">
        <f>IFERROR(AVEDEV(Customer_Revenue[[#This Row],[10/1/2021]:[3/31/2022]]),0)</f>
        <v>17.158343195266266</v>
      </c>
      <c r="O1321" s="1">
        <f>IFERROR(MAX(0,#REF!-#REF!),0)</f>
        <v>0</v>
      </c>
      <c r="P1321" s="1">
        <f>IFERROR(#REF!+#REF!,0)</f>
        <v>0</v>
      </c>
      <c r="Q1321">
        <v>15322</v>
      </c>
      <c r="W1321">
        <v>77.290000000000006</v>
      </c>
      <c r="AF1321">
        <v>113.88</v>
      </c>
      <c r="AO1321">
        <v>102.2</v>
      </c>
      <c r="AY1321">
        <v>90.92</v>
      </c>
      <c r="BI1321">
        <v>125.1</v>
      </c>
      <c r="BS1321">
        <v>90.92</v>
      </c>
      <c r="CC1321">
        <v>102.2</v>
      </c>
      <c r="CK1321" s="17"/>
      <c r="CM1321">
        <v>90.92</v>
      </c>
      <c r="CW1321">
        <v>77.290000000000006</v>
      </c>
      <c r="DG1321">
        <v>90.92</v>
      </c>
      <c r="DQ1321">
        <v>77.290000000000006</v>
      </c>
      <c r="EA1321">
        <v>158.38</v>
      </c>
      <c r="EK1321">
        <v>77.290000000000006</v>
      </c>
      <c r="EU1321">
        <v>125.42</v>
      </c>
      <c r="FE1321">
        <v>77.290000000000006</v>
      </c>
      <c r="FO1321">
        <v>90.92</v>
      </c>
      <c r="FY1321">
        <v>77.290000000000006</v>
      </c>
      <c r="GI1321">
        <v>126.6</v>
      </c>
      <c r="GS1321">
        <v>111.43</v>
      </c>
      <c r="HC1321">
        <v>92.1</v>
      </c>
      <c r="HM1321">
        <v>112.97</v>
      </c>
      <c r="HW1321">
        <v>92.1</v>
      </c>
      <c r="IG1321">
        <v>78.47</v>
      </c>
      <c r="II1321">
        <v>0</v>
      </c>
      <c r="IQ1321">
        <v>131.02000000000001</v>
      </c>
      <c r="JA1321">
        <v>78.099999999999994</v>
      </c>
      <c r="JK1321">
        <v>91.73</v>
      </c>
    </row>
    <row r="1322" spans="1:277" x14ac:dyDescent="0.3">
      <c r="A1322" s="2">
        <f>IFERROR(AVERAGEIF(Customer_Revenue[[#This Row],[1/3/2022]:[3/31/2022]], "&gt;0"), 0)</f>
        <v>46.530000000000008</v>
      </c>
      <c r="B1322" s="1">
        <f>IFERROR(AVEDEV(Customer_Revenue[[#This Row],[1/3/2022]:[3/31/2022]]),0)</f>
        <v>19.693333333333332</v>
      </c>
      <c r="C1322" s="1">
        <f>IFERROR(MAX(0,#REF!-#REF!),0)</f>
        <v>0</v>
      </c>
      <c r="D1322" s="1">
        <f>IFERROR(#REF!+#REF!,0)</f>
        <v>0</v>
      </c>
      <c r="E1322" s="2">
        <f>IFERROR(AVERAGEIF(Customer_Revenue[[#This Row],[4/1/2022]:[6/30/2022]], "&gt;0"), 0)</f>
        <v>44.992500000000007</v>
      </c>
      <c r="F1322" s="1">
        <f>IFERROR(AVEDEV(Customer_Revenue[[#This Row],[4/1/2022]:[6/30/2022]]),0)</f>
        <v>16.420625000000001</v>
      </c>
      <c r="G1322" s="1">
        <f>IFERROR(MAX(0,#REF!-#REF!),0)</f>
        <v>0</v>
      </c>
      <c r="H1322" s="1">
        <f>IFERROR(#REF!+#REF!,0)</f>
        <v>0</v>
      </c>
      <c r="I1322" s="2">
        <f>IFERROR(AVERAGEIF(Customer_Revenue[[#This Row],[4/1/2022]:[9/30/2022]], "&gt;0"),0)</f>
        <v>50.129230769230773</v>
      </c>
      <c r="J1322" s="1">
        <f>IFERROR(AVEDEV(Customer_Revenue[[#This Row],[4/1/2022]:[9/30/2022]]),0)</f>
        <v>21.299053254437869</v>
      </c>
      <c r="K1322" s="1">
        <f>IFERROR(MAX(0,Customer_Revenue[[#This Row],[Q3 Mean]]-Customer_Revenue[[#This Row],[Q3 Mean Absolute Deviation]]),0)</f>
        <v>28.830177514792904</v>
      </c>
      <c r="L1322" s="1">
        <f>IFERROR(MAX(0,Customer_Revenue[[#This Row],[Q3 Mean]]+Customer_Revenue[[#This Row],[Q3 Mean Absolute Deviation]]),0)</f>
        <v>71.428284023668638</v>
      </c>
      <c r="M1322" s="2">
        <f>IFERROR(AVERAGEIF(Customer_Revenue[[#This Row],[10/1/2021]:[3/31/2022]], "&gt;0"),0)</f>
        <v>48.476153846153842</v>
      </c>
      <c r="N1322" s="1">
        <f>IFERROR(AVEDEV(Customer_Revenue[[#This Row],[10/1/2021]:[3/31/2022]]),0)</f>
        <v>18.35278106508876</v>
      </c>
      <c r="O1322" s="1">
        <f>IFERROR(MAX(0,#REF!-#REF!),0)</f>
        <v>0</v>
      </c>
      <c r="P1322" s="1">
        <f>IFERROR(#REF!+#REF!,0)</f>
        <v>0</v>
      </c>
      <c r="Q1322">
        <v>15323</v>
      </c>
      <c r="W1322">
        <v>51.63</v>
      </c>
      <c r="AF1322">
        <v>48.02</v>
      </c>
      <c r="AP1322">
        <v>34.17</v>
      </c>
      <c r="BA1322">
        <v>75.98</v>
      </c>
      <c r="BJ1322">
        <v>34.17</v>
      </c>
      <c r="BT1322">
        <v>23.17</v>
      </c>
      <c r="CD1322">
        <v>83.87</v>
      </c>
      <c r="CK1322" s="17"/>
      <c r="CN1322">
        <v>70.98</v>
      </c>
      <c r="CX1322">
        <v>59.02</v>
      </c>
      <c r="DH1322">
        <v>23.17</v>
      </c>
      <c r="DR1322">
        <v>34.17</v>
      </c>
      <c r="EB1322">
        <v>23.17</v>
      </c>
      <c r="EL1322">
        <v>68.67</v>
      </c>
      <c r="EV1322">
        <v>27.67</v>
      </c>
      <c r="FF1322">
        <v>38.67</v>
      </c>
      <c r="FP1322">
        <v>27.67</v>
      </c>
      <c r="FW1322">
        <v>67.459999999999994</v>
      </c>
      <c r="FZ1322">
        <v>38.67</v>
      </c>
      <c r="GJ1322">
        <v>61.1</v>
      </c>
      <c r="GT1322">
        <v>72.099999999999994</v>
      </c>
      <c r="HD1322">
        <v>26.6</v>
      </c>
      <c r="HX1322">
        <v>37.6</v>
      </c>
      <c r="IH1322">
        <v>122.91</v>
      </c>
      <c r="IR1322">
        <v>28.48</v>
      </c>
      <c r="JB1322">
        <v>37.229999999999997</v>
      </c>
      <c r="JL1322">
        <v>65.52</v>
      </c>
    </row>
    <row r="1323" spans="1:277" x14ac:dyDescent="0.3">
      <c r="A1323" s="2">
        <f>IFERROR(AVERAGEIF(Customer_Revenue[[#This Row],[1/3/2022]:[3/31/2022]], "&gt;0"), 0)</f>
        <v>124.02249999999999</v>
      </c>
      <c r="B1323" s="1">
        <f>IFERROR(AVEDEV(Customer_Revenue[[#This Row],[1/3/2022]:[3/31/2022]]),0)</f>
        <v>17.928750000000001</v>
      </c>
      <c r="C1323" s="1">
        <f>IFERROR(MAX(0,#REF!-#REF!),0)</f>
        <v>0</v>
      </c>
      <c r="D1323" s="1">
        <f>IFERROR(#REF!+#REF!,0)</f>
        <v>0</v>
      </c>
      <c r="E1323" s="2">
        <f>IFERROR(AVERAGEIF(Customer_Revenue[[#This Row],[4/1/2022]:[6/30/2022]], "&gt;0"), 0)</f>
        <v>135.46333333333334</v>
      </c>
      <c r="F1323" s="1">
        <f>IFERROR(AVEDEV(Customer_Revenue[[#This Row],[4/1/2022]:[6/30/2022]]),0)</f>
        <v>15.595555555555555</v>
      </c>
      <c r="G1323" s="1">
        <f>IFERROR(MAX(0,#REF!-#REF!),0)</f>
        <v>0</v>
      </c>
      <c r="H1323" s="1">
        <f>IFERROR(#REF!+#REF!,0)</f>
        <v>0</v>
      </c>
      <c r="I1323" s="2">
        <f>IFERROR(AVERAGEIF(Customer_Revenue[[#This Row],[4/1/2022]:[9/30/2022]], "&gt;0"),0)</f>
        <v>137.11333333333332</v>
      </c>
      <c r="J1323" s="1">
        <f>IFERROR(AVEDEV(Customer_Revenue[[#This Row],[4/1/2022]:[9/30/2022]]),0)</f>
        <v>24.38</v>
      </c>
      <c r="K1323" s="1">
        <f>IFERROR(MAX(0,Customer_Revenue[[#This Row],[Q3 Mean]]-Customer_Revenue[[#This Row],[Q3 Mean Absolute Deviation]]),0)</f>
        <v>112.73333333333332</v>
      </c>
      <c r="L1323" s="1">
        <f>IFERROR(MAX(0,Customer_Revenue[[#This Row],[Q3 Mean]]+Customer_Revenue[[#This Row],[Q3 Mean Absolute Deviation]]),0)</f>
        <v>161.49333333333331</v>
      </c>
      <c r="M1323" s="2">
        <f>IFERROR(AVERAGEIF(Customer_Revenue[[#This Row],[10/1/2021]:[3/31/2022]], "&gt;0"),0)</f>
        <v>136.41</v>
      </c>
      <c r="N1323" s="1">
        <f>IFERROR(AVEDEV(Customer_Revenue[[#This Row],[10/1/2021]:[3/31/2022]]),0)</f>
        <v>35.306249999999999</v>
      </c>
      <c r="O1323" s="1">
        <f>IFERROR(MAX(0,#REF!-#REF!),0)</f>
        <v>0</v>
      </c>
      <c r="P1323" s="1">
        <f>IFERROR(#REF!+#REF!,0)</f>
        <v>0</v>
      </c>
      <c r="Q1323">
        <v>15324</v>
      </c>
      <c r="AA1323">
        <v>0</v>
      </c>
      <c r="AB1323">
        <v>159.88</v>
      </c>
      <c r="AT1323">
        <v>139.02000000000001</v>
      </c>
      <c r="BN1323">
        <v>159.88</v>
      </c>
      <c r="CH1323">
        <v>159.88</v>
      </c>
      <c r="CK1323" s="17"/>
      <c r="DB1323">
        <v>112.07</v>
      </c>
      <c r="DV1323">
        <v>112.07</v>
      </c>
      <c r="EP1323">
        <v>112.07</v>
      </c>
      <c r="FJ1323">
        <v>146.57</v>
      </c>
      <c r="GD1323">
        <v>112.07</v>
      </c>
      <c r="GX1323">
        <v>147.75</v>
      </c>
      <c r="HR1323">
        <v>113.25</v>
      </c>
      <c r="IL1323">
        <v>190.16</v>
      </c>
      <c r="JF1323">
        <v>112.88</v>
      </c>
    </row>
    <row r="1324" spans="1:277" x14ac:dyDescent="0.3">
      <c r="A1324" s="2">
        <f>IFERROR(AVERAGEIF(Customer_Revenue[[#This Row],[1/3/2022]:[3/31/2022]], "&gt;0"), 0)</f>
        <v>49.16</v>
      </c>
      <c r="B1324" s="1">
        <f>IFERROR(AVEDEV(Customer_Revenue[[#This Row],[1/3/2022]:[3/31/2022]]),0)</f>
        <v>0</v>
      </c>
      <c r="C1324" s="1">
        <f>IFERROR(MAX(0,#REF!-#REF!),0)</f>
        <v>0</v>
      </c>
      <c r="D1324" s="1">
        <f>IFERROR(#REF!+#REF!,0)</f>
        <v>0</v>
      </c>
      <c r="E1324" s="2">
        <f>IFERROR(AVERAGEIF(Customer_Revenue[[#This Row],[4/1/2022]:[6/30/2022]], "&gt;0"), 0)</f>
        <v>45.162857142857142</v>
      </c>
      <c r="F1324" s="1">
        <f>IFERROR(AVEDEV(Customer_Revenue[[#This Row],[4/1/2022]:[6/30/2022]]),0)</f>
        <v>7.1893877551020395</v>
      </c>
      <c r="G1324" s="1">
        <f>IFERROR(MAX(0,#REF!-#REF!),0)</f>
        <v>0</v>
      </c>
      <c r="H1324" s="1">
        <f>IFERROR(#REF!+#REF!,0)</f>
        <v>0</v>
      </c>
      <c r="I1324" s="2">
        <f>IFERROR(AVERAGEIF(Customer_Revenue[[#This Row],[4/1/2022]:[9/30/2022]], "&gt;0"),0)</f>
        <v>46.982222222222227</v>
      </c>
      <c r="J1324" s="1">
        <f>IFERROR(AVEDEV(Customer_Revenue[[#This Row],[4/1/2022]:[9/30/2022]]),0)</f>
        <v>20.157777777777778</v>
      </c>
      <c r="K1324" s="1">
        <f>IFERROR(MAX(0,Customer_Revenue[[#This Row],[Q3 Mean]]-Customer_Revenue[[#This Row],[Q3 Mean Absolute Deviation]]),0)</f>
        <v>26.824444444444449</v>
      </c>
      <c r="L1324" s="1">
        <f>IFERROR(MAX(0,Customer_Revenue[[#This Row],[Q3 Mean]]+Customer_Revenue[[#This Row],[Q3 Mean Absolute Deviation]]),0)</f>
        <v>67.14</v>
      </c>
      <c r="M1324" s="2">
        <f>IFERROR(AVERAGEIF(Customer_Revenue[[#This Row],[10/1/2021]:[3/31/2022]], "&gt;0"),0)</f>
        <v>49.159999999999982</v>
      </c>
      <c r="N1324" s="1">
        <f>IFERROR(AVEDEV(Customer_Revenue[[#This Row],[10/1/2021]:[3/31/2022]]),0)</f>
        <v>6.5212244897959266</v>
      </c>
      <c r="O1324" s="1">
        <f>IFERROR(MAX(0,#REF!-#REF!),0)</f>
        <v>0</v>
      </c>
      <c r="P1324" s="1">
        <f>IFERROR(#REF!+#REF!,0)</f>
        <v>0</v>
      </c>
      <c r="Q1324">
        <v>15325</v>
      </c>
      <c r="U1324">
        <v>49.16</v>
      </c>
      <c r="AD1324">
        <v>49.16</v>
      </c>
      <c r="AN1324">
        <v>49.16</v>
      </c>
      <c r="AR1324">
        <v>0</v>
      </c>
      <c r="AX1324">
        <v>49.16</v>
      </c>
      <c r="BH1324">
        <v>49.16</v>
      </c>
      <c r="BR1324">
        <v>49.16</v>
      </c>
      <c r="CB1324">
        <v>49.16</v>
      </c>
      <c r="CK1324" s="17"/>
      <c r="CL1324">
        <v>49.16</v>
      </c>
      <c r="CV1324">
        <v>49.16</v>
      </c>
      <c r="DF1324">
        <v>49.16</v>
      </c>
      <c r="DP1324">
        <v>49.16</v>
      </c>
      <c r="DZ1324">
        <v>49.16</v>
      </c>
      <c r="EJ1324">
        <v>49.16</v>
      </c>
      <c r="ET1324">
        <v>49.16</v>
      </c>
      <c r="FD1324">
        <v>49.16</v>
      </c>
      <c r="FN1324">
        <v>49.16</v>
      </c>
      <c r="FX1324">
        <v>49.16</v>
      </c>
      <c r="GH1324">
        <v>49.16</v>
      </c>
      <c r="GR1324">
        <v>50.34</v>
      </c>
      <c r="HB1324">
        <v>20</v>
      </c>
      <c r="HL1324">
        <v>0</v>
      </c>
      <c r="HV1324">
        <v>0</v>
      </c>
      <c r="IP1324">
        <v>0</v>
      </c>
      <c r="IZ1324">
        <v>53.35</v>
      </c>
      <c r="JJ1324">
        <v>53.35</v>
      </c>
    </row>
    <row r="1325" spans="1:277" x14ac:dyDescent="0.3">
      <c r="A1325" s="2">
        <f>IFERROR(AVERAGEIF(Customer_Revenue[[#This Row],[1/3/2022]:[3/31/2022]], "&gt;0"), 0)</f>
        <v>110.17428571428572</v>
      </c>
      <c r="B1325" s="1">
        <f>IFERROR(AVEDEV(Customer_Revenue[[#This Row],[1/3/2022]:[3/31/2022]]),0)</f>
        <v>38.08493827160494</v>
      </c>
      <c r="C1325" s="1">
        <f>IFERROR(MAX(0,#REF!-#REF!),0)</f>
        <v>0</v>
      </c>
      <c r="D1325" s="1">
        <f>IFERROR(#REF!+#REF!,0)</f>
        <v>0</v>
      </c>
      <c r="E1325" s="2">
        <f>IFERROR(AVERAGEIF(Customer_Revenue[[#This Row],[4/1/2022]:[6/30/2022]], "&gt;0"), 0)</f>
        <v>147.45833333333334</v>
      </c>
      <c r="F1325" s="1">
        <f>IFERROR(AVEDEV(Customer_Revenue[[#This Row],[4/1/2022]:[6/30/2022]]),0)</f>
        <v>61.954444444444448</v>
      </c>
      <c r="G1325" s="1">
        <f>IFERROR(MAX(0,#REF!-#REF!),0)</f>
        <v>0</v>
      </c>
      <c r="H1325" s="1">
        <f>IFERROR(#REF!+#REF!,0)</f>
        <v>0</v>
      </c>
      <c r="I1325" s="2">
        <f>IFERROR(AVERAGEIF(Customer_Revenue[[#This Row],[4/1/2022]:[9/30/2022]], "&gt;0"),0)</f>
        <v>134.42769230769233</v>
      </c>
      <c r="J1325" s="1">
        <f>IFERROR(AVEDEV(Customer_Revenue[[#This Row],[4/1/2022]:[9/30/2022]]),0)</f>
        <v>37.003313609467455</v>
      </c>
      <c r="K1325" s="1">
        <f>IFERROR(MAX(0,Customer_Revenue[[#This Row],[Q3 Mean]]-Customer_Revenue[[#This Row],[Q3 Mean Absolute Deviation]]),0)</f>
        <v>97.424378698224871</v>
      </c>
      <c r="L1325" s="1">
        <f>IFERROR(MAX(0,Customer_Revenue[[#This Row],[Q3 Mean]]+Customer_Revenue[[#This Row],[Q3 Mean Absolute Deviation]]),0)</f>
        <v>171.43100591715978</v>
      </c>
      <c r="M1325" s="2">
        <f>IFERROR(AVERAGEIF(Customer_Revenue[[#This Row],[10/1/2021]:[3/31/2022]], "&gt;0"),0)</f>
        <v>100.83769230769229</v>
      </c>
      <c r="N1325" s="1">
        <f>IFERROR(AVEDEV(Customer_Revenue[[#This Row],[10/1/2021]:[3/31/2022]]),0)</f>
        <v>50.313395061728407</v>
      </c>
      <c r="O1325" s="1">
        <f>IFERROR(MAX(0,#REF!-#REF!),0)</f>
        <v>0</v>
      </c>
      <c r="P1325" s="1">
        <f>IFERROR(#REF!+#REF!,0)</f>
        <v>0</v>
      </c>
      <c r="Q1325">
        <v>15326</v>
      </c>
      <c r="AA1325">
        <v>29</v>
      </c>
      <c r="AB1325">
        <v>169.42</v>
      </c>
      <c r="AH1325">
        <v>0</v>
      </c>
      <c r="AL1325">
        <v>0</v>
      </c>
      <c r="AU1325">
        <v>91.11</v>
      </c>
      <c r="BF1325">
        <v>131.06</v>
      </c>
      <c r="BO1325">
        <v>91.11</v>
      </c>
      <c r="BP1325">
        <v>27.97</v>
      </c>
      <c r="BY1325">
        <v>0</v>
      </c>
      <c r="CI1325">
        <v>0</v>
      </c>
      <c r="CK1325" s="17"/>
      <c r="CS1325">
        <v>159.03</v>
      </c>
      <c r="DC1325">
        <v>91.11</v>
      </c>
      <c r="DM1325">
        <v>91.11</v>
      </c>
      <c r="DP1325">
        <v>91.11</v>
      </c>
      <c r="DU1325">
        <v>156.63999999999999</v>
      </c>
      <c r="EE1325">
        <v>91.11</v>
      </c>
      <c r="EJ1325">
        <v>0</v>
      </c>
      <c r="EO1325">
        <v>91.11</v>
      </c>
      <c r="EY1325">
        <v>91.11</v>
      </c>
      <c r="FJ1325">
        <v>288.64</v>
      </c>
      <c r="FS1325">
        <v>91.11</v>
      </c>
      <c r="GC1325">
        <v>91.11</v>
      </c>
      <c r="GM1325">
        <v>130.63999999999999</v>
      </c>
      <c r="GW1325">
        <v>192.14</v>
      </c>
      <c r="HG1325">
        <v>130.63999999999999</v>
      </c>
      <c r="HQ1325">
        <v>135.24</v>
      </c>
      <c r="IA1325">
        <v>92.29</v>
      </c>
      <c r="IK1325">
        <v>161.16999999999999</v>
      </c>
      <c r="IU1325">
        <v>135.47</v>
      </c>
      <c r="JE1325">
        <v>104</v>
      </c>
      <c r="JO1325">
        <v>104</v>
      </c>
    </row>
    <row r="1326" spans="1:277" x14ac:dyDescent="0.3">
      <c r="A1326" s="2">
        <f>IFERROR(AVERAGEIF(Customer_Revenue[[#This Row],[1/3/2022]:[3/31/2022]], "&gt;0"), 0)</f>
        <v>20</v>
      </c>
      <c r="B1326" s="1">
        <f>IFERROR(AVEDEV(Customer_Revenue[[#This Row],[1/3/2022]:[3/31/2022]]),0)</f>
        <v>2.6530612244897958</v>
      </c>
      <c r="C1326" s="1">
        <f>IFERROR(MAX(0,#REF!-#REF!),0)</f>
        <v>0</v>
      </c>
      <c r="D1326" s="1">
        <f>IFERROR(#REF!+#REF!,0)</f>
        <v>0</v>
      </c>
      <c r="E1326" s="2">
        <f>IFERROR(AVERAGEIF(Customer_Revenue[[#This Row],[4/1/2022]:[6/30/2022]], "&gt;0"), 0)</f>
        <v>20.191111111111113</v>
      </c>
      <c r="F1326" s="1">
        <f>IFERROR(AVEDEV(Customer_Revenue[[#This Row],[4/1/2022]:[6/30/2022]]),0)</f>
        <v>6.007272727272726</v>
      </c>
      <c r="G1326" s="1">
        <f>IFERROR(MAX(0,#REF!-#REF!),0)</f>
        <v>0</v>
      </c>
      <c r="H1326" s="1">
        <f>IFERROR(#REF!+#REF!,0)</f>
        <v>0</v>
      </c>
      <c r="I1326" s="2">
        <f>IFERROR(AVERAGEIF(Customer_Revenue[[#This Row],[4/1/2022]:[9/30/2022]], "&gt;0"),0)</f>
        <v>21.596666666666668</v>
      </c>
      <c r="J1326" s="1">
        <f>IFERROR(AVEDEV(Customer_Revenue[[#This Row],[4/1/2022]:[9/30/2022]]),0)</f>
        <v>8.9674740484429059</v>
      </c>
      <c r="K1326" s="1">
        <f>IFERROR(MAX(0,Customer_Revenue[[#This Row],[Q3 Mean]]-Customer_Revenue[[#This Row],[Q3 Mean Absolute Deviation]]),0)</f>
        <v>12.629192618223762</v>
      </c>
      <c r="L1326" s="1">
        <f>IFERROR(MAX(0,Customer_Revenue[[#This Row],[Q3 Mean]]+Customer_Revenue[[#This Row],[Q3 Mean Absolute Deviation]]),0)</f>
        <v>30.564140715109573</v>
      </c>
      <c r="M1326" s="2">
        <f>IFERROR(AVERAGEIF(Customer_Revenue[[#This Row],[10/1/2021]:[3/31/2022]], "&gt;0"),0)</f>
        <v>19.944347826086958</v>
      </c>
      <c r="N1326" s="1">
        <f>IFERROR(AVEDEV(Customer_Revenue[[#This Row],[10/1/2021]:[3/31/2022]]),0)</f>
        <v>5.8510204081632633</v>
      </c>
      <c r="O1326" s="1">
        <f>IFERROR(MAX(0,#REF!-#REF!),0)</f>
        <v>0</v>
      </c>
      <c r="P1326" s="1">
        <f>IFERROR(#REF!+#REF!,0)</f>
        <v>0</v>
      </c>
      <c r="Q1326">
        <v>15327</v>
      </c>
      <c r="U1326">
        <v>19.68</v>
      </c>
      <c r="Z1326">
        <v>19.68</v>
      </c>
      <c r="AD1326">
        <v>19.68</v>
      </c>
      <c r="AI1326">
        <v>19.68</v>
      </c>
      <c r="AN1326">
        <v>20</v>
      </c>
      <c r="AR1326">
        <v>0</v>
      </c>
      <c r="AS1326">
        <v>20</v>
      </c>
      <c r="AX1326">
        <v>20</v>
      </c>
      <c r="BC1326">
        <v>0</v>
      </c>
      <c r="BH1326">
        <v>20</v>
      </c>
      <c r="BM1326">
        <v>20</v>
      </c>
      <c r="BR1326">
        <v>20</v>
      </c>
      <c r="BW1326">
        <v>0</v>
      </c>
      <c r="CB1326">
        <v>0</v>
      </c>
      <c r="CG1326">
        <v>20</v>
      </c>
      <c r="CK1326" s="17"/>
      <c r="CL1326">
        <v>20</v>
      </c>
      <c r="CQ1326">
        <v>20</v>
      </c>
      <c r="CV1326">
        <v>20</v>
      </c>
      <c r="DA1326">
        <v>20</v>
      </c>
      <c r="DF1326">
        <v>20</v>
      </c>
      <c r="DK1326">
        <v>20</v>
      </c>
      <c r="DP1326">
        <v>20</v>
      </c>
      <c r="DU1326">
        <v>0</v>
      </c>
      <c r="DW1326">
        <v>20</v>
      </c>
      <c r="EB1326">
        <v>20</v>
      </c>
      <c r="EG1326">
        <v>20</v>
      </c>
      <c r="EL1326">
        <v>20</v>
      </c>
      <c r="EQ1326">
        <v>20</v>
      </c>
      <c r="EV1326">
        <v>0</v>
      </c>
      <c r="FA1326">
        <v>20</v>
      </c>
      <c r="FF1326">
        <v>20</v>
      </c>
      <c r="FK1326">
        <v>20</v>
      </c>
      <c r="FP1326">
        <v>20</v>
      </c>
      <c r="FU1326">
        <v>20</v>
      </c>
      <c r="FZ1326">
        <v>20</v>
      </c>
      <c r="GE1326">
        <v>20</v>
      </c>
      <c r="GJ1326">
        <v>20.86</v>
      </c>
      <c r="GO1326">
        <v>20.86</v>
      </c>
      <c r="GT1326">
        <v>0</v>
      </c>
      <c r="HH1326">
        <v>0</v>
      </c>
      <c r="HS1326">
        <v>0</v>
      </c>
      <c r="IM1326">
        <v>0</v>
      </c>
      <c r="IW1326">
        <v>21.72</v>
      </c>
      <c r="JG1326">
        <v>27.86</v>
      </c>
      <c r="JQ1326">
        <v>27.86</v>
      </c>
    </row>
    <row r="1327" spans="1:277" x14ac:dyDescent="0.3">
      <c r="A1327" s="2">
        <f>IFERROR(AVERAGEIF(Customer_Revenue[[#This Row],[1/3/2022]:[3/31/2022]], "&gt;0"), 0)</f>
        <v>83.965000000000018</v>
      </c>
      <c r="B1327" s="1">
        <f>IFERROR(AVEDEV(Customer_Revenue[[#This Row],[1/3/2022]:[3/31/2022]]),0)</f>
        <v>20.562857142857133</v>
      </c>
      <c r="C1327" s="1">
        <f>IFERROR(MAX(0,#REF!-#REF!),0)</f>
        <v>0</v>
      </c>
      <c r="D1327" s="1">
        <f>IFERROR(#REF!+#REF!,0)</f>
        <v>0</v>
      </c>
      <c r="E1327" s="2">
        <f>IFERROR(AVERAGEIF(Customer_Revenue[[#This Row],[4/1/2022]:[6/30/2022]], "&gt;0"), 0)</f>
        <v>79.290000000000006</v>
      </c>
      <c r="F1327" s="1">
        <f>IFERROR(AVEDEV(Customer_Revenue[[#This Row],[4/1/2022]:[6/30/2022]]),0)</f>
        <v>11.260118343195261</v>
      </c>
      <c r="G1327" s="1">
        <f>IFERROR(MAX(0,#REF!-#REF!),0)</f>
        <v>0</v>
      </c>
      <c r="H1327" s="1">
        <f>IFERROR(#REF!+#REF!,0)</f>
        <v>0</v>
      </c>
      <c r="I1327" s="2">
        <f>IFERROR(AVERAGEIF(Customer_Revenue[[#This Row],[4/1/2022]:[9/30/2022]], "&gt;0"),0)</f>
        <v>79.437777777777754</v>
      </c>
      <c r="J1327" s="1">
        <f>IFERROR(AVEDEV(Customer_Revenue[[#This Row],[4/1/2022]:[9/30/2022]]),0)</f>
        <v>32.029312000000012</v>
      </c>
      <c r="K1327" s="1">
        <f>IFERROR(MAX(0,Customer_Revenue[[#This Row],[Q3 Mean]]-Customer_Revenue[[#This Row],[Q3 Mean Absolute Deviation]]),0)</f>
        <v>47.408465777777742</v>
      </c>
      <c r="L1327" s="1">
        <f>IFERROR(MAX(0,Customer_Revenue[[#This Row],[Q3 Mean]]+Customer_Revenue[[#This Row],[Q3 Mean Absolute Deviation]]),0)</f>
        <v>111.46708977777777</v>
      </c>
      <c r="M1327" s="2">
        <f>IFERROR(AVERAGEIF(Customer_Revenue[[#This Row],[10/1/2021]:[3/31/2022]], "&gt;0"),0)</f>
        <v>83.076521739130428</v>
      </c>
      <c r="N1327" s="1">
        <f>IFERROR(AVEDEV(Customer_Revenue[[#This Row],[10/1/2021]:[3/31/2022]]),0)</f>
        <v>24.371938775510216</v>
      </c>
      <c r="O1327" s="1">
        <f>IFERROR(MAX(0,#REF!-#REF!),0)</f>
        <v>0</v>
      </c>
      <c r="P1327" s="1">
        <f>IFERROR(#REF!+#REF!,0)</f>
        <v>0</v>
      </c>
      <c r="Q1327">
        <v>15328</v>
      </c>
      <c r="V1327">
        <v>79.48</v>
      </c>
      <c r="AA1327">
        <v>99.5</v>
      </c>
      <c r="AE1327">
        <v>82.33</v>
      </c>
      <c r="AJ1327">
        <v>79.48</v>
      </c>
      <c r="AN1327">
        <v>79.48</v>
      </c>
      <c r="AR1327">
        <v>0</v>
      </c>
      <c r="AS1327">
        <v>79.099999999999994</v>
      </c>
      <c r="AX1327">
        <v>84.24</v>
      </c>
      <c r="BC1327">
        <v>79.48</v>
      </c>
      <c r="BH1327">
        <v>79.48</v>
      </c>
      <c r="BM1327">
        <v>79.86</v>
      </c>
      <c r="BR1327">
        <v>80.75</v>
      </c>
      <c r="BW1327">
        <v>0</v>
      </c>
      <c r="CB1327">
        <v>0</v>
      </c>
      <c r="CG1327">
        <v>0</v>
      </c>
      <c r="CK1327" s="17"/>
      <c r="CL1327">
        <v>79.86</v>
      </c>
      <c r="CQ1327">
        <v>128.85</v>
      </c>
      <c r="CV1327">
        <v>79.86</v>
      </c>
      <c r="DA1327">
        <v>82.79</v>
      </c>
      <c r="DF1327">
        <v>79.48</v>
      </c>
      <c r="DK1327">
        <v>79.48</v>
      </c>
      <c r="DP1327">
        <v>79.48</v>
      </c>
      <c r="DU1327">
        <v>0</v>
      </c>
      <c r="DW1327">
        <v>79.099999999999994</v>
      </c>
      <c r="EB1327">
        <v>79.86</v>
      </c>
      <c r="EG1327">
        <v>79.86</v>
      </c>
      <c r="EL1327">
        <v>79.48</v>
      </c>
      <c r="EQ1327">
        <v>79.48</v>
      </c>
      <c r="EV1327">
        <v>0</v>
      </c>
      <c r="FA1327">
        <v>79.099999999999994</v>
      </c>
      <c r="FF1327">
        <v>79.48</v>
      </c>
      <c r="FK1327">
        <v>79.48</v>
      </c>
      <c r="FP1327">
        <v>79.099999999999994</v>
      </c>
      <c r="FU1327">
        <v>79.099999999999994</v>
      </c>
      <c r="FZ1327">
        <v>79.86</v>
      </c>
      <c r="GE1327">
        <v>79.099999999999994</v>
      </c>
      <c r="GJ1327">
        <v>79.099999999999994</v>
      </c>
      <c r="GO1327">
        <v>79.86</v>
      </c>
      <c r="GT1327">
        <v>79.099999999999994</v>
      </c>
      <c r="GY1327">
        <v>79.099999999999994</v>
      </c>
      <c r="HD1327">
        <v>79.099999999999994</v>
      </c>
      <c r="HH1327">
        <v>0</v>
      </c>
      <c r="HN1327">
        <v>0</v>
      </c>
      <c r="HS1327">
        <v>0</v>
      </c>
      <c r="HX1327">
        <v>0</v>
      </c>
      <c r="IM1327">
        <v>0</v>
      </c>
      <c r="IR1327">
        <v>79.099999999999994</v>
      </c>
      <c r="IW1327">
        <v>79.86</v>
      </c>
      <c r="JA1327">
        <v>79.86</v>
      </c>
      <c r="JB1327">
        <v>0</v>
      </c>
      <c r="JG1327">
        <v>79.86</v>
      </c>
      <c r="JL1327">
        <v>79.86</v>
      </c>
      <c r="JQ1327">
        <v>79.86</v>
      </c>
    </row>
    <row r="1328" spans="1:277" x14ac:dyDescent="0.3">
      <c r="A1328" s="2">
        <f>IFERROR(AVERAGEIF(Customer_Revenue[[#This Row],[1/3/2022]:[3/31/2022]], "&gt;0"), 0)</f>
        <v>58.09</v>
      </c>
      <c r="B1328" s="1">
        <f>IFERROR(AVEDEV(Customer_Revenue[[#This Row],[1/3/2022]:[3/31/2022]]),0)</f>
        <v>21.783750000000005</v>
      </c>
      <c r="C1328" s="1">
        <f>IFERROR(MAX(0,#REF!-#REF!),0)</f>
        <v>0</v>
      </c>
      <c r="D1328" s="1">
        <f>IFERROR(#REF!+#REF!,0)</f>
        <v>0</v>
      </c>
      <c r="E1328" s="2">
        <f>IFERROR(AVERAGEIF(Customer_Revenue[[#This Row],[4/1/2022]:[6/30/2022]], "&gt;0"), 0)</f>
        <v>54.94</v>
      </c>
      <c r="F1328" s="1">
        <f>IFERROR(AVEDEV(Customer_Revenue[[#This Row],[4/1/2022]:[6/30/2022]]),0)</f>
        <v>3.1500000000000004</v>
      </c>
      <c r="G1328" s="1">
        <f>IFERROR(MAX(0,#REF!-#REF!),0)</f>
        <v>0</v>
      </c>
      <c r="H1328" s="1">
        <f>IFERROR(#REF!+#REF!,0)</f>
        <v>0</v>
      </c>
      <c r="I1328" s="2">
        <f>IFERROR(AVERAGEIF(Customer_Revenue[[#This Row],[4/1/2022]:[9/30/2022]], "&gt;0"),0)</f>
        <v>53.73714285714285</v>
      </c>
      <c r="J1328" s="1">
        <f>IFERROR(AVEDEV(Customer_Revenue[[#This Row],[4/1/2022]:[9/30/2022]]),0)</f>
        <v>2.4873469387755072</v>
      </c>
      <c r="K1328" s="1">
        <f>IFERROR(MAX(0,Customer_Revenue[[#This Row],[Q3 Mean]]-Customer_Revenue[[#This Row],[Q3 Mean Absolute Deviation]]),0)</f>
        <v>51.24979591836734</v>
      </c>
      <c r="L1328" s="1">
        <f>IFERROR(MAX(0,Customer_Revenue[[#This Row],[Q3 Mean]]+Customer_Revenue[[#This Row],[Q3 Mean Absolute Deviation]]),0)</f>
        <v>56.224489795918359</v>
      </c>
      <c r="M1328" s="2">
        <f>IFERROR(AVERAGEIF(Customer_Revenue[[#This Row],[10/1/2021]:[3/31/2022]], "&gt;0"),0)</f>
        <v>56.941666666666663</v>
      </c>
      <c r="N1328" s="1">
        <f>IFERROR(AVEDEV(Customer_Revenue[[#This Row],[10/1/2021]:[3/31/2022]]),0)</f>
        <v>13.944897959183679</v>
      </c>
      <c r="O1328" s="1">
        <f>IFERROR(MAX(0,#REF!-#REF!),0)</f>
        <v>0</v>
      </c>
      <c r="P1328" s="1">
        <f>IFERROR(#REF!+#REF!,0)</f>
        <v>0</v>
      </c>
      <c r="Q1328">
        <v>15329</v>
      </c>
      <c r="AF1328">
        <v>51.2</v>
      </c>
      <c r="BA1328">
        <v>58.09</v>
      </c>
      <c r="BU1328">
        <v>58.09</v>
      </c>
      <c r="CK1328" s="17"/>
      <c r="CO1328">
        <v>58.09</v>
      </c>
      <c r="CU1328">
        <v>0</v>
      </c>
      <c r="DI1328">
        <v>58.09</v>
      </c>
      <c r="DZ1328">
        <v>58.09</v>
      </c>
      <c r="ET1328">
        <v>58.09</v>
      </c>
      <c r="FN1328">
        <v>58.09</v>
      </c>
      <c r="GH1328">
        <v>51.2</v>
      </c>
      <c r="HB1328">
        <v>52.38</v>
      </c>
      <c r="HV1328">
        <v>52.38</v>
      </c>
      <c r="IP1328">
        <v>52.01</v>
      </c>
      <c r="JJ1328">
        <v>52.01</v>
      </c>
    </row>
    <row r="1329" spans="1:278" x14ac:dyDescent="0.3">
      <c r="A1329" s="2">
        <f>IFERROR(AVERAGEIF(Customer_Revenue[[#This Row],[1/3/2022]:[3/31/2022]], "&gt;0"), 0)</f>
        <v>121.93000000000002</v>
      </c>
      <c r="B1329" s="1">
        <f>IFERROR(AVEDEV(Customer_Revenue[[#This Row],[1/3/2022]:[3/31/2022]]),0)</f>
        <v>45.723749999999981</v>
      </c>
      <c r="C1329" s="1">
        <f>IFERROR(MAX(0,#REF!-#REF!),0)</f>
        <v>0</v>
      </c>
      <c r="D1329" s="1">
        <f>IFERROR(#REF!+#REF!,0)</f>
        <v>0</v>
      </c>
      <c r="E1329" s="2">
        <f>IFERROR(AVERAGEIF(Customer_Revenue[[#This Row],[4/1/2022]:[6/30/2022]], "&gt;0"), 0)</f>
        <v>105.13833333333334</v>
      </c>
      <c r="F1329" s="1">
        <f>IFERROR(AVEDEV(Customer_Revenue[[#This Row],[4/1/2022]:[6/30/2022]]),0)</f>
        <v>28.379444444444449</v>
      </c>
      <c r="G1329" s="1">
        <f>IFERROR(MAX(0,#REF!-#REF!),0)</f>
        <v>0</v>
      </c>
      <c r="H1329" s="1">
        <f>IFERROR(#REF!+#REF!,0)</f>
        <v>0</v>
      </c>
      <c r="I1329" s="2">
        <f>IFERROR(AVERAGEIF(Customer_Revenue[[#This Row],[4/1/2022]:[9/30/2022]], "&gt;0"),0)</f>
        <v>111.00555555555556</v>
      </c>
      <c r="J1329" s="1">
        <f>IFERROR(AVEDEV(Customer_Revenue[[#This Row],[4/1/2022]:[9/30/2022]]),0)</f>
        <v>52.16944444444443</v>
      </c>
      <c r="K1329" s="1">
        <f>IFERROR(MAX(0,Customer_Revenue[[#This Row],[Q3 Mean]]-Customer_Revenue[[#This Row],[Q3 Mean Absolute Deviation]]),0)</f>
        <v>58.83611111111113</v>
      </c>
      <c r="L1329" s="1">
        <f>IFERROR(MAX(0,Customer_Revenue[[#This Row],[Q3 Mean]]+Customer_Revenue[[#This Row],[Q3 Mean Absolute Deviation]]),0)</f>
        <v>163.17499999999998</v>
      </c>
      <c r="M1329" s="2">
        <f>IFERROR(AVERAGEIF(Customer_Revenue[[#This Row],[10/1/2021]:[3/31/2022]], "&gt;0"),0)</f>
        <v>121.93000000000005</v>
      </c>
      <c r="N1329" s="1">
        <f>IFERROR(AVEDEV(Customer_Revenue[[#This Row],[10/1/2021]:[3/31/2022]]),0)</f>
        <v>41.058061224489784</v>
      </c>
      <c r="O1329" s="1">
        <f>IFERROR(MAX(0,#REF!-#REF!),0)</f>
        <v>0</v>
      </c>
      <c r="P1329" s="1">
        <f>IFERROR(#REF!+#REF!,0)</f>
        <v>0</v>
      </c>
      <c r="Q1329">
        <v>15330</v>
      </c>
      <c r="AA1329">
        <v>121.93</v>
      </c>
      <c r="AJ1329">
        <v>121.93</v>
      </c>
      <c r="AS1329">
        <v>121.93</v>
      </c>
      <c r="BC1329">
        <v>121.93</v>
      </c>
      <c r="BM1329">
        <v>121.93</v>
      </c>
      <c r="BW1329">
        <v>0</v>
      </c>
      <c r="CG1329">
        <v>0</v>
      </c>
      <c r="CK1329" s="17"/>
      <c r="CQ1329">
        <v>121.93</v>
      </c>
      <c r="DA1329">
        <v>121.93</v>
      </c>
      <c r="DK1329">
        <v>121.93</v>
      </c>
      <c r="DU1329">
        <v>0</v>
      </c>
      <c r="DW1329">
        <v>121.93</v>
      </c>
      <c r="EG1329">
        <v>121.93</v>
      </c>
      <c r="EQ1329">
        <v>121.93</v>
      </c>
      <c r="FA1329">
        <v>121.93</v>
      </c>
      <c r="FK1329">
        <v>121.93</v>
      </c>
      <c r="FU1329">
        <v>121.93</v>
      </c>
      <c r="GE1329">
        <v>121.93</v>
      </c>
      <c r="GO1329">
        <v>123.11</v>
      </c>
      <c r="GY1329">
        <v>20</v>
      </c>
      <c r="HH1329">
        <v>0</v>
      </c>
      <c r="HS1329">
        <v>0</v>
      </c>
      <c r="IM1329">
        <v>0</v>
      </c>
      <c r="IW1329">
        <v>122.74</v>
      </c>
      <c r="JG1329">
        <v>122.74</v>
      </c>
      <c r="JQ1329">
        <v>122.74</v>
      </c>
    </row>
    <row r="1330" spans="1:278" x14ac:dyDescent="0.3">
      <c r="A1330" s="2">
        <f>IFERROR(AVERAGEIF(Customer_Revenue[[#This Row],[1/3/2022]:[3/31/2022]], "&gt;0"), 0)</f>
        <v>18.829999999999998</v>
      </c>
      <c r="B1330" s="1">
        <f>IFERROR(AVEDEV(Customer_Revenue[[#This Row],[1/3/2022]:[3/31/2022]]),0)</f>
        <v>7.0612499999999976</v>
      </c>
      <c r="C1330" s="1">
        <f>IFERROR(MAX(0,#REF!-#REF!),0)</f>
        <v>0</v>
      </c>
      <c r="D1330" s="1">
        <f>IFERROR(#REF!+#REF!,0)</f>
        <v>0</v>
      </c>
      <c r="E1330" s="2">
        <f>IFERROR(AVERAGEIF(Customer_Revenue[[#This Row],[4/1/2022]:[6/30/2022]], "&gt;0"), 0)</f>
        <v>16.515999999999998</v>
      </c>
      <c r="F1330" s="1">
        <f>IFERROR(AVEDEV(Customer_Revenue[[#This Row],[4/1/2022]:[6/30/2022]]),0)</f>
        <v>7.1488888888888882</v>
      </c>
      <c r="G1330" s="1">
        <f>IFERROR(MAX(0,#REF!-#REF!),0)</f>
        <v>0</v>
      </c>
      <c r="H1330" s="1">
        <f>IFERROR(#REF!+#REF!,0)</f>
        <v>0</v>
      </c>
      <c r="I1330" s="2">
        <f>IFERROR(AVERAGEIF(Customer_Revenue[[#This Row],[4/1/2022]:[9/30/2022]], "&gt;0"),0)</f>
        <v>17.6875</v>
      </c>
      <c r="J1330" s="1">
        <f>IFERROR(AVEDEV(Customer_Revenue[[#This Row],[4/1/2022]:[9/30/2022]]),0)</f>
        <v>8.8130555555555556</v>
      </c>
      <c r="K1330" s="1">
        <f>IFERROR(MAX(0,Customer_Revenue[[#This Row],[Q3 Mean]]-Customer_Revenue[[#This Row],[Q3 Mean Absolute Deviation]]),0)</f>
        <v>8.8744444444444444</v>
      </c>
      <c r="L1330" s="1">
        <f>IFERROR(MAX(0,Customer_Revenue[[#This Row],[Q3 Mean]]+Customer_Revenue[[#This Row],[Q3 Mean Absolute Deviation]]),0)</f>
        <v>26.500555555555557</v>
      </c>
      <c r="M1330" s="2">
        <f>IFERROR(AVERAGEIF(Customer_Revenue[[#This Row],[10/1/2021]:[3/31/2022]], "&gt;0"),0)</f>
        <v>18.829999999999995</v>
      </c>
      <c r="N1330" s="1">
        <f>IFERROR(AVEDEV(Customer_Revenue[[#This Row],[10/1/2021]:[3/31/2022]]),0)</f>
        <v>6.3407142857142853</v>
      </c>
      <c r="O1330" s="1">
        <f>IFERROR(MAX(0,#REF!-#REF!),0)</f>
        <v>0</v>
      </c>
      <c r="P1330" s="1">
        <f>IFERROR(#REF!+#REF!,0)</f>
        <v>0</v>
      </c>
      <c r="Q1330">
        <v>15331</v>
      </c>
      <c r="AA1330">
        <v>18.829999999999998</v>
      </c>
      <c r="AJ1330">
        <v>18.829999999999998</v>
      </c>
      <c r="AS1330">
        <v>18.829999999999998</v>
      </c>
      <c r="BC1330">
        <v>18.829999999999998</v>
      </c>
      <c r="BM1330">
        <v>18.829999999999998</v>
      </c>
      <c r="BW1330">
        <v>0</v>
      </c>
      <c r="CG1330">
        <v>0</v>
      </c>
      <c r="CK1330" s="17"/>
      <c r="CQ1330">
        <v>18.829999999999998</v>
      </c>
      <c r="DA1330">
        <v>18.829999999999998</v>
      </c>
      <c r="DK1330">
        <v>18.829999999999998</v>
      </c>
      <c r="DU1330">
        <v>0</v>
      </c>
      <c r="DW1330">
        <v>18.829999999999998</v>
      </c>
      <c r="EG1330">
        <v>18.829999999999998</v>
      </c>
      <c r="EQ1330">
        <v>18.829999999999998</v>
      </c>
      <c r="FF1330">
        <v>18.829999999999998</v>
      </c>
      <c r="FK1330">
        <v>0</v>
      </c>
      <c r="FU1330">
        <v>18.829999999999998</v>
      </c>
      <c r="GE1330">
        <v>18.829999999999998</v>
      </c>
      <c r="GO1330">
        <v>20.010000000000002</v>
      </c>
      <c r="GY1330">
        <v>6.08</v>
      </c>
      <c r="HH1330">
        <v>0</v>
      </c>
      <c r="HS1330">
        <v>0</v>
      </c>
      <c r="IM1330">
        <v>0</v>
      </c>
      <c r="IW1330">
        <v>19.64</v>
      </c>
      <c r="JG1330">
        <v>19.64</v>
      </c>
      <c r="JQ1330">
        <v>19.64</v>
      </c>
    </row>
    <row r="1331" spans="1:278" x14ac:dyDescent="0.3">
      <c r="A1331" s="2">
        <f>IFERROR(AVERAGEIF(Customer_Revenue[[#This Row],[1/3/2022]:[3/31/2022]], "&gt;0"), 0)</f>
        <v>38.046153846153842</v>
      </c>
      <c r="B1331" s="1">
        <f>IFERROR(AVEDEV(Customer_Revenue[[#This Row],[1/3/2022]:[3/31/2022]]),0)</f>
        <v>4.7502958579881671</v>
      </c>
      <c r="C1331" s="1">
        <f>IFERROR(MAX(0,#REF!-#REF!),0)</f>
        <v>0</v>
      </c>
      <c r="D1331" s="1">
        <f>IFERROR(#REF!+#REF!,0)</f>
        <v>0</v>
      </c>
      <c r="E1331" s="2">
        <f>IFERROR(AVERAGEIF(Customer_Revenue[[#This Row],[4/1/2022]:[6/30/2022]], "&gt;0"), 0)</f>
        <v>35.851428571428571</v>
      </c>
      <c r="F1331" s="1">
        <f>IFERROR(AVEDEV(Customer_Revenue[[#This Row],[4/1/2022]:[6/30/2022]]),0)</f>
        <v>7.8425000000000011</v>
      </c>
      <c r="G1331" s="1">
        <f>IFERROR(MAX(0,#REF!-#REF!),0)</f>
        <v>0</v>
      </c>
      <c r="H1331" s="1">
        <f>IFERROR(#REF!+#REF!,0)</f>
        <v>0</v>
      </c>
      <c r="I1331" s="2">
        <f>IFERROR(AVERAGEIF(Customer_Revenue[[#This Row],[4/1/2022]:[9/30/2022]], "&gt;0"),0)</f>
        <v>34.88642857142856</v>
      </c>
      <c r="J1331" s="1">
        <f>IFERROR(AVEDEV(Customer_Revenue[[#This Row],[4/1/2022]:[9/30/2022]]),0)</f>
        <v>4.3414222222222314</v>
      </c>
      <c r="K1331" s="1">
        <f>IFERROR(MAX(0,Customer_Revenue[[#This Row],[Q3 Mean]]-Customer_Revenue[[#This Row],[Q3 Mean Absolute Deviation]]),0)</f>
        <v>30.545006349206329</v>
      </c>
      <c r="L1331" s="1">
        <f>IFERROR(MAX(0,Customer_Revenue[[#This Row],[Q3 Mean]]+Customer_Revenue[[#This Row],[Q3 Mean Absolute Deviation]]),0)</f>
        <v>39.227850793650788</v>
      </c>
      <c r="M1331" s="2">
        <f>IFERROR(AVERAGEIF(Customer_Revenue[[#This Row],[10/1/2021]:[3/31/2022]], "&gt;0"),0)</f>
        <v>39.550000000000004</v>
      </c>
      <c r="N1331" s="1">
        <f>IFERROR(AVEDEV(Customer_Revenue[[#This Row],[10/1/2021]:[3/31/2022]]),0)</f>
        <v>3.879166666666666</v>
      </c>
      <c r="O1331" s="1">
        <f>IFERROR(MAX(0,#REF!-#REF!),0)</f>
        <v>0</v>
      </c>
      <c r="P1331" s="1">
        <f>IFERROR(#REF!+#REF!,0)</f>
        <v>0</v>
      </c>
      <c r="Q1331">
        <v>15332</v>
      </c>
      <c r="AB1331">
        <v>42.25</v>
      </c>
      <c r="AK1331">
        <v>42.25</v>
      </c>
      <c r="AN1331">
        <v>42.25</v>
      </c>
      <c r="AS1331">
        <v>42.25</v>
      </c>
      <c r="AX1331">
        <v>42.25</v>
      </c>
      <c r="BC1331">
        <v>42.25</v>
      </c>
      <c r="BH1331">
        <v>42.25</v>
      </c>
      <c r="BM1331">
        <v>42.25</v>
      </c>
      <c r="BR1331">
        <v>41.85</v>
      </c>
      <c r="BW1331">
        <v>32.9</v>
      </c>
      <c r="CB1331">
        <v>41.85</v>
      </c>
      <c r="CG1331">
        <v>32.9</v>
      </c>
      <c r="CK1331" s="17"/>
      <c r="CL1331">
        <v>41.85</v>
      </c>
      <c r="CQ1331">
        <v>42.25</v>
      </c>
      <c r="CV1331">
        <v>41.85</v>
      </c>
      <c r="DA1331">
        <v>32.9</v>
      </c>
      <c r="DF1331">
        <v>45.7</v>
      </c>
      <c r="DK1331">
        <v>32.9</v>
      </c>
      <c r="DP1331">
        <v>41.85</v>
      </c>
      <c r="DU1331">
        <v>32.9</v>
      </c>
      <c r="DZ1331">
        <v>41.85</v>
      </c>
      <c r="EE1331">
        <v>32.9</v>
      </c>
      <c r="EJ1331">
        <v>41.85</v>
      </c>
      <c r="EO1331">
        <v>32.9</v>
      </c>
      <c r="ET1331">
        <v>41.85</v>
      </c>
      <c r="EY1331">
        <v>42.25</v>
      </c>
      <c r="FD1331">
        <v>0</v>
      </c>
      <c r="FI1331">
        <v>32.9</v>
      </c>
      <c r="FS1331">
        <v>32.9</v>
      </c>
      <c r="GC1331">
        <v>32.9</v>
      </c>
      <c r="GM1331">
        <v>34.08</v>
      </c>
      <c r="GW1331">
        <v>34.08</v>
      </c>
      <c r="HG1331">
        <v>34.08</v>
      </c>
      <c r="HQ1331">
        <v>34.08</v>
      </c>
      <c r="IA1331">
        <v>34.08</v>
      </c>
      <c r="IK1331">
        <v>34.08</v>
      </c>
      <c r="IU1331">
        <v>33.71</v>
      </c>
      <c r="JE1331">
        <v>33.71</v>
      </c>
      <c r="JO1331">
        <v>33.71</v>
      </c>
    </row>
    <row r="1332" spans="1:278" x14ac:dyDescent="0.3">
      <c r="A1332" s="2">
        <f>IFERROR(AVERAGEIF(Customer_Revenue[[#This Row],[1/3/2022]:[3/31/2022]], "&gt;0"), 0)</f>
        <v>93.336153846153834</v>
      </c>
      <c r="B1332" s="1">
        <f>IFERROR(AVEDEV(Customer_Revenue[[#This Row],[1/3/2022]:[3/31/2022]]),0)</f>
        <v>1.1875739644970404</v>
      </c>
      <c r="C1332" s="1">
        <f>IFERROR(MAX(0,#REF!-#REF!),0)</f>
        <v>0</v>
      </c>
      <c r="D1332" s="1">
        <f>IFERROR(#REF!+#REF!,0)</f>
        <v>0</v>
      </c>
      <c r="E1332" s="2">
        <f>IFERROR(AVERAGEIF(Customer_Revenue[[#This Row],[4/1/2022]:[6/30/2022]], "&gt;0"), 0)</f>
        <v>94.937692307692288</v>
      </c>
      <c r="F1332" s="1">
        <f>IFERROR(AVEDEV(Customer_Revenue[[#This Row],[4/1/2022]:[6/30/2022]]),0)</f>
        <v>4.1749112426035415</v>
      </c>
      <c r="G1332" s="1">
        <f>IFERROR(MAX(0,#REF!-#REF!),0)</f>
        <v>0</v>
      </c>
      <c r="H1332" s="1">
        <f>IFERROR(#REF!+#REF!,0)</f>
        <v>0</v>
      </c>
      <c r="I1332" s="2">
        <f>IFERROR(AVERAGEIF(Customer_Revenue[[#This Row],[4/1/2022]:[9/30/2022]], "&gt;0"),0)</f>
        <v>93.582692307692312</v>
      </c>
      <c r="J1332" s="1">
        <f>IFERROR(AVEDEV(Customer_Revenue[[#This Row],[4/1/2022]:[9/30/2022]]),0)</f>
        <v>2.8065976331360978</v>
      </c>
      <c r="K1332" s="1">
        <f>IFERROR(MAX(0,Customer_Revenue[[#This Row],[Q3 Mean]]-Customer_Revenue[[#This Row],[Q3 Mean Absolute Deviation]]),0)</f>
        <v>90.776094674556219</v>
      </c>
      <c r="L1332" s="1">
        <f>IFERROR(MAX(0,Customer_Revenue[[#This Row],[Q3 Mean]]+Customer_Revenue[[#This Row],[Q3 Mean Absolute Deviation]]),0)</f>
        <v>96.389289940828405</v>
      </c>
      <c r="M1332" s="2">
        <f>IFERROR(AVERAGEIF(Customer_Revenue[[#This Row],[10/1/2021]:[3/31/2022]], "&gt;0"),0)</f>
        <v>93.00296296296294</v>
      </c>
      <c r="N1332" s="1">
        <f>IFERROR(AVEDEV(Customer_Revenue[[#This Row],[10/1/2021]:[3/31/2022]]),0)</f>
        <v>1.3588477366255136</v>
      </c>
      <c r="O1332" s="1">
        <f>IFERROR(MAX(0,#REF!-#REF!),0)</f>
        <v>0</v>
      </c>
      <c r="P1332" s="1">
        <f>IFERROR(#REF!+#REF!,0)</f>
        <v>0</v>
      </c>
      <c r="Q1332">
        <v>15333</v>
      </c>
      <c r="T1332">
        <v>89.79</v>
      </c>
      <c r="Y1332">
        <v>92.69</v>
      </c>
      <c r="AD1332">
        <v>89.79</v>
      </c>
      <c r="AH1332">
        <v>89.79</v>
      </c>
      <c r="AL1332">
        <v>93.29</v>
      </c>
      <c r="AM1332">
        <v>96.19</v>
      </c>
      <c r="AR1332">
        <v>93.29</v>
      </c>
      <c r="AW1332">
        <v>92.24</v>
      </c>
      <c r="BB1332">
        <v>93.64</v>
      </c>
      <c r="BG1332">
        <v>95.14</v>
      </c>
      <c r="BL1332">
        <v>92.24</v>
      </c>
      <c r="BQ1332">
        <v>92.24</v>
      </c>
      <c r="BV1332">
        <v>92.24</v>
      </c>
      <c r="CA1332">
        <v>95.14</v>
      </c>
      <c r="CF1332">
        <v>92.24</v>
      </c>
      <c r="CK1332" s="17">
        <v>92.24</v>
      </c>
      <c r="CP1332">
        <v>92.24</v>
      </c>
      <c r="CU1332">
        <v>95.14</v>
      </c>
      <c r="CZ1332">
        <v>92.24</v>
      </c>
      <c r="DE1332">
        <v>92.24</v>
      </c>
      <c r="DJ1332">
        <v>93.29</v>
      </c>
      <c r="DO1332">
        <v>95.14</v>
      </c>
      <c r="DT1332">
        <v>92.24</v>
      </c>
      <c r="DY1332">
        <v>92.24</v>
      </c>
      <c r="ED1332">
        <v>93.74</v>
      </c>
      <c r="EI1332">
        <v>96.64</v>
      </c>
      <c r="EN1332">
        <v>93.74</v>
      </c>
      <c r="ES1332">
        <v>93.74</v>
      </c>
      <c r="EX1332">
        <v>90.24</v>
      </c>
      <c r="FC1332">
        <v>93.14</v>
      </c>
      <c r="FH1332">
        <v>90.24</v>
      </c>
      <c r="FM1332">
        <v>94.8</v>
      </c>
      <c r="FR1332">
        <v>90.24</v>
      </c>
      <c r="FW1332">
        <v>93.14</v>
      </c>
      <c r="GB1332">
        <v>90.24</v>
      </c>
      <c r="GG1332">
        <v>96.33</v>
      </c>
      <c r="GL1332">
        <v>91.78</v>
      </c>
      <c r="GQ1332">
        <v>94.68</v>
      </c>
      <c r="GV1332">
        <v>103.84</v>
      </c>
      <c r="HA1332">
        <v>111.78</v>
      </c>
      <c r="HF1332">
        <v>91.78</v>
      </c>
      <c r="HK1332">
        <v>94.68</v>
      </c>
      <c r="HP1332">
        <v>91.78</v>
      </c>
      <c r="HU1332">
        <v>91.78</v>
      </c>
      <c r="HZ1332">
        <v>91.78</v>
      </c>
      <c r="IE1332">
        <v>94.68</v>
      </c>
      <c r="IJ1332">
        <v>91.78</v>
      </c>
      <c r="IO1332">
        <v>91.3</v>
      </c>
      <c r="IT1332">
        <v>91.3</v>
      </c>
      <c r="IY1332">
        <v>94.2</v>
      </c>
      <c r="JD1332">
        <v>91.3</v>
      </c>
      <c r="JI1332">
        <v>91.3</v>
      </c>
      <c r="JN1332">
        <v>91.3</v>
      </c>
    </row>
    <row r="1333" spans="1:278" x14ac:dyDescent="0.3">
      <c r="A1333" s="2">
        <f>IFERROR(AVERAGEIF(Customer_Revenue[[#This Row],[1/3/2022]:[3/31/2022]], "&gt;0"), 0)</f>
        <v>30.1</v>
      </c>
      <c r="B1333" s="1">
        <f>IFERROR(AVEDEV(Customer_Revenue[[#This Row],[1/3/2022]:[3/31/2022]]),0)</f>
        <v>1.076923076923078</v>
      </c>
      <c r="C1333" s="1">
        <f>IFERROR(MAX(0,#REF!-#REF!),0)</f>
        <v>0</v>
      </c>
      <c r="D1333" s="1">
        <f>IFERROR(#REF!+#REF!,0)</f>
        <v>0</v>
      </c>
      <c r="E1333" s="2">
        <f>IFERROR(AVERAGEIF(Customer_Revenue[[#This Row],[4/1/2022]:[6/30/2022]], "&gt;0"), 0)</f>
        <v>25.645</v>
      </c>
      <c r="F1333" s="1">
        <f>IFERROR(AVEDEV(Customer_Revenue[[#This Row],[4/1/2022]:[6/30/2022]]),0)</f>
        <v>6.5225000000000009</v>
      </c>
      <c r="G1333" s="1">
        <f>IFERROR(MAX(0,#REF!-#REF!),0)</f>
        <v>0</v>
      </c>
      <c r="H1333" s="1">
        <f>IFERROR(#REF!+#REF!,0)</f>
        <v>0</v>
      </c>
      <c r="I1333" s="2">
        <f>IFERROR(AVERAGEIF(Customer_Revenue[[#This Row],[4/1/2022]:[9/30/2022]], "&gt;0"),0)</f>
        <v>27.942666666666675</v>
      </c>
      <c r="J1333" s="1">
        <f>IFERROR(AVEDEV(Customer_Revenue[[#This Row],[4/1/2022]:[9/30/2022]]),0)</f>
        <v>4.0913777777777733</v>
      </c>
      <c r="K1333" s="1">
        <f>IFERROR(MAX(0,Customer_Revenue[[#This Row],[Q3 Mean]]-Customer_Revenue[[#This Row],[Q3 Mean Absolute Deviation]]),0)</f>
        <v>23.851288888888902</v>
      </c>
      <c r="L1333" s="1">
        <f>IFERROR(MAX(0,Customer_Revenue[[#This Row],[Q3 Mean]]+Customer_Revenue[[#This Row],[Q3 Mean Absolute Deviation]]),0)</f>
        <v>32.034044444444447</v>
      </c>
      <c r="M1333" s="2">
        <f>IFERROR(AVERAGEIF(Customer_Revenue[[#This Row],[10/1/2021]:[3/31/2022]], "&gt;0"),0)</f>
        <v>31.252000000000006</v>
      </c>
      <c r="N1333" s="1">
        <f>IFERROR(AVEDEV(Customer_Revenue[[#This Row],[10/1/2021]:[3/31/2022]]),0)</f>
        <v>2.8384615384615377</v>
      </c>
      <c r="O1333" s="1">
        <f>IFERROR(MAX(0,#REF!-#REF!),0)</f>
        <v>0</v>
      </c>
      <c r="P1333" s="1">
        <f>IFERROR(#REF!+#REF!,0)</f>
        <v>0</v>
      </c>
      <c r="Q1333">
        <v>15334</v>
      </c>
      <c r="T1333">
        <v>31.8</v>
      </c>
      <c r="AD1333">
        <v>31.8</v>
      </c>
      <c r="AH1333">
        <v>0</v>
      </c>
      <c r="AL1333">
        <v>31.8</v>
      </c>
      <c r="AP1333">
        <v>31.8</v>
      </c>
      <c r="AU1333">
        <v>31.8</v>
      </c>
      <c r="AZ1333">
        <v>31.8</v>
      </c>
      <c r="BE1333">
        <v>31.8</v>
      </c>
      <c r="BJ1333">
        <v>31.8</v>
      </c>
      <c r="BO1333">
        <v>31.8</v>
      </c>
      <c r="BT1333">
        <v>37.1</v>
      </c>
      <c r="BY1333">
        <v>29.6</v>
      </c>
      <c r="CD1333">
        <v>37.1</v>
      </c>
      <c r="CI1333">
        <v>29.6</v>
      </c>
      <c r="CK1333" s="17"/>
      <c r="CN1333">
        <v>37.1</v>
      </c>
      <c r="CS1333">
        <v>29.6</v>
      </c>
      <c r="CX1333">
        <v>29.4</v>
      </c>
      <c r="DC1333">
        <v>29.6</v>
      </c>
      <c r="DH1333">
        <v>29.4</v>
      </c>
      <c r="DM1333">
        <v>29.6</v>
      </c>
      <c r="DR1333">
        <v>29.4</v>
      </c>
      <c r="DW1333">
        <v>29.6</v>
      </c>
      <c r="EB1333">
        <v>29.4</v>
      </c>
      <c r="EG1333">
        <v>29.6</v>
      </c>
      <c r="EL1333">
        <v>29.4</v>
      </c>
      <c r="EQ1333">
        <v>29.6</v>
      </c>
      <c r="EV1333">
        <v>12.6</v>
      </c>
      <c r="FA1333">
        <v>29.6</v>
      </c>
      <c r="FF1333">
        <v>12.6</v>
      </c>
      <c r="FK1333">
        <v>29.6</v>
      </c>
      <c r="FU1333">
        <v>29.6</v>
      </c>
      <c r="GE1333">
        <v>29.6</v>
      </c>
      <c r="GO1333">
        <v>30.78</v>
      </c>
      <c r="GY1333">
        <v>30.78</v>
      </c>
      <c r="HI1333">
        <v>30.78</v>
      </c>
      <c r="HS1333">
        <v>30.78</v>
      </c>
      <c r="IC1333">
        <v>30.78</v>
      </c>
      <c r="IM1333">
        <v>30.41</v>
      </c>
      <c r="IW1333">
        <v>30.41</v>
      </c>
      <c r="JG1333">
        <v>30.41</v>
      </c>
      <c r="JQ1333">
        <v>30.41</v>
      </c>
    </row>
    <row r="1334" spans="1:278" x14ac:dyDescent="0.3">
      <c r="A1334" s="2">
        <f>IFERROR(AVERAGEIF(Customer_Revenue[[#This Row],[1/3/2022]:[3/31/2022]], "&gt;0"), 0)</f>
        <v>22.15</v>
      </c>
      <c r="B1334" s="1">
        <f>IFERROR(AVEDEV(Customer_Revenue[[#This Row],[1/3/2022]:[3/31/2022]]),0)</f>
        <v>2.6999999999999988</v>
      </c>
      <c r="C1334" s="1">
        <f>IFERROR(MAX(0,#REF!-#REF!),0)</f>
        <v>0</v>
      </c>
      <c r="D1334" s="1">
        <f>IFERROR(#REF!+#REF!,0)</f>
        <v>0</v>
      </c>
      <c r="E1334" s="2">
        <f>IFERROR(AVERAGEIF(Customer_Revenue[[#This Row],[4/1/2022]:[6/30/2022]], "&gt;0"), 0)</f>
        <v>18.068333333333332</v>
      </c>
      <c r="F1334" s="1">
        <f>IFERROR(AVEDEV(Customer_Revenue[[#This Row],[4/1/2022]:[6/30/2022]]),0)</f>
        <v>8.4849382716049391</v>
      </c>
      <c r="G1334" s="1">
        <f>IFERROR(MAX(0,#REF!-#REF!),0)</f>
        <v>0</v>
      </c>
      <c r="H1334" s="1">
        <f>IFERROR(#REF!+#REF!,0)</f>
        <v>0</v>
      </c>
      <c r="I1334" s="2">
        <f>IFERROR(AVERAGEIF(Customer_Revenue[[#This Row],[4/1/2022]:[9/30/2022]], "&gt;0"),0)</f>
        <v>22.293076923076924</v>
      </c>
      <c r="J1334" s="1">
        <f>IFERROR(AVEDEV(Customer_Revenue[[#This Row],[4/1/2022]:[9/30/2022]]),0)</f>
        <v>8.1644531249999996</v>
      </c>
      <c r="K1334" s="1">
        <f>IFERROR(MAX(0,Customer_Revenue[[#This Row],[Q3 Mean]]-Customer_Revenue[[#This Row],[Q3 Mean Absolute Deviation]]),0)</f>
        <v>14.128623798076925</v>
      </c>
      <c r="L1334" s="1">
        <f>IFERROR(MAX(0,Customer_Revenue[[#This Row],[Q3 Mean]]+Customer_Revenue[[#This Row],[Q3 Mean Absolute Deviation]]),0)</f>
        <v>30.457530048076926</v>
      </c>
      <c r="M1334" s="2">
        <f>IFERROR(AVERAGEIF(Customer_Revenue[[#This Row],[10/1/2021]:[3/31/2022]], "&gt;0"),0)</f>
        <v>23.267999999999997</v>
      </c>
      <c r="N1334" s="1">
        <f>IFERROR(AVEDEV(Customer_Revenue[[#This Row],[10/1/2021]:[3/31/2022]]),0)</f>
        <v>3.8318399999999984</v>
      </c>
      <c r="O1334" s="1">
        <f>IFERROR(MAX(0,#REF!-#REF!),0)</f>
        <v>0</v>
      </c>
      <c r="P1334" s="1">
        <f>IFERROR(#REF!+#REF!,0)</f>
        <v>0</v>
      </c>
      <c r="Q1334">
        <v>15336</v>
      </c>
      <c r="Z1334">
        <v>26.25</v>
      </c>
      <c r="AD1334">
        <v>22.45</v>
      </c>
      <c r="AI1334">
        <v>3.8000000000000007</v>
      </c>
      <c r="AM1334">
        <v>26.25</v>
      </c>
      <c r="AR1334">
        <v>29.15</v>
      </c>
      <c r="AW1334">
        <v>26.25</v>
      </c>
      <c r="BB1334">
        <v>29.15</v>
      </c>
      <c r="BG1334">
        <v>26.25</v>
      </c>
      <c r="BL1334">
        <v>29.15</v>
      </c>
      <c r="BQ1334">
        <v>26.25</v>
      </c>
      <c r="BV1334">
        <v>26.65</v>
      </c>
      <c r="CA1334">
        <v>22.15</v>
      </c>
      <c r="CF1334">
        <v>26.65</v>
      </c>
      <c r="CK1334" s="17">
        <v>22.15</v>
      </c>
      <c r="CP1334">
        <v>26.65</v>
      </c>
      <c r="CU1334">
        <v>19.3</v>
      </c>
      <c r="CZ1334">
        <v>20.5</v>
      </c>
      <c r="DE1334">
        <v>19.3</v>
      </c>
      <c r="DJ1334">
        <v>20.5</v>
      </c>
      <c r="DO1334">
        <v>19.3</v>
      </c>
      <c r="DT1334">
        <v>25</v>
      </c>
      <c r="DY1334">
        <v>19.3</v>
      </c>
      <c r="ED1334">
        <v>25</v>
      </c>
      <c r="EI1334">
        <v>19.3</v>
      </c>
      <c r="EN1334">
        <v>25</v>
      </c>
      <c r="ES1334">
        <v>19.3</v>
      </c>
      <c r="EX1334">
        <v>10</v>
      </c>
      <c r="FC1334">
        <v>0</v>
      </c>
      <c r="FH1334">
        <v>0</v>
      </c>
      <c r="FM1334">
        <v>0</v>
      </c>
      <c r="FR1334">
        <v>15.25</v>
      </c>
      <c r="GB1334">
        <v>20.5</v>
      </c>
      <c r="GL1334">
        <v>21.68</v>
      </c>
      <c r="GV1334">
        <v>21.68</v>
      </c>
      <c r="HF1334">
        <v>21.68</v>
      </c>
      <c r="HP1334">
        <v>21.68</v>
      </c>
      <c r="HZ1334">
        <v>27.83</v>
      </c>
      <c r="IJ1334">
        <v>27.83</v>
      </c>
      <c r="IT1334">
        <v>27.46</v>
      </c>
      <c r="JD1334">
        <v>27.46</v>
      </c>
      <c r="JN1334">
        <v>27.46</v>
      </c>
    </row>
    <row r="1335" spans="1:278" x14ac:dyDescent="0.3">
      <c r="A1335" s="2">
        <f>IFERROR(AVERAGEIF(Customer_Revenue[[#This Row],[1/3/2022]:[3/31/2022]], "&gt;0"), 0)</f>
        <v>25.228571428571428</v>
      </c>
      <c r="B1335" s="1">
        <f>IFERROR(AVEDEV(Customer_Revenue[[#This Row],[1/3/2022]:[3/31/2022]]),0)</f>
        <v>0.80816326530612259</v>
      </c>
      <c r="C1335" s="1">
        <f>IFERROR(MAX(0,#REF!-#REF!),0)</f>
        <v>0</v>
      </c>
      <c r="D1335" s="1">
        <f>IFERROR(#REF!+#REF!,0)</f>
        <v>0</v>
      </c>
      <c r="E1335" s="2">
        <f>IFERROR(AVERAGEIF(Customer_Revenue[[#This Row],[4/1/2022]:[6/30/2022]], "&gt;0"), 0)</f>
        <v>26.093333333333334</v>
      </c>
      <c r="F1335" s="1">
        <f>IFERROR(AVEDEV(Customer_Revenue[[#This Row],[4/1/2022]:[6/30/2022]]),0)</f>
        <v>0.52444444444444471</v>
      </c>
      <c r="G1335" s="1">
        <f>IFERROR(MAX(0,#REF!-#REF!),0)</f>
        <v>0</v>
      </c>
      <c r="H1335" s="1">
        <f>IFERROR(#REF!+#REF!,0)</f>
        <v>0</v>
      </c>
      <c r="I1335" s="2">
        <f>IFERROR(AVERAGEIF(Customer_Revenue[[#This Row],[4/1/2022]:[9/30/2022]], "&gt;0"),0)</f>
        <v>26.40307692307692</v>
      </c>
      <c r="J1335" s="1">
        <f>IFERROR(AVEDEV(Customer_Revenue[[#This Row],[4/1/2022]:[9/30/2022]]),0)</f>
        <v>0.43266272189349253</v>
      </c>
      <c r="K1335" s="1">
        <f>IFERROR(MAX(0,Customer_Revenue[[#This Row],[Q3 Mean]]-Customer_Revenue[[#This Row],[Q3 Mean Absolute Deviation]]),0)</f>
        <v>25.970414201183427</v>
      </c>
      <c r="L1335" s="1">
        <f>IFERROR(MAX(0,Customer_Revenue[[#This Row],[Q3 Mean]]+Customer_Revenue[[#This Row],[Q3 Mean Absolute Deviation]]),0)</f>
        <v>26.835739644970413</v>
      </c>
      <c r="M1335" s="2">
        <f>IFERROR(AVERAGEIF(Customer_Revenue[[#This Row],[10/1/2021]:[3/31/2022]], "&gt;0"),0)</f>
        <v>25.446153846153841</v>
      </c>
      <c r="N1335" s="1">
        <f>IFERROR(AVEDEV(Customer_Revenue[[#This Row],[10/1/2021]:[3/31/2022]]),0)</f>
        <v>3.5510204081632648</v>
      </c>
      <c r="O1335" s="1">
        <f>IFERROR(MAX(0,#REF!-#REF!),0)</f>
        <v>0</v>
      </c>
      <c r="P1335" s="1">
        <f>IFERROR(#REF!+#REF!,0)</f>
        <v>0</v>
      </c>
      <c r="Q1335">
        <v>15337</v>
      </c>
      <c r="AA1335">
        <v>25.7</v>
      </c>
      <c r="AF1335">
        <v>0</v>
      </c>
      <c r="AJ1335">
        <v>25.7</v>
      </c>
      <c r="AT1335">
        <v>25.7</v>
      </c>
      <c r="BD1335">
        <v>25.7</v>
      </c>
      <c r="BN1335">
        <v>25.7</v>
      </c>
      <c r="BX1335">
        <v>25.7</v>
      </c>
      <c r="CH1335">
        <v>22.4</v>
      </c>
      <c r="CK1335" s="17"/>
      <c r="CR1335">
        <v>25.7</v>
      </c>
      <c r="DB1335">
        <v>25.7</v>
      </c>
      <c r="DL1335">
        <v>25.7</v>
      </c>
      <c r="DV1335">
        <v>25.7</v>
      </c>
      <c r="EF1335">
        <v>25.7</v>
      </c>
      <c r="EP1335">
        <v>25.7</v>
      </c>
      <c r="EZ1335">
        <v>25.7</v>
      </c>
      <c r="FJ1335">
        <v>25.7</v>
      </c>
      <c r="FT1335">
        <v>25.7</v>
      </c>
      <c r="GD1335">
        <v>25.7</v>
      </c>
      <c r="GN1335">
        <v>26.88</v>
      </c>
      <c r="GX1335">
        <v>26.88</v>
      </c>
      <c r="HH1335">
        <v>26.88</v>
      </c>
      <c r="HR1335">
        <v>26.88</v>
      </c>
      <c r="IB1335">
        <v>26.88</v>
      </c>
      <c r="IL1335">
        <v>26.51</v>
      </c>
      <c r="IV1335">
        <v>26.51</v>
      </c>
      <c r="JF1335">
        <v>26.51</v>
      </c>
      <c r="JP1335">
        <v>26.51</v>
      </c>
    </row>
    <row r="1336" spans="1:278" x14ac:dyDescent="0.3">
      <c r="A1336" s="2">
        <f>IFERROR(AVERAGEIF(Customer_Revenue[[#This Row],[1/3/2022]:[3/31/2022]], "&gt;0"), 0)</f>
        <v>116.995</v>
      </c>
      <c r="B1336" s="1">
        <f>IFERROR(AVEDEV(Customer_Revenue[[#This Row],[1/3/2022]:[3/31/2022]]),0)</f>
        <v>19.66500000000001</v>
      </c>
      <c r="C1336" s="1">
        <f>IFERROR(MAX(0,#REF!-#REF!),0)</f>
        <v>0</v>
      </c>
      <c r="D1336" s="1">
        <f>IFERROR(#REF!+#REF!,0)</f>
        <v>0</v>
      </c>
      <c r="E1336" s="2">
        <f>IFERROR(AVERAGEIF(Customer_Revenue[[#This Row],[4/1/2022]:[6/30/2022]], "&gt;0"), 0)</f>
        <v>128.59375</v>
      </c>
      <c r="F1336" s="1">
        <f>IFERROR(AVEDEV(Customer_Revenue[[#This Row],[4/1/2022]:[6/30/2022]]),0)</f>
        <v>30.566874999999996</v>
      </c>
      <c r="G1336" s="1">
        <f>IFERROR(MAX(0,#REF!-#REF!),0)</f>
        <v>0</v>
      </c>
      <c r="H1336" s="1">
        <f>IFERROR(#REF!+#REF!,0)</f>
        <v>0</v>
      </c>
      <c r="I1336" s="2">
        <f>IFERROR(AVERAGEIF(Customer_Revenue[[#This Row],[4/1/2022]:[9/30/2022]], "&gt;0"),0)</f>
        <v>137.323125</v>
      </c>
      <c r="J1336" s="1">
        <f>IFERROR(AVEDEV(Customer_Revenue[[#This Row],[4/1/2022]:[9/30/2022]]),0)</f>
        <v>32.737343750000001</v>
      </c>
      <c r="K1336" s="1">
        <f>IFERROR(MAX(0,Customer_Revenue[[#This Row],[Q3 Mean]]-Customer_Revenue[[#This Row],[Q3 Mean Absolute Deviation]]),0)</f>
        <v>104.58578125</v>
      </c>
      <c r="L1336" s="1">
        <f>IFERROR(MAX(0,Customer_Revenue[[#This Row],[Q3 Mean]]+Customer_Revenue[[#This Row],[Q3 Mean Absolute Deviation]]),0)</f>
        <v>170.06046875000001</v>
      </c>
      <c r="M1336" s="2">
        <f>IFERROR(AVERAGEIF(Customer_Revenue[[#This Row],[10/1/2021]:[3/31/2022]], "&gt;0"),0)</f>
        <v>101.79875</v>
      </c>
      <c r="N1336" s="1">
        <f>IFERROR(AVEDEV(Customer_Revenue[[#This Row],[10/1/2021]:[3/31/2022]]),0)</f>
        <v>27.533750000000005</v>
      </c>
      <c r="O1336" s="1">
        <f>IFERROR(MAX(0,#REF!-#REF!),0)</f>
        <v>0</v>
      </c>
      <c r="P1336" s="1">
        <f>IFERROR(#REF!+#REF!,0)</f>
        <v>0</v>
      </c>
      <c r="Q1336">
        <v>15339</v>
      </c>
      <c r="T1336">
        <v>121.47</v>
      </c>
      <c r="Y1336">
        <v>47.81</v>
      </c>
      <c r="AD1336">
        <v>57.71</v>
      </c>
      <c r="AH1336">
        <v>47.81</v>
      </c>
      <c r="AL1336">
        <v>138.55000000000001</v>
      </c>
      <c r="AQ1336">
        <v>73.55</v>
      </c>
      <c r="BA1336">
        <v>101.52</v>
      </c>
      <c r="BK1336">
        <v>84.52</v>
      </c>
      <c r="BU1336">
        <v>146.38999999999999</v>
      </c>
      <c r="CE1336">
        <v>107.48</v>
      </c>
      <c r="CK1336" s="17"/>
      <c r="CO1336">
        <v>97.63</v>
      </c>
      <c r="CY1336">
        <v>83.57</v>
      </c>
      <c r="DI1336">
        <v>140.78000000000003</v>
      </c>
      <c r="DS1336">
        <v>129.86000000000001</v>
      </c>
      <c r="EC1336">
        <v>110.79</v>
      </c>
      <c r="EM1336">
        <v>139.34</v>
      </c>
      <c r="EW1336">
        <v>178.25</v>
      </c>
      <c r="FG1336">
        <v>140.88</v>
      </c>
      <c r="FL1336">
        <v>67.459999999999994</v>
      </c>
      <c r="FQ1336">
        <v>145.29</v>
      </c>
      <c r="GA1336">
        <v>140.88</v>
      </c>
      <c r="GK1336">
        <v>146.47</v>
      </c>
      <c r="GQ1336">
        <v>67.459999999999994</v>
      </c>
      <c r="GU1336">
        <v>142.06</v>
      </c>
      <c r="HE1336">
        <v>180.97</v>
      </c>
      <c r="HO1336">
        <v>224.18</v>
      </c>
      <c r="HY1336">
        <v>187.53</v>
      </c>
      <c r="II1336">
        <v>148.62</v>
      </c>
      <c r="IS1336">
        <v>111.6</v>
      </c>
      <c r="JC1336">
        <v>72.69</v>
      </c>
      <c r="JD1336">
        <v>124.23</v>
      </c>
      <c r="JM1336">
        <v>118.6</v>
      </c>
    </row>
    <row r="1337" spans="1:278" x14ac:dyDescent="0.3">
      <c r="A1337" s="2">
        <f>IFERROR(AVERAGEIF(Customer_Revenue[[#This Row],[1/3/2022]:[3/31/2022]], "&gt;0"), 0)</f>
        <v>24.666666666666668</v>
      </c>
      <c r="B1337" s="1">
        <f>IFERROR(AVEDEV(Customer_Revenue[[#This Row],[1/3/2022]:[3/31/2022]]),0)</f>
        <v>3.469444444444445</v>
      </c>
      <c r="C1337" s="1">
        <f>IFERROR(MAX(0,#REF!-#REF!),0)</f>
        <v>0</v>
      </c>
      <c r="D1337" s="1">
        <f>IFERROR(#REF!+#REF!,0)</f>
        <v>0</v>
      </c>
      <c r="E1337" s="2">
        <f>IFERROR(AVERAGEIF(Customer_Revenue[[#This Row],[4/1/2022]:[6/30/2022]], "&gt;0"), 0)</f>
        <v>19.613749999999996</v>
      </c>
      <c r="F1337" s="1">
        <f>IFERROR(AVEDEV(Customer_Revenue[[#This Row],[4/1/2022]:[6/30/2022]]),0)</f>
        <v>5.5264197530864196</v>
      </c>
      <c r="G1337" s="1">
        <f>IFERROR(MAX(0,#REF!-#REF!),0)</f>
        <v>0</v>
      </c>
      <c r="H1337" s="1">
        <f>IFERROR(#REF!+#REF!,0)</f>
        <v>0</v>
      </c>
      <c r="I1337" s="2">
        <f>IFERROR(AVERAGEIF(Customer_Revenue[[#This Row],[4/1/2022]:[9/30/2022]], "&gt;0"),0)</f>
        <v>20.549333333333326</v>
      </c>
      <c r="J1337" s="1">
        <f>IFERROR(AVEDEV(Customer_Revenue[[#This Row],[4/1/2022]:[9/30/2022]]),0)</f>
        <v>3.5662500000000041</v>
      </c>
      <c r="K1337" s="1">
        <f>IFERROR(MAX(0,Customer_Revenue[[#This Row],[Q3 Mean]]-Customer_Revenue[[#This Row],[Q3 Mean Absolute Deviation]]),0)</f>
        <v>16.983083333333322</v>
      </c>
      <c r="L1337" s="1">
        <f>IFERROR(MAX(0,Customer_Revenue[[#This Row],[Q3 Mean]]+Customer_Revenue[[#This Row],[Q3 Mean Absolute Deviation]]),0)</f>
        <v>24.11558333333333</v>
      </c>
      <c r="M1337" s="2">
        <f>IFERROR(AVERAGEIF(Customer_Revenue[[#This Row],[10/1/2021]:[3/31/2022]], "&gt;0"),0)</f>
        <v>23.126086956521743</v>
      </c>
      <c r="N1337" s="1">
        <f>IFERROR(AVEDEV(Customer_Revenue[[#This Row],[10/1/2021]:[3/31/2022]]),0)</f>
        <v>3.2818525519848789</v>
      </c>
      <c r="O1337" s="1">
        <f>IFERROR(MAX(0,#REF!-#REF!),0)</f>
        <v>0</v>
      </c>
      <c r="P1337" s="1">
        <f>IFERROR(#REF!+#REF!,0)</f>
        <v>0</v>
      </c>
      <c r="Q1337">
        <v>15340</v>
      </c>
      <c r="AB1337">
        <v>20.65</v>
      </c>
      <c r="AK1337">
        <v>20.85</v>
      </c>
      <c r="AQ1337">
        <v>20.65</v>
      </c>
      <c r="AV1337">
        <v>20.65</v>
      </c>
      <c r="BA1337">
        <v>20.65</v>
      </c>
      <c r="BF1337">
        <v>20.65</v>
      </c>
      <c r="BK1337">
        <v>20.65</v>
      </c>
      <c r="BP1337">
        <v>20.65</v>
      </c>
      <c r="BU1337">
        <v>29.6</v>
      </c>
      <c r="BZ1337">
        <v>20.65</v>
      </c>
      <c r="CE1337">
        <v>20.25</v>
      </c>
      <c r="CJ1337">
        <v>20.65</v>
      </c>
      <c r="CK1337" s="17"/>
      <c r="CO1337">
        <v>20.25</v>
      </c>
      <c r="CT1337">
        <v>20.65</v>
      </c>
      <c r="CY1337">
        <v>29.6</v>
      </c>
      <c r="DD1337">
        <v>20.65</v>
      </c>
      <c r="DI1337">
        <v>29.6</v>
      </c>
      <c r="DN1337">
        <v>24.5</v>
      </c>
      <c r="DS1337">
        <v>29.6</v>
      </c>
      <c r="DX1337">
        <v>24.5</v>
      </c>
      <c r="EC1337">
        <v>29.6</v>
      </c>
      <c r="EH1337">
        <v>20.65</v>
      </c>
      <c r="EM1337">
        <v>25.75</v>
      </c>
      <c r="ER1337">
        <v>20.65</v>
      </c>
      <c r="EW1337">
        <v>0</v>
      </c>
      <c r="FB1337">
        <v>20.65</v>
      </c>
      <c r="FG1337">
        <v>10</v>
      </c>
      <c r="FL1337">
        <v>20.65</v>
      </c>
      <c r="FV1337">
        <v>20.65</v>
      </c>
      <c r="GF1337">
        <v>20.65</v>
      </c>
      <c r="GP1337">
        <v>21.83</v>
      </c>
      <c r="GZ1337">
        <v>21.83</v>
      </c>
      <c r="HJ1337">
        <v>21.83</v>
      </c>
      <c r="HT1337">
        <v>21.83</v>
      </c>
      <c r="ID1337">
        <v>21.83</v>
      </c>
      <c r="IN1337">
        <v>21.46</v>
      </c>
      <c r="IX1337">
        <v>21.46</v>
      </c>
      <c r="JH1337">
        <v>21.46</v>
      </c>
      <c r="JR1337">
        <v>21.46</v>
      </c>
    </row>
    <row r="1338" spans="1:278" x14ac:dyDescent="0.3">
      <c r="A1338" s="2">
        <f>IFERROR(AVERAGEIF(Customer_Revenue[[#This Row],[1/3/2022]:[3/31/2022]], "&gt;0"), 0)</f>
        <v>45.631538461538454</v>
      </c>
      <c r="B1338" s="1">
        <f>IFERROR(AVEDEV(Customer_Revenue[[#This Row],[1/3/2022]:[3/31/2022]]),0)</f>
        <v>2.1573964497041498</v>
      </c>
      <c r="C1338" s="1">
        <f>IFERROR(MAX(0,#REF!-#REF!),0)</f>
        <v>0</v>
      </c>
      <c r="D1338" s="1">
        <f>IFERROR(#REF!+#REF!,0)</f>
        <v>0</v>
      </c>
      <c r="E1338" s="2">
        <f>IFERROR(AVERAGEIF(Customer_Revenue[[#This Row],[4/1/2022]:[6/30/2022]], "&gt;0"), 0)</f>
        <v>37.98153846153847</v>
      </c>
      <c r="F1338" s="1">
        <f>IFERROR(AVEDEV(Customer_Revenue[[#This Row],[4/1/2022]:[6/30/2022]]),0)</f>
        <v>1.2191715976331285</v>
      </c>
      <c r="G1338" s="1">
        <f>IFERROR(MAX(0,#REF!-#REF!),0)</f>
        <v>0</v>
      </c>
      <c r="H1338" s="1">
        <f>IFERROR(#REF!+#REF!,0)</f>
        <v>0</v>
      </c>
      <c r="I1338" s="2">
        <f>IFERROR(AVERAGEIF(Customer_Revenue[[#This Row],[4/1/2022]:[9/30/2022]], "&gt;0"),0)</f>
        <v>37.138400000000019</v>
      </c>
      <c r="J1338" s="1">
        <f>IFERROR(AVEDEV(Customer_Revenue[[#This Row],[4/1/2022]:[9/30/2022]]),0)</f>
        <v>3.3669230769230776</v>
      </c>
      <c r="K1338" s="1">
        <f>IFERROR(MAX(0,Customer_Revenue[[#This Row],[Q3 Mean]]-Customer_Revenue[[#This Row],[Q3 Mean Absolute Deviation]]),0)</f>
        <v>33.771476923076939</v>
      </c>
      <c r="L1338" s="1">
        <f>IFERROR(MAX(0,Customer_Revenue[[#This Row],[Q3 Mean]]+Customer_Revenue[[#This Row],[Q3 Mean Absolute Deviation]]),0)</f>
        <v>40.505323076923098</v>
      </c>
      <c r="M1338" s="2">
        <f>IFERROR(AVERAGEIF(Customer_Revenue[[#This Row],[10/1/2021]:[3/31/2022]], "&gt;0"),0)</f>
        <v>44.465925925925909</v>
      </c>
      <c r="N1338" s="1">
        <f>IFERROR(AVEDEV(Customer_Revenue[[#This Row],[10/1/2021]:[3/31/2022]]),0)</f>
        <v>3.9992857142857168</v>
      </c>
      <c r="O1338" s="1">
        <f>IFERROR(MAX(0,#REF!-#REF!),0)</f>
        <v>0</v>
      </c>
      <c r="P1338" s="1">
        <f>IFERROR(#REF!+#REF!,0)</f>
        <v>0</v>
      </c>
      <c r="Q1338">
        <v>15341</v>
      </c>
      <c r="T1338">
        <v>42.46</v>
      </c>
      <c r="Y1338">
        <v>42.46</v>
      </c>
      <c r="AD1338">
        <v>42.46</v>
      </c>
      <c r="AH1338">
        <v>42.46</v>
      </c>
      <c r="AL1338">
        <v>42.46</v>
      </c>
      <c r="AM1338">
        <v>42.46</v>
      </c>
      <c r="AR1338">
        <v>0</v>
      </c>
      <c r="AS1338">
        <v>42.46</v>
      </c>
      <c r="AX1338">
        <v>42.46</v>
      </c>
      <c r="BC1338">
        <v>42.46</v>
      </c>
      <c r="BH1338">
        <v>42.46</v>
      </c>
      <c r="BM1338">
        <v>42.46</v>
      </c>
      <c r="BR1338">
        <v>46.77</v>
      </c>
      <c r="BW1338">
        <v>46.77</v>
      </c>
      <c r="CB1338">
        <v>46.77</v>
      </c>
      <c r="CG1338">
        <v>46.77</v>
      </c>
      <c r="CK1338" s="17"/>
      <c r="CL1338">
        <v>46.77</v>
      </c>
      <c r="CQ1338">
        <v>46.77</v>
      </c>
      <c r="CV1338">
        <v>46.77</v>
      </c>
      <c r="DA1338">
        <v>46.77</v>
      </c>
      <c r="DF1338">
        <v>46.77</v>
      </c>
      <c r="DK1338">
        <v>46.77</v>
      </c>
      <c r="DP1338">
        <v>46.77</v>
      </c>
      <c r="DU1338">
        <v>46.77</v>
      </c>
      <c r="DZ1338">
        <v>46.77</v>
      </c>
      <c r="EE1338">
        <v>48.27</v>
      </c>
      <c r="EJ1338">
        <v>38.619999999999997</v>
      </c>
      <c r="EO1338">
        <v>38.619999999999997</v>
      </c>
      <c r="ET1338">
        <v>38.619999999999997</v>
      </c>
      <c r="EY1338">
        <v>38.619999999999997</v>
      </c>
      <c r="FD1338">
        <v>38.619999999999997</v>
      </c>
      <c r="FI1338">
        <v>38.619999999999997</v>
      </c>
      <c r="FN1338">
        <v>38.619999999999997</v>
      </c>
      <c r="FS1338">
        <v>38.619999999999997</v>
      </c>
      <c r="FX1338">
        <v>38.619999999999997</v>
      </c>
      <c r="GC1338">
        <v>38.619999999999997</v>
      </c>
      <c r="GH1338">
        <v>38.619999999999997</v>
      </c>
      <c r="GM1338">
        <v>40.159999999999997</v>
      </c>
      <c r="GR1338">
        <v>35.340000000000003</v>
      </c>
      <c r="GW1338">
        <v>35.340000000000003</v>
      </c>
      <c r="HB1338">
        <v>35.340000000000003</v>
      </c>
      <c r="HG1338">
        <v>0</v>
      </c>
      <c r="HL1338">
        <v>35.340000000000003</v>
      </c>
      <c r="HR1338">
        <v>35.340000000000003</v>
      </c>
      <c r="HV1338">
        <v>48.84</v>
      </c>
      <c r="IA1338">
        <v>35.340000000000003</v>
      </c>
      <c r="IF1338">
        <v>35.340000000000003</v>
      </c>
      <c r="IK1338">
        <v>35.340000000000003</v>
      </c>
      <c r="IP1338">
        <v>34.86</v>
      </c>
      <c r="IU1338">
        <v>34.86</v>
      </c>
      <c r="IZ1338">
        <v>34.86</v>
      </c>
      <c r="JE1338">
        <v>34.86</v>
      </c>
      <c r="JJ1338">
        <v>34.86</v>
      </c>
      <c r="JO1338">
        <v>34.86</v>
      </c>
    </row>
    <row r="1339" spans="1:278" x14ac:dyDescent="0.3">
      <c r="A1339" s="2">
        <f>IFERROR(AVERAGEIF(Customer_Revenue[[#This Row],[1/3/2022]:[3/31/2022]], "&gt;0"), 0)</f>
        <v>32.023846153846151</v>
      </c>
      <c r="B1339" s="1">
        <f>IFERROR(AVEDEV(Customer_Revenue[[#This Row],[1/3/2022]:[3/31/2022]]),0)</f>
        <v>2.932544378698227</v>
      </c>
      <c r="C1339" s="1">
        <f>IFERROR(MAX(0,#REF!-#REF!),0)</f>
        <v>0</v>
      </c>
      <c r="D1339" s="1">
        <f>IFERROR(#REF!+#REF!,0)</f>
        <v>0</v>
      </c>
      <c r="E1339" s="2">
        <f>IFERROR(AVERAGEIF(Customer_Revenue[[#This Row],[4/1/2022]:[6/30/2022]], "&gt;0"), 0)</f>
        <v>40.136153846153853</v>
      </c>
      <c r="F1339" s="1">
        <f>IFERROR(AVEDEV(Customer_Revenue[[#This Row],[4/1/2022]:[6/30/2022]]),0)</f>
        <v>7.1864285714285705</v>
      </c>
      <c r="G1339" s="1">
        <f>IFERROR(MAX(0,#REF!-#REF!),0)</f>
        <v>0</v>
      </c>
      <c r="H1339" s="1">
        <f>IFERROR(#REF!+#REF!,0)</f>
        <v>0</v>
      </c>
      <c r="I1339" s="2">
        <f>IFERROR(AVERAGEIF(Customer_Revenue[[#This Row],[4/1/2022]:[9/30/2022]], "&gt;0"),0)</f>
        <v>33.946400000000004</v>
      </c>
      <c r="J1339" s="1">
        <f>IFERROR(AVEDEV(Customer_Revenue[[#This Row],[4/1/2022]:[9/30/2022]]),0)</f>
        <v>8.8643786982248489</v>
      </c>
      <c r="K1339" s="1">
        <f>IFERROR(MAX(0,Customer_Revenue[[#This Row],[Q3 Mean]]-Customer_Revenue[[#This Row],[Q3 Mean Absolute Deviation]]),0)</f>
        <v>25.082021301775157</v>
      </c>
      <c r="L1339" s="1">
        <f>IFERROR(MAX(0,Customer_Revenue[[#This Row],[Q3 Mean]]+Customer_Revenue[[#This Row],[Q3 Mean Absolute Deviation]]),0)</f>
        <v>42.810778698224851</v>
      </c>
      <c r="M1339" s="2">
        <f>IFERROR(AVERAGEIF(Customer_Revenue[[#This Row],[10/1/2021]:[3/31/2022]], "&gt;0"),0)</f>
        <v>31.745769230769245</v>
      </c>
      <c r="N1339" s="1">
        <f>IFERROR(AVEDEV(Customer_Revenue[[#This Row],[10/1/2021]:[3/31/2022]]),0)</f>
        <v>6.3746776406035579</v>
      </c>
      <c r="O1339" s="1">
        <f>IFERROR(MAX(0,#REF!-#REF!),0)</f>
        <v>0</v>
      </c>
      <c r="P1339" s="1">
        <f>IFERROR(#REF!+#REF!,0)</f>
        <v>0</v>
      </c>
      <c r="Q1339">
        <v>15342</v>
      </c>
      <c r="T1339">
        <v>36.119999999999997</v>
      </c>
      <c r="Y1339">
        <v>36.119999999999997</v>
      </c>
      <c r="AD1339">
        <v>36.119999999999997</v>
      </c>
      <c r="AH1339">
        <v>36.119999999999997</v>
      </c>
      <c r="AL1339">
        <v>36.119999999999997</v>
      </c>
      <c r="AQ1339">
        <v>36.119999999999997</v>
      </c>
      <c r="AV1339">
        <v>36.119999999999997</v>
      </c>
      <c r="BA1339">
        <v>36.119999999999997</v>
      </c>
      <c r="BF1339">
        <v>26.27</v>
      </c>
      <c r="BH1339">
        <v>10</v>
      </c>
      <c r="BM1339">
        <v>33.47</v>
      </c>
      <c r="BR1339">
        <v>-7.3300000000000036</v>
      </c>
      <c r="BW1339">
        <v>26.27</v>
      </c>
      <c r="CB1339">
        <v>24.11</v>
      </c>
      <c r="CG1339">
        <v>23.57</v>
      </c>
      <c r="CK1339" s="17"/>
      <c r="CL1339">
        <v>23.57</v>
      </c>
      <c r="CQ1339">
        <v>29.87</v>
      </c>
      <c r="CV1339">
        <v>32.57</v>
      </c>
      <c r="DA1339">
        <v>32.57</v>
      </c>
      <c r="DF1339">
        <v>32.57</v>
      </c>
      <c r="DK1339">
        <v>32.57</v>
      </c>
      <c r="DP1339">
        <v>32.57</v>
      </c>
      <c r="DU1339">
        <v>32.57</v>
      </c>
      <c r="DZ1339">
        <v>32.57</v>
      </c>
      <c r="EE1339">
        <v>34.07</v>
      </c>
      <c r="EJ1339">
        <v>34.07</v>
      </c>
      <c r="EO1339">
        <v>43.17</v>
      </c>
      <c r="ET1339">
        <v>43.17</v>
      </c>
      <c r="EY1339">
        <v>43.17</v>
      </c>
      <c r="FD1339">
        <v>52.17</v>
      </c>
      <c r="FI1339">
        <v>43.17</v>
      </c>
      <c r="FN1339">
        <v>43.17</v>
      </c>
      <c r="FS1339">
        <v>43.17</v>
      </c>
      <c r="FX1339">
        <v>43.17</v>
      </c>
      <c r="FY1339">
        <v>0</v>
      </c>
      <c r="GC1339">
        <v>34.07</v>
      </c>
      <c r="GH1339">
        <v>34.07</v>
      </c>
      <c r="GM1339">
        <v>35.61</v>
      </c>
      <c r="GR1339">
        <v>35.61</v>
      </c>
      <c r="GW1339">
        <v>35.61</v>
      </c>
      <c r="HB1339">
        <v>35.61</v>
      </c>
      <c r="HG1339">
        <v>35.61</v>
      </c>
      <c r="HQ1339">
        <v>35.61</v>
      </c>
      <c r="HV1339">
        <v>43.36</v>
      </c>
      <c r="IA1339">
        <v>22.11</v>
      </c>
      <c r="IF1339">
        <v>26.16</v>
      </c>
      <c r="IK1339">
        <v>22.11</v>
      </c>
      <c r="IP1339">
        <v>21.63</v>
      </c>
      <c r="IU1339">
        <v>21.63</v>
      </c>
      <c r="IZ1339">
        <v>21.63</v>
      </c>
      <c r="JE1339">
        <v>33.78</v>
      </c>
      <c r="JJ1339">
        <v>21.63</v>
      </c>
      <c r="JO1339">
        <v>21.63</v>
      </c>
    </row>
    <row r="1340" spans="1:278" x14ac:dyDescent="0.3">
      <c r="A1340" s="2">
        <f>IFERROR(AVERAGEIF(Customer_Revenue[[#This Row],[1/3/2022]:[3/31/2022]], "&gt;0"), 0)</f>
        <v>59.512</v>
      </c>
      <c r="B1340" s="1">
        <f>IFERROR(AVEDEV(Customer_Revenue[[#This Row],[1/3/2022]:[3/31/2022]]),0)</f>
        <v>8.1591999999999985</v>
      </c>
      <c r="C1340" s="1">
        <f>IFERROR(MAX(0,#REF!-#REF!),0)</f>
        <v>0</v>
      </c>
      <c r="D1340" s="1">
        <f>IFERROR(#REF!+#REF!,0)</f>
        <v>0</v>
      </c>
      <c r="E1340" s="2">
        <f>IFERROR(AVERAGEIF(Customer_Revenue[[#This Row],[4/1/2022]:[6/30/2022]], "&gt;0"), 0)</f>
        <v>76.133333333333326</v>
      </c>
      <c r="F1340" s="1">
        <f>IFERROR(AVEDEV(Customer_Revenue[[#This Row],[4/1/2022]:[6/30/2022]]),0)</f>
        <v>0.68444444444443775</v>
      </c>
      <c r="G1340" s="1">
        <f>IFERROR(MAX(0,#REF!-#REF!),0)</f>
        <v>0</v>
      </c>
      <c r="H1340" s="1">
        <f>IFERROR(#REF!+#REF!,0)</f>
        <v>0</v>
      </c>
      <c r="I1340" s="2">
        <f>IFERROR(AVERAGEIF(Customer_Revenue[[#This Row],[4/1/2022]:[9/30/2022]], "&gt;0"),0)</f>
        <v>74.530769230769209</v>
      </c>
      <c r="J1340" s="1">
        <f>IFERROR(AVEDEV(Customer_Revenue[[#This Row],[4/1/2022]:[9/30/2022]]),0)</f>
        <v>3.0972781065088886</v>
      </c>
      <c r="K1340" s="1">
        <f>IFERROR(MAX(0,Customer_Revenue[[#This Row],[Q3 Mean]]-Customer_Revenue[[#This Row],[Q3 Mean Absolute Deviation]]),0)</f>
        <v>71.433491124260314</v>
      </c>
      <c r="L1340" s="1">
        <f>IFERROR(MAX(0,Customer_Revenue[[#This Row],[Q3 Mean]]+Customer_Revenue[[#This Row],[Q3 Mean Absolute Deviation]]),0)</f>
        <v>77.628047337278105</v>
      </c>
      <c r="M1340" s="2">
        <f>IFERROR(AVERAGEIF(Customer_Revenue[[#This Row],[10/1/2021]:[3/31/2022]], "&gt;0"),0)</f>
        <v>46.766521739130432</v>
      </c>
      <c r="N1340" s="1">
        <f>IFERROR(AVEDEV(Customer_Revenue[[#This Row],[10/1/2021]:[3/31/2022]]),0)</f>
        <v>19.446496</v>
      </c>
      <c r="O1340" s="1">
        <f>IFERROR(MAX(0,#REF!-#REF!),0)</f>
        <v>0</v>
      </c>
      <c r="P1340" s="1">
        <f>IFERROR(#REF!+#REF!,0)</f>
        <v>0</v>
      </c>
      <c r="Q1340">
        <v>15343</v>
      </c>
      <c r="T1340">
        <v>15.12</v>
      </c>
      <c r="Y1340">
        <v>46.36</v>
      </c>
      <c r="AD1340">
        <v>15.12</v>
      </c>
      <c r="AH1340">
        <v>46.36</v>
      </c>
      <c r="AL1340">
        <v>23.98</v>
      </c>
      <c r="AQ1340">
        <v>46.36</v>
      </c>
      <c r="AV1340">
        <v>23.98</v>
      </c>
      <c r="BA1340">
        <v>46.66</v>
      </c>
      <c r="BF1340">
        <v>24.28</v>
      </c>
      <c r="BK1340">
        <v>46.66</v>
      </c>
      <c r="BP1340">
        <v>0</v>
      </c>
      <c r="BU1340">
        <v>39.25</v>
      </c>
      <c r="BZ1340">
        <v>59.72</v>
      </c>
      <c r="CB1340">
        <v>-59.72</v>
      </c>
      <c r="CE1340">
        <v>46.66</v>
      </c>
      <c r="CJ1340">
        <v>55.52</v>
      </c>
      <c r="CK1340" s="17"/>
      <c r="CO1340">
        <v>46.66</v>
      </c>
      <c r="CT1340">
        <v>55.52</v>
      </c>
      <c r="CY1340">
        <v>55.52</v>
      </c>
      <c r="DD1340">
        <v>55.52</v>
      </c>
      <c r="DI1340">
        <v>55.52</v>
      </c>
      <c r="DN1340">
        <v>55.52</v>
      </c>
      <c r="DS1340">
        <v>55.52</v>
      </c>
      <c r="EC1340">
        <v>84.2</v>
      </c>
      <c r="EM1340">
        <v>75.62</v>
      </c>
      <c r="EW1340">
        <v>75.62</v>
      </c>
      <c r="FG1340">
        <v>75.62</v>
      </c>
      <c r="FQ1340">
        <v>75.62</v>
      </c>
      <c r="GA1340">
        <v>75.62</v>
      </c>
      <c r="GK1340">
        <v>77.16</v>
      </c>
      <c r="GU1340">
        <v>77.16</v>
      </c>
      <c r="HE1340">
        <v>77.16</v>
      </c>
      <c r="HO1340">
        <v>77.16</v>
      </c>
      <c r="HY1340">
        <v>77.16</v>
      </c>
      <c r="II1340">
        <v>77.16</v>
      </c>
      <c r="IS1340">
        <v>67.819999999999993</v>
      </c>
      <c r="JC1340">
        <v>67.819999999999993</v>
      </c>
      <c r="JM1340">
        <v>67.819999999999993</v>
      </c>
    </row>
    <row r="1341" spans="1:278" x14ac:dyDescent="0.3">
      <c r="A1341" s="2">
        <f>IFERROR(AVERAGEIF(Customer_Revenue[[#This Row],[1/3/2022]:[3/31/2022]], "&gt;0"), 0)</f>
        <v>183.04750000000001</v>
      </c>
      <c r="B1341" s="1">
        <f>IFERROR(AVEDEV(Customer_Revenue[[#This Row],[1/3/2022]:[3/31/2022]]),0)</f>
        <v>18.39875</v>
      </c>
      <c r="C1341" s="1">
        <f>IFERROR(MAX(0,#REF!-#REF!),0)</f>
        <v>0</v>
      </c>
      <c r="D1341" s="1">
        <f>IFERROR(#REF!+#REF!,0)</f>
        <v>0</v>
      </c>
      <c r="E1341" s="2">
        <f>IFERROR(AVERAGEIF(Customer_Revenue[[#This Row],[4/1/2022]:[6/30/2022]], "&gt;0"), 0)</f>
        <v>191.21769230769229</v>
      </c>
      <c r="F1341" s="1">
        <f>IFERROR(AVEDEV(Customer_Revenue[[#This Row],[4/1/2022]:[6/30/2022]]),0)</f>
        <v>39.969591836734686</v>
      </c>
      <c r="G1341" s="1">
        <f>IFERROR(MAX(0,#REF!-#REF!),0)</f>
        <v>0</v>
      </c>
      <c r="H1341" s="1">
        <f>IFERROR(#REF!+#REF!,0)</f>
        <v>0</v>
      </c>
      <c r="I1341" s="2">
        <f>IFERROR(AVERAGEIF(Customer_Revenue[[#This Row],[4/1/2022]:[9/30/2022]], "&gt;0"),0)</f>
        <v>190.48999999999998</v>
      </c>
      <c r="J1341" s="1">
        <f>IFERROR(AVEDEV(Customer_Revenue[[#This Row],[4/1/2022]:[9/30/2022]]),0)</f>
        <v>28.611734693877565</v>
      </c>
      <c r="K1341" s="1">
        <f>IFERROR(MAX(0,Customer_Revenue[[#This Row],[Q3 Mean]]-Customer_Revenue[[#This Row],[Q3 Mean Absolute Deviation]]),0)</f>
        <v>161.87826530612242</v>
      </c>
      <c r="L1341" s="1">
        <f>IFERROR(MAX(0,Customer_Revenue[[#This Row],[Q3 Mean]]+Customer_Revenue[[#This Row],[Q3 Mean Absolute Deviation]]),0)</f>
        <v>219.10173469387755</v>
      </c>
      <c r="M1341" s="2">
        <f>IFERROR(AVERAGEIF(Customer_Revenue[[#This Row],[10/1/2021]:[3/31/2022]], "&gt;0"),0)</f>
        <v>187.15038461538464</v>
      </c>
      <c r="N1341" s="1">
        <f>IFERROR(AVEDEV(Customer_Revenue[[#This Row],[10/1/2021]:[3/31/2022]]),0)</f>
        <v>47.419506172839483</v>
      </c>
      <c r="O1341" s="1">
        <f>IFERROR(MAX(0,#REF!-#REF!),0)</f>
        <v>0</v>
      </c>
      <c r="P1341" s="1">
        <f>IFERROR(#REF!+#REF!,0)</f>
        <v>0</v>
      </c>
      <c r="Q1341">
        <v>15344</v>
      </c>
      <c r="T1341">
        <v>151.41999999999999</v>
      </c>
      <c r="Y1341">
        <v>197.97</v>
      </c>
      <c r="AD1341">
        <v>206.51</v>
      </c>
      <c r="AH1341">
        <v>197.97</v>
      </c>
      <c r="AL1341">
        <v>151.41999999999999</v>
      </c>
      <c r="AQ1341">
        <v>188.4</v>
      </c>
      <c r="AV1341">
        <v>196.13</v>
      </c>
      <c r="BA1341">
        <v>189.81</v>
      </c>
      <c r="BF1341">
        <v>138.05000000000001</v>
      </c>
      <c r="BK1341">
        <v>422.3</v>
      </c>
      <c r="BM1341">
        <v>-230</v>
      </c>
      <c r="BP1341">
        <v>109.75</v>
      </c>
      <c r="BU1341">
        <v>186.93</v>
      </c>
      <c r="CB1341">
        <v>145.75</v>
      </c>
      <c r="CE1341">
        <v>186.93</v>
      </c>
      <c r="CJ1341">
        <v>200.84</v>
      </c>
      <c r="CK1341" s="17"/>
      <c r="CO1341">
        <v>192.3</v>
      </c>
      <c r="CT1341">
        <v>145.75</v>
      </c>
      <c r="CY1341">
        <v>192.3</v>
      </c>
      <c r="DD1341">
        <v>200.84</v>
      </c>
      <c r="DI1341">
        <v>192.3</v>
      </c>
      <c r="DN1341">
        <v>145.75</v>
      </c>
      <c r="DS1341">
        <v>192.3</v>
      </c>
      <c r="DX1341">
        <v>200.84</v>
      </c>
      <c r="EC1341">
        <v>192.3</v>
      </c>
      <c r="EH1341">
        <v>147.25</v>
      </c>
      <c r="EM1341">
        <v>193.8</v>
      </c>
      <c r="ER1341">
        <v>202.34</v>
      </c>
      <c r="EW1341">
        <v>193.8</v>
      </c>
      <c r="FB1341">
        <v>144.76</v>
      </c>
      <c r="FG1341">
        <v>305.31</v>
      </c>
      <c r="FH1341">
        <v>0</v>
      </c>
      <c r="FL1341">
        <v>199.85</v>
      </c>
      <c r="FQ1341">
        <v>185.94</v>
      </c>
      <c r="FV1341">
        <v>139.38999999999999</v>
      </c>
      <c r="GA1341">
        <v>191.31</v>
      </c>
      <c r="GF1341">
        <v>194.48</v>
      </c>
      <c r="GK1341">
        <v>187.48</v>
      </c>
      <c r="GP1341">
        <v>146.30000000000001</v>
      </c>
      <c r="GU1341">
        <v>192.85</v>
      </c>
      <c r="GZ1341">
        <v>202.02</v>
      </c>
      <c r="HE1341">
        <v>193.48</v>
      </c>
      <c r="HJ1341">
        <v>159.86000000000001</v>
      </c>
      <c r="HO1341">
        <v>199.72</v>
      </c>
      <c r="HT1341">
        <v>209.84</v>
      </c>
      <c r="HY1341">
        <v>199.72</v>
      </c>
      <c r="ID1341">
        <v>159.86000000000001</v>
      </c>
      <c r="II1341">
        <v>199.72</v>
      </c>
      <c r="IN1341">
        <v>209.36</v>
      </c>
      <c r="IS1341">
        <v>199.24</v>
      </c>
      <c r="IX1341">
        <v>159.38</v>
      </c>
      <c r="JC1341">
        <v>199.24</v>
      </c>
      <c r="JH1341">
        <v>209.36</v>
      </c>
      <c r="JM1341">
        <v>199.24</v>
      </c>
      <c r="JR1341">
        <v>159.38</v>
      </c>
    </row>
    <row r="1342" spans="1:278" x14ac:dyDescent="0.3">
      <c r="A1342" s="2">
        <f>IFERROR(AVERAGEIF(Customer_Revenue[[#This Row],[1/3/2022]:[3/31/2022]], "&gt;0"), 0)</f>
        <v>81.213076923076926</v>
      </c>
      <c r="B1342" s="1">
        <f>IFERROR(AVEDEV(Customer_Revenue[[#This Row],[1/3/2022]:[3/31/2022]]),0)</f>
        <v>42.676568047337277</v>
      </c>
      <c r="C1342" s="1">
        <f>IFERROR(MAX(0,#REF!-#REF!),0)</f>
        <v>0</v>
      </c>
      <c r="D1342" s="1">
        <f>IFERROR(#REF!+#REF!,0)</f>
        <v>0</v>
      </c>
      <c r="E1342" s="2">
        <f>IFERROR(AVERAGEIF(Customer_Revenue[[#This Row],[4/1/2022]:[6/30/2022]], "&gt;0"), 0)</f>
        <v>72.926153846153838</v>
      </c>
      <c r="F1342" s="1">
        <f>IFERROR(AVEDEV(Customer_Revenue[[#This Row],[4/1/2022]:[6/30/2022]]),0)</f>
        <v>41.106982248520701</v>
      </c>
      <c r="G1342" s="1">
        <f>IFERROR(MAX(0,#REF!-#REF!),0)</f>
        <v>0</v>
      </c>
      <c r="H1342" s="1">
        <f>IFERROR(#REF!+#REF!,0)</f>
        <v>0</v>
      </c>
      <c r="I1342" s="2">
        <f>IFERROR(AVERAGEIF(Customer_Revenue[[#This Row],[4/1/2022]:[9/30/2022]], "&gt;0"),0)</f>
        <v>73.648461538461532</v>
      </c>
      <c r="J1342" s="1">
        <f>IFERROR(AVEDEV(Customer_Revenue[[#This Row],[4/1/2022]:[9/30/2022]]),0)</f>
        <v>38.355029585798817</v>
      </c>
      <c r="K1342" s="1">
        <f>IFERROR(MAX(0,Customer_Revenue[[#This Row],[Q3 Mean]]-Customer_Revenue[[#This Row],[Q3 Mean Absolute Deviation]]),0)</f>
        <v>35.293431952662715</v>
      </c>
      <c r="L1342" s="1">
        <f>IFERROR(MAX(0,Customer_Revenue[[#This Row],[Q3 Mean]]+Customer_Revenue[[#This Row],[Q3 Mean Absolute Deviation]]),0)</f>
        <v>112.00349112426035</v>
      </c>
      <c r="M1342" s="2">
        <f>IFERROR(AVERAGEIF(Customer_Revenue[[#This Row],[10/1/2021]:[3/31/2022]], "&gt;0"),0)</f>
        <v>72.915185185185194</v>
      </c>
      <c r="N1342" s="1">
        <f>IFERROR(AVEDEV(Customer_Revenue[[#This Row],[10/1/2021]:[3/31/2022]]),0)</f>
        <v>44.516927297668047</v>
      </c>
      <c r="O1342" s="1">
        <f>IFERROR(MAX(0,#REF!-#REF!),0)</f>
        <v>0</v>
      </c>
      <c r="P1342" s="1">
        <f>IFERROR(#REF!+#REF!,0)</f>
        <v>0</v>
      </c>
      <c r="Q1342">
        <v>15345</v>
      </c>
      <c r="T1342">
        <v>34</v>
      </c>
      <c r="Y1342">
        <v>34</v>
      </c>
      <c r="AD1342">
        <v>233.65</v>
      </c>
      <c r="AH1342">
        <v>34</v>
      </c>
      <c r="AL1342">
        <v>34</v>
      </c>
      <c r="AQ1342">
        <v>34</v>
      </c>
      <c r="AV1342">
        <v>151.02000000000001</v>
      </c>
      <c r="BA1342">
        <v>34.43</v>
      </c>
      <c r="BF1342">
        <v>28.19</v>
      </c>
      <c r="BH1342">
        <v>28.56</v>
      </c>
      <c r="BM1342">
        <v>122.35</v>
      </c>
      <c r="BR1342">
        <v>31.88</v>
      </c>
      <c r="BW1342">
        <v>69.89</v>
      </c>
      <c r="CB1342">
        <v>42.97</v>
      </c>
      <c r="CG1342">
        <v>127.03</v>
      </c>
      <c r="CK1342" s="17"/>
      <c r="CL1342">
        <v>42.97</v>
      </c>
      <c r="CQ1342">
        <v>37.22</v>
      </c>
      <c r="CV1342">
        <v>64.14</v>
      </c>
      <c r="DA1342">
        <v>127.69</v>
      </c>
      <c r="DF1342">
        <v>64.510000000000005</v>
      </c>
      <c r="DK1342">
        <v>37.22</v>
      </c>
      <c r="DP1342">
        <v>60.18</v>
      </c>
      <c r="DU1342">
        <v>182.03</v>
      </c>
      <c r="DZ1342">
        <v>37.22</v>
      </c>
      <c r="EE1342">
        <v>75.03</v>
      </c>
      <c r="EJ1342">
        <v>35.03</v>
      </c>
      <c r="EO1342">
        <v>165.5</v>
      </c>
      <c r="ET1342">
        <v>35.03</v>
      </c>
      <c r="EY1342">
        <v>42.42</v>
      </c>
      <c r="FD1342">
        <v>42.41</v>
      </c>
      <c r="FI1342">
        <v>172.88</v>
      </c>
      <c r="FN1342">
        <v>42.41</v>
      </c>
      <c r="FT1342">
        <v>42.41</v>
      </c>
      <c r="FX1342">
        <v>37.03</v>
      </c>
      <c r="GC1342">
        <v>132.88</v>
      </c>
      <c r="GH1342">
        <v>82.41</v>
      </c>
      <c r="GM1342">
        <v>43.95</v>
      </c>
      <c r="GR1342">
        <v>40.26</v>
      </c>
      <c r="GW1342">
        <v>170.73</v>
      </c>
      <c r="HB1342">
        <v>63.22</v>
      </c>
      <c r="HG1342">
        <v>40.26</v>
      </c>
      <c r="HL1342">
        <v>40.26</v>
      </c>
      <c r="HQ1342">
        <v>175.53</v>
      </c>
      <c r="HV1342">
        <v>65.98</v>
      </c>
      <c r="IA1342">
        <v>85.06</v>
      </c>
      <c r="IF1342">
        <v>96.6</v>
      </c>
      <c r="IK1342">
        <v>119.03</v>
      </c>
      <c r="IP1342">
        <v>36.03</v>
      </c>
      <c r="IU1342">
        <v>36.03</v>
      </c>
      <c r="IZ1342">
        <v>36.03</v>
      </c>
      <c r="JE1342">
        <v>118.55</v>
      </c>
      <c r="JJ1342">
        <v>81.430000000000007</v>
      </c>
      <c r="JO1342">
        <v>36.03</v>
      </c>
    </row>
    <row r="1343" spans="1:278" x14ac:dyDescent="0.3">
      <c r="A1343" s="2">
        <f>IFERROR(AVERAGEIF(Customer_Revenue[[#This Row],[1/3/2022]:[3/31/2022]], "&gt;0"), 0)</f>
        <v>20.73076923076923</v>
      </c>
      <c r="B1343" s="1">
        <f>IFERROR(AVEDEV(Customer_Revenue[[#This Row],[1/3/2022]:[3/31/2022]]),0)</f>
        <v>0.67455621301775104</v>
      </c>
      <c r="C1343" s="1">
        <f>IFERROR(MAX(0,#REF!-#REF!),0)</f>
        <v>0</v>
      </c>
      <c r="D1343" s="1">
        <f>IFERROR(#REF!+#REF!,0)</f>
        <v>0</v>
      </c>
      <c r="E1343" s="2">
        <f>IFERROR(AVERAGEIF(Customer_Revenue[[#This Row],[4/1/2022]:[6/30/2022]], "&gt;0"), 0)</f>
        <v>22.325384615384618</v>
      </c>
      <c r="F1343" s="1">
        <f>IFERROR(AVEDEV(Customer_Revenue[[#This Row],[4/1/2022]:[6/30/2022]]),0)</f>
        <v>3.5878571428571422</v>
      </c>
      <c r="G1343" s="1">
        <f>IFERROR(MAX(0,#REF!-#REF!),0)</f>
        <v>0</v>
      </c>
      <c r="H1343" s="1">
        <f>IFERROR(#REF!+#REF!,0)</f>
        <v>0</v>
      </c>
      <c r="I1343" s="2">
        <f>IFERROR(AVERAGEIF(Customer_Revenue[[#This Row],[4/1/2022]:[9/30/2022]], "&gt;0"),0)</f>
        <v>21.959615384615386</v>
      </c>
      <c r="J1343" s="1">
        <f>IFERROR(AVEDEV(Customer_Revenue[[#This Row],[4/1/2022]:[9/30/2022]]),0)</f>
        <v>2.6702331961591224</v>
      </c>
      <c r="K1343" s="1">
        <f>IFERROR(MAX(0,Customer_Revenue[[#This Row],[Q3 Mean]]-Customer_Revenue[[#This Row],[Q3 Mean Absolute Deviation]]),0)</f>
        <v>19.289382188456266</v>
      </c>
      <c r="L1343" s="1">
        <f>IFERROR(MAX(0,Customer_Revenue[[#This Row],[Q3 Mean]]+Customer_Revenue[[#This Row],[Q3 Mean Absolute Deviation]]),0)</f>
        <v>24.629848580774507</v>
      </c>
      <c r="M1343" s="2">
        <f>IFERROR(AVERAGEIF(Customer_Revenue[[#This Row],[10/1/2021]:[3/31/2022]], "&gt;0"),0)</f>
        <v>20.952692307692306</v>
      </c>
      <c r="N1343" s="1">
        <f>IFERROR(AVEDEV(Customer_Revenue[[#This Row],[10/1/2021]:[3/31/2022]]),0)</f>
        <v>1.6516049382716038</v>
      </c>
      <c r="O1343" s="1">
        <f>IFERROR(MAX(0,#REF!-#REF!),0)</f>
        <v>0</v>
      </c>
      <c r="P1343" s="1">
        <f>IFERROR(#REF!+#REF!,0)</f>
        <v>0</v>
      </c>
      <c r="Q1343">
        <v>15346</v>
      </c>
      <c r="T1343">
        <v>20</v>
      </c>
      <c r="Y1343">
        <v>20</v>
      </c>
      <c r="AD1343">
        <v>20</v>
      </c>
      <c r="AH1343">
        <v>20</v>
      </c>
      <c r="AL1343">
        <v>20</v>
      </c>
      <c r="AQ1343">
        <v>20</v>
      </c>
      <c r="AS1343">
        <v>0</v>
      </c>
      <c r="AV1343">
        <v>20.420000000000002</v>
      </c>
      <c r="BA1343">
        <v>26.7</v>
      </c>
      <c r="BF1343">
        <v>21.63</v>
      </c>
      <c r="BK1343">
        <v>21.63</v>
      </c>
      <c r="BP1343">
        <v>21.63</v>
      </c>
      <c r="BU1343">
        <v>21.63</v>
      </c>
      <c r="CB1343">
        <v>21.63</v>
      </c>
      <c r="CG1343">
        <v>21.63</v>
      </c>
      <c r="CJ1343">
        <v>21.63</v>
      </c>
      <c r="CK1343" s="17"/>
      <c r="CO1343">
        <v>21.63</v>
      </c>
      <c r="CT1343">
        <v>21.63</v>
      </c>
      <c r="CY1343">
        <v>20</v>
      </c>
      <c r="DF1343">
        <v>20</v>
      </c>
      <c r="DK1343">
        <v>20</v>
      </c>
      <c r="DN1343">
        <v>20.81</v>
      </c>
      <c r="DU1343">
        <v>20.81</v>
      </c>
      <c r="DX1343">
        <v>21.36</v>
      </c>
      <c r="EC1343">
        <v>20</v>
      </c>
      <c r="EJ1343">
        <v>20</v>
      </c>
      <c r="EM1343">
        <v>20</v>
      </c>
      <c r="ER1343">
        <v>20</v>
      </c>
      <c r="EW1343">
        <v>22.86</v>
      </c>
      <c r="FB1343">
        <v>21.36</v>
      </c>
      <c r="FG1343">
        <v>20</v>
      </c>
      <c r="FL1343">
        <v>20</v>
      </c>
      <c r="FQ1343">
        <v>20</v>
      </c>
      <c r="FV1343">
        <v>20</v>
      </c>
      <c r="GA1343">
        <v>22.72</v>
      </c>
      <c r="GF1343">
        <v>22.86</v>
      </c>
      <c r="GJ1343">
        <v>20</v>
      </c>
      <c r="GK1343">
        <v>0</v>
      </c>
      <c r="GP1343">
        <v>24.4</v>
      </c>
      <c r="GU1343">
        <v>33.130000000000003</v>
      </c>
      <c r="GZ1343">
        <v>22.9</v>
      </c>
      <c r="HG1343">
        <v>32.590000000000003</v>
      </c>
      <c r="HL1343">
        <v>22.89</v>
      </c>
      <c r="HQ1343">
        <v>20</v>
      </c>
      <c r="HV1343">
        <v>20</v>
      </c>
      <c r="IA1343">
        <v>20</v>
      </c>
      <c r="IF1343">
        <v>21.67</v>
      </c>
      <c r="IK1343">
        <v>20</v>
      </c>
      <c r="IP1343">
        <v>21.19</v>
      </c>
      <c r="IU1343">
        <v>21.19</v>
      </c>
      <c r="IZ1343">
        <v>21.19</v>
      </c>
      <c r="JE1343">
        <v>20</v>
      </c>
      <c r="JJ1343">
        <v>20</v>
      </c>
      <c r="JO1343">
        <v>20</v>
      </c>
    </row>
    <row r="1344" spans="1:278" x14ac:dyDescent="0.3">
      <c r="A1344" s="2">
        <f>IFERROR(AVERAGEIF(Customer_Revenue[[#This Row],[1/3/2022]:[3/31/2022]], "&gt;0"), 0)</f>
        <v>183.02714285714282</v>
      </c>
      <c r="B1344" s="1">
        <f>IFERROR(AVEDEV(Customer_Revenue[[#This Row],[1/3/2022]:[3/31/2022]]),0)</f>
        <v>13.414693877550977</v>
      </c>
      <c r="C1344" s="1">
        <f>IFERROR(MAX(0,#REF!-#REF!),0)</f>
        <v>0</v>
      </c>
      <c r="D1344" s="1">
        <f>IFERROR(#REF!+#REF!,0)</f>
        <v>0</v>
      </c>
      <c r="E1344" s="2">
        <f>IFERROR(AVERAGEIF(Customer_Revenue[[#This Row],[4/1/2022]:[6/30/2022]], "&gt;0"), 0)</f>
        <v>195.42153846153849</v>
      </c>
      <c r="F1344" s="1">
        <f>IFERROR(AVEDEV(Customer_Revenue[[#This Row],[4/1/2022]:[6/30/2022]]),0)</f>
        <v>68.372244897959163</v>
      </c>
      <c r="G1344" s="1">
        <f>IFERROR(MAX(0,#REF!-#REF!),0)</f>
        <v>0</v>
      </c>
      <c r="H1344" s="1">
        <f>IFERROR(#REF!+#REF!,0)</f>
        <v>0</v>
      </c>
      <c r="I1344" s="2">
        <f>IFERROR(AVERAGEIF(Customer_Revenue[[#This Row],[4/1/2022]:[9/30/2022]], "&gt;0"),0)</f>
        <v>178.63500000000008</v>
      </c>
      <c r="J1344" s="1">
        <f>IFERROR(AVEDEV(Customer_Revenue[[#This Row],[4/1/2022]:[9/30/2022]]),0)</f>
        <v>35.567928669410072</v>
      </c>
      <c r="K1344" s="1">
        <f>IFERROR(MAX(0,Customer_Revenue[[#This Row],[Q3 Mean]]-Customer_Revenue[[#This Row],[Q3 Mean Absolute Deviation]]),0)</f>
        <v>143.06707133059001</v>
      </c>
      <c r="L1344" s="1">
        <f>IFERROR(MAX(0,Customer_Revenue[[#This Row],[Q3 Mean]]+Customer_Revenue[[#This Row],[Q3 Mean Absolute Deviation]]),0)</f>
        <v>214.20292866941014</v>
      </c>
      <c r="M1344" s="2">
        <f>IFERROR(AVERAGEIF(Customer_Revenue[[#This Row],[10/1/2021]:[3/31/2022]], "&gt;0"),0)</f>
        <v>340.4283870967742</v>
      </c>
      <c r="N1344" s="1">
        <f>IFERROR(AVEDEV(Customer_Revenue[[#This Row],[10/1/2021]:[3/31/2022]]),0)</f>
        <v>268.34286501377409</v>
      </c>
      <c r="O1344" s="1">
        <f>IFERROR(MAX(0,#REF!-#REF!),0)</f>
        <v>0</v>
      </c>
      <c r="P1344" s="1">
        <f>IFERROR(#REF!+#REF!,0)</f>
        <v>0</v>
      </c>
      <c r="Q1344">
        <v>15348</v>
      </c>
      <c r="T1344">
        <v>214.63</v>
      </c>
      <c r="Y1344">
        <v>214.63</v>
      </c>
      <c r="AD1344">
        <v>214.63</v>
      </c>
      <c r="AH1344">
        <v>214.63</v>
      </c>
      <c r="AL1344">
        <v>214.63</v>
      </c>
      <c r="AM1344">
        <v>210.61</v>
      </c>
      <c r="AR1344">
        <v>214.63</v>
      </c>
      <c r="AW1344">
        <v>214.63</v>
      </c>
      <c r="BB1344">
        <v>214.63</v>
      </c>
      <c r="BC1344">
        <v>575.82000000000005</v>
      </c>
      <c r="BD1344">
        <v>2433.69</v>
      </c>
      <c r="BG1344">
        <v>214.63</v>
      </c>
      <c r="BH1344">
        <v>2052.69</v>
      </c>
      <c r="BI1344">
        <v>-3009.51</v>
      </c>
      <c r="BL1344">
        <v>214.63</v>
      </c>
      <c r="BQ1344">
        <v>214.63</v>
      </c>
      <c r="BR1344">
        <v>-24.12</v>
      </c>
      <c r="BV1344">
        <v>178.58</v>
      </c>
      <c r="CB1344">
        <v>178.58</v>
      </c>
      <c r="CF1344">
        <v>178.58</v>
      </c>
      <c r="CK1344" s="17">
        <v>137.99</v>
      </c>
      <c r="CP1344">
        <v>178.58</v>
      </c>
      <c r="CU1344">
        <v>178.58</v>
      </c>
      <c r="CV1344">
        <v>276.93</v>
      </c>
      <c r="CZ1344">
        <v>178.58</v>
      </c>
      <c r="DE1344">
        <v>178.58</v>
      </c>
      <c r="DJ1344">
        <v>178.58</v>
      </c>
      <c r="DO1344">
        <v>178.58</v>
      </c>
      <c r="DT1344">
        <v>178.58</v>
      </c>
      <c r="DY1344">
        <v>178.58</v>
      </c>
      <c r="ED1344">
        <v>180.08</v>
      </c>
      <c r="EI1344">
        <v>180.08</v>
      </c>
      <c r="EN1344">
        <v>180.08</v>
      </c>
      <c r="ES1344">
        <v>180.46</v>
      </c>
      <c r="EX1344">
        <v>180.08</v>
      </c>
      <c r="FC1344">
        <v>180.08</v>
      </c>
      <c r="FH1344">
        <v>168.13</v>
      </c>
      <c r="FM1344">
        <v>168.13</v>
      </c>
      <c r="FR1344">
        <v>168.13</v>
      </c>
      <c r="FW1344">
        <v>488.13</v>
      </c>
      <c r="GB1344">
        <v>168.13</v>
      </c>
      <c r="GG1344">
        <v>168.13</v>
      </c>
      <c r="GK1344">
        <v>-320</v>
      </c>
      <c r="GL1344">
        <v>169.67</v>
      </c>
      <c r="GQ1344">
        <v>169.67</v>
      </c>
      <c r="GV1344">
        <v>169.67</v>
      </c>
      <c r="HA1344">
        <v>162.07</v>
      </c>
      <c r="HF1344">
        <v>162.07</v>
      </c>
      <c r="HK1344">
        <v>162.07</v>
      </c>
      <c r="HP1344">
        <v>162.07</v>
      </c>
      <c r="HU1344">
        <v>162.07</v>
      </c>
      <c r="HZ1344">
        <v>162.07</v>
      </c>
      <c r="IE1344">
        <v>162.07</v>
      </c>
      <c r="IJ1344">
        <v>162.07</v>
      </c>
      <c r="IO1344">
        <v>161.59</v>
      </c>
      <c r="IT1344">
        <v>161.59</v>
      </c>
      <c r="IY1344">
        <v>161.59</v>
      </c>
      <c r="JD1344">
        <v>161.59</v>
      </c>
      <c r="JI1344">
        <v>161.59</v>
      </c>
      <c r="JN1344">
        <v>161.59</v>
      </c>
    </row>
    <row r="1345" spans="1:278" x14ac:dyDescent="0.3">
      <c r="A1345" s="2">
        <f>IFERROR(AVERAGEIF(Customer_Revenue[[#This Row],[1/3/2022]:[3/31/2022]], "&gt;0"), 0)</f>
        <v>68.489999999999995</v>
      </c>
      <c r="B1345" s="1">
        <f>IFERROR(AVEDEV(Customer_Revenue[[#This Row],[1/3/2022]:[3/31/2022]]),0)</f>
        <v>0.41666666666666669</v>
      </c>
      <c r="C1345" s="1">
        <f>IFERROR(MAX(0,#REF!-#REF!),0)</f>
        <v>0</v>
      </c>
      <c r="D1345" s="1">
        <f>IFERROR(#REF!+#REF!,0)</f>
        <v>0</v>
      </c>
      <c r="E1345" s="2">
        <f>IFERROR(AVERAGEIF(Customer_Revenue[[#This Row],[4/1/2022]:[6/30/2022]], "&gt;0"), 0)</f>
        <v>70.253333333333316</v>
      </c>
      <c r="F1345" s="1">
        <f>IFERROR(AVEDEV(Customer_Revenue[[#This Row],[4/1/2022]:[6/30/2022]]),0)</f>
        <v>9.9768047337278176</v>
      </c>
      <c r="G1345" s="1">
        <f>IFERROR(MAX(0,#REF!-#REF!),0)</f>
        <v>0</v>
      </c>
      <c r="H1345" s="1">
        <f>IFERROR(#REF!+#REF!,0)</f>
        <v>0</v>
      </c>
      <c r="I1345" s="2">
        <f>IFERROR(AVERAGEIF(Customer_Revenue[[#This Row],[4/1/2022]:[9/30/2022]], "&gt;0"),0)</f>
        <v>70.67692307692306</v>
      </c>
      <c r="J1345" s="1">
        <f>IFERROR(AVEDEV(Customer_Revenue[[#This Row],[4/1/2022]:[9/30/2022]]),0)</f>
        <v>5.0414266117970028</v>
      </c>
      <c r="K1345" s="1">
        <f>IFERROR(MAX(0,Customer_Revenue[[#This Row],[Q3 Mean]]-Customer_Revenue[[#This Row],[Q3 Mean Absolute Deviation]]),0)</f>
        <v>65.635496465126053</v>
      </c>
      <c r="L1345" s="1">
        <f>IFERROR(MAX(0,Customer_Revenue[[#This Row],[Q3 Mean]]+Customer_Revenue[[#This Row],[Q3 Mean Absolute Deviation]]),0)</f>
        <v>75.718349688720068</v>
      </c>
      <c r="M1345" s="2">
        <f>IFERROR(AVERAGEIF(Customer_Revenue[[#This Row],[10/1/2021]:[3/31/2022]], "&gt;0"),0)</f>
        <v>68.201538461538462</v>
      </c>
      <c r="N1345" s="1">
        <f>IFERROR(AVEDEV(Customer_Revenue[[#This Row],[10/1/2021]:[3/31/2022]]),0)</f>
        <v>0.30473372781064584</v>
      </c>
      <c r="O1345" s="1">
        <f>IFERROR(MAX(0,#REF!-#REF!),0)</f>
        <v>0</v>
      </c>
      <c r="P1345" s="1">
        <f>IFERROR(#REF!+#REF!,0)</f>
        <v>0</v>
      </c>
      <c r="Q1345">
        <v>15349</v>
      </c>
      <c r="T1345">
        <v>68.239999999999995</v>
      </c>
      <c r="Y1345">
        <v>68.239999999999995</v>
      </c>
      <c r="AD1345">
        <v>68.239999999999995</v>
      </c>
      <c r="AH1345">
        <v>64.239999999999995</v>
      </c>
      <c r="AL1345">
        <v>68.239999999999995</v>
      </c>
      <c r="AQ1345">
        <v>68.239999999999995</v>
      </c>
      <c r="AV1345">
        <v>68.239999999999995</v>
      </c>
      <c r="BA1345">
        <v>68.239999999999995</v>
      </c>
      <c r="BF1345">
        <v>68.239999999999995</v>
      </c>
      <c r="BK1345">
        <v>68.239999999999995</v>
      </c>
      <c r="BP1345">
        <v>68.239999999999995</v>
      </c>
      <c r="BU1345">
        <v>68.239999999999995</v>
      </c>
      <c r="BZ1345">
        <v>68.239999999999995</v>
      </c>
      <c r="CE1345">
        <v>68.239999999999995</v>
      </c>
      <c r="CJ1345">
        <v>68.239999999999995</v>
      </c>
      <c r="CK1345" s="17"/>
      <c r="CO1345">
        <v>68.239999999999995</v>
      </c>
      <c r="CT1345">
        <v>68.239999999999995</v>
      </c>
      <c r="CY1345">
        <v>68.239999999999995</v>
      </c>
      <c r="DD1345">
        <v>68.239999999999995</v>
      </c>
      <c r="DI1345">
        <v>68.239999999999995</v>
      </c>
      <c r="DN1345">
        <v>68.239999999999995</v>
      </c>
      <c r="DS1345">
        <v>68.239999999999995</v>
      </c>
      <c r="DX1345">
        <v>68.239999999999995</v>
      </c>
      <c r="EC1345">
        <v>68.239999999999995</v>
      </c>
      <c r="EH1345">
        <v>69.739999999999995</v>
      </c>
      <c r="EM1345">
        <v>69.739999999999995</v>
      </c>
      <c r="ER1345">
        <v>69.739999999999995</v>
      </c>
      <c r="EW1345">
        <v>69.739999999999995</v>
      </c>
      <c r="FB1345">
        <v>69.739999999999995</v>
      </c>
      <c r="FG1345">
        <v>69.739999999999995</v>
      </c>
      <c r="FL1345">
        <v>69.739999999999995</v>
      </c>
      <c r="FQ1345">
        <v>69.739999999999995</v>
      </c>
      <c r="FV1345">
        <v>69.739999999999995</v>
      </c>
      <c r="GA1345">
        <v>69.739999999999995</v>
      </c>
      <c r="GF1345">
        <v>0</v>
      </c>
      <c r="GK1345">
        <v>71.28</v>
      </c>
      <c r="GP1345">
        <v>71.28</v>
      </c>
      <c r="GU1345">
        <v>71.28</v>
      </c>
      <c r="GZ1345">
        <v>71.28</v>
      </c>
      <c r="HE1345">
        <v>71.28</v>
      </c>
      <c r="HJ1345">
        <v>71.28</v>
      </c>
      <c r="HO1345">
        <v>71.28</v>
      </c>
      <c r="HT1345">
        <v>71.28</v>
      </c>
      <c r="HY1345">
        <v>71.28</v>
      </c>
      <c r="ID1345">
        <v>71.28</v>
      </c>
      <c r="II1345">
        <v>71.28</v>
      </c>
      <c r="IN1345">
        <v>70.8</v>
      </c>
      <c r="IS1345">
        <v>70.8</v>
      </c>
      <c r="IX1345">
        <v>70.8</v>
      </c>
      <c r="JC1345">
        <v>70.8</v>
      </c>
      <c r="JH1345">
        <v>70.8</v>
      </c>
      <c r="JM1345">
        <v>70.8</v>
      </c>
      <c r="JR1345">
        <v>70.8</v>
      </c>
    </row>
    <row r="1346" spans="1:278" x14ac:dyDescent="0.3">
      <c r="A1346" s="2">
        <f>IFERROR(AVERAGEIF(Customer_Revenue[[#This Row],[1/3/2022]:[3/31/2022]], "&gt;0"), 0)</f>
        <v>13.328571428571431</v>
      </c>
      <c r="B1346" s="1">
        <f>IFERROR(AVEDEV(Customer_Revenue[[#This Row],[1/3/2022]:[3/31/2022]]),0)</f>
        <v>0.61224489795918458</v>
      </c>
      <c r="C1346" s="1">
        <f>IFERROR(MAX(0,#REF!-#REF!),0)</f>
        <v>0</v>
      </c>
      <c r="D1346" s="1">
        <f>IFERROR(#REF!+#REF!,0)</f>
        <v>0</v>
      </c>
      <c r="E1346" s="2">
        <f>IFERROR(AVERAGEIF(Customer_Revenue[[#This Row],[4/1/2022]:[6/30/2022]], "&gt;0"), 0)</f>
        <v>14.913333333333334</v>
      </c>
      <c r="F1346" s="1">
        <f>IFERROR(AVEDEV(Customer_Revenue[[#This Row],[4/1/2022]:[6/30/2022]]),0)</f>
        <v>0.6844444444444443</v>
      </c>
      <c r="G1346" s="1">
        <f>IFERROR(MAX(0,#REF!-#REF!),0)</f>
        <v>0</v>
      </c>
      <c r="H1346" s="1">
        <f>IFERROR(#REF!+#REF!,0)</f>
        <v>0</v>
      </c>
      <c r="I1346" s="2">
        <f>IFERROR(AVERAGEIF(Customer_Revenue[[#This Row],[4/1/2022]:[9/30/2022]], "&gt;0"),0)</f>
        <v>15.355384615384619</v>
      </c>
      <c r="J1346" s="1">
        <f>IFERROR(AVEDEV(Customer_Revenue[[#This Row],[4/1/2022]:[9/30/2022]]),0)</f>
        <v>0.58792899408283883</v>
      </c>
      <c r="K1346" s="1">
        <f>IFERROR(MAX(0,Customer_Revenue[[#This Row],[Q3 Mean]]-Customer_Revenue[[#This Row],[Q3 Mean Absolute Deviation]]),0)</f>
        <v>14.76745562130178</v>
      </c>
      <c r="L1346" s="1">
        <f>IFERROR(MAX(0,Customer_Revenue[[#This Row],[Q3 Mean]]+Customer_Revenue[[#This Row],[Q3 Mean Absolute Deviation]]),0)</f>
        <v>15.943313609467458</v>
      </c>
      <c r="M1346" s="2">
        <f>IFERROR(AVERAGEIF(Customer_Revenue[[#This Row],[10/1/2021]:[3/31/2022]], "&gt;0"),0)</f>
        <v>13.114285714285717</v>
      </c>
      <c r="N1346" s="1">
        <f>IFERROR(AVEDEV(Customer_Revenue[[#This Row],[10/1/2021]:[3/31/2022]]),0)</f>
        <v>0.36734693877551222</v>
      </c>
      <c r="O1346" s="1">
        <f>IFERROR(MAX(0,#REF!-#REF!),0)</f>
        <v>0</v>
      </c>
      <c r="P1346" s="1">
        <f>IFERROR(#REF!+#REF!,0)</f>
        <v>0</v>
      </c>
      <c r="Q1346">
        <v>15351</v>
      </c>
      <c r="T1346">
        <v>12.9</v>
      </c>
      <c r="AD1346">
        <v>12.9</v>
      </c>
      <c r="AL1346">
        <v>12.9</v>
      </c>
      <c r="AR1346">
        <v>12.9</v>
      </c>
      <c r="BB1346">
        <v>12.9</v>
      </c>
      <c r="BL1346">
        <v>12.9</v>
      </c>
      <c r="BV1346">
        <v>12.9</v>
      </c>
      <c r="CF1346">
        <v>12.9</v>
      </c>
      <c r="CK1346" s="17"/>
      <c r="CP1346">
        <v>12.9</v>
      </c>
      <c r="CZ1346">
        <v>12.9</v>
      </c>
      <c r="DJ1346">
        <v>12.9</v>
      </c>
      <c r="DT1346">
        <v>12.9</v>
      </c>
      <c r="ED1346">
        <v>14.4</v>
      </c>
      <c r="EN1346">
        <v>14.4</v>
      </c>
      <c r="EX1346">
        <v>14.4</v>
      </c>
      <c r="FH1346">
        <v>14.4</v>
      </c>
      <c r="FR1346">
        <v>14.4</v>
      </c>
      <c r="GB1346">
        <v>14.4</v>
      </c>
      <c r="GL1346">
        <v>15.94</v>
      </c>
      <c r="GV1346">
        <v>15.94</v>
      </c>
      <c r="HF1346">
        <v>15.94</v>
      </c>
      <c r="HP1346">
        <v>15.94</v>
      </c>
      <c r="HZ1346">
        <v>15.94</v>
      </c>
      <c r="IJ1346">
        <v>15.94</v>
      </c>
      <c r="IT1346">
        <v>15.46</v>
      </c>
      <c r="JD1346">
        <v>15.46</v>
      </c>
      <c r="JN1346">
        <v>15.46</v>
      </c>
    </row>
    <row r="1347" spans="1:278" x14ac:dyDescent="0.3">
      <c r="A1347" s="2">
        <f>IFERROR(AVERAGEIF(Customer_Revenue[[#This Row],[1/3/2022]:[3/31/2022]], "&gt;0"), 0)</f>
        <v>20</v>
      </c>
      <c r="B1347" s="1">
        <f>IFERROR(AVEDEV(Customer_Revenue[[#This Row],[1/3/2022]:[3/31/2022]]),0)</f>
        <v>6.4</v>
      </c>
      <c r="C1347" s="1">
        <f>IFERROR(MAX(0,#REF!-#REF!),0)</f>
        <v>0</v>
      </c>
      <c r="D1347" s="1">
        <f>IFERROR(#REF!+#REF!,0)</f>
        <v>0</v>
      </c>
      <c r="E1347" s="2">
        <f>IFERROR(AVERAGEIF(Customer_Revenue[[#This Row],[4/1/2022]:[6/30/2022]], "&gt;0"), 0)</f>
        <v>20</v>
      </c>
      <c r="F1347" s="1">
        <f>IFERROR(AVEDEV(Customer_Revenue[[#This Row],[4/1/2022]:[6/30/2022]]),0)</f>
        <v>0</v>
      </c>
      <c r="G1347" s="1">
        <f>IFERROR(MAX(0,#REF!-#REF!),0)</f>
        <v>0</v>
      </c>
      <c r="H1347" s="1">
        <f>IFERROR(#REF!+#REF!,0)</f>
        <v>0</v>
      </c>
      <c r="I1347" s="2">
        <f>IFERROR(AVERAGEIF(Customer_Revenue[[#This Row],[4/1/2022]:[9/30/2022]], "&gt;0"),0)</f>
        <v>20</v>
      </c>
      <c r="J1347" s="1">
        <f>IFERROR(AVEDEV(Customer_Revenue[[#This Row],[4/1/2022]:[9/30/2022]]),0)</f>
        <v>0</v>
      </c>
      <c r="K1347" s="1">
        <f>IFERROR(MAX(0,Customer_Revenue[[#This Row],[Q3 Mean]]-Customer_Revenue[[#This Row],[Q3 Mean Absolute Deviation]]),0)</f>
        <v>20</v>
      </c>
      <c r="L1347" s="1">
        <f>IFERROR(MAX(0,Customer_Revenue[[#This Row],[Q3 Mean]]+Customer_Revenue[[#This Row],[Q3 Mean Absolute Deviation]]),0)</f>
        <v>20</v>
      </c>
      <c r="M1347" s="2">
        <f>IFERROR(AVERAGEIF(Customer_Revenue[[#This Row],[10/1/2021]:[3/31/2022]], "&gt;0"),0)</f>
        <v>20</v>
      </c>
      <c r="N1347" s="1">
        <f>IFERROR(AVEDEV(Customer_Revenue[[#This Row],[10/1/2021]:[3/31/2022]]),0)</f>
        <v>6.913580246913579</v>
      </c>
      <c r="O1347" s="1">
        <f>IFERROR(MAX(0,#REF!-#REF!),0)</f>
        <v>0</v>
      </c>
      <c r="P1347" s="1">
        <f>IFERROR(#REF!+#REF!,0)</f>
        <v>0</v>
      </c>
      <c r="Q1347">
        <v>15352</v>
      </c>
      <c r="Y1347">
        <v>0</v>
      </c>
      <c r="Z1347">
        <v>20</v>
      </c>
      <c r="AT1347">
        <v>20</v>
      </c>
      <c r="BR1347">
        <v>20</v>
      </c>
      <c r="CG1347">
        <v>20</v>
      </c>
      <c r="CK1347" s="17"/>
      <c r="CR1347">
        <v>0</v>
      </c>
      <c r="DA1347">
        <v>20</v>
      </c>
      <c r="DU1347">
        <v>20</v>
      </c>
      <c r="EO1347">
        <v>20</v>
      </c>
      <c r="FI1347">
        <v>20</v>
      </c>
      <c r="GC1347">
        <v>20</v>
      </c>
      <c r="GW1347">
        <v>20</v>
      </c>
      <c r="HQ1347">
        <v>20</v>
      </c>
      <c r="IK1347">
        <v>20</v>
      </c>
      <c r="JE1347">
        <v>20</v>
      </c>
    </row>
    <row r="1348" spans="1:278" x14ac:dyDescent="0.3">
      <c r="A1348" s="2">
        <f>IFERROR(AVERAGEIF(Customer_Revenue[[#This Row],[1/3/2022]:[3/31/2022]], "&gt;0"), 0)</f>
        <v>88.615000000000009</v>
      </c>
      <c r="B1348" s="1">
        <f>IFERROR(AVEDEV(Customer_Revenue[[#This Row],[1/3/2022]:[3/31/2022]]),0)</f>
        <v>10.72083333333334</v>
      </c>
      <c r="C1348" s="1">
        <f>IFERROR(MAX(0,#REF!-#REF!),0)</f>
        <v>0</v>
      </c>
      <c r="D1348" s="1">
        <f>IFERROR(#REF!+#REF!,0)</f>
        <v>0</v>
      </c>
      <c r="E1348" s="2">
        <f>IFERROR(AVERAGEIF(Customer_Revenue[[#This Row],[4/1/2022]:[6/30/2022]], "&gt;0"), 0)</f>
        <v>78.713846153846148</v>
      </c>
      <c r="F1348" s="1">
        <f>IFERROR(AVEDEV(Customer_Revenue[[#This Row],[4/1/2022]:[6/30/2022]]),0)</f>
        <v>0.65609467455621484</v>
      </c>
      <c r="G1348" s="1">
        <f>IFERROR(MAX(0,#REF!-#REF!),0)</f>
        <v>0</v>
      </c>
      <c r="H1348" s="1">
        <f>IFERROR(#REF!+#REF!,0)</f>
        <v>0</v>
      </c>
      <c r="I1348" s="2">
        <f>IFERROR(AVERAGEIF(Customer_Revenue[[#This Row],[4/1/2022]:[9/30/2022]], "&gt;0"),0)</f>
        <v>79.372799999999984</v>
      </c>
      <c r="J1348" s="1">
        <f>IFERROR(AVEDEV(Customer_Revenue[[#This Row],[4/1/2022]:[9/30/2022]]),0)</f>
        <v>5.8707692307692492</v>
      </c>
      <c r="K1348" s="1">
        <f>IFERROR(MAX(0,Customer_Revenue[[#This Row],[Q3 Mean]]-Customer_Revenue[[#This Row],[Q3 Mean Absolute Deviation]]),0)</f>
        <v>73.502030769230728</v>
      </c>
      <c r="L1348" s="1">
        <f>IFERROR(MAX(0,Customer_Revenue[[#This Row],[Q3 Mean]]+Customer_Revenue[[#This Row],[Q3 Mean Absolute Deviation]]),0)</f>
        <v>85.243569230769239</v>
      </c>
      <c r="M1348" s="2">
        <f>IFERROR(AVERAGEIF(Customer_Revenue[[#This Row],[10/1/2021]:[3/31/2022]], "&gt;0"),0)</f>
        <v>79.990769230769246</v>
      </c>
      <c r="N1348" s="1">
        <f>IFERROR(AVEDEV(Customer_Revenue[[#This Row],[10/1/2021]:[3/31/2022]]),0)</f>
        <v>14.250617283950609</v>
      </c>
      <c r="O1348" s="1">
        <f>IFERROR(MAX(0,#REF!-#REF!),0)</f>
        <v>0</v>
      </c>
      <c r="P1348" s="1">
        <f>IFERROR(#REF!+#REF!,0)</f>
        <v>0</v>
      </c>
      <c r="Q1348">
        <v>15353</v>
      </c>
      <c r="T1348">
        <v>50.77</v>
      </c>
      <c r="Y1348">
        <v>66.84</v>
      </c>
      <c r="AD1348">
        <v>48.99</v>
      </c>
      <c r="AH1348">
        <v>56.13</v>
      </c>
      <c r="AL1348">
        <v>75.760000000000005</v>
      </c>
      <c r="AM1348">
        <v>49.2</v>
      </c>
      <c r="AR1348">
        <v>79.13</v>
      </c>
      <c r="AW1348">
        <v>79.92</v>
      </c>
      <c r="BB1348">
        <v>84.94</v>
      </c>
      <c r="BG1348">
        <v>83.86</v>
      </c>
      <c r="BL1348">
        <v>83.86</v>
      </c>
      <c r="BQ1348">
        <v>85.66</v>
      </c>
      <c r="BR1348">
        <v>0</v>
      </c>
      <c r="BV1348">
        <v>85.66</v>
      </c>
      <c r="CB1348">
        <v>85.66</v>
      </c>
      <c r="CF1348">
        <v>85.66</v>
      </c>
      <c r="CK1348" s="17">
        <v>83.86</v>
      </c>
      <c r="CP1348">
        <v>85.66</v>
      </c>
      <c r="CU1348">
        <v>85.66</v>
      </c>
      <c r="CZ1348">
        <v>85.66</v>
      </c>
      <c r="DE1348">
        <v>83.86</v>
      </c>
      <c r="DJ1348">
        <v>82.42</v>
      </c>
      <c r="DO1348">
        <v>81.34</v>
      </c>
      <c r="DT1348">
        <v>83.14</v>
      </c>
      <c r="DY1348">
        <v>76.739999999999995</v>
      </c>
      <c r="ED1348">
        <v>76.44</v>
      </c>
      <c r="EN1348">
        <v>152.94</v>
      </c>
      <c r="ES1348">
        <v>78.239999999999995</v>
      </c>
      <c r="EX1348">
        <v>78.239999999999995</v>
      </c>
      <c r="FC1348">
        <v>78.239999999999995</v>
      </c>
      <c r="FH1348">
        <v>78.239999999999995</v>
      </c>
      <c r="FM1348">
        <v>78.239999999999995</v>
      </c>
      <c r="FR1348">
        <v>78.239999999999995</v>
      </c>
      <c r="FW1348">
        <v>78.239999999999995</v>
      </c>
      <c r="GB1348">
        <v>78.239999999999995</v>
      </c>
      <c r="GI1348">
        <v>78.239999999999995</v>
      </c>
      <c r="GL1348">
        <v>79.78</v>
      </c>
      <c r="GQ1348">
        <v>79.78</v>
      </c>
      <c r="GV1348">
        <v>79.78</v>
      </c>
      <c r="HA1348">
        <v>79.78</v>
      </c>
      <c r="HF1348">
        <v>79.78</v>
      </c>
      <c r="HK1348">
        <v>79.78</v>
      </c>
      <c r="HP1348">
        <v>79.78</v>
      </c>
      <c r="HU1348">
        <v>79.78</v>
      </c>
      <c r="HZ1348">
        <v>79.78</v>
      </c>
      <c r="IE1348">
        <v>79.78</v>
      </c>
      <c r="IJ1348">
        <v>79.78</v>
      </c>
      <c r="IO1348">
        <v>81.08</v>
      </c>
      <c r="IT1348">
        <v>81.08</v>
      </c>
      <c r="IY1348">
        <v>79.3</v>
      </c>
      <c r="JD1348">
        <v>80.56</v>
      </c>
      <c r="JI1348">
        <v>80.56</v>
      </c>
      <c r="JR1348">
        <v>0</v>
      </c>
    </row>
    <row r="1349" spans="1:278" x14ac:dyDescent="0.3">
      <c r="A1349" s="2">
        <f>IFERROR(AVERAGEIF(Customer_Revenue[[#This Row],[1/3/2022]:[3/31/2022]], "&gt;0"), 0)</f>
        <v>36.56</v>
      </c>
      <c r="B1349" s="1">
        <f>IFERROR(AVEDEV(Customer_Revenue[[#This Row],[1/3/2022]:[3/31/2022]]),0)</f>
        <v>13.71</v>
      </c>
      <c r="C1349" s="1">
        <f>IFERROR(MAX(0,#REF!-#REF!),0)</f>
        <v>0</v>
      </c>
      <c r="D1349" s="1">
        <f>IFERROR(#REF!+#REF!,0)</f>
        <v>0</v>
      </c>
      <c r="E1349" s="2">
        <f>IFERROR(AVERAGEIF(Customer_Revenue[[#This Row],[4/1/2022]:[6/30/2022]], "&gt;0"), 0)</f>
        <v>36.95333333333334</v>
      </c>
      <c r="F1349" s="1">
        <f>IFERROR(AVEDEV(Customer_Revenue[[#This Row],[4/1/2022]:[6/30/2022]]),0)</f>
        <v>0.52444444444444593</v>
      </c>
      <c r="G1349" s="1">
        <f>IFERROR(MAX(0,#REF!-#REF!),0)</f>
        <v>0</v>
      </c>
      <c r="H1349" s="1">
        <f>IFERROR(#REF!+#REF!,0)</f>
        <v>0</v>
      </c>
      <c r="I1349" s="2">
        <f>IFERROR(AVERAGEIF(Customer_Revenue[[#This Row],[4/1/2022]:[9/30/2022]], "&gt;0"),0)</f>
        <v>37.285000000000004</v>
      </c>
      <c r="J1349" s="1">
        <f>IFERROR(AVEDEV(Customer_Revenue[[#This Row],[4/1/2022]:[9/30/2022]]),0)</f>
        <v>0.48333333333333189</v>
      </c>
      <c r="K1349" s="1">
        <f>IFERROR(MAX(0,Customer_Revenue[[#This Row],[Q3 Mean]]-Customer_Revenue[[#This Row],[Q3 Mean Absolute Deviation]]),0)</f>
        <v>36.801666666666669</v>
      </c>
      <c r="L1349" s="1">
        <f>IFERROR(MAX(0,Customer_Revenue[[#This Row],[Q3 Mean]]+Customer_Revenue[[#This Row],[Q3 Mean Absolute Deviation]]),0)</f>
        <v>37.768333333333338</v>
      </c>
      <c r="M1349" s="2">
        <f>IFERROR(AVERAGEIF(Customer_Revenue[[#This Row],[10/1/2021]:[3/31/2022]], "&gt;0"),0)</f>
        <v>36.374285714285712</v>
      </c>
      <c r="N1349" s="1">
        <f>IFERROR(AVEDEV(Customer_Revenue[[#This Row],[10/1/2021]:[3/31/2022]]),0)</f>
        <v>12.573827160493829</v>
      </c>
      <c r="O1349" s="1">
        <f>IFERROR(MAX(0,#REF!-#REF!),0)</f>
        <v>0</v>
      </c>
      <c r="P1349" s="1">
        <f>IFERROR(#REF!+#REF!,0)</f>
        <v>0</v>
      </c>
      <c r="Q1349">
        <v>15354</v>
      </c>
      <c r="U1349">
        <v>0</v>
      </c>
      <c r="V1349">
        <v>35.26</v>
      </c>
      <c r="AN1349">
        <v>36.56</v>
      </c>
      <c r="BH1349">
        <v>36.56</v>
      </c>
      <c r="CB1349">
        <v>36.56</v>
      </c>
      <c r="CK1349" s="17"/>
      <c r="CR1349">
        <v>0</v>
      </c>
      <c r="CV1349">
        <v>36.56</v>
      </c>
      <c r="DP1349">
        <v>36.56</v>
      </c>
      <c r="EJ1349">
        <v>36.56</v>
      </c>
      <c r="FD1349">
        <v>36.56</v>
      </c>
      <c r="FX1349">
        <v>36.56</v>
      </c>
      <c r="GR1349">
        <v>37.74</v>
      </c>
      <c r="HL1349">
        <v>37.74</v>
      </c>
      <c r="IF1349">
        <v>37.74</v>
      </c>
      <c r="IZ1349">
        <v>37.369999999999997</v>
      </c>
    </row>
    <row r="1350" spans="1:278" x14ac:dyDescent="0.3">
      <c r="A1350" s="2">
        <f>IFERROR(AVERAGEIF(Customer_Revenue[[#This Row],[1/3/2022]:[3/31/2022]], "&gt;0"), 0)</f>
        <v>174.46923076923079</v>
      </c>
      <c r="B1350" s="1">
        <f>IFERROR(AVEDEV(Customer_Revenue[[#This Row],[1/3/2022]:[3/31/2022]]),0)</f>
        <v>16.300591715976338</v>
      </c>
      <c r="C1350" s="1">
        <f>IFERROR(MAX(0,#REF!-#REF!),0)</f>
        <v>0</v>
      </c>
      <c r="D1350" s="1">
        <f>IFERROR(#REF!+#REF!,0)</f>
        <v>0</v>
      </c>
      <c r="E1350" s="2">
        <f>IFERROR(AVERAGEIF(Customer_Revenue[[#This Row],[4/1/2022]:[6/30/2022]], "&gt;0"), 0)</f>
        <v>163.37999999999997</v>
      </c>
      <c r="F1350" s="1">
        <f>IFERROR(AVEDEV(Customer_Revenue[[#This Row],[4/1/2022]:[6/30/2022]]),0)</f>
        <v>31.091224489795945</v>
      </c>
      <c r="G1350" s="1">
        <f>IFERROR(MAX(0,#REF!-#REF!),0)</f>
        <v>0</v>
      </c>
      <c r="H1350" s="1">
        <f>IFERROR(#REF!+#REF!,0)</f>
        <v>0</v>
      </c>
      <c r="I1350" s="2">
        <f>IFERROR(AVERAGEIF(Customer_Revenue[[#This Row],[4/1/2022]:[9/30/2022]], "&gt;0"),0)</f>
        <v>148.73307692307691</v>
      </c>
      <c r="J1350" s="1">
        <f>IFERROR(AVEDEV(Customer_Revenue[[#This Row],[4/1/2022]:[9/30/2022]]),0)</f>
        <v>42.661783264746241</v>
      </c>
      <c r="K1350" s="1">
        <f>IFERROR(MAX(0,Customer_Revenue[[#This Row],[Q3 Mean]]-Customer_Revenue[[#This Row],[Q3 Mean Absolute Deviation]]),0)</f>
        <v>106.07129365833066</v>
      </c>
      <c r="L1350" s="1">
        <f>IFERROR(MAX(0,Customer_Revenue[[#This Row],[Q3 Mean]]+Customer_Revenue[[#This Row],[Q3 Mean Absolute Deviation]]),0)</f>
        <v>191.39486018782316</v>
      </c>
      <c r="M1350" s="2">
        <f>IFERROR(AVERAGEIF(Customer_Revenue[[#This Row],[10/1/2021]:[3/31/2022]], "&gt;0"),0)</f>
        <v>166.45961538461535</v>
      </c>
      <c r="N1350" s="1">
        <f>IFERROR(AVEDEV(Customer_Revenue[[#This Row],[10/1/2021]:[3/31/2022]]),0)</f>
        <v>15.354881656804723</v>
      </c>
      <c r="O1350" s="1">
        <f>IFERROR(MAX(0,#REF!-#REF!),0)</f>
        <v>0</v>
      </c>
      <c r="P1350" s="1">
        <f>IFERROR(#REF!+#REF!,0)</f>
        <v>0</v>
      </c>
      <c r="Q1350">
        <v>15355</v>
      </c>
      <c r="W1350">
        <v>144.07</v>
      </c>
      <c r="AB1350">
        <v>147.62</v>
      </c>
      <c r="AF1350">
        <v>161.82</v>
      </c>
      <c r="AK1350">
        <v>164.19</v>
      </c>
      <c r="AP1350">
        <v>187.85</v>
      </c>
      <c r="AU1350">
        <v>152.35</v>
      </c>
      <c r="AZ1350">
        <v>152.35</v>
      </c>
      <c r="BE1350">
        <v>152.35</v>
      </c>
      <c r="BJ1350">
        <v>152.35</v>
      </c>
      <c r="BO1350">
        <v>152.35</v>
      </c>
      <c r="BT1350">
        <v>187.85</v>
      </c>
      <c r="BY1350">
        <v>152.35</v>
      </c>
      <c r="CD1350">
        <v>152.35</v>
      </c>
      <c r="CI1350">
        <v>152.35</v>
      </c>
      <c r="CK1350" s="17"/>
      <c r="CN1350">
        <v>152.35</v>
      </c>
      <c r="CS1350">
        <v>202.05</v>
      </c>
      <c r="CX1350">
        <v>180.75</v>
      </c>
      <c r="DC1350">
        <v>177.2</v>
      </c>
      <c r="DH1350">
        <v>163</v>
      </c>
      <c r="DM1350">
        <v>159.44999999999999</v>
      </c>
      <c r="DR1350">
        <v>209.15</v>
      </c>
      <c r="DW1350">
        <v>173.65</v>
      </c>
      <c r="EB1350">
        <v>155.9</v>
      </c>
      <c r="EG1350">
        <v>170.1</v>
      </c>
      <c r="EL1350">
        <v>209.15</v>
      </c>
      <c r="EQ1350">
        <v>163</v>
      </c>
      <c r="EV1350">
        <v>155.9</v>
      </c>
      <c r="FA1350">
        <v>177.2</v>
      </c>
      <c r="FF1350">
        <v>158.80000000000001</v>
      </c>
      <c r="FK1350">
        <v>170.1</v>
      </c>
      <c r="FP1350">
        <v>184.3</v>
      </c>
      <c r="FU1350">
        <v>176.55</v>
      </c>
      <c r="FZ1350">
        <v>158.80000000000001</v>
      </c>
      <c r="GE1350">
        <v>151.69999999999999</v>
      </c>
      <c r="GJ1350">
        <v>153.53</v>
      </c>
      <c r="GL1350">
        <v>-71</v>
      </c>
      <c r="GO1350">
        <v>157.08000000000001</v>
      </c>
      <c r="GT1350">
        <v>153.53</v>
      </c>
      <c r="GY1350">
        <v>153.53</v>
      </c>
      <c r="HD1350">
        <v>172.92</v>
      </c>
      <c r="HI1350">
        <v>169.37</v>
      </c>
      <c r="HN1350">
        <v>169.37</v>
      </c>
      <c r="HS1350">
        <v>173.77</v>
      </c>
      <c r="HX1350">
        <v>180.87</v>
      </c>
      <c r="IC1350">
        <v>173.77</v>
      </c>
      <c r="IH1350">
        <v>173.77</v>
      </c>
      <c r="IM1350">
        <v>176.95</v>
      </c>
      <c r="IR1350">
        <v>176.95</v>
      </c>
      <c r="IW1350">
        <v>49.11</v>
      </c>
      <c r="JB1350">
        <v>48.46</v>
      </c>
      <c r="JG1350">
        <v>52.01</v>
      </c>
      <c r="JL1350">
        <v>48.46</v>
      </c>
      <c r="JQ1350">
        <v>150.26</v>
      </c>
    </row>
    <row r="1351" spans="1:278" x14ac:dyDescent="0.3">
      <c r="A1351" s="2">
        <f>IFERROR(AVERAGEIF(Customer_Revenue[[#This Row],[1/3/2022]:[3/31/2022]], "&gt;0"), 0)</f>
        <v>51.603076923076927</v>
      </c>
      <c r="B1351" s="1">
        <f>IFERROR(AVEDEV(Customer_Revenue[[#This Row],[1/3/2022]:[3/31/2022]]),0)</f>
        <v>16.989387755102051</v>
      </c>
      <c r="C1351" s="1">
        <f>IFERROR(MAX(0,#REF!-#REF!),0)</f>
        <v>0</v>
      </c>
      <c r="D1351" s="1">
        <f>IFERROR(#REF!+#REF!,0)</f>
        <v>0</v>
      </c>
      <c r="E1351" s="2">
        <f>IFERROR(AVERAGEIF(Customer_Revenue[[#This Row],[4/1/2022]:[6/30/2022]], "&gt;0"), 0)</f>
        <v>49.008461538461539</v>
      </c>
      <c r="F1351" s="1">
        <f>IFERROR(AVEDEV(Customer_Revenue[[#This Row],[4/1/2022]:[6/30/2022]]),0)</f>
        <v>11.800236686390537</v>
      </c>
      <c r="G1351" s="1">
        <f>IFERROR(MAX(0,#REF!-#REF!),0)</f>
        <v>0</v>
      </c>
      <c r="H1351" s="1">
        <f>IFERROR(#REF!+#REF!,0)</f>
        <v>0</v>
      </c>
      <c r="I1351" s="2">
        <f>IFERROR(AVERAGEIF(Customer_Revenue[[#This Row],[4/1/2022]:[9/30/2022]], "&gt;0"),0)</f>
        <v>46.146923076923066</v>
      </c>
      <c r="J1351" s="1">
        <f>IFERROR(AVEDEV(Customer_Revenue[[#This Row],[4/1/2022]:[9/30/2022]]),0)</f>
        <v>6.6237869822485127</v>
      </c>
      <c r="K1351" s="1">
        <f>IFERROR(MAX(0,Customer_Revenue[[#This Row],[Q3 Mean]]-Customer_Revenue[[#This Row],[Q3 Mean Absolute Deviation]]),0)</f>
        <v>39.523136094674555</v>
      </c>
      <c r="L1351" s="1">
        <f>IFERROR(MAX(0,Customer_Revenue[[#This Row],[Q3 Mean]]+Customer_Revenue[[#This Row],[Q3 Mean Absolute Deviation]]),0)</f>
        <v>52.770710059171577</v>
      </c>
      <c r="M1351" s="2">
        <f>IFERROR(AVERAGEIF(Customer_Revenue[[#This Row],[10/1/2021]:[3/31/2022]], "&gt;0"),0)</f>
        <v>43.283846153846156</v>
      </c>
      <c r="N1351" s="1">
        <f>IFERROR(AVEDEV(Customer_Revenue[[#This Row],[10/1/2021]:[3/31/2022]]),0)</f>
        <v>10.032674897119344</v>
      </c>
      <c r="O1351" s="1">
        <f>IFERROR(MAX(0,#REF!-#REF!),0)</f>
        <v>0</v>
      </c>
      <c r="P1351" s="1">
        <f>IFERROR(#REF!+#REF!,0)</f>
        <v>0</v>
      </c>
      <c r="Q1351">
        <v>15356</v>
      </c>
      <c r="U1351">
        <v>34.54</v>
      </c>
      <c r="Z1351">
        <v>34.54</v>
      </c>
      <c r="AD1351">
        <v>34.54</v>
      </c>
      <c r="AI1351">
        <v>34.54</v>
      </c>
      <c r="AM1351">
        <v>34.54</v>
      </c>
      <c r="AR1351">
        <v>35.229999999999997</v>
      </c>
      <c r="AW1351">
        <v>35.229999999999997</v>
      </c>
      <c r="BB1351">
        <v>35.229999999999997</v>
      </c>
      <c r="BG1351">
        <v>35.229999999999997</v>
      </c>
      <c r="BL1351">
        <v>35.229999999999997</v>
      </c>
      <c r="BQ1351">
        <v>35.229999999999997</v>
      </c>
      <c r="BV1351">
        <v>35.229999999999997</v>
      </c>
      <c r="CA1351">
        <v>35.229999999999997</v>
      </c>
      <c r="CF1351">
        <v>35.229999999999997</v>
      </c>
      <c r="CK1351" s="17">
        <v>165.92999999999998</v>
      </c>
      <c r="CP1351">
        <v>41.73</v>
      </c>
      <c r="CS1351">
        <v>0</v>
      </c>
      <c r="CU1351">
        <v>41.73</v>
      </c>
      <c r="CZ1351">
        <v>41.73</v>
      </c>
      <c r="DE1351">
        <v>41.73</v>
      </c>
      <c r="DJ1351">
        <v>41.73</v>
      </c>
      <c r="DO1351">
        <v>41.73</v>
      </c>
      <c r="DT1351">
        <v>41.73</v>
      </c>
      <c r="DY1351">
        <v>41.73</v>
      </c>
      <c r="ED1351">
        <v>48.83</v>
      </c>
      <c r="EI1351">
        <v>41.73</v>
      </c>
      <c r="EN1351">
        <v>45.28</v>
      </c>
      <c r="ES1351">
        <v>48.83</v>
      </c>
      <c r="EX1351">
        <v>45.28</v>
      </c>
      <c r="FC1351">
        <v>41.73</v>
      </c>
      <c r="FH1351">
        <v>41.73</v>
      </c>
      <c r="FM1351">
        <v>41.73</v>
      </c>
      <c r="FR1351">
        <v>41.73</v>
      </c>
      <c r="FW1351">
        <v>45.28</v>
      </c>
      <c r="GB1351">
        <v>41.73</v>
      </c>
      <c r="GG1351">
        <v>41.73</v>
      </c>
      <c r="GL1351">
        <v>35.809999999999995</v>
      </c>
      <c r="GQ1351">
        <v>42.91</v>
      </c>
      <c r="GV1351">
        <v>42.91</v>
      </c>
      <c r="HA1351">
        <v>125.71</v>
      </c>
      <c r="HF1351">
        <v>42.91</v>
      </c>
      <c r="HK1351">
        <v>42.91</v>
      </c>
      <c r="HP1351">
        <v>42.91</v>
      </c>
      <c r="HU1351">
        <v>50.01</v>
      </c>
      <c r="HZ1351">
        <v>42.91</v>
      </c>
      <c r="IE1351">
        <v>42.91</v>
      </c>
      <c r="IJ1351">
        <v>42.91</v>
      </c>
      <c r="IO1351">
        <v>42.54</v>
      </c>
      <c r="IT1351">
        <v>42.54</v>
      </c>
      <c r="IY1351">
        <v>42.54</v>
      </c>
      <c r="JD1351">
        <v>42.54</v>
      </c>
      <c r="JI1351">
        <v>42.54</v>
      </c>
      <c r="JN1351">
        <v>42.54</v>
      </c>
    </row>
    <row r="1352" spans="1:278" x14ac:dyDescent="0.3">
      <c r="A1352" s="2">
        <f>IFERROR(AVERAGEIF(Customer_Revenue[[#This Row],[1/3/2022]:[3/31/2022]], "&gt;0"), 0)</f>
        <v>57.56</v>
      </c>
      <c r="B1352" s="1">
        <f>IFERROR(AVEDEV(Customer_Revenue[[#This Row],[1/3/2022]:[3/31/2022]]),0)</f>
        <v>0</v>
      </c>
      <c r="C1352" s="1">
        <f>IFERROR(MAX(0,#REF!-#REF!),0)</f>
        <v>0</v>
      </c>
      <c r="D1352" s="1">
        <f>IFERROR(#REF!+#REF!,0)</f>
        <v>0</v>
      </c>
      <c r="E1352" s="2">
        <f>IFERROR(AVERAGEIF(Customer_Revenue[[#This Row],[4/1/2022]:[6/30/2022]], "&gt;0"), 0)</f>
        <v>59.573333333333331</v>
      </c>
      <c r="F1352" s="1">
        <f>IFERROR(AVEDEV(Customer_Revenue[[#This Row],[4/1/2022]:[6/30/2022]]),0)</f>
        <v>22.340000000000003</v>
      </c>
      <c r="G1352" s="1">
        <f>IFERROR(MAX(0,#REF!-#REF!),0)</f>
        <v>0</v>
      </c>
      <c r="H1352" s="1">
        <f>IFERROR(#REF!+#REF!,0)</f>
        <v>0</v>
      </c>
      <c r="I1352" s="2">
        <f>IFERROR(AVERAGEIF(Customer_Revenue[[#This Row],[4/1/2022]:[9/30/2022]], "&gt;0"),0)</f>
        <v>60.022857142857148</v>
      </c>
      <c r="J1352" s="1">
        <f>IFERROR(AVEDEV(Customer_Revenue[[#This Row],[4/1/2022]:[9/30/2022]]),0)</f>
        <v>13.129999999999999</v>
      </c>
      <c r="K1352" s="1">
        <f>IFERROR(MAX(0,Customer_Revenue[[#This Row],[Q3 Mean]]-Customer_Revenue[[#This Row],[Q3 Mean Absolute Deviation]]),0)</f>
        <v>46.892857142857153</v>
      </c>
      <c r="L1352" s="1">
        <f>IFERROR(MAX(0,Customer_Revenue[[#This Row],[Q3 Mean]]+Customer_Revenue[[#This Row],[Q3 Mean Absolute Deviation]]),0)</f>
        <v>73.152857142857144</v>
      </c>
      <c r="M1352" s="2">
        <f>IFERROR(AVERAGEIF(Customer_Revenue[[#This Row],[10/1/2021]:[3/31/2022]], "&gt;0"),0)</f>
        <v>60.843333333333334</v>
      </c>
      <c r="N1352" s="1">
        <f>IFERROR(AVEDEV(Customer_Revenue[[#This Row],[10/1/2021]:[3/31/2022]]),0)</f>
        <v>14.900408163265309</v>
      </c>
      <c r="O1352" s="1">
        <f>IFERROR(MAX(0,#REF!-#REF!),0)</f>
        <v>0</v>
      </c>
      <c r="P1352" s="1">
        <f>IFERROR(#REF!+#REF!,0)</f>
        <v>0</v>
      </c>
      <c r="Q1352">
        <v>15357</v>
      </c>
      <c r="AH1352">
        <v>67.41</v>
      </c>
      <c r="AL1352">
        <v>0</v>
      </c>
      <c r="BA1352">
        <v>67.41</v>
      </c>
      <c r="CB1352">
        <v>57.56</v>
      </c>
      <c r="CK1352" s="17"/>
      <c r="CV1352">
        <v>57.56</v>
      </c>
      <c r="DI1352">
        <v>57.56</v>
      </c>
      <c r="EC1352">
        <v>57.56</v>
      </c>
      <c r="EW1352">
        <v>59.06</v>
      </c>
      <c r="FQ1352">
        <v>59.06</v>
      </c>
      <c r="GJ1352">
        <v>60.6</v>
      </c>
      <c r="GK1352">
        <v>0</v>
      </c>
      <c r="HE1352">
        <v>60.6</v>
      </c>
      <c r="HY1352">
        <v>60.6</v>
      </c>
      <c r="IS1352">
        <v>60.12</v>
      </c>
      <c r="JR1352">
        <v>60.12</v>
      </c>
    </row>
    <row r="1353" spans="1:278" x14ac:dyDescent="0.3">
      <c r="A1353" s="2">
        <f>IFERROR(AVERAGEIF(Customer_Revenue[[#This Row],[1/3/2022]:[3/31/2022]], "&gt;0"), 0)</f>
        <v>8.1328571428571426</v>
      </c>
      <c r="B1353" s="1">
        <f>IFERROR(AVEDEV(Customer_Revenue[[#This Row],[1/3/2022]:[3/31/2022]]),0)</f>
        <v>3.3453124999999999</v>
      </c>
      <c r="C1353" s="1">
        <f>IFERROR(MAX(0,#REF!-#REF!),0)</f>
        <v>0</v>
      </c>
      <c r="D1353" s="1">
        <f>IFERROR(#REF!+#REF!,0)</f>
        <v>0</v>
      </c>
      <c r="E1353" s="2">
        <f>IFERROR(AVERAGEIF(Customer_Revenue[[#This Row],[4/1/2022]:[6/30/2022]], "&gt;0"), 0)</f>
        <v>25.317142857142862</v>
      </c>
      <c r="F1353" s="1">
        <f>IFERROR(AVEDEV(Customer_Revenue[[#This Row],[4/1/2022]:[6/30/2022]]),0)</f>
        <v>23.690204081632658</v>
      </c>
      <c r="G1353" s="1">
        <f>IFERROR(MAX(0,#REF!-#REF!),0)</f>
        <v>0</v>
      </c>
      <c r="H1353" s="1">
        <f>IFERROR(#REF!+#REF!,0)</f>
        <v>0</v>
      </c>
      <c r="I1353" s="2">
        <f>IFERROR(AVERAGEIF(Customer_Revenue[[#This Row],[4/1/2022]:[9/30/2022]], "&gt;0"),0)</f>
        <v>16.912857142857145</v>
      </c>
      <c r="J1353" s="1">
        <f>IFERROR(AVEDEV(Customer_Revenue[[#This Row],[4/1/2022]:[9/30/2022]]),0)</f>
        <v>14.56020408163265</v>
      </c>
      <c r="K1353" s="1">
        <f>IFERROR(MAX(0,Customer_Revenue[[#This Row],[Q3 Mean]]-Customer_Revenue[[#This Row],[Q3 Mean Absolute Deviation]]),0)</f>
        <v>2.3526530612244958</v>
      </c>
      <c r="L1353" s="1">
        <f>IFERROR(MAX(0,Customer_Revenue[[#This Row],[Q3 Mean]]+Customer_Revenue[[#This Row],[Q3 Mean Absolute Deviation]]),0)</f>
        <v>31.473061224489797</v>
      </c>
      <c r="M1353" s="2">
        <f>IFERROR(AVERAGEIF(Customer_Revenue[[#This Row],[10/1/2021]:[3/31/2022]], "&gt;0"),0)</f>
        <v>11.113076923076921</v>
      </c>
      <c r="N1353" s="1">
        <f>IFERROR(AVEDEV(Customer_Revenue[[#This Row],[10/1/2021]:[3/31/2022]]),0)</f>
        <v>6.3146938775510222</v>
      </c>
      <c r="O1353" s="1">
        <f>IFERROR(MAX(0,#REF!-#REF!),0)</f>
        <v>0</v>
      </c>
      <c r="P1353" s="1">
        <f>IFERROR(#REF!+#REF!,0)</f>
        <v>0</v>
      </c>
      <c r="Q1353">
        <v>15358</v>
      </c>
      <c r="Z1353">
        <v>28.15</v>
      </c>
      <c r="AI1353">
        <v>19.11</v>
      </c>
      <c r="AR1353">
        <v>23.63</v>
      </c>
      <c r="BB1353">
        <v>5.55</v>
      </c>
      <c r="BL1353">
        <v>5.55</v>
      </c>
      <c r="BV1353">
        <v>5.55</v>
      </c>
      <c r="CF1353">
        <v>5.55</v>
      </c>
      <c r="CK1353" s="17"/>
      <c r="CP1353">
        <v>5.55</v>
      </c>
      <c r="CR1353">
        <v>0</v>
      </c>
      <c r="CZ1353">
        <v>5.55</v>
      </c>
      <c r="DJ1353">
        <v>5.55</v>
      </c>
      <c r="DT1353">
        <v>10.07</v>
      </c>
      <c r="ED1353">
        <v>14.59</v>
      </c>
      <c r="EN1353">
        <v>10.07</v>
      </c>
      <c r="EX1353">
        <v>19.11</v>
      </c>
      <c r="FH1353">
        <v>5.55</v>
      </c>
      <c r="FR1353">
        <v>5.55</v>
      </c>
      <c r="GB1353">
        <v>50.75</v>
      </c>
      <c r="GL1353">
        <v>6.73</v>
      </c>
      <c r="GV1353">
        <v>6.73</v>
      </c>
      <c r="HA1353">
        <v>82.8</v>
      </c>
      <c r="HF1353">
        <v>6.73</v>
      </c>
      <c r="HP1353">
        <v>6.73</v>
      </c>
      <c r="HZ1353">
        <v>15.77</v>
      </c>
      <c r="IJ1353">
        <v>6.73</v>
      </c>
      <c r="IT1353">
        <v>6.36</v>
      </c>
      <c r="JD1353">
        <v>6.36</v>
      </c>
      <c r="JN1353">
        <v>10.88</v>
      </c>
    </row>
    <row r="1354" spans="1:278" x14ac:dyDescent="0.3">
      <c r="A1354" s="2">
        <f>IFERROR(AVERAGEIF(Customer_Revenue[[#This Row],[1/3/2022]:[3/31/2022]], "&gt;0"), 0)</f>
        <v>68.7</v>
      </c>
      <c r="B1354" s="1">
        <f>IFERROR(AVEDEV(Customer_Revenue[[#This Row],[1/3/2022]:[3/31/2022]]),0)</f>
        <v>34.35</v>
      </c>
      <c r="C1354" s="1">
        <f>IFERROR(MAX(0,#REF!-#REF!),0)</f>
        <v>0</v>
      </c>
      <c r="D1354" s="1">
        <f>IFERROR(#REF!+#REF!,0)</f>
        <v>0</v>
      </c>
      <c r="E1354" s="2">
        <f>IFERROR(AVERAGEIF(Customer_Revenue[[#This Row],[4/1/2022]:[6/30/2022]], "&gt;0"), 0)</f>
        <v>69.093333333333334</v>
      </c>
      <c r="F1354" s="1">
        <f>IFERROR(AVEDEV(Customer_Revenue[[#This Row],[4/1/2022]:[6/30/2022]]),0)</f>
        <v>25.910000000000004</v>
      </c>
      <c r="G1354" s="1">
        <f>IFERROR(MAX(0,#REF!-#REF!),0)</f>
        <v>0</v>
      </c>
      <c r="H1354" s="1">
        <f>IFERROR(#REF!+#REF!,0)</f>
        <v>0</v>
      </c>
      <c r="I1354" s="2">
        <f>IFERROR(AVERAGEIF(Customer_Revenue[[#This Row],[4/1/2022]:[9/30/2022]], "&gt;0"),0)</f>
        <v>69.437142857142845</v>
      </c>
      <c r="J1354" s="1">
        <f>IFERROR(AVEDEV(Customer_Revenue[[#This Row],[4/1/2022]:[9/30/2022]]),0)</f>
        <v>15.189375000000005</v>
      </c>
      <c r="K1354" s="1">
        <f>IFERROR(MAX(0,Customer_Revenue[[#This Row],[Q3 Mean]]-Customer_Revenue[[#This Row],[Q3 Mean Absolute Deviation]]),0)</f>
        <v>54.24776785714284</v>
      </c>
      <c r="L1354" s="1">
        <f>IFERROR(MAX(0,Customer_Revenue[[#This Row],[Q3 Mean]]+Customer_Revenue[[#This Row],[Q3 Mean Absolute Deviation]]),0)</f>
        <v>84.626517857142858</v>
      </c>
      <c r="M1354" s="2">
        <f>IFERROR(AVERAGEIF(Customer_Revenue[[#This Row],[10/1/2021]:[3/31/2022]], "&gt;0"),0)</f>
        <v>68.7</v>
      </c>
      <c r="N1354" s="1">
        <f>IFERROR(AVEDEV(Customer_Revenue[[#This Row],[10/1/2021]:[3/31/2022]]),0)</f>
        <v>28.040816326530614</v>
      </c>
      <c r="O1354" s="1">
        <f>IFERROR(MAX(0,#REF!-#REF!),0)</f>
        <v>0</v>
      </c>
      <c r="P1354" s="1">
        <f>IFERROR(#REF!+#REF!,0)</f>
        <v>0</v>
      </c>
      <c r="Q1354">
        <v>15359</v>
      </c>
      <c r="AI1354">
        <v>68.7</v>
      </c>
      <c r="BB1354">
        <v>68.7</v>
      </c>
      <c r="BV1354">
        <v>68.7</v>
      </c>
      <c r="CK1354" s="17"/>
      <c r="CR1354">
        <v>0</v>
      </c>
      <c r="DF1354">
        <v>0</v>
      </c>
      <c r="DJ1354">
        <v>68.7</v>
      </c>
      <c r="ED1354">
        <v>68.7</v>
      </c>
      <c r="EX1354">
        <v>68.7</v>
      </c>
      <c r="FR1354">
        <v>68.7</v>
      </c>
      <c r="FS1354">
        <v>0</v>
      </c>
      <c r="GL1354">
        <v>69.88</v>
      </c>
      <c r="HF1354">
        <v>69.88</v>
      </c>
      <c r="HZ1354">
        <v>69.88</v>
      </c>
      <c r="IT1354">
        <v>69.510000000000005</v>
      </c>
      <c r="JN1354">
        <v>69.510000000000005</v>
      </c>
    </row>
    <row r="1355" spans="1:278" x14ac:dyDescent="0.3">
      <c r="A1355" s="2">
        <f>IFERROR(AVERAGEIF(Customer_Revenue[[#This Row],[1/3/2022]:[3/31/2022]], "&gt;0"), 0)</f>
        <v>16.690000000000001</v>
      </c>
      <c r="B1355" s="1">
        <f>IFERROR(AVEDEV(Customer_Revenue[[#This Row],[1/3/2022]:[3/31/2022]]),0)</f>
        <v>3.3380000000000001</v>
      </c>
      <c r="C1355" s="1">
        <f>IFERROR(MAX(0,#REF!-#REF!),0)</f>
        <v>0</v>
      </c>
      <c r="D1355" s="1">
        <f>IFERROR(#REF!+#REF!,0)</f>
        <v>0</v>
      </c>
      <c r="E1355" s="2">
        <f>IFERROR(AVERAGEIF(Customer_Revenue[[#This Row],[4/1/2022]:[6/30/2022]], "&gt;0"), 0)</f>
        <v>32.083333333333336</v>
      </c>
      <c r="F1355" s="1">
        <f>IFERROR(AVEDEV(Customer_Revenue[[#This Row],[4/1/2022]:[6/30/2022]]),0)</f>
        <v>4.5562130177514781</v>
      </c>
      <c r="G1355" s="1">
        <f>IFERROR(MAX(0,#REF!-#REF!),0)</f>
        <v>0</v>
      </c>
      <c r="H1355" s="1">
        <f>IFERROR(#REF!+#REF!,0)</f>
        <v>0</v>
      </c>
      <c r="I1355" s="2">
        <f>IFERROR(AVERAGEIF(Customer_Revenue[[#This Row],[4/1/2022]:[9/30/2022]], "&gt;0"),0)</f>
        <v>32.50692307692308</v>
      </c>
      <c r="J1355" s="1">
        <f>IFERROR(AVEDEV(Customer_Revenue[[#This Row],[4/1/2022]:[9/30/2022]]),0)</f>
        <v>2.3187379972565143</v>
      </c>
      <c r="K1355" s="1">
        <f>IFERROR(MAX(0,Customer_Revenue[[#This Row],[Q3 Mean]]-Customer_Revenue[[#This Row],[Q3 Mean Absolute Deviation]]),0)</f>
        <v>30.188185079666567</v>
      </c>
      <c r="L1355" s="1">
        <f>IFERROR(MAX(0,Customer_Revenue[[#This Row],[Q3 Mean]]+Customer_Revenue[[#This Row],[Q3 Mean Absolute Deviation]]),0)</f>
        <v>34.825661074179592</v>
      </c>
      <c r="M1355" s="2">
        <f>IFERROR(AVERAGEIF(Customer_Revenue[[#This Row],[10/1/2021]:[3/31/2022]], "&gt;0"),0)</f>
        <v>23.055454545454548</v>
      </c>
      <c r="N1355" s="1">
        <f>IFERROR(AVEDEV(Customer_Revenue[[#This Row],[10/1/2021]:[3/31/2022]]),0)</f>
        <v>12.286363636363639</v>
      </c>
      <c r="O1355" s="1">
        <f>IFERROR(MAX(0,#REF!-#REF!),0)</f>
        <v>0</v>
      </c>
      <c r="P1355" s="1">
        <f>IFERROR(#REF!+#REF!,0)</f>
        <v>0</v>
      </c>
      <c r="Q1355">
        <v>15362</v>
      </c>
      <c r="T1355">
        <v>41.26</v>
      </c>
      <c r="Y1355">
        <v>18.3</v>
      </c>
      <c r="AD1355">
        <v>58.68</v>
      </c>
      <c r="AH1355">
        <v>18.3</v>
      </c>
      <c r="AL1355">
        <v>16.899999999999999</v>
      </c>
      <c r="AQ1355">
        <v>16.72</v>
      </c>
      <c r="AV1355">
        <v>16.690000000000001</v>
      </c>
      <c r="BA1355">
        <v>16.690000000000001</v>
      </c>
      <c r="BF1355">
        <v>16.690000000000001</v>
      </c>
      <c r="BK1355">
        <v>16.690000000000001</v>
      </c>
      <c r="BP1355">
        <v>0</v>
      </c>
      <c r="BU1355">
        <v>0</v>
      </c>
      <c r="CK1355" s="17"/>
      <c r="CY1355">
        <v>0</v>
      </c>
      <c r="DD1355">
        <v>0</v>
      </c>
      <c r="DI1355">
        <v>16.690000000000001</v>
      </c>
      <c r="DJ1355">
        <v>-16.690000000000001</v>
      </c>
      <c r="DN1355">
        <v>0</v>
      </c>
      <c r="DS1355">
        <v>0</v>
      </c>
      <c r="DX1355">
        <v>0</v>
      </c>
      <c r="EC1355">
        <v>0</v>
      </c>
      <c r="EH1355">
        <v>0</v>
      </c>
      <c r="EM1355">
        <v>0</v>
      </c>
      <c r="ER1355">
        <v>0</v>
      </c>
      <c r="EW1355">
        <v>31.57</v>
      </c>
      <c r="FB1355">
        <v>31.57</v>
      </c>
      <c r="FG1355">
        <v>31.57</v>
      </c>
      <c r="FL1355">
        <v>31.57</v>
      </c>
      <c r="FQ1355">
        <v>31.57</v>
      </c>
      <c r="FV1355">
        <v>31.57</v>
      </c>
      <c r="GA1355">
        <v>31.57</v>
      </c>
      <c r="GF1355">
        <v>31.57</v>
      </c>
      <c r="GK1355">
        <v>33.11</v>
      </c>
      <c r="GP1355">
        <v>33.11</v>
      </c>
      <c r="GU1355">
        <v>33.11</v>
      </c>
      <c r="GZ1355">
        <v>33.11</v>
      </c>
      <c r="HE1355">
        <v>33.11</v>
      </c>
      <c r="HJ1355">
        <v>33.11</v>
      </c>
      <c r="HO1355">
        <v>33.11</v>
      </c>
      <c r="HT1355">
        <v>33.11</v>
      </c>
      <c r="HY1355">
        <v>33.11</v>
      </c>
      <c r="ID1355">
        <v>33.11</v>
      </c>
      <c r="II1355">
        <v>33.11</v>
      </c>
      <c r="IN1355">
        <v>32.630000000000003</v>
      </c>
      <c r="IS1355">
        <v>32.630000000000003</v>
      </c>
      <c r="IX1355">
        <v>32.630000000000003</v>
      </c>
      <c r="JC1355">
        <v>32.630000000000003</v>
      </c>
      <c r="JH1355">
        <v>32.630000000000003</v>
      </c>
      <c r="JM1355">
        <v>32.630000000000003</v>
      </c>
      <c r="JR1355">
        <v>32.630000000000003</v>
      </c>
    </row>
    <row r="1356" spans="1:278" x14ac:dyDescent="0.3">
      <c r="A1356" s="2">
        <f>IFERROR(AVERAGEIF(Customer_Revenue[[#This Row],[1/3/2022]:[3/31/2022]], "&gt;0"), 0)</f>
        <v>63.69</v>
      </c>
      <c r="B1356" s="1">
        <f>IFERROR(AVEDEV(Customer_Revenue[[#This Row],[1/3/2022]:[3/31/2022]]),0)</f>
        <v>0</v>
      </c>
      <c r="C1356" s="1">
        <f>IFERROR(MAX(0,#REF!-#REF!),0)</f>
        <v>0</v>
      </c>
      <c r="D1356" s="1">
        <f>IFERROR(#REF!+#REF!,0)</f>
        <v>0</v>
      </c>
      <c r="E1356" s="2">
        <f>IFERROR(AVERAGEIF(Customer_Revenue[[#This Row],[4/1/2022]:[6/30/2022]], "&gt;0"), 0)</f>
        <v>58.59</v>
      </c>
      <c r="F1356" s="1">
        <f>IFERROR(AVEDEV(Customer_Revenue[[#This Row],[4/1/2022]:[6/30/2022]]),0)</f>
        <v>3.3999999999999986</v>
      </c>
      <c r="G1356" s="1">
        <f>IFERROR(MAX(0,#REF!-#REF!),0)</f>
        <v>0</v>
      </c>
      <c r="H1356" s="1">
        <f>IFERROR(#REF!+#REF!,0)</f>
        <v>0</v>
      </c>
      <c r="I1356" s="2">
        <f>IFERROR(AVERAGEIF(Customer_Revenue[[#This Row],[4/1/2022]:[9/30/2022]], "&gt;0"),0)</f>
        <v>57.548333333333339</v>
      </c>
      <c r="J1356" s="1">
        <f>IFERROR(AVEDEV(Customer_Revenue[[#This Row],[4/1/2022]:[9/30/2022]]),0)</f>
        <v>2.0472222222222243</v>
      </c>
      <c r="K1356" s="1">
        <f>IFERROR(MAX(0,Customer_Revenue[[#This Row],[Q3 Mean]]-Customer_Revenue[[#This Row],[Q3 Mean Absolute Deviation]]),0)</f>
        <v>55.501111111111115</v>
      </c>
      <c r="L1356" s="1">
        <f>IFERROR(MAX(0,Customer_Revenue[[#This Row],[Q3 Mean]]+Customer_Revenue[[#This Row],[Q3 Mean Absolute Deviation]]),0)</f>
        <v>59.595555555555563</v>
      </c>
      <c r="M1356" s="2">
        <f>IFERROR(AVERAGEIF(Customer_Revenue[[#This Row],[10/1/2021]:[3/31/2022]], "&gt;0"),0)</f>
        <v>61.629999999999995</v>
      </c>
      <c r="N1356" s="1">
        <f>IFERROR(AVEDEV(Customer_Revenue[[#This Row],[10/1/2021]:[3/31/2022]]),0)</f>
        <v>3.09</v>
      </c>
      <c r="O1356" s="1">
        <f>IFERROR(MAX(0,#REF!-#REF!),0)</f>
        <v>0</v>
      </c>
      <c r="P1356" s="1">
        <f>IFERROR(#REF!+#REF!,0)</f>
        <v>0</v>
      </c>
      <c r="Q1356">
        <v>15363</v>
      </c>
      <c r="Y1356">
        <v>55.45</v>
      </c>
      <c r="AS1356">
        <v>63.69</v>
      </c>
      <c r="BR1356">
        <v>63.69</v>
      </c>
      <c r="CK1356" s="17"/>
      <c r="EO1356">
        <v>63.69</v>
      </c>
      <c r="FI1356">
        <v>63.69</v>
      </c>
      <c r="GC1356">
        <v>55.45</v>
      </c>
      <c r="GW1356">
        <v>56.63</v>
      </c>
      <c r="HQ1356">
        <v>56.63</v>
      </c>
      <c r="IK1356">
        <v>56.63</v>
      </c>
      <c r="JE1356">
        <v>56.26</v>
      </c>
    </row>
    <row r="1357" spans="1:278" x14ac:dyDescent="0.3">
      <c r="A1357" s="2">
        <f>IFERROR(AVERAGEIF(Customer_Revenue[[#This Row],[1/3/2022]:[3/31/2022]], "&gt;0"), 0)</f>
        <v>81.466666666666654</v>
      </c>
      <c r="B1357" s="1">
        <f>IFERROR(AVEDEV(Customer_Revenue[[#This Row],[1/3/2022]:[3/31/2022]]),0)</f>
        <v>1.7233333333333316</v>
      </c>
      <c r="C1357" s="1">
        <f>IFERROR(MAX(0,#REF!-#REF!),0)</f>
        <v>0</v>
      </c>
      <c r="D1357" s="1">
        <f>IFERROR(#REF!+#REF!,0)</f>
        <v>0</v>
      </c>
      <c r="E1357" s="2">
        <f>IFERROR(AVERAGEIF(Customer_Revenue[[#This Row],[4/1/2022]:[6/30/2022]], "&gt;0"), 0)</f>
        <v>84.773846153846151</v>
      </c>
      <c r="F1357" s="1">
        <f>IFERROR(AVEDEV(Customer_Revenue[[#This Row],[4/1/2022]:[6/30/2022]]),0)</f>
        <v>11.245510204081635</v>
      </c>
      <c r="G1357" s="1">
        <f>IFERROR(MAX(0,#REF!-#REF!),0)</f>
        <v>0</v>
      </c>
      <c r="H1357" s="1">
        <f>IFERROR(#REF!+#REF!,0)</f>
        <v>0</v>
      </c>
      <c r="I1357" s="2">
        <f>IFERROR(AVERAGEIF(Customer_Revenue[[#This Row],[4/1/2022]:[9/30/2022]], "&gt;0"),0)</f>
        <v>85.20222222222219</v>
      </c>
      <c r="J1357" s="1">
        <f>IFERROR(AVEDEV(Customer_Revenue[[#This Row],[4/1/2022]:[9/30/2022]]),0)</f>
        <v>15.33640000000001</v>
      </c>
      <c r="K1357" s="1">
        <f>IFERROR(MAX(0,Customer_Revenue[[#This Row],[Q3 Mean]]-Customer_Revenue[[#This Row],[Q3 Mean Absolute Deviation]]),0)</f>
        <v>69.865822222222178</v>
      </c>
      <c r="L1357" s="1">
        <f>IFERROR(MAX(0,Customer_Revenue[[#This Row],[Q3 Mean]]+Customer_Revenue[[#This Row],[Q3 Mean Absolute Deviation]]),0)</f>
        <v>100.5386222222222</v>
      </c>
      <c r="M1357" s="2">
        <f>IFERROR(AVERAGEIF(Customer_Revenue[[#This Row],[10/1/2021]:[3/31/2022]], "&gt;0"),0)</f>
        <v>78.767692307692329</v>
      </c>
      <c r="N1357" s="1">
        <f>IFERROR(AVEDEV(Customer_Revenue[[#This Row],[10/1/2021]:[3/31/2022]]),0)</f>
        <v>10.814489795918361</v>
      </c>
      <c r="O1357" s="1">
        <f>IFERROR(MAX(0,#REF!-#REF!),0)</f>
        <v>0</v>
      </c>
      <c r="P1357" s="1">
        <f>IFERROR(#REF!+#REF!,0)</f>
        <v>0</v>
      </c>
      <c r="Q1357">
        <v>15364</v>
      </c>
      <c r="T1357">
        <v>72.41</v>
      </c>
      <c r="Y1357">
        <v>72.41</v>
      </c>
      <c r="AD1357">
        <v>97.41</v>
      </c>
      <c r="AH1357">
        <v>72.41</v>
      </c>
      <c r="AL1357">
        <v>72.41</v>
      </c>
      <c r="AQ1357">
        <v>72.41</v>
      </c>
      <c r="AV1357">
        <v>72.41</v>
      </c>
      <c r="BA1357">
        <v>72.41</v>
      </c>
      <c r="BF1357">
        <v>75.95</v>
      </c>
      <c r="BK1357">
        <v>75.95</v>
      </c>
      <c r="BP1357">
        <v>75.95</v>
      </c>
      <c r="BU1357">
        <v>75.95</v>
      </c>
      <c r="BY1357">
        <v>81.14</v>
      </c>
      <c r="BZ1357">
        <v>0</v>
      </c>
      <c r="CD1357">
        <v>81.14</v>
      </c>
      <c r="CE1357">
        <v>0</v>
      </c>
      <c r="CJ1357">
        <v>81.14</v>
      </c>
      <c r="CK1357" s="17"/>
      <c r="CO1357">
        <v>81.14</v>
      </c>
      <c r="CT1357">
        <v>81.14</v>
      </c>
      <c r="CY1357">
        <v>81.14</v>
      </c>
      <c r="DD1357">
        <v>83.14</v>
      </c>
      <c r="DI1357">
        <v>75.95</v>
      </c>
      <c r="DN1357">
        <v>77.95</v>
      </c>
      <c r="DS1357">
        <v>82.05</v>
      </c>
      <c r="DX1357">
        <v>82.05</v>
      </c>
      <c r="EC1357">
        <v>84.05</v>
      </c>
      <c r="EH1357">
        <v>83.55</v>
      </c>
      <c r="EM1357">
        <v>84.3</v>
      </c>
      <c r="ER1357">
        <v>84.3</v>
      </c>
      <c r="EW1357">
        <v>84.3</v>
      </c>
      <c r="FB1357">
        <v>84.3</v>
      </c>
      <c r="FG1357">
        <v>84.3</v>
      </c>
      <c r="FL1357">
        <v>84.3</v>
      </c>
      <c r="FQ1357">
        <v>84.3</v>
      </c>
      <c r="FV1357">
        <v>84.3</v>
      </c>
      <c r="GA1357">
        <v>84.3</v>
      </c>
      <c r="GF1357">
        <v>84.3</v>
      </c>
      <c r="GJ1357">
        <v>85.84</v>
      </c>
      <c r="GK1357">
        <v>0</v>
      </c>
      <c r="GP1357">
        <v>85.84</v>
      </c>
      <c r="GU1357">
        <v>85.84</v>
      </c>
      <c r="GZ1357">
        <v>85.84</v>
      </c>
      <c r="HE1357">
        <v>85.84</v>
      </c>
      <c r="HI1357">
        <v>85.84</v>
      </c>
      <c r="HJ1357">
        <v>0</v>
      </c>
      <c r="HO1357">
        <v>85.84</v>
      </c>
      <c r="HT1357">
        <v>85.84</v>
      </c>
      <c r="HY1357">
        <v>85.84</v>
      </c>
      <c r="ID1357">
        <v>85.84</v>
      </c>
      <c r="II1357">
        <v>85.84</v>
      </c>
      <c r="IN1357">
        <v>85.36</v>
      </c>
      <c r="IS1357">
        <v>85.36</v>
      </c>
      <c r="IX1357">
        <v>85.36</v>
      </c>
      <c r="JB1357">
        <v>85.36</v>
      </c>
      <c r="JC1357">
        <v>0</v>
      </c>
      <c r="JH1357">
        <v>85.36</v>
      </c>
      <c r="JM1357">
        <v>85.36</v>
      </c>
      <c r="JR1357">
        <v>85.36</v>
      </c>
    </row>
    <row r="1358" spans="1:278" x14ac:dyDescent="0.3">
      <c r="A1358" s="2">
        <f>IFERROR(AVERAGEIF(Customer_Revenue[[#This Row],[1/3/2022]:[3/31/2022]], "&gt;0"), 0)</f>
        <v>34.538571428571437</v>
      </c>
      <c r="B1358" s="1">
        <f>IFERROR(AVEDEV(Customer_Revenue[[#This Row],[1/3/2022]:[3/31/2022]]),0)</f>
        <v>22.478437499999995</v>
      </c>
      <c r="C1358" s="1">
        <f>IFERROR(MAX(0,#REF!-#REF!),0)</f>
        <v>0</v>
      </c>
      <c r="D1358" s="1">
        <f>IFERROR(#REF!+#REF!,0)</f>
        <v>0</v>
      </c>
      <c r="E1358" s="2">
        <f>IFERROR(AVERAGEIF(Customer_Revenue[[#This Row],[4/1/2022]:[6/30/2022]], "&gt;0"), 0)</f>
        <v>30.887999999999998</v>
      </c>
      <c r="F1358" s="1">
        <f>IFERROR(AVEDEV(Customer_Revenue[[#This Row],[4/1/2022]:[6/30/2022]]),0)</f>
        <v>8.5799999999999983</v>
      </c>
      <c r="G1358" s="1">
        <f>IFERROR(MAX(0,#REF!-#REF!),0)</f>
        <v>0</v>
      </c>
      <c r="H1358" s="1">
        <f>IFERROR(#REF!+#REF!,0)</f>
        <v>0</v>
      </c>
      <c r="I1358" s="2">
        <f>IFERROR(AVERAGEIF(Customer_Revenue[[#This Row],[4/1/2022]:[9/30/2022]], "&gt;0"),0)</f>
        <v>31.486666666666665</v>
      </c>
      <c r="J1358" s="1">
        <f>IFERROR(AVEDEV(Customer_Revenue[[#This Row],[4/1/2022]:[9/30/2022]]),0)</f>
        <v>4.4714792899408273</v>
      </c>
      <c r="K1358" s="1">
        <f>IFERROR(MAX(0,Customer_Revenue[[#This Row],[Q3 Mean]]-Customer_Revenue[[#This Row],[Q3 Mean Absolute Deviation]]),0)</f>
        <v>27.015187376725837</v>
      </c>
      <c r="L1358" s="1">
        <f>IFERROR(MAX(0,Customer_Revenue[[#This Row],[Q3 Mean]]+Customer_Revenue[[#This Row],[Q3 Mean Absolute Deviation]]),0)</f>
        <v>35.958145956607495</v>
      </c>
      <c r="M1358" s="2">
        <f>IFERROR(AVERAGEIF(Customer_Revenue[[#This Row],[10/1/2021]:[3/31/2022]], "&gt;0"),0)</f>
        <v>34.324285714285722</v>
      </c>
      <c r="N1358" s="1">
        <f>IFERROR(AVEDEV(Customer_Revenue[[#This Row],[10/1/2021]:[3/31/2022]]),0)</f>
        <v>14.969999999999988</v>
      </c>
      <c r="O1358" s="1">
        <f>IFERROR(MAX(0,#REF!-#REF!),0)</f>
        <v>0</v>
      </c>
      <c r="P1358" s="1">
        <f>IFERROR(#REF!+#REF!,0)</f>
        <v>0</v>
      </c>
      <c r="Q1358">
        <v>15366</v>
      </c>
      <c r="T1358">
        <v>34.11</v>
      </c>
      <c r="AD1358">
        <v>34.11</v>
      </c>
      <c r="AL1358">
        <v>34.11</v>
      </c>
      <c r="AM1358">
        <v>0</v>
      </c>
      <c r="AR1358">
        <v>34.11</v>
      </c>
      <c r="BB1358">
        <v>34.11</v>
      </c>
      <c r="BL1358">
        <v>34.11</v>
      </c>
      <c r="BV1358">
        <v>34.11</v>
      </c>
      <c r="CF1358">
        <v>34.11</v>
      </c>
      <c r="CK1358" s="17"/>
      <c r="CP1358">
        <v>34.11</v>
      </c>
      <c r="CZ1358">
        <v>34.11</v>
      </c>
      <c r="DJ1358">
        <v>34.11</v>
      </c>
      <c r="DL1358">
        <v>-68.22</v>
      </c>
      <c r="DT1358">
        <v>34.11</v>
      </c>
      <c r="ED1358">
        <v>35.61</v>
      </c>
      <c r="EN1358">
        <v>35.61</v>
      </c>
      <c r="EX1358">
        <v>30.58</v>
      </c>
      <c r="FH1358">
        <v>30.58</v>
      </c>
      <c r="FR1358">
        <v>30.58</v>
      </c>
      <c r="GB1358">
        <v>30.58</v>
      </c>
      <c r="GL1358">
        <v>0</v>
      </c>
      <c r="GV1358">
        <v>32.119999999999997</v>
      </c>
      <c r="HF1358">
        <v>32.119999999999997</v>
      </c>
      <c r="HP1358">
        <v>32.119999999999997</v>
      </c>
      <c r="HZ1358">
        <v>32.119999999999997</v>
      </c>
      <c r="IJ1358">
        <v>32.119999999999997</v>
      </c>
      <c r="IT1358">
        <v>31.64</v>
      </c>
      <c r="JD1358">
        <v>31.64</v>
      </c>
      <c r="JN1358">
        <v>31.64</v>
      </c>
    </row>
    <row r="1359" spans="1:278" x14ac:dyDescent="0.3">
      <c r="A1359" s="2">
        <f>IFERROR(AVERAGEIF(Customer_Revenue[[#This Row],[1/3/2022]:[3/31/2022]], "&gt;0"), 0)</f>
        <v>20.84</v>
      </c>
      <c r="B1359" s="1">
        <f>IFERROR(AVEDEV(Customer_Revenue[[#This Row],[1/3/2022]:[3/31/2022]]),0)</f>
        <v>0.94285714285714362</v>
      </c>
      <c r="C1359" s="1">
        <f>IFERROR(MAX(0,#REF!-#REF!),0)</f>
        <v>0</v>
      </c>
      <c r="D1359" s="1">
        <f>IFERROR(#REF!+#REF!,0)</f>
        <v>0</v>
      </c>
      <c r="E1359" s="2">
        <f>IFERROR(AVERAGEIF(Customer_Revenue[[#This Row],[4/1/2022]:[6/30/2022]], "&gt;0"), 0)</f>
        <v>22.903333333333336</v>
      </c>
      <c r="F1359" s="1">
        <f>IFERROR(AVEDEV(Customer_Revenue[[#This Row],[4/1/2022]:[6/30/2022]]),0)</f>
        <v>0.68444444444444485</v>
      </c>
      <c r="G1359" s="1">
        <f>IFERROR(MAX(0,#REF!-#REF!),0)</f>
        <v>0</v>
      </c>
      <c r="H1359" s="1">
        <f>IFERROR(#REF!+#REF!,0)</f>
        <v>0</v>
      </c>
      <c r="I1359" s="2">
        <f>IFERROR(AVERAGEIF(Customer_Revenue[[#This Row],[4/1/2022]:[9/30/2022]], "&gt;0"),0)</f>
        <v>23.345384615384617</v>
      </c>
      <c r="J1359" s="1">
        <f>IFERROR(AVEDEV(Customer_Revenue[[#This Row],[4/1/2022]:[9/30/2022]]),0)</f>
        <v>0.58792899408283905</v>
      </c>
      <c r="K1359" s="1">
        <f>IFERROR(MAX(0,Customer_Revenue[[#This Row],[Q3 Mean]]-Customer_Revenue[[#This Row],[Q3 Mean Absolute Deviation]]),0)</f>
        <v>22.757455621301776</v>
      </c>
      <c r="L1359" s="1">
        <f>IFERROR(MAX(0,Customer_Revenue[[#This Row],[Q3 Mean]]+Customer_Revenue[[#This Row],[Q3 Mean Absolute Deviation]]),0)</f>
        <v>23.933313609467458</v>
      </c>
      <c r="M1359" s="2">
        <f>IFERROR(AVERAGEIF(Customer_Revenue[[#This Row],[10/1/2021]:[3/31/2022]], "&gt;0"),0)</f>
        <v>18.922142857142852</v>
      </c>
      <c r="N1359" s="1">
        <f>IFERROR(AVEDEV(Customer_Revenue[[#This Row],[10/1/2021]:[3/31/2022]]),0)</f>
        <v>2.9834666666666663</v>
      </c>
      <c r="O1359" s="1">
        <f>IFERROR(MAX(0,#REF!-#REF!),0)</f>
        <v>0</v>
      </c>
      <c r="P1359" s="1">
        <f>IFERROR(#REF!+#REF!,0)</f>
        <v>0</v>
      </c>
      <c r="Q1359">
        <v>15367</v>
      </c>
      <c r="T1359">
        <v>17.54</v>
      </c>
      <c r="AD1359">
        <v>17.54</v>
      </c>
      <c r="AL1359">
        <v>17.54</v>
      </c>
      <c r="AM1359">
        <v>17.39</v>
      </c>
      <c r="AR1359">
        <v>17.54</v>
      </c>
      <c r="BB1359">
        <v>17.54</v>
      </c>
      <c r="BL1359">
        <v>0</v>
      </c>
      <c r="BV1359">
        <v>13.94</v>
      </c>
      <c r="CF1359">
        <v>17.54</v>
      </c>
      <c r="CK1359" s="17"/>
      <c r="CP1359">
        <v>20.89</v>
      </c>
      <c r="CZ1359">
        <v>20.89</v>
      </c>
      <c r="DJ1359">
        <v>20.89</v>
      </c>
      <c r="DT1359">
        <v>20.89</v>
      </c>
      <c r="ED1359">
        <v>22.39</v>
      </c>
      <c r="EN1359">
        <v>22.39</v>
      </c>
      <c r="EX1359">
        <v>22.39</v>
      </c>
      <c r="FH1359">
        <v>22.39</v>
      </c>
      <c r="FR1359">
        <v>22.39</v>
      </c>
      <c r="GB1359">
        <v>22.39</v>
      </c>
      <c r="GL1359">
        <v>23.93</v>
      </c>
      <c r="GV1359">
        <v>23.93</v>
      </c>
      <c r="HF1359">
        <v>23.93</v>
      </c>
      <c r="HP1359">
        <v>23.93</v>
      </c>
      <c r="HZ1359">
        <v>23.93</v>
      </c>
      <c r="IJ1359">
        <v>23.93</v>
      </c>
      <c r="IT1359">
        <v>23.45</v>
      </c>
      <c r="JD1359">
        <v>23.45</v>
      </c>
      <c r="JN1359">
        <v>23.45</v>
      </c>
    </row>
    <row r="1360" spans="1:278" x14ac:dyDescent="0.3">
      <c r="A1360" s="2">
        <f>IFERROR(AVERAGEIF(Customer_Revenue[[#This Row],[1/3/2022]:[3/31/2022]], "&gt;0"), 0)</f>
        <v>57.239999999999995</v>
      </c>
      <c r="B1360" s="1">
        <f>IFERROR(AVEDEV(Customer_Revenue[[#This Row],[1/3/2022]:[3/31/2022]]),0)</f>
        <v>0.92571428571428627</v>
      </c>
      <c r="C1360" s="1">
        <f>IFERROR(MAX(0,#REF!-#REF!),0)</f>
        <v>0</v>
      </c>
      <c r="D1360" s="1">
        <f>IFERROR(#REF!+#REF!,0)</f>
        <v>0</v>
      </c>
      <c r="E1360" s="2">
        <f>IFERROR(AVERAGEIF(Customer_Revenue[[#This Row],[4/1/2022]:[6/30/2022]], "&gt;0"), 0)</f>
        <v>62.616666666666674</v>
      </c>
      <c r="F1360" s="1">
        <f>IFERROR(AVEDEV(Customer_Revenue[[#This Row],[4/1/2022]:[6/30/2022]]),0)</f>
        <v>9.2088888888888931</v>
      </c>
      <c r="G1360" s="1">
        <f>IFERROR(MAX(0,#REF!-#REF!),0)</f>
        <v>0</v>
      </c>
      <c r="H1360" s="1">
        <f>IFERROR(#REF!+#REF!,0)</f>
        <v>0</v>
      </c>
      <c r="I1360" s="2">
        <f>IFERROR(AVERAGEIF(Customer_Revenue[[#This Row],[4/1/2022]:[9/30/2022]], "&gt;0"),0)</f>
        <v>68.351538461538453</v>
      </c>
      <c r="J1360" s="1">
        <f>IFERROR(AVEDEV(Customer_Revenue[[#This Row],[4/1/2022]:[9/30/2022]]),0)</f>
        <v>19.096530612244898</v>
      </c>
      <c r="K1360" s="1">
        <f>IFERROR(MAX(0,Customer_Revenue[[#This Row],[Q3 Mean]]-Customer_Revenue[[#This Row],[Q3 Mean Absolute Deviation]]),0)</f>
        <v>49.255007849293555</v>
      </c>
      <c r="L1360" s="1">
        <f>IFERROR(MAX(0,Customer_Revenue[[#This Row],[Q3 Mean]]+Customer_Revenue[[#This Row],[Q3 Mean Absolute Deviation]]),0)</f>
        <v>87.448069073783358</v>
      </c>
      <c r="M1360" s="2">
        <f>IFERROR(AVERAGEIF(Customer_Revenue[[#This Row],[10/1/2021]:[3/31/2022]], "&gt;0"),0)</f>
        <v>56.498571428571417</v>
      </c>
      <c r="N1360" s="1">
        <f>IFERROR(AVEDEV(Customer_Revenue[[#This Row],[10/1/2021]:[3/31/2022]]),0)</f>
        <v>4.5997959183673442</v>
      </c>
      <c r="O1360" s="1">
        <f>IFERROR(MAX(0,#REF!-#REF!),0)</f>
        <v>0</v>
      </c>
      <c r="P1360" s="1">
        <f>IFERROR(#REF!+#REF!,0)</f>
        <v>0</v>
      </c>
      <c r="Q1360">
        <v>15368</v>
      </c>
      <c r="T1360">
        <v>70.53</v>
      </c>
      <c r="AD1360">
        <v>47.99</v>
      </c>
      <c r="AL1360">
        <v>68.459999999999994</v>
      </c>
      <c r="AR1360">
        <v>45.5</v>
      </c>
      <c r="BB1360">
        <v>45.5</v>
      </c>
      <c r="BL1360">
        <v>56.16</v>
      </c>
      <c r="BV1360">
        <v>56.16</v>
      </c>
      <c r="CF1360">
        <v>56.16</v>
      </c>
      <c r="CK1360" s="17"/>
      <c r="CP1360">
        <v>58.44</v>
      </c>
      <c r="CZ1360">
        <v>58.44</v>
      </c>
      <c r="DJ1360">
        <v>56.16</v>
      </c>
      <c r="DT1360">
        <v>56.16</v>
      </c>
      <c r="ED1360">
        <v>57.66</v>
      </c>
      <c r="EN1360">
        <v>57.66</v>
      </c>
      <c r="EX1360">
        <v>54.94</v>
      </c>
      <c r="FH1360">
        <v>87.9</v>
      </c>
      <c r="FR1360">
        <v>64.959999999999994</v>
      </c>
      <c r="GB1360">
        <v>54.94</v>
      </c>
      <c r="GL1360">
        <v>56.48</v>
      </c>
      <c r="GV1360">
        <v>56.48</v>
      </c>
      <c r="HF1360">
        <v>60.93</v>
      </c>
      <c r="HI1360">
        <v>-60.93</v>
      </c>
      <c r="HP1360">
        <v>124.48</v>
      </c>
      <c r="HZ1360">
        <v>65.78</v>
      </c>
      <c r="IJ1360">
        <v>65.78</v>
      </c>
      <c r="IT1360">
        <v>65.3</v>
      </c>
      <c r="JD1360">
        <v>65.3</v>
      </c>
      <c r="JN1360">
        <v>65.3</v>
      </c>
    </row>
    <row r="1361" spans="1:278" x14ac:dyDescent="0.3">
      <c r="A1361" s="2">
        <f>IFERROR(AVERAGEIF(Customer_Revenue[[#This Row],[1/3/2022]:[3/31/2022]], "&gt;0"), 0)</f>
        <v>52.448571428571427</v>
      </c>
      <c r="B1361" s="1">
        <f>IFERROR(AVEDEV(Customer_Revenue[[#This Row],[1/3/2022]:[3/31/2022]]),0)</f>
        <v>3.4640816326530617</v>
      </c>
      <c r="C1361" s="1">
        <f>IFERROR(MAX(0,#REF!-#REF!),0)</f>
        <v>0</v>
      </c>
      <c r="D1361" s="1">
        <f>IFERROR(#REF!+#REF!,0)</f>
        <v>0</v>
      </c>
      <c r="E1361" s="2">
        <f>IFERROR(AVERAGEIF(Customer_Revenue[[#This Row],[4/1/2022]:[6/30/2022]], "&gt;0"), 0)</f>
        <v>56.296666666666674</v>
      </c>
      <c r="F1361" s="1">
        <f>IFERROR(AVEDEV(Customer_Revenue[[#This Row],[4/1/2022]:[6/30/2022]]),0)</f>
        <v>4.5511111111111076</v>
      </c>
      <c r="G1361" s="1">
        <f>IFERROR(MAX(0,#REF!-#REF!),0)</f>
        <v>0</v>
      </c>
      <c r="H1361" s="1">
        <f>IFERROR(#REF!+#REF!,0)</f>
        <v>0</v>
      </c>
      <c r="I1361" s="2">
        <f>IFERROR(AVERAGEIF(Customer_Revenue[[#This Row],[4/1/2022]:[9/30/2022]], "&gt;0"),0)</f>
        <v>72.424615384615379</v>
      </c>
      <c r="J1361" s="1">
        <f>IFERROR(AVEDEV(Customer_Revenue[[#This Row],[4/1/2022]:[9/30/2022]]),0)</f>
        <v>24.149349112426037</v>
      </c>
      <c r="K1361" s="1">
        <f>IFERROR(MAX(0,Customer_Revenue[[#This Row],[Q3 Mean]]-Customer_Revenue[[#This Row],[Q3 Mean Absolute Deviation]]),0)</f>
        <v>48.275266272189342</v>
      </c>
      <c r="L1361" s="1">
        <f>IFERROR(MAX(0,Customer_Revenue[[#This Row],[Q3 Mean]]+Customer_Revenue[[#This Row],[Q3 Mean Absolute Deviation]]),0)</f>
        <v>96.573964497041416</v>
      </c>
      <c r="M1361" s="2">
        <f>IFERROR(AVERAGEIF(Customer_Revenue[[#This Row],[10/1/2021]:[3/31/2022]], "&gt;0"),0)</f>
        <v>48.847857142857151</v>
      </c>
      <c r="N1361" s="1">
        <f>IFERROR(AVEDEV(Customer_Revenue[[#This Row],[10/1/2021]:[3/31/2022]]),0)</f>
        <v>6.9595555555555544</v>
      </c>
      <c r="O1361" s="1">
        <f>IFERROR(MAX(0,#REF!-#REF!),0)</f>
        <v>0</v>
      </c>
      <c r="P1361" s="1">
        <f>IFERROR(#REF!+#REF!,0)</f>
        <v>0</v>
      </c>
      <c r="Q1361">
        <v>15370</v>
      </c>
      <c r="T1361">
        <v>43.94</v>
      </c>
      <c r="AD1361">
        <v>43.94</v>
      </c>
      <c r="AL1361">
        <v>43.94</v>
      </c>
      <c r="AV1361">
        <v>43.94</v>
      </c>
      <c r="BF1361">
        <v>46.99</v>
      </c>
      <c r="BH1361">
        <v>0</v>
      </c>
      <c r="BM1361">
        <v>46.99</v>
      </c>
      <c r="BW1361">
        <v>46.99</v>
      </c>
      <c r="CG1361">
        <v>46.99</v>
      </c>
      <c r="CK1361" s="17"/>
      <c r="CQ1361">
        <v>51.74</v>
      </c>
      <c r="DA1361">
        <v>56.49</v>
      </c>
      <c r="DK1361">
        <v>56.49</v>
      </c>
      <c r="DU1361">
        <v>56.49</v>
      </c>
      <c r="EE1361">
        <v>49.47</v>
      </c>
      <c r="EO1361">
        <v>49.47</v>
      </c>
      <c r="EY1361">
        <v>49.47</v>
      </c>
      <c r="FI1361">
        <v>49.47</v>
      </c>
      <c r="FS1361">
        <v>58.94</v>
      </c>
      <c r="GC1361">
        <v>58.94</v>
      </c>
      <c r="GM1361">
        <v>60.48</v>
      </c>
      <c r="GW1361">
        <v>60.48</v>
      </c>
      <c r="HG1361">
        <v>60.48</v>
      </c>
      <c r="HQ1361">
        <v>60.48</v>
      </c>
      <c r="IA1361">
        <v>60.48</v>
      </c>
      <c r="IK1361">
        <v>60.48</v>
      </c>
      <c r="IU1361">
        <v>60</v>
      </c>
      <c r="JE1361">
        <v>227.75</v>
      </c>
      <c r="JO1361">
        <v>74.069999999999993</v>
      </c>
    </row>
    <row r="1362" spans="1:278" x14ac:dyDescent="0.3">
      <c r="A1362" s="2">
        <f>IFERROR(AVERAGEIF(Customer_Revenue[[#This Row],[1/3/2022]:[3/31/2022]], "&gt;0"), 0)</f>
        <v>32.163333333333334</v>
      </c>
      <c r="B1362" s="1">
        <f>IFERROR(AVEDEV(Customer_Revenue[[#This Row],[1/3/2022]:[3/31/2022]]),0)</f>
        <v>8.6799999999999979</v>
      </c>
      <c r="C1362" s="1">
        <f>IFERROR(MAX(0,#REF!-#REF!),0)</f>
        <v>0</v>
      </c>
      <c r="D1362" s="1">
        <f>IFERROR(#REF!+#REF!,0)</f>
        <v>0</v>
      </c>
      <c r="E1362" s="2">
        <f>IFERROR(AVERAGEIF(Customer_Revenue[[#This Row],[4/1/2022]:[6/30/2022]], "&gt;0"), 0)</f>
        <v>34.843333333333334</v>
      </c>
      <c r="F1362" s="1">
        <f>IFERROR(AVEDEV(Customer_Revenue[[#This Row],[4/1/2022]:[6/30/2022]]),0)</f>
        <v>11.706530612244901</v>
      </c>
      <c r="G1362" s="1">
        <f>IFERROR(MAX(0,#REF!-#REF!),0)</f>
        <v>0</v>
      </c>
      <c r="H1362" s="1">
        <f>IFERROR(#REF!+#REF!,0)</f>
        <v>0</v>
      </c>
      <c r="I1362" s="2">
        <f>IFERROR(AVERAGEIF(Customer_Revenue[[#This Row],[4/1/2022]:[9/30/2022]], "&gt;0"),0)</f>
        <v>36.30360000000001</v>
      </c>
      <c r="J1362" s="1">
        <f>IFERROR(AVEDEV(Customer_Revenue[[#This Row],[4/1/2022]:[9/30/2022]]),0)</f>
        <v>13.009400000000001</v>
      </c>
      <c r="K1362" s="1">
        <f>IFERROR(MAX(0,Customer_Revenue[[#This Row],[Q3 Mean]]-Customer_Revenue[[#This Row],[Q3 Mean Absolute Deviation]]),0)</f>
        <v>23.294200000000011</v>
      </c>
      <c r="L1362" s="1">
        <f>IFERROR(MAX(0,Customer_Revenue[[#This Row],[Q3 Mean]]+Customer_Revenue[[#This Row],[Q3 Mean Absolute Deviation]]),0)</f>
        <v>49.313000000000009</v>
      </c>
      <c r="M1362" s="2">
        <f>IFERROR(AVERAGEIF(Customer_Revenue[[#This Row],[10/1/2021]:[3/31/2022]], "&gt;0"),0)</f>
        <v>31.410769230769226</v>
      </c>
      <c r="N1362" s="1">
        <f>IFERROR(AVEDEV(Customer_Revenue[[#This Row],[10/1/2021]:[3/31/2022]]),0)</f>
        <v>8.506923076923071</v>
      </c>
      <c r="O1362" s="1">
        <f>IFERROR(MAX(0,#REF!-#REF!),0)</f>
        <v>0</v>
      </c>
      <c r="P1362" s="1">
        <f>IFERROR(#REF!+#REF!,0)</f>
        <v>0</v>
      </c>
      <c r="Q1362">
        <v>15371</v>
      </c>
      <c r="T1362">
        <v>35.909999999999997</v>
      </c>
      <c r="Y1362">
        <v>18.55</v>
      </c>
      <c r="AD1362">
        <v>35.909999999999997</v>
      </c>
      <c r="AH1362">
        <v>23.05</v>
      </c>
      <c r="AL1362">
        <v>40.409999999999997</v>
      </c>
      <c r="AQ1362">
        <v>23.05</v>
      </c>
      <c r="AV1362">
        <v>40.409999999999997</v>
      </c>
      <c r="BA1362">
        <v>23.05</v>
      </c>
      <c r="BF1362">
        <v>40.409999999999997</v>
      </c>
      <c r="BK1362">
        <v>23.05</v>
      </c>
      <c r="BP1362">
        <v>40.409999999999997</v>
      </c>
      <c r="BU1362">
        <v>23.05</v>
      </c>
      <c r="BZ1362">
        <v>40.409999999999997</v>
      </c>
      <c r="CE1362">
        <v>23.05</v>
      </c>
      <c r="CJ1362">
        <v>40.409999999999997</v>
      </c>
      <c r="CK1362" s="17"/>
      <c r="CO1362">
        <v>23.05</v>
      </c>
      <c r="CT1362">
        <v>40.409999999999997</v>
      </c>
      <c r="CY1362">
        <v>23.05</v>
      </c>
      <c r="DD1362">
        <v>40.409999999999997</v>
      </c>
      <c r="DI1362">
        <v>23.05</v>
      </c>
      <c r="DN1362">
        <v>40.409999999999997</v>
      </c>
      <c r="DS1362">
        <v>23.05</v>
      </c>
      <c r="DX1362">
        <v>40.409999999999997</v>
      </c>
      <c r="EC1362">
        <v>23.05</v>
      </c>
      <c r="EH1362">
        <v>43.01</v>
      </c>
      <c r="EM1362">
        <v>25.65</v>
      </c>
      <c r="ER1362">
        <v>43.01</v>
      </c>
      <c r="EW1362">
        <v>25.65</v>
      </c>
      <c r="FB1362">
        <v>43.01</v>
      </c>
      <c r="FG1362">
        <v>25.65</v>
      </c>
      <c r="FL1362">
        <v>43.01</v>
      </c>
      <c r="FQ1362">
        <v>25.65</v>
      </c>
      <c r="FV1362">
        <v>43.01</v>
      </c>
      <c r="GA1362">
        <v>25.65</v>
      </c>
      <c r="GF1362">
        <v>0</v>
      </c>
      <c r="GJ1362">
        <v>27.19</v>
      </c>
      <c r="GK1362">
        <v>0</v>
      </c>
      <c r="GP1362">
        <v>44.55</v>
      </c>
      <c r="GU1362">
        <v>27.19</v>
      </c>
      <c r="GZ1362">
        <v>44.55</v>
      </c>
      <c r="HE1362">
        <v>27.19</v>
      </c>
      <c r="HI1362">
        <v>44.55</v>
      </c>
      <c r="HJ1362">
        <v>0</v>
      </c>
      <c r="HO1362">
        <v>27.19</v>
      </c>
      <c r="HT1362">
        <v>44.55</v>
      </c>
      <c r="HY1362">
        <v>27.19</v>
      </c>
      <c r="ID1362">
        <v>44.55</v>
      </c>
      <c r="II1362">
        <v>27.19</v>
      </c>
      <c r="IN1362">
        <v>44.07</v>
      </c>
      <c r="IS1362">
        <v>0</v>
      </c>
      <c r="IX1362">
        <v>44.07</v>
      </c>
      <c r="JB1362">
        <v>26.71</v>
      </c>
      <c r="JC1362">
        <v>0</v>
      </c>
      <c r="JH1362">
        <v>61.43</v>
      </c>
      <c r="JM1362">
        <v>26.71</v>
      </c>
      <c r="JR1362">
        <v>44.07</v>
      </c>
    </row>
    <row r="1363" spans="1:278" x14ac:dyDescent="0.3">
      <c r="A1363" s="2">
        <f>IFERROR(AVERAGEIF(Customer_Revenue[[#This Row],[1/3/2022]:[3/31/2022]], "&gt;0"), 0)</f>
        <v>45.833999999999996</v>
      </c>
      <c r="B1363" s="1">
        <f>IFERROR(AVEDEV(Customer_Revenue[[#This Row],[1/3/2022]:[3/31/2022]]),0)</f>
        <v>21.612244897959183</v>
      </c>
      <c r="C1363" s="1">
        <f>IFERROR(MAX(0,#REF!-#REF!),0)</f>
        <v>0</v>
      </c>
      <c r="D1363" s="1">
        <f>IFERROR(#REF!+#REF!,0)</f>
        <v>0</v>
      </c>
      <c r="E1363" s="2">
        <f>IFERROR(AVERAGEIF(Customer_Revenue[[#This Row],[4/1/2022]:[6/30/2022]], "&gt;0"), 0)</f>
        <v>48.629999999999995</v>
      </c>
      <c r="F1363" s="1">
        <f>IFERROR(AVEDEV(Customer_Revenue[[#This Row],[4/1/2022]:[6/30/2022]]),0)</f>
        <v>19.879999999999995</v>
      </c>
      <c r="G1363" s="1">
        <f>IFERROR(MAX(0,#REF!-#REF!),0)</f>
        <v>0</v>
      </c>
      <c r="H1363" s="1">
        <f>IFERROR(#REF!+#REF!,0)</f>
        <v>0</v>
      </c>
      <c r="I1363" s="2">
        <f>IFERROR(AVERAGEIF(Customer_Revenue[[#This Row],[4/1/2022]:[9/30/2022]], "&gt;0"),0)</f>
        <v>51.932857142857138</v>
      </c>
      <c r="J1363" s="1">
        <f>IFERROR(AVEDEV(Customer_Revenue[[#This Row],[4/1/2022]:[9/30/2022]]),0)</f>
        <v>20.340000000000003</v>
      </c>
      <c r="K1363" s="1">
        <f>IFERROR(MAX(0,Customer_Revenue[[#This Row],[Q3 Mean]]-Customer_Revenue[[#This Row],[Q3 Mean Absolute Deviation]]),0)</f>
        <v>31.592857142857135</v>
      </c>
      <c r="L1363" s="1">
        <f>IFERROR(MAX(0,Customer_Revenue[[#This Row],[Q3 Mean]]+Customer_Revenue[[#This Row],[Q3 Mean Absolute Deviation]]),0)</f>
        <v>72.272857142857134</v>
      </c>
      <c r="M1363" s="2">
        <f>IFERROR(AVERAGEIF(Customer_Revenue[[#This Row],[10/1/2021]:[3/31/2022]], "&gt;0"),0)</f>
        <v>47.498888888888892</v>
      </c>
      <c r="N1363" s="1">
        <f>IFERROR(AVEDEV(Customer_Revenue[[#This Row],[10/1/2021]:[3/31/2022]]),0)</f>
        <v>22.657142857142862</v>
      </c>
      <c r="O1363" s="1">
        <f>IFERROR(MAX(0,#REF!-#REF!),0)</f>
        <v>0</v>
      </c>
      <c r="P1363" s="1">
        <f>IFERROR(#REF!+#REF!,0)</f>
        <v>0</v>
      </c>
      <c r="Q1363">
        <v>15372</v>
      </c>
      <c r="T1363">
        <v>69.81</v>
      </c>
      <c r="AD1363">
        <v>29.35</v>
      </c>
      <c r="AL1363">
        <v>69.81</v>
      </c>
      <c r="AX1363">
        <v>0</v>
      </c>
      <c r="BF1363">
        <v>0</v>
      </c>
      <c r="BP1363">
        <v>29.35</v>
      </c>
      <c r="BZ1363">
        <v>0</v>
      </c>
      <c r="CJ1363">
        <v>29.35</v>
      </c>
      <c r="CK1363" s="17"/>
      <c r="CT1363">
        <v>0</v>
      </c>
      <c r="DD1363">
        <v>0</v>
      </c>
      <c r="DG1363">
        <v>29.35</v>
      </c>
      <c r="DS1363">
        <v>69.81</v>
      </c>
      <c r="DX1363">
        <v>29.35</v>
      </c>
      <c r="EH1363">
        <v>71.31</v>
      </c>
      <c r="ER1363">
        <v>30.85</v>
      </c>
      <c r="FB1363">
        <v>71.31</v>
      </c>
      <c r="FQ1363">
        <v>30.85</v>
      </c>
      <c r="GA1363">
        <v>71.31</v>
      </c>
      <c r="GF1363">
        <v>30.85</v>
      </c>
      <c r="GP1363">
        <v>72.849999999999994</v>
      </c>
      <c r="GZ1363">
        <v>32.39</v>
      </c>
      <c r="HJ1363">
        <v>72.849999999999994</v>
      </c>
      <c r="HT1363">
        <v>32.39</v>
      </c>
      <c r="ID1363">
        <v>72.849999999999994</v>
      </c>
      <c r="IN1363">
        <v>31.91</v>
      </c>
      <c r="IX1363">
        <v>72.37</v>
      </c>
      <c r="JH1363">
        <v>31.91</v>
      </c>
      <c r="JR1363">
        <v>72.37</v>
      </c>
    </row>
    <row r="1364" spans="1:278" x14ac:dyDescent="0.3">
      <c r="A1364" s="2">
        <f>IFERROR(AVERAGEIF(Customer_Revenue[[#This Row],[1/3/2022]:[3/31/2022]], "&gt;0"), 0)</f>
        <v>42.36</v>
      </c>
      <c r="B1364" s="1">
        <f>IFERROR(AVEDEV(Customer_Revenue[[#This Row],[1/3/2022]:[3/31/2022]]),0)</f>
        <v>18.826666666666668</v>
      </c>
      <c r="C1364" s="1">
        <f>IFERROR(MAX(0,#REF!-#REF!),0)</f>
        <v>0</v>
      </c>
      <c r="D1364" s="1">
        <f>IFERROR(#REF!+#REF!,0)</f>
        <v>0</v>
      </c>
      <c r="E1364" s="2">
        <f>IFERROR(AVERAGEIF(Customer_Revenue[[#This Row],[4/1/2022]:[6/30/2022]], "&gt;0"), 0)</f>
        <v>26.93</v>
      </c>
      <c r="F1364" s="1">
        <f>IFERROR(AVEDEV(Customer_Revenue[[#This Row],[4/1/2022]:[6/30/2022]]),0)</f>
        <v>16.93</v>
      </c>
      <c r="G1364" s="1">
        <f>IFERROR(MAX(0,#REF!-#REF!),0)</f>
        <v>0</v>
      </c>
      <c r="H1364" s="1">
        <f>IFERROR(#REF!+#REF!,0)</f>
        <v>0</v>
      </c>
      <c r="I1364" s="2">
        <f>IFERROR(AVERAGEIF(Customer_Revenue[[#This Row],[4/1/2022]:[9/30/2022]], "&gt;0"),0)</f>
        <v>19.674285714285713</v>
      </c>
      <c r="J1364" s="1">
        <f>IFERROR(AVEDEV(Customer_Revenue[[#This Row],[4/1/2022]:[9/30/2022]]),0)</f>
        <v>13.820408163265308</v>
      </c>
      <c r="K1364" s="1">
        <f>IFERROR(MAX(0,Customer_Revenue[[#This Row],[Q3 Mean]]-Customer_Revenue[[#This Row],[Q3 Mean Absolute Deviation]]),0)</f>
        <v>5.8538775510204051</v>
      </c>
      <c r="L1364" s="1">
        <f>IFERROR(MAX(0,Customer_Revenue[[#This Row],[Q3 Mean]]+Customer_Revenue[[#This Row],[Q3 Mean Absolute Deviation]]),0)</f>
        <v>33.494693877551022</v>
      </c>
      <c r="M1364" s="2">
        <f>IFERROR(AVERAGEIF(Customer_Revenue[[#This Row],[10/1/2021]:[3/31/2022]], "&gt;0"),0)</f>
        <v>39.202857142857148</v>
      </c>
      <c r="N1364" s="1">
        <f>IFERROR(AVEDEV(Customer_Revenue[[#This Row],[10/1/2021]:[3/31/2022]]),0)</f>
        <v>18.807500000000005</v>
      </c>
      <c r="O1364" s="1">
        <f>IFERROR(MAX(0,#REF!-#REF!),0)</f>
        <v>0</v>
      </c>
      <c r="P1364" s="1">
        <f>IFERROR(#REF!+#REF!,0)</f>
        <v>0</v>
      </c>
      <c r="Q1364">
        <v>15373</v>
      </c>
      <c r="Y1364">
        <v>20.66</v>
      </c>
      <c r="AH1364">
        <v>20.66</v>
      </c>
      <c r="AM1364">
        <v>20.66</v>
      </c>
      <c r="BG1364">
        <v>63.86</v>
      </c>
      <c r="BQ1364">
        <v>63.86</v>
      </c>
      <c r="CK1364" s="17">
        <v>0</v>
      </c>
      <c r="DE1364">
        <v>42.36</v>
      </c>
      <c r="DY1364">
        <v>42.36</v>
      </c>
      <c r="ES1364">
        <v>43.86</v>
      </c>
      <c r="FM1364">
        <v>43.86</v>
      </c>
      <c r="GG1364">
        <v>10</v>
      </c>
      <c r="HA1364">
        <v>10</v>
      </c>
      <c r="HU1364">
        <v>10</v>
      </c>
      <c r="IO1364">
        <v>10</v>
      </c>
      <c r="JI1364">
        <v>10</v>
      </c>
    </row>
    <row r="1365" spans="1:278" x14ac:dyDescent="0.3">
      <c r="A1365" s="2">
        <f>IFERROR(AVERAGEIF(Customer_Revenue[[#This Row],[1/3/2022]:[3/31/2022]], "&gt;0"), 0)</f>
        <v>81.551666666666677</v>
      </c>
      <c r="B1365" s="1">
        <f>IFERROR(AVEDEV(Customer_Revenue[[#This Row],[1/3/2022]:[3/31/2022]]),0)</f>
        <v>30.581874999999989</v>
      </c>
      <c r="C1365" s="1">
        <f>IFERROR(MAX(0,#REF!-#REF!),0)</f>
        <v>0</v>
      </c>
      <c r="D1365" s="1">
        <f>IFERROR(#REF!+#REF!,0)</f>
        <v>0</v>
      </c>
      <c r="E1365" s="2">
        <f>IFERROR(AVERAGEIF(Customer_Revenue[[#This Row],[4/1/2022]:[6/30/2022]], "&gt;0"), 0)</f>
        <v>82.11333333333333</v>
      </c>
      <c r="F1365" s="1">
        <f>IFERROR(AVEDEV(Customer_Revenue[[#This Row],[4/1/2022]:[6/30/2022]]),0)</f>
        <v>0.68444444444444719</v>
      </c>
      <c r="G1365" s="1">
        <f>IFERROR(MAX(0,#REF!-#REF!),0)</f>
        <v>0</v>
      </c>
      <c r="H1365" s="1">
        <f>IFERROR(#REF!+#REF!,0)</f>
        <v>0</v>
      </c>
      <c r="I1365" s="2">
        <f>IFERROR(AVERAGEIF(Customer_Revenue[[#This Row],[4/1/2022]:[9/30/2022]], "&gt;0"),0)</f>
        <v>91.601538461538453</v>
      </c>
      <c r="J1365" s="1">
        <f>IFERROR(AVEDEV(Customer_Revenue[[#This Row],[4/1/2022]:[9/30/2022]]),0)</f>
        <v>15.22387755102041</v>
      </c>
      <c r="K1365" s="1">
        <f>IFERROR(MAX(0,Customer_Revenue[[#This Row],[Q3 Mean]]-Customer_Revenue[[#This Row],[Q3 Mean Absolute Deviation]]),0)</f>
        <v>76.377660910518046</v>
      </c>
      <c r="L1365" s="1">
        <f>IFERROR(MAX(0,Customer_Revenue[[#This Row],[Q3 Mean]]+Customer_Revenue[[#This Row],[Q3 Mean Absolute Deviation]]),0)</f>
        <v>106.82541601255886</v>
      </c>
      <c r="M1365" s="2">
        <f>IFERROR(AVERAGEIF(Customer_Revenue[[#This Row],[10/1/2021]:[3/31/2022]], "&gt;0"),0)</f>
        <v>91.692307692307693</v>
      </c>
      <c r="N1365" s="1">
        <f>IFERROR(AVEDEV(Customer_Revenue[[#This Row],[10/1/2021]:[3/31/2022]]),0)</f>
        <v>29.450000000000003</v>
      </c>
      <c r="O1365" s="1">
        <f>IFERROR(MAX(0,#REF!-#REF!),0)</f>
        <v>0</v>
      </c>
      <c r="P1365" s="1">
        <f>IFERROR(#REF!+#REF!,0)</f>
        <v>0</v>
      </c>
      <c r="Q1365">
        <v>15374</v>
      </c>
      <c r="Y1365">
        <v>73.239999999999995</v>
      </c>
      <c r="AH1365">
        <v>85</v>
      </c>
      <c r="AQ1365">
        <v>75.59</v>
      </c>
      <c r="BA1365">
        <v>133.26</v>
      </c>
      <c r="BD1365">
        <v>0</v>
      </c>
      <c r="BK1365">
        <v>133.26</v>
      </c>
      <c r="BU1365">
        <v>133.26</v>
      </c>
      <c r="CE1365">
        <v>69.08</v>
      </c>
      <c r="CK1365" s="17"/>
      <c r="CO1365">
        <v>98.33</v>
      </c>
      <c r="CY1365">
        <v>69.08</v>
      </c>
      <c r="DD1365">
        <v>0</v>
      </c>
      <c r="DI1365">
        <v>0</v>
      </c>
      <c r="DJ1365">
        <v>80.099999999999994</v>
      </c>
      <c r="DS1365">
        <v>80.099999999999994</v>
      </c>
      <c r="EC1365">
        <v>80.099999999999994</v>
      </c>
      <c r="EM1365">
        <v>81.599999999999994</v>
      </c>
      <c r="EW1365">
        <v>81.599999999999994</v>
      </c>
      <c r="FG1365">
        <v>81.599999999999994</v>
      </c>
      <c r="FQ1365">
        <v>81.599999999999994</v>
      </c>
      <c r="GA1365">
        <v>81.599999999999994</v>
      </c>
      <c r="GK1365">
        <v>83.14</v>
      </c>
      <c r="GU1365">
        <v>83.14</v>
      </c>
      <c r="HE1365">
        <v>83.14</v>
      </c>
      <c r="HO1365">
        <v>83.14</v>
      </c>
      <c r="HY1365">
        <v>106.66</v>
      </c>
      <c r="II1365">
        <v>106.66</v>
      </c>
      <c r="IS1365">
        <v>106.18</v>
      </c>
      <c r="JE1365">
        <v>0</v>
      </c>
      <c r="JH1365">
        <v>106.18</v>
      </c>
      <c r="JM1365">
        <v>106.18</v>
      </c>
    </row>
    <row r="1366" spans="1:278" x14ac:dyDescent="0.3">
      <c r="A1366" s="2">
        <f>IFERROR(AVERAGEIF(Customer_Revenue[[#This Row],[1/3/2022]:[3/31/2022]], "&gt;0"), 0)</f>
        <v>21.564285714285713</v>
      </c>
      <c r="B1366" s="1">
        <f>IFERROR(AVEDEV(Customer_Revenue[[#This Row],[1/3/2022]:[3/31/2022]]),0)</f>
        <v>0.36734693877550839</v>
      </c>
      <c r="C1366" s="1">
        <f>IFERROR(MAX(0,#REF!-#REF!),0)</f>
        <v>0</v>
      </c>
      <c r="D1366" s="1">
        <f>IFERROR(#REF!+#REF!,0)</f>
        <v>0</v>
      </c>
      <c r="E1366" s="2">
        <f>IFERROR(AVERAGEIF(Customer_Revenue[[#This Row],[4/1/2022]:[6/30/2022]], "&gt;0"), 0)</f>
        <v>23.62</v>
      </c>
      <c r="F1366" s="1">
        <f>IFERROR(AVEDEV(Customer_Revenue[[#This Row],[4/1/2022]:[6/30/2022]]),0)</f>
        <v>11.568979591836735</v>
      </c>
      <c r="G1366" s="1">
        <f>IFERROR(MAX(0,#REF!-#REF!),0)</f>
        <v>0</v>
      </c>
      <c r="H1366" s="1">
        <f>IFERROR(#REF!+#REF!,0)</f>
        <v>0</v>
      </c>
      <c r="I1366" s="2">
        <f>IFERROR(AVERAGEIF(Customer_Revenue[[#This Row],[4/1/2022]:[9/30/2022]], "&gt;0"),0)</f>
        <v>23.979090909090907</v>
      </c>
      <c r="J1366" s="1">
        <f>IFERROR(AVEDEV(Customer_Revenue[[#This Row],[4/1/2022]:[9/30/2022]]),0)</f>
        <v>9.3784888888888904</v>
      </c>
      <c r="K1366" s="1">
        <f>IFERROR(MAX(0,Customer_Revenue[[#This Row],[Q3 Mean]]-Customer_Revenue[[#This Row],[Q3 Mean Absolute Deviation]]),0)</f>
        <v>14.600602020202016</v>
      </c>
      <c r="L1366" s="1">
        <f>IFERROR(MAX(0,Customer_Revenue[[#This Row],[Q3 Mean]]+Customer_Revenue[[#This Row],[Q3 Mean Absolute Deviation]]),0)</f>
        <v>33.357579797979795</v>
      </c>
      <c r="M1366" s="2">
        <f>IFERROR(AVERAGEIF(Customer_Revenue[[#This Row],[10/1/2021]:[3/31/2022]], "&gt;0"),0)</f>
        <v>21.486363636363635</v>
      </c>
      <c r="N1366" s="1">
        <f>IFERROR(AVEDEV(Customer_Revenue[[#This Row],[10/1/2021]:[3/31/2022]]),0)</f>
        <v>5.5940828402366902</v>
      </c>
      <c r="O1366" s="1">
        <f>IFERROR(MAX(0,#REF!-#REF!),0)</f>
        <v>0</v>
      </c>
      <c r="P1366" s="1">
        <f>IFERROR(#REF!+#REF!,0)</f>
        <v>0</v>
      </c>
      <c r="Q1366">
        <v>15376</v>
      </c>
      <c r="Y1366">
        <v>21.35</v>
      </c>
      <c r="AH1366">
        <v>0</v>
      </c>
      <c r="AQ1366">
        <v>0</v>
      </c>
      <c r="BA1366">
        <v>21.35</v>
      </c>
      <c r="BK1366">
        <v>21.35</v>
      </c>
      <c r="BU1366">
        <v>21.35</v>
      </c>
      <c r="CG1366">
        <v>21.35</v>
      </c>
      <c r="CK1366" s="17"/>
      <c r="CO1366">
        <v>21.35</v>
      </c>
      <c r="CY1366">
        <v>21.35</v>
      </c>
      <c r="DI1366">
        <v>21.35</v>
      </c>
      <c r="DS1366">
        <v>21.35</v>
      </c>
      <c r="EC1366">
        <v>21.35</v>
      </c>
      <c r="EM1366">
        <v>22.85</v>
      </c>
      <c r="EW1366">
        <v>22.85</v>
      </c>
      <c r="FG1366">
        <v>0</v>
      </c>
      <c r="FV1366">
        <v>0</v>
      </c>
      <c r="GA1366">
        <v>22.85</v>
      </c>
      <c r="GJ1366">
        <v>24.39</v>
      </c>
      <c r="GK1366">
        <v>0</v>
      </c>
      <c r="GU1366">
        <v>24.39</v>
      </c>
      <c r="HE1366">
        <v>24.39</v>
      </c>
      <c r="HO1366">
        <v>24.39</v>
      </c>
      <c r="HY1366">
        <v>24.39</v>
      </c>
      <c r="II1366">
        <v>24.39</v>
      </c>
      <c r="IS1366">
        <v>23.91</v>
      </c>
      <c r="JB1366">
        <v>23.91</v>
      </c>
      <c r="JC1366">
        <v>0</v>
      </c>
      <c r="JM1366">
        <v>23.91</v>
      </c>
    </row>
    <row r="1367" spans="1:278" x14ac:dyDescent="0.3">
      <c r="A1367" s="2">
        <f>IFERROR(AVERAGEIF(Customer_Revenue[[#This Row],[1/3/2022]:[3/31/2022]], "&gt;0"), 0)</f>
        <v>23.570000000000004</v>
      </c>
      <c r="B1367" s="1">
        <f>IFERROR(AVEDEV(Customer_Revenue[[#This Row],[1/3/2022]:[3/31/2022]]),0)</f>
        <v>0.66666666666666785</v>
      </c>
      <c r="C1367" s="1">
        <f>IFERROR(MAX(0,#REF!-#REF!),0)</f>
        <v>0</v>
      </c>
      <c r="D1367" s="1">
        <f>IFERROR(#REF!+#REF!,0)</f>
        <v>0</v>
      </c>
      <c r="E1367" s="2">
        <f>IFERROR(AVERAGEIF(Customer_Revenue[[#This Row],[4/1/2022]:[6/30/2022]], "&gt;0"), 0)</f>
        <v>25.083333333333332</v>
      </c>
      <c r="F1367" s="1">
        <f>IFERROR(AVEDEV(Customer_Revenue[[#This Row],[4/1/2022]:[6/30/2022]]),0)</f>
        <v>0.68444444444444363</v>
      </c>
      <c r="G1367" s="1">
        <f>IFERROR(MAX(0,#REF!-#REF!),0)</f>
        <v>0</v>
      </c>
      <c r="H1367" s="1">
        <f>IFERROR(#REF!+#REF!,0)</f>
        <v>0</v>
      </c>
      <c r="I1367" s="2">
        <f>IFERROR(AVERAGEIF(Customer_Revenue[[#This Row],[4/1/2022]:[9/30/2022]], "&gt;0"),0)</f>
        <v>25.516666666666666</v>
      </c>
      <c r="J1367" s="1">
        <f>IFERROR(AVEDEV(Customer_Revenue[[#This Row],[4/1/2022]:[9/30/2022]]),0)</f>
        <v>0.63111111111111085</v>
      </c>
      <c r="K1367" s="1">
        <f>IFERROR(MAX(0,Customer_Revenue[[#This Row],[Q3 Mean]]-Customer_Revenue[[#This Row],[Q3 Mean Absolute Deviation]]),0)</f>
        <v>24.885555555555555</v>
      </c>
      <c r="L1367" s="1">
        <f>IFERROR(MAX(0,Customer_Revenue[[#This Row],[Q3 Mean]]+Customer_Revenue[[#This Row],[Q3 Mean Absolute Deviation]]),0)</f>
        <v>26.147777777777776</v>
      </c>
      <c r="M1367" s="2">
        <f>IFERROR(AVERAGEIF(Customer_Revenue[[#This Row],[10/1/2021]:[3/31/2022]], "&gt;0"),0)</f>
        <v>23.284285714285712</v>
      </c>
      <c r="N1367" s="1">
        <f>IFERROR(AVEDEV(Customer_Revenue[[#This Row],[10/1/2021]:[3/31/2022]]),0)</f>
        <v>5.0934375000000021</v>
      </c>
      <c r="O1367" s="1">
        <f>IFERROR(MAX(0,#REF!-#REF!),0)</f>
        <v>0</v>
      </c>
      <c r="P1367" s="1">
        <f>IFERROR(#REF!+#REF!,0)</f>
        <v>0</v>
      </c>
      <c r="Q1367">
        <v>15377</v>
      </c>
      <c r="W1367">
        <v>0</v>
      </c>
      <c r="Y1367">
        <v>23.07</v>
      </c>
      <c r="AM1367">
        <v>23.07</v>
      </c>
      <c r="BG1367">
        <v>23.07</v>
      </c>
      <c r="CA1367">
        <v>23.07</v>
      </c>
      <c r="CK1367" s="17"/>
      <c r="CU1367">
        <v>23.07</v>
      </c>
      <c r="DO1367">
        <v>23.07</v>
      </c>
      <c r="EI1367">
        <v>24.57</v>
      </c>
      <c r="FC1367">
        <v>24.57</v>
      </c>
      <c r="FW1367">
        <v>24.57</v>
      </c>
      <c r="GQ1367">
        <v>26.11</v>
      </c>
      <c r="HK1367">
        <v>26.11</v>
      </c>
      <c r="IE1367">
        <v>26.11</v>
      </c>
      <c r="IY1367">
        <v>25.63</v>
      </c>
    </row>
    <row r="1368" spans="1:278" x14ac:dyDescent="0.3">
      <c r="A1368" s="2">
        <f>IFERROR(AVERAGEIF(Customer_Revenue[[#This Row],[1/3/2022]:[3/31/2022]], "&gt;0"), 0)</f>
        <v>12.555</v>
      </c>
      <c r="B1368" s="1">
        <f>IFERROR(AVEDEV(Customer_Revenue[[#This Row],[1/3/2022]:[3/31/2022]]),0)</f>
        <v>0.5625</v>
      </c>
      <c r="C1368" s="1">
        <f>IFERROR(MAX(0,#REF!-#REF!),0)</f>
        <v>0</v>
      </c>
      <c r="D1368" s="1">
        <f>IFERROR(#REF!+#REF!,0)</f>
        <v>0</v>
      </c>
      <c r="E1368" s="2">
        <f>IFERROR(AVERAGEIF(Customer_Revenue[[#This Row],[4/1/2022]:[6/30/2022]], "&gt;0"), 0)</f>
        <v>14.193333333333333</v>
      </c>
      <c r="F1368" s="1">
        <f>IFERROR(AVEDEV(Customer_Revenue[[#This Row],[4/1/2022]:[6/30/2022]]),0)</f>
        <v>0.68444444444444485</v>
      </c>
      <c r="G1368" s="1">
        <f>IFERROR(MAX(0,#REF!-#REF!),0)</f>
        <v>0</v>
      </c>
      <c r="H1368" s="1">
        <f>IFERROR(#REF!+#REF!,0)</f>
        <v>0</v>
      </c>
      <c r="I1368" s="2">
        <f>IFERROR(AVERAGEIF(Customer_Revenue[[#This Row],[4/1/2022]:[9/30/2022]], "&gt;0"),0)</f>
        <v>14.626666666666665</v>
      </c>
      <c r="J1368" s="1">
        <f>IFERROR(AVEDEV(Customer_Revenue[[#This Row],[4/1/2022]:[9/30/2022]]),0)</f>
        <v>0.63111111111111207</v>
      </c>
      <c r="K1368" s="1">
        <f>IFERROR(MAX(0,Customer_Revenue[[#This Row],[Q3 Mean]]-Customer_Revenue[[#This Row],[Q3 Mean Absolute Deviation]]),0)</f>
        <v>13.995555555555553</v>
      </c>
      <c r="L1368" s="1">
        <f>IFERROR(MAX(0,Customer_Revenue[[#This Row],[Q3 Mean]]+Customer_Revenue[[#This Row],[Q3 Mean Absolute Deviation]]),0)</f>
        <v>15.257777777777777</v>
      </c>
      <c r="M1368" s="2">
        <f>IFERROR(AVERAGEIF(Customer_Revenue[[#This Row],[10/1/2021]:[3/31/2022]], "&gt;0"),0)</f>
        <v>12.394285714285713</v>
      </c>
      <c r="N1368" s="1">
        <f>IFERROR(AVEDEV(Customer_Revenue[[#This Row],[10/1/2021]:[3/31/2022]]),0)</f>
        <v>2.7112500000000006</v>
      </c>
      <c r="O1368" s="1">
        <f>IFERROR(MAX(0,#REF!-#REF!),0)</f>
        <v>0</v>
      </c>
      <c r="P1368" s="1">
        <f>IFERROR(#REF!+#REF!,0)</f>
        <v>0</v>
      </c>
      <c r="Q1368">
        <v>15378</v>
      </c>
      <c r="W1368">
        <v>0</v>
      </c>
      <c r="Y1368">
        <v>12.18</v>
      </c>
      <c r="AQ1368">
        <v>12.18</v>
      </c>
      <c r="BK1368">
        <v>12.18</v>
      </c>
      <c r="CJ1368">
        <v>12.18</v>
      </c>
      <c r="CK1368" s="17"/>
      <c r="DD1368">
        <v>12.18</v>
      </c>
      <c r="DS1368">
        <v>12.18</v>
      </c>
      <c r="EM1368">
        <v>13.68</v>
      </c>
      <c r="FG1368">
        <v>13.68</v>
      </c>
      <c r="GA1368">
        <v>13.68</v>
      </c>
      <c r="GU1368">
        <v>15.22</v>
      </c>
      <c r="HO1368">
        <v>15.22</v>
      </c>
      <c r="II1368">
        <v>15.22</v>
      </c>
      <c r="JC1368">
        <v>14.74</v>
      </c>
    </row>
    <row r="1369" spans="1:278" x14ac:dyDescent="0.3">
      <c r="A1369" s="2">
        <f>IFERROR(AVERAGEIF(Customer_Revenue[[#This Row],[1/3/2022]:[3/31/2022]], "&gt;0"), 0)</f>
        <v>71.150000000000006</v>
      </c>
      <c r="B1369" s="1">
        <f>IFERROR(AVEDEV(Customer_Revenue[[#This Row],[1/3/2022]:[3/31/2022]]),0)</f>
        <v>31.622222222222224</v>
      </c>
      <c r="C1369" s="1">
        <f>IFERROR(MAX(0,#REF!-#REF!),0)</f>
        <v>0</v>
      </c>
      <c r="D1369" s="1">
        <f>IFERROR(#REF!+#REF!,0)</f>
        <v>0</v>
      </c>
      <c r="E1369" s="2">
        <f>IFERROR(AVERAGEIF(Customer_Revenue[[#This Row],[4/1/2022]:[6/30/2022]], "&gt;0"), 0)</f>
        <v>65.385000000000005</v>
      </c>
      <c r="F1369" s="1">
        <f>IFERROR(AVEDEV(Customer_Revenue[[#This Row],[4/1/2022]:[6/30/2022]]),0)</f>
        <v>3.6325000000000021</v>
      </c>
      <c r="G1369" s="1">
        <f>IFERROR(MAX(0,#REF!-#REF!),0)</f>
        <v>0</v>
      </c>
      <c r="H1369" s="1">
        <f>IFERROR(#REF!+#REF!,0)</f>
        <v>0</v>
      </c>
      <c r="I1369" s="2">
        <f>IFERROR(AVERAGEIF(Customer_Revenue[[#This Row],[4/1/2022]:[9/30/2022]], "&gt;0"),0)</f>
        <v>64.650000000000006</v>
      </c>
      <c r="J1369" s="1">
        <f>IFERROR(AVEDEV(Customer_Revenue[[#This Row],[4/1/2022]:[9/30/2022]]),0)</f>
        <v>2.2857142857142896</v>
      </c>
      <c r="K1369" s="1">
        <f>IFERROR(MAX(0,Customer_Revenue[[#This Row],[Q3 Mean]]-Customer_Revenue[[#This Row],[Q3 Mean Absolute Deviation]]),0)</f>
        <v>62.364285714285714</v>
      </c>
      <c r="L1369" s="1">
        <f>IFERROR(MAX(0,Customer_Revenue[[#This Row],[Q3 Mean]]+Customer_Revenue[[#This Row],[Q3 Mean Absolute Deviation]]),0)</f>
        <v>66.935714285714297</v>
      </c>
      <c r="M1369" s="2">
        <f>IFERROR(AVERAGEIF(Customer_Revenue[[#This Row],[10/1/2021]:[3/31/2022]], "&gt;0"),0)</f>
        <v>69.110000000000014</v>
      </c>
      <c r="N1369" s="1">
        <f>IFERROR(AVEDEV(Customer_Revenue[[#This Row],[10/1/2021]:[3/31/2022]]),0)</f>
        <v>19.197222222222223</v>
      </c>
      <c r="O1369" s="1">
        <f>IFERROR(MAX(0,#REF!-#REF!),0)</f>
        <v>0</v>
      </c>
      <c r="P1369" s="1">
        <f>IFERROR(#REF!+#REF!,0)</f>
        <v>0</v>
      </c>
      <c r="Q1369">
        <v>15379</v>
      </c>
      <c r="AH1369">
        <v>60.95</v>
      </c>
      <c r="AW1369">
        <v>71.150000000000006</v>
      </c>
      <c r="BQ1369">
        <v>71.150000000000006</v>
      </c>
      <c r="CK1369" s="17">
        <v>0</v>
      </c>
      <c r="DE1369">
        <v>71.150000000000006</v>
      </c>
      <c r="DY1369">
        <v>71.150000000000006</v>
      </c>
      <c r="ES1369">
        <v>72.650000000000006</v>
      </c>
      <c r="FM1369">
        <v>62.45</v>
      </c>
      <c r="GG1369">
        <v>62.45</v>
      </c>
      <c r="HA1369">
        <v>63.99</v>
      </c>
      <c r="HU1369">
        <v>63.99</v>
      </c>
      <c r="IO1369">
        <v>63.51</v>
      </c>
      <c r="JI1369">
        <v>63.51</v>
      </c>
    </row>
    <row r="1370" spans="1:278" x14ac:dyDescent="0.3">
      <c r="A1370" s="2">
        <f>IFERROR(AVERAGEIF(Customer_Revenue[[#This Row],[1/3/2022]:[3/31/2022]], "&gt;0"), 0)</f>
        <v>23.44</v>
      </c>
      <c r="B1370" s="1">
        <f>IFERROR(AVEDEV(Customer_Revenue[[#This Row],[1/3/2022]:[3/31/2022]]),0)</f>
        <v>0</v>
      </c>
      <c r="C1370" s="1">
        <f>IFERROR(MAX(0,#REF!-#REF!),0)</f>
        <v>0</v>
      </c>
      <c r="D1370" s="1">
        <f>IFERROR(#REF!+#REF!,0)</f>
        <v>0</v>
      </c>
      <c r="E1370" s="2">
        <f>IFERROR(AVERAGEIF(Customer_Revenue[[#This Row],[4/1/2022]:[6/30/2022]], "&gt;0"), 0)</f>
        <v>25.453333333333333</v>
      </c>
      <c r="F1370" s="1">
        <f>IFERROR(AVEDEV(Customer_Revenue[[#This Row],[4/1/2022]:[6/30/2022]]),0)</f>
        <v>9.5450000000000017</v>
      </c>
      <c r="G1370" s="1">
        <f>IFERROR(MAX(0,#REF!-#REF!),0)</f>
        <v>0</v>
      </c>
      <c r="H1370" s="1">
        <f>IFERROR(#REF!+#REF!,0)</f>
        <v>0</v>
      </c>
      <c r="I1370" s="2">
        <f>IFERROR(AVERAGEIF(Customer_Revenue[[#This Row],[4/1/2022]:[9/30/2022]], "&gt;0"),0)</f>
        <v>25.90285714285714</v>
      </c>
      <c r="J1370" s="1">
        <f>IFERROR(AVEDEV(Customer_Revenue[[#This Row],[4/1/2022]:[9/30/2022]]),0)</f>
        <v>5.6662500000000016</v>
      </c>
      <c r="K1370" s="1">
        <f>IFERROR(MAX(0,Customer_Revenue[[#This Row],[Q3 Mean]]-Customer_Revenue[[#This Row],[Q3 Mean Absolute Deviation]]),0)</f>
        <v>20.236607142857139</v>
      </c>
      <c r="L1370" s="1">
        <f>IFERROR(MAX(0,Customer_Revenue[[#This Row],[Q3 Mean]]+Customer_Revenue[[#This Row],[Q3 Mean Absolute Deviation]]),0)</f>
        <v>31.569107142857142</v>
      </c>
      <c r="M1370" s="2">
        <f>IFERROR(AVERAGEIF(Customer_Revenue[[#This Row],[10/1/2021]:[3/31/2022]], "&gt;0"),0)</f>
        <v>23.44</v>
      </c>
      <c r="N1370" s="1">
        <f>IFERROR(AVEDEV(Customer_Revenue[[#This Row],[10/1/2021]:[3/31/2022]]),0)</f>
        <v>0</v>
      </c>
      <c r="O1370" s="1">
        <f>IFERROR(MAX(0,#REF!-#REF!),0)</f>
        <v>0</v>
      </c>
      <c r="P1370" s="1">
        <f>IFERROR(#REF!+#REF!,0)</f>
        <v>0</v>
      </c>
      <c r="Q1370">
        <v>15380</v>
      </c>
      <c r="AH1370">
        <v>23.44</v>
      </c>
      <c r="BA1370">
        <v>23.44</v>
      </c>
      <c r="CB1370">
        <v>23.44</v>
      </c>
      <c r="CK1370" s="17"/>
      <c r="CV1370">
        <v>23.44</v>
      </c>
      <c r="DI1370">
        <v>23.44</v>
      </c>
      <c r="EC1370">
        <v>23.44</v>
      </c>
      <c r="EW1370">
        <v>24.94</v>
      </c>
      <c r="FQ1370">
        <v>24.94</v>
      </c>
      <c r="GJ1370">
        <v>26.48</v>
      </c>
      <c r="GK1370">
        <v>0</v>
      </c>
      <c r="HE1370">
        <v>26.48</v>
      </c>
      <c r="HY1370">
        <v>26.48</v>
      </c>
      <c r="IS1370">
        <v>26</v>
      </c>
      <c r="JR1370">
        <v>26</v>
      </c>
    </row>
    <row r="1371" spans="1:278" x14ac:dyDescent="0.3">
      <c r="A1371" s="2">
        <f>IFERROR(AVERAGEIF(Customer_Revenue[[#This Row],[1/3/2022]:[3/31/2022]], "&gt;0"), 0)</f>
        <v>495.33749999999998</v>
      </c>
      <c r="B1371" s="1">
        <f>IFERROR(AVEDEV(Customer_Revenue[[#This Row],[1/3/2022]:[3/31/2022]]),0)</f>
        <v>287.0859375</v>
      </c>
      <c r="C1371" s="1">
        <f>IFERROR(MAX(0,#REF!-#REF!),0)</f>
        <v>0</v>
      </c>
      <c r="D1371" s="1">
        <f>IFERROR(#REF!+#REF!,0)</f>
        <v>0</v>
      </c>
      <c r="E1371" s="2">
        <f>IFERROR(AVERAGEIF(Customer_Revenue[[#This Row],[4/1/2022]:[6/30/2022]], "&gt;0"), 0)</f>
        <v>699.67142857142858</v>
      </c>
      <c r="F1371" s="1">
        <f>IFERROR(AVEDEV(Customer_Revenue[[#This Row],[4/1/2022]:[6/30/2022]]),0)</f>
        <v>153.05312500000002</v>
      </c>
      <c r="G1371" s="1">
        <f>IFERROR(MAX(0,#REF!-#REF!),0)</f>
        <v>0</v>
      </c>
      <c r="H1371" s="1">
        <f>IFERROR(#REF!+#REF!,0)</f>
        <v>0</v>
      </c>
      <c r="I1371" s="2">
        <f>IFERROR(AVERAGEIF(Customer_Revenue[[#This Row],[4/1/2022]:[9/30/2022]], "&gt;0"),0)</f>
        <v>693.01928571428573</v>
      </c>
      <c r="J1371" s="1">
        <f>IFERROR(AVEDEV(Customer_Revenue[[#This Row],[4/1/2022]:[9/30/2022]]),0)</f>
        <v>88.080533333333307</v>
      </c>
      <c r="K1371" s="1">
        <f>IFERROR(MAX(0,Customer_Revenue[[#This Row],[Q3 Mean]]-Customer_Revenue[[#This Row],[Q3 Mean Absolute Deviation]]),0)</f>
        <v>604.93875238095245</v>
      </c>
      <c r="L1371" s="1">
        <f>IFERROR(MAX(0,Customer_Revenue[[#This Row],[Q3 Mean]]+Customer_Revenue[[#This Row],[Q3 Mean Absolute Deviation]]),0)</f>
        <v>781.09981904761901</v>
      </c>
      <c r="M1371" s="2">
        <f>IFERROR(AVERAGEIF(Customer_Revenue[[#This Row],[10/1/2021]:[3/31/2022]], "&gt;0"),0)</f>
        <v>432.89000000000004</v>
      </c>
      <c r="N1371" s="1">
        <f>IFERROR(AVEDEV(Customer_Revenue[[#This Row],[10/1/2021]:[3/31/2022]]),0)</f>
        <v>246.86959999999999</v>
      </c>
      <c r="O1371" s="1">
        <f>IFERROR(MAX(0,#REF!-#REF!),0)</f>
        <v>0</v>
      </c>
      <c r="P1371" s="1">
        <f>IFERROR(#REF!+#REF!,0)</f>
        <v>0</v>
      </c>
      <c r="Q1371">
        <v>15381</v>
      </c>
      <c r="Z1371">
        <v>427.64</v>
      </c>
      <c r="AD1371">
        <v>136.35</v>
      </c>
      <c r="AI1371">
        <v>291.28999999999996</v>
      </c>
      <c r="AS1371">
        <v>626.49</v>
      </c>
      <c r="BB1371">
        <v>0</v>
      </c>
      <c r="BL1371">
        <v>0</v>
      </c>
      <c r="BV1371">
        <v>0</v>
      </c>
      <c r="CF1371">
        <v>0</v>
      </c>
      <c r="CK1371" s="17">
        <v>0</v>
      </c>
      <c r="CL1371">
        <v>0</v>
      </c>
      <c r="CQ1371">
        <v>617.66999999999996</v>
      </c>
      <c r="CZ1371">
        <v>0</v>
      </c>
      <c r="DL1371">
        <v>636.84</v>
      </c>
      <c r="DV1371">
        <v>636.84</v>
      </c>
      <c r="EI1371">
        <v>90</v>
      </c>
      <c r="ER1371">
        <v>636.84</v>
      </c>
      <c r="EZ1371">
        <v>662.09</v>
      </c>
      <c r="FI1371">
        <v>0</v>
      </c>
      <c r="FJ1371">
        <v>701.53</v>
      </c>
      <c r="FU1371">
        <v>707.53</v>
      </c>
      <c r="GE1371">
        <v>707.53</v>
      </c>
      <c r="GO1371">
        <v>741.09</v>
      </c>
      <c r="GX1371">
        <v>741.09</v>
      </c>
      <c r="HH1371">
        <v>714.67</v>
      </c>
      <c r="HR1371">
        <v>710.84</v>
      </c>
      <c r="IF1371">
        <v>710.84</v>
      </c>
      <c r="IK1371">
        <v>690.56</v>
      </c>
      <c r="IU1371">
        <v>643.01</v>
      </c>
      <c r="JE1371">
        <v>662.54</v>
      </c>
      <c r="JO1371">
        <v>672.11</v>
      </c>
    </row>
    <row r="1372" spans="1:278" x14ac:dyDescent="0.3">
      <c r="A1372" s="2">
        <f>IFERROR(AVERAGEIF(Customer_Revenue[[#This Row],[1/3/2022]:[3/31/2022]], "&gt;0"), 0)</f>
        <v>46.411538461538463</v>
      </c>
      <c r="B1372" s="1">
        <f>IFERROR(AVEDEV(Customer_Revenue[[#This Row],[1/3/2022]:[3/31/2022]]),0)</f>
        <v>16.635502958579885</v>
      </c>
      <c r="C1372" s="1">
        <f>IFERROR(MAX(0,#REF!-#REF!),0)</f>
        <v>0</v>
      </c>
      <c r="D1372" s="1">
        <f>IFERROR(#REF!+#REF!,0)</f>
        <v>0</v>
      </c>
      <c r="E1372" s="2">
        <f>IFERROR(AVERAGEIF(Customer_Revenue[[#This Row],[4/1/2022]:[6/30/2022]], "&gt;0"), 0)</f>
        <v>49.52538461538461</v>
      </c>
      <c r="F1372" s="1">
        <f>IFERROR(AVEDEV(Customer_Revenue[[#This Row],[4/1/2022]:[6/30/2022]]),0)</f>
        <v>22.637396449704145</v>
      </c>
      <c r="G1372" s="1">
        <f>IFERROR(MAX(0,#REF!-#REF!),0)</f>
        <v>0</v>
      </c>
      <c r="H1372" s="1">
        <f>IFERROR(#REF!+#REF!,0)</f>
        <v>0</v>
      </c>
      <c r="I1372" s="2">
        <f>IFERROR(AVERAGEIF(Customer_Revenue[[#This Row],[4/1/2022]:[9/30/2022]], "&gt;0"),0)</f>
        <v>49.99538461538463</v>
      </c>
      <c r="J1372" s="1">
        <f>IFERROR(AVEDEV(Customer_Revenue[[#This Row],[4/1/2022]:[9/30/2022]]),0)</f>
        <v>22.966627218934921</v>
      </c>
      <c r="K1372" s="1">
        <f>IFERROR(MAX(0,Customer_Revenue[[#This Row],[Q3 Mean]]-Customer_Revenue[[#This Row],[Q3 Mean Absolute Deviation]]),0)</f>
        <v>27.028757396449709</v>
      </c>
      <c r="L1372" s="1">
        <f>IFERROR(MAX(0,Customer_Revenue[[#This Row],[Q3 Mean]]+Customer_Revenue[[#This Row],[Q3 Mean Absolute Deviation]]),0)</f>
        <v>72.962011834319554</v>
      </c>
      <c r="M1372" s="2">
        <f>IFERROR(AVERAGEIF(Customer_Revenue[[#This Row],[10/1/2021]:[3/31/2022]], "&gt;0"),0)</f>
        <v>48.737307692307695</v>
      </c>
      <c r="N1372" s="1">
        <f>IFERROR(AVEDEV(Customer_Revenue[[#This Row],[10/1/2021]:[3/31/2022]]),0)</f>
        <v>18.421923076923083</v>
      </c>
      <c r="O1372" s="1">
        <f>IFERROR(MAX(0,#REF!-#REF!),0)</f>
        <v>0</v>
      </c>
      <c r="P1372" s="1">
        <f>IFERROR(#REF!+#REF!,0)</f>
        <v>0</v>
      </c>
      <c r="Q1372">
        <v>15383</v>
      </c>
      <c r="U1372">
        <v>27.59</v>
      </c>
      <c r="Z1372">
        <v>75.13</v>
      </c>
      <c r="AD1372">
        <v>107.07</v>
      </c>
      <c r="AI1372">
        <v>55.95</v>
      </c>
      <c r="AO1372">
        <v>27.59</v>
      </c>
      <c r="AT1372">
        <v>63.32</v>
      </c>
      <c r="AY1372">
        <v>27.59</v>
      </c>
      <c r="BD1372">
        <v>39.4</v>
      </c>
      <c r="BI1372">
        <v>27.59</v>
      </c>
      <c r="BN1372">
        <v>63.32</v>
      </c>
      <c r="BS1372">
        <v>55.95</v>
      </c>
      <c r="BX1372">
        <v>65.73</v>
      </c>
      <c r="CC1372">
        <v>27.59</v>
      </c>
      <c r="CH1372">
        <v>63.32</v>
      </c>
      <c r="CK1372" s="17"/>
      <c r="CM1372">
        <v>27.59</v>
      </c>
      <c r="CR1372">
        <v>39.4</v>
      </c>
      <c r="CW1372">
        <v>27.59</v>
      </c>
      <c r="DB1372">
        <v>63.32</v>
      </c>
      <c r="DG1372">
        <v>53.92</v>
      </c>
      <c r="DL1372">
        <v>39.4</v>
      </c>
      <c r="DQ1372">
        <v>27.59</v>
      </c>
      <c r="DV1372">
        <v>63.32</v>
      </c>
      <c r="EA1372">
        <v>27.59</v>
      </c>
      <c r="EF1372">
        <v>79.400000000000006</v>
      </c>
      <c r="EK1372">
        <v>27.59</v>
      </c>
      <c r="EP1372">
        <v>63.32</v>
      </c>
      <c r="EU1372">
        <v>27.59</v>
      </c>
      <c r="EZ1372">
        <v>39.4</v>
      </c>
      <c r="FE1372">
        <v>84.23</v>
      </c>
      <c r="FJ1372">
        <v>103.32</v>
      </c>
      <c r="FO1372">
        <v>27.59</v>
      </c>
      <c r="FT1372">
        <v>79.400000000000006</v>
      </c>
      <c r="FY1372">
        <v>27.59</v>
      </c>
      <c r="GD1372">
        <v>63.32</v>
      </c>
      <c r="GI1372">
        <v>28.77</v>
      </c>
      <c r="GN1372">
        <v>40.58</v>
      </c>
      <c r="GS1372">
        <v>28.77</v>
      </c>
      <c r="GX1372">
        <v>64.5</v>
      </c>
      <c r="HC1372">
        <v>28.77</v>
      </c>
      <c r="HH1372">
        <v>80.58</v>
      </c>
      <c r="HM1372">
        <v>28.77</v>
      </c>
      <c r="HR1372">
        <v>64.5</v>
      </c>
      <c r="HW1372">
        <v>28.77</v>
      </c>
      <c r="IB1372">
        <v>40.58</v>
      </c>
      <c r="IG1372">
        <v>28.77</v>
      </c>
      <c r="IL1372">
        <v>108.93</v>
      </c>
      <c r="IQ1372">
        <v>28.4</v>
      </c>
      <c r="IV1372">
        <v>40.21</v>
      </c>
      <c r="JA1372">
        <v>28.4</v>
      </c>
      <c r="JF1372">
        <v>64.13</v>
      </c>
      <c r="JK1372">
        <v>28.4</v>
      </c>
      <c r="JP1372">
        <v>85.61</v>
      </c>
    </row>
    <row r="1373" spans="1:278" x14ac:dyDescent="0.3">
      <c r="A1373" s="2">
        <f>IFERROR(AVERAGEIF(Customer_Revenue[[#This Row],[1/3/2022]:[3/31/2022]], "&gt;0"), 0)</f>
        <v>16.96</v>
      </c>
      <c r="B1373" s="1">
        <f>IFERROR(AVEDEV(Customer_Revenue[[#This Row],[1/3/2022]:[3/31/2022]]),0)</f>
        <v>6.3600000000000012</v>
      </c>
      <c r="C1373" s="1">
        <f>IFERROR(MAX(0,#REF!-#REF!),0)</f>
        <v>0</v>
      </c>
      <c r="D1373" s="1">
        <f>IFERROR(#REF!+#REF!,0)</f>
        <v>0</v>
      </c>
      <c r="E1373" s="2">
        <f>IFERROR(AVERAGEIF(Customer_Revenue[[#This Row],[4/1/2022]:[6/30/2022]], "&gt;0"), 0)</f>
        <v>18.473333333333333</v>
      </c>
      <c r="F1373" s="1">
        <f>IFERROR(AVEDEV(Customer_Revenue[[#This Row],[4/1/2022]:[6/30/2022]]),0)</f>
        <v>0.68444444444444363</v>
      </c>
      <c r="G1373" s="1">
        <f>IFERROR(MAX(0,#REF!-#REF!),0)</f>
        <v>0</v>
      </c>
      <c r="H1373" s="1">
        <f>IFERROR(#REF!+#REF!,0)</f>
        <v>0</v>
      </c>
      <c r="I1373" s="2">
        <f>IFERROR(AVERAGEIF(Customer_Revenue[[#This Row],[4/1/2022]:[9/30/2022]], "&gt;0"),0)</f>
        <v>18.906666666666666</v>
      </c>
      <c r="J1373" s="1">
        <f>IFERROR(AVEDEV(Customer_Revenue[[#This Row],[4/1/2022]:[9/30/2022]]),0)</f>
        <v>0.63111111111111085</v>
      </c>
      <c r="K1373" s="1">
        <f>IFERROR(MAX(0,Customer_Revenue[[#This Row],[Q3 Mean]]-Customer_Revenue[[#This Row],[Q3 Mean Absolute Deviation]]),0)</f>
        <v>18.275555555555556</v>
      </c>
      <c r="L1373" s="1">
        <f>IFERROR(MAX(0,Customer_Revenue[[#This Row],[Q3 Mean]]+Customer_Revenue[[#This Row],[Q3 Mean Absolute Deviation]]),0)</f>
        <v>19.537777777777777</v>
      </c>
      <c r="M1373" s="2">
        <f>IFERROR(AVERAGEIF(Customer_Revenue[[#This Row],[10/1/2021]:[3/31/2022]], "&gt;0"),0)</f>
        <v>16.710000000000004</v>
      </c>
      <c r="N1373" s="1">
        <f>IFERROR(AVEDEV(Customer_Revenue[[#This Row],[10/1/2021]:[3/31/2022]]),0)</f>
        <v>6.2662499999999977</v>
      </c>
      <c r="O1373" s="1">
        <f>IFERROR(MAX(0,#REF!-#REF!),0)</f>
        <v>0</v>
      </c>
      <c r="P1373" s="1">
        <f>IFERROR(#REF!+#REF!,0)</f>
        <v>0</v>
      </c>
      <c r="Q1373">
        <v>15384</v>
      </c>
      <c r="V1373">
        <v>0</v>
      </c>
      <c r="W1373">
        <v>16.46</v>
      </c>
      <c r="AM1373">
        <v>16.46</v>
      </c>
      <c r="BG1373">
        <v>16.46</v>
      </c>
      <c r="CF1373">
        <v>0</v>
      </c>
      <c r="CK1373" s="17"/>
      <c r="DE1373">
        <v>16.46</v>
      </c>
      <c r="DO1373">
        <v>16.46</v>
      </c>
      <c r="EI1373">
        <v>17.96</v>
      </c>
      <c r="FC1373">
        <v>17.96</v>
      </c>
      <c r="FW1373">
        <v>17.96</v>
      </c>
      <c r="GQ1373">
        <v>19.5</v>
      </c>
      <c r="HK1373">
        <v>19.5</v>
      </c>
      <c r="IE1373">
        <v>19.5</v>
      </c>
      <c r="IY1373">
        <v>19.02</v>
      </c>
    </row>
    <row r="1374" spans="1:278" x14ac:dyDescent="0.3">
      <c r="A1374" s="2">
        <f>IFERROR(AVERAGEIF(Customer_Revenue[[#This Row],[1/3/2022]:[3/31/2022]], "&gt;0"), 0)</f>
        <v>21.11</v>
      </c>
      <c r="B1374" s="1">
        <f>IFERROR(AVEDEV(Customer_Revenue[[#This Row],[1/3/2022]:[3/31/2022]]),0)</f>
        <v>0.73846153846153828</v>
      </c>
      <c r="C1374" s="1">
        <f>IFERROR(MAX(0,#REF!-#REF!),0)</f>
        <v>0</v>
      </c>
      <c r="D1374" s="1">
        <f>IFERROR(#REF!+#REF!,0)</f>
        <v>0</v>
      </c>
      <c r="E1374" s="2">
        <f>IFERROR(AVERAGEIF(Customer_Revenue[[#This Row],[4/1/2022]:[6/30/2022]], "&gt;0"), 0)</f>
        <v>19.963846153846156</v>
      </c>
      <c r="F1374" s="1">
        <f>IFERROR(AVEDEV(Customer_Revenue[[#This Row],[4/1/2022]:[6/30/2022]]),0)</f>
        <v>0.55857988165680461</v>
      </c>
      <c r="G1374" s="1">
        <f>IFERROR(MAX(0,#REF!-#REF!),0)</f>
        <v>0</v>
      </c>
      <c r="H1374" s="1">
        <f>IFERROR(#REF!+#REF!,0)</f>
        <v>0</v>
      </c>
      <c r="I1374" s="2">
        <f>IFERROR(AVERAGEIF(Customer_Revenue[[#This Row],[4/1/2022]:[9/30/2022]], "&gt;0"),0)</f>
        <v>20.22730769230769</v>
      </c>
      <c r="J1374" s="1">
        <f>IFERROR(AVEDEV(Customer_Revenue[[#This Row],[4/1/2022]:[9/30/2022]]),0)</f>
        <v>0.44142011834319628</v>
      </c>
      <c r="K1374" s="1">
        <f>IFERROR(MAX(0,Customer_Revenue[[#This Row],[Q3 Mean]]-Customer_Revenue[[#This Row],[Q3 Mean Absolute Deviation]]),0)</f>
        <v>19.785887573964494</v>
      </c>
      <c r="L1374" s="1">
        <f>IFERROR(MAX(0,Customer_Revenue[[#This Row],[Q3 Mean]]+Customer_Revenue[[#This Row],[Q3 Mean Absolute Deviation]]),0)</f>
        <v>20.668727810650886</v>
      </c>
      <c r="M1374" s="2">
        <f>IFERROR(AVERAGEIF(Customer_Revenue[[#This Row],[10/1/2021]:[3/31/2022]], "&gt;0"),0)</f>
        <v>20.309999999999988</v>
      </c>
      <c r="N1374" s="1">
        <f>IFERROR(AVEDEV(Customer_Revenue[[#This Row],[10/1/2021]:[3/31/2022]]),0)</f>
        <v>0.9846153846153809</v>
      </c>
      <c r="O1374" s="1">
        <f>IFERROR(MAX(0,#REF!-#REF!),0)</f>
        <v>0</v>
      </c>
      <c r="P1374" s="1">
        <f>IFERROR(#REF!+#REF!,0)</f>
        <v>0</v>
      </c>
      <c r="Q1374">
        <v>15385</v>
      </c>
      <c r="U1374">
        <v>19.510000000000002</v>
      </c>
      <c r="Z1374">
        <v>19.510000000000002</v>
      </c>
      <c r="AD1374">
        <v>19.510000000000002</v>
      </c>
      <c r="AI1374">
        <v>19.510000000000002</v>
      </c>
      <c r="AO1374">
        <v>19.510000000000002</v>
      </c>
      <c r="AT1374">
        <v>19.510000000000002</v>
      </c>
      <c r="AY1374">
        <v>19.510000000000002</v>
      </c>
      <c r="BD1374">
        <v>19.510000000000002</v>
      </c>
      <c r="BI1374">
        <v>19.510000000000002</v>
      </c>
      <c r="BN1374">
        <v>19.510000000000002</v>
      </c>
      <c r="BS1374">
        <v>19.510000000000002</v>
      </c>
      <c r="BX1374">
        <v>19.510000000000002</v>
      </c>
      <c r="CC1374">
        <v>19.510000000000002</v>
      </c>
      <c r="CH1374">
        <v>19.510000000000002</v>
      </c>
      <c r="CK1374" s="17"/>
      <c r="CM1374">
        <v>19.510000000000002</v>
      </c>
      <c r="CR1374">
        <v>21.59</v>
      </c>
      <c r="CW1374">
        <v>21.59</v>
      </c>
      <c r="DB1374">
        <v>21.59</v>
      </c>
      <c r="DG1374">
        <v>21.59</v>
      </c>
      <c r="DL1374">
        <v>21.59</v>
      </c>
      <c r="DQ1374">
        <v>21.59</v>
      </c>
      <c r="DV1374">
        <v>21.59</v>
      </c>
      <c r="EA1374">
        <v>21.59</v>
      </c>
      <c r="EF1374">
        <v>21.59</v>
      </c>
      <c r="EK1374">
        <v>21.59</v>
      </c>
      <c r="EP1374">
        <v>19.510000000000002</v>
      </c>
      <c r="EU1374">
        <v>19.510000000000002</v>
      </c>
      <c r="EZ1374">
        <v>19.510000000000002</v>
      </c>
      <c r="FE1374">
        <v>19.510000000000002</v>
      </c>
      <c r="FJ1374">
        <v>19.510000000000002</v>
      </c>
      <c r="FO1374">
        <v>19.510000000000002</v>
      </c>
      <c r="FT1374">
        <v>19.510000000000002</v>
      </c>
      <c r="FY1374">
        <v>19.510000000000002</v>
      </c>
      <c r="GD1374">
        <v>19.510000000000002</v>
      </c>
      <c r="GI1374">
        <v>20.69</v>
      </c>
      <c r="GN1374">
        <v>20.69</v>
      </c>
      <c r="GS1374">
        <v>20.69</v>
      </c>
      <c r="GX1374">
        <v>20.69</v>
      </c>
      <c r="HC1374">
        <v>20.69</v>
      </c>
      <c r="HH1374">
        <v>20.69</v>
      </c>
      <c r="HM1374">
        <v>20.69</v>
      </c>
      <c r="HR1374">
        <v>20.69</v>
      </c>
      <c r="HW1374">
        <v>20.69</v>
      </c>
      <c r="IB1374">
        <v>20.69</v>
      </c>
      <c r="IG1374">
        <v>20.69</v>
      </c>
      <c r="IL1374">
        <v>20.32</v>
      </c>
      <c r="IQ1374">
        <v>20.32</v>
      </c>
      <c r="IV1374">
        <v>20.32</v>
      </c>
      <c r="JA1374">
        <v>20.32</v>
      </c>
      <c r="JF1374">
        <v>20.32</v>
      </c>
      <c r="JK1374">
        <v>20.32</v>
      </c>
      <c r="JP1374">
        <v>20.32</v>
      </c>
    </row>
    <row r="1375" spans="1:278" x14ac:dyDescent="0.3">
      <c r="A1375" s="2">
        <f>IFERROR(AVERAGEIF(Customer_Revenue[[#This Row],[1/3/2022]:[3/31/2022]], "&gt;0"), 0)</f>
        <v>137.83923076923071</v>
      </c>
      <c r="B1375" s="1">
        <f>IFERROR(AVEDEV(Customer_Revenue[[#This Row],[1/3/2022]:[3/31/2022]]),0)</f>
        <v>22.402366863905328</v>
      </c>
      <c r="C1375" s="1">
        <f>IFERROR(MAX(0,#REF!-#REF!),0)</f>
        <v>0</v>
      </c>
      <c r="D1375" s="1">
        <f>IFERROR(#REF!+#REF!,0)</f>
        <v>0</v>
      </c>
      <c r="E1375" s="2">
        <f>IFERROR(AVERAGEIF(Customer_Revenue[[#This Row],[4/1/2022]:[6/30/2022]], "&gt;0"), 0)</f>
        <v>141.46538461538461</v>
      </c>
      <c r="F1375" s="1">
        <f>IFERROR(AVEDEV(Customer_Revenue[[#This Row],[4/1/2022]:[6/30/2022]]),0)</f>
        <v>24.573491124260354</v>
      </c>
      <c r="G1375" s="1">
        <f>IFERROR(MAX(0,#REF!-#REF!),0)</f>
        <v>0</v>
      </c>
      <c r="H1375" s="1">
        <f>IFERROR(#REF!+#REF!,0)</f>
        <v>0</v>
      </c>
      <c r="I1375" s="2">
        <f>IFERROR(AVERAGEIF(Customer_Revenue[[#This Row],[4/1/2022]:[9/30/2022]], "&gt;0"),0)</f>
        <v>143.45038461538462</v>
      </c>
      <c r="J1375" s="1">
        <f>IFERROR(AVEDEV(Customer_Revenue[[#This Row],[4/1/2022]:[9/30/2022]]),0)</f>
        <v>23.456538461538457</v>
      </c>
      <c r="K1375" s="1">
        <f>IFERROR(MAX(0,Customer_Revenue[[#This Row],[Q3 Mean]]-Customer_Revenue[[#This Row],[Q3 Mean Absolute Deviation]]),0)</f>
        <v>119.99384615384616</v>
      </c>
      <c r="L1375" s="1">
        <f>IFERROR(MAX(0,Customer_Revenue[[#This Row],[Q3 Mean]]+Customer_Revenue[[#This Row],[Q3 Mean Absolute Deviation]]),0)</f>
        <v>166.90692307692308</v>
      </c>
      <c r="M1375" s="2">
        <f>IFERROR(AVERAGEIF(Customer_Revenue[[#This Row],[10/1/2021]:[3/31/2022]], "&gt;0"),0)</f>
        <v>133.18777777777782</v>
      </c>
      <c r="N1375" s="1">
        <f>IFERROR(AVEDEV(Customer_Revenue[[#This Row],[10/1/2021]:[3/31/2022]]),0)</f>
        <v>26.324719387755103</v>
      </c>
      <c r="O1375" s="1">
        <f>IFERROR(MAX(0,#REF!-#REF!),0)</f>
        <v>0</v>
      </c>
      <c r="P1375" s="1">
        <f>IFERROR(#REF!+#REF!,0)</f>
        <v>0</v>
      </c>
      <c r="Q1375">
        <v>15386</v>
      </c>
      <c r="U1375">
        <v>109.54</v>
      </c>
      <c r="Z1375">
        <v>157.34</v>
      </c>
      <c r="AD1375">
        <v>109.54</v>
      </c>
      <c r="AI1375">
        <v>154.04</v>
      </c>
      <c r="AM1375">
        <v>109.57</v>
      </c>
      <c r="AP1375">
        <v>109.57</v>
      </c>
      <c r="AQ1375">
        <v>0</v>
      </c>
      <c r="AU1375">
        <v>154.07</v>
      </c>
      <c r="AZ1375">
        <v>109.57</v>
      </c>
      <c r="BF1375">
        <v>154.07</v>
      </c>
      <c r="BJ1375">
        <v>109.57</v>
      </c>
      <c r="BO1375">
        <v>154.07</v>
      </c>
      <c r="BT1375">
        <v>109.57</v>
      </c>
      <c r="BY1375">
        <v>154.07</v>
      </c>
      <c r="CD1375">
        <v>109.57</v>
      </c>
      <c r="CI1375">
        <v>154.07</v>
      </c>
      <c r="CK1375" s="17"/>
      <c r="CN1375">
        <v>109.57</v>
      </c>
      <c r="CS1375">
        <v>154.07</v>
      </c>
      <c r="CX1375">
        <v>109.57</v>
      </c>
      <c r="DC1375">
        <v>154.07</v>
      </c>
      <c r="DH1375">
        <v>109.57</v>
      </c>
      <c r="DM1375">
        <v>162.07</v>
      </c>
      <c r="DR1375">
        <v>117.57</v>
      </c>
      <c r="DW1375">
        <v>162.07</v>
      </c>
      <c r="EB1375">
        <v>117.57</v>
      </c>
      <c r="EG1375">
        <v>162.07</v>
      </c>
      <c r="EL1375">
        <v>117.57</v>
      </c>
      <c r="EQ1375">
        <v>162.07</v>
      </c>
      <c r="EV1375">
        <v>117.57</v>
      </c>
      <c r="FA1375">
        <v>162.07</v>
      </c>
      <c r="FF1375">
        <v>117.57</v>
      </c>
      <c r="FK1375">
        <v>162.07</v>
      </c>
      <c r="FP1375">
        <v>117.57</v>
      </c>
      <c r="FU1375">
        <v>162.07</v>
      </c>
      <c r="FZ1375">
        <v>117.57</v>
      </c>
      <c r="GE1375">
        <v>181.10999999999999</v>
      </c>
      <c r="GJ1375">
        <v>118.75</v>
      </c>
      <c r="GO1375">
        <v>163.25</v>
      </c>
      <c r="GT1375">
        <v>120.75</v>
      </c>
      <c r="GY1375">
        <v>177.95</v>
      </c>
      <c r="HD1375">
        <v>120.75</v>
      </c>
      <c r="HI1375">
        <v>165.25</v>
      </c>
      <c r="HN1375">
        <v>120.75</v>
      </c>
      <c r="HS1375">
        <v>165.25</v>
      </c>
      <c r="HX1375">
        <v>120.75</v>
      </c>
      <c r="IC1375">
        <v>165.25</v>
      </c>
      <c r="IH1375">
        <v>120.75</v>
      </c>
      <c r="IM1375">
        <v>164.88</v>
      </c>
      <c r="IR1375">
        <v>122.38</v>
      </c>
      <c r="IW1375">
        <v>166.88</v>
      </c>
      <c r="JB1375">
        <v>122.38</v>
      </c>
      <c r="JG1375">
        <v>166.88</v>
      </c>
      <c r="JL1375">
        <v>122.38</v>
      </c>
      <c r="JQ1375">
        <v>166.88</v>
      </c>
    </row>
    <row r="1376" spans="1:278" x14ac:dyDescent="0.3">
      <c r="A1376" s="2">
        <f>IFERROR(AVERAGEIF(Customer_Revenue[[#This Row],[1/3/2022]:[3/31/2022]], "&gt;0"), 0)</f>
        <v>26.760833333333334</v>
      </c>
      <c r="B1376" s="1">
        <f>IFERROR(AVEDEV(Customer_Revenue[[#This Row],[1/3/2022]:[3/31/2022]]),0)</f>
        <v>9.1358579881656805</v>
      </c>
      <c r="C1376" s="1">
        <f>IFERROR(MAX(0,#REF!-#REF!),0)</f>
        <v>0</v>
      </c>
      <c r="D1376" s="1">
        <f>IFERROR(#REF!+#REF!,0)</f>
        <v>0</v>
      </c>
      <c r="E1376" s="2">
        <f>IFERROR(AVERAGEIF(Customer_Revenue[[#This Row],[4/1/2022]:[6/30/2022]], "&gt;0"), 0)</f>
        <v>31.589999999999996</v>
      </c>
      <c r="F1376" s="1">
        <f>IFERROR(AVEDEV(Customer_Revenue[[#This Row],[4/1/2022]:[6/30/2022]]),0)</f>
        <v>11.155384615384616</v>
      </c>
      <c r="G1376" s="1">
        <f>IFERROR(MAX(0,#REF!-#REF!),0)</f>
        <v>0</v>
      </c>
      <c r="H1376" s="1">
        <f>IFERROR(#REF!+#REF!,0)</f>
        <v>0</v>
      </c>
      <c r="I1376" s="2">
        <f>IFERROR(AVERAGEIF(Customer_Revenue[[#This Row],[4/1/2022]:[9/30/2022]], "&gt;0"),0)</f>
        <v>34.694230769230771</v>
      </c>
      <c r="J1376" s="1">
        <f>IFERROR(AVEDEV(Customer_Revenue[[#This Row],[4/1/2022]:[9/30/2022]]),0)</f>
        <v>10.530473372781067</v>
      </c>
      <c r="K1376" s="1">
        <f>IFERROR(MAX(0,Customer_Revenue[[#This Row],[Q3 Mean]]-Customer_Revenue[[#This Row],[Q3 Mean Absolute Deviation]]),0)</f>
        <v>24.163757396449704</v>
      </c>
      <c r="L1376" s="1">
        <f>IFERROR(MAX(0,Customer_Revenue[[#This Row],[Q3 Mean]]+Customer_Revenue[[#This Row],[Q3 Mean Absolute Deviation]]),0)</f>
        <v>45.224704142011838</v>
      </c>
      <c r="M1376" s="2">
        <f>IFERROR(AVERAGEIF(Customer_Revenue[[#This Row],[10/1/2021]:[3/31/2022]], "&gt;0"),0)</f>
        <v>28.275199999999998</v>
      </c>
      <c r="N1376" s="1">
        <f>IFERROR(AVEDEV(Customer_Revenue[[#This Row],[10/1/2021]:[3/31/2022]]),0)</f>
        <v>10.042366863905327</v>
      </c>
      <c r="O1376" s="1">
        <f>IFERROR(MAX(0,#REF!-#REF!),0)</f>
        <v>0</v>
      </c>
      <c r="P1376" s="1">
        <f>IFERROR(#REF!+#REF!,0)</f>
        <v>0</v>
      </c>
      <c r="Q1376">
        <v>15388</v>
      </c>
      <c r="U1376">
        <v>33.340000000000003</v>
      </c>
      <c r="Z1376">
        <v>25.78</v>
      </c>
      <c r="AD1376">
        <v>46.27</v>
      </c>
      <c r="AI1376">
        <v>18.559999999999999</v>
      </c>
      <c r="AM1376">
        <v>21.11</v>
      </c>
      <c r="AR1376">
        <v>18.559999999999999</v>
      </c>
      <c r="AW1376">
        <v>43.38</v>
      </c>
      <c r="BB1376">
        <v>20.53</v>
      </c>
      <c r="BG1376">
        <v>19.25</v>
      </c>
      <c r="BL1376">
        <v>20.21</v>
      </c>
      <c r="BQ1376">
        <v>52.28</v>
      </c>
      <c r="BV1376">
        <v>33.24</v>
      </c>
      <c r="CA1376">
        <v>33.24</v>
      </c>
      <c r="CF1376">
        <v>0</v>
      </c>
      <c r="CK1376" s="17">
        <v>44.07</v>
      </c>
      <c r="CP1376">
        <v>22.68</v>
      </c>
      <c r="CU1376">
        <v>21.11</v>
      </c>
      <c r="CZ1376">
        <v>19.25</v>
      </c>
      <c r="DE1376">
        <v>45.35</v>
      </c>
      <c r="DJ1376">
        <v>19.25</v>
      </c>
      <c r="DO1376">
        <v>22.52</v>
      </c>
      <c r="DT1376">
        <v>22.52</v>
      </c>
      <c r="DY1376">
        <v>44.07</v>
      </c>
      <c r="ED1376">
        <v>20.53</v>
      </c>
      <c r="EI1376">
        <v>20.53</v>
      </c>
      <c r="EN1376">
        <v>19.25</v>
      </c>
      <c r="ES1376">
        <v>45.17</v>
      </c>
      <c r="EX1376">
        <v>23.61</v>
      </c>
      <c r="FC1376">
        <v>19.25</v>
      </c>
      <c r="FH1376">
        <v>19.25</v>
      </c>
      <c r="FM1376">
        <v>44.07</v>
      </c>
      <c r="FR1376">
        <v>19.25</v>
      </c>
      <c r="FW1376">
        <v>19.25</v>
      </c>
      <c r="GB1376">
        <v>19.25</v>
      </c>
      <c r="GG1376">
        <v>54.04</v>
      </c>
      <c r="GL1376">
        <v>30.4</v>
      </c>
      <c r="GQ1376">
        <v>30.77</v>
      </c>
      <c r="GV1376">
        <v>30.77</v>
      </c>
      <c r="HA1376">
        <v>55.59</v>
      </c>
      <c r="HF1376">
        <v>31.86</v>
      </c>
      <c r="HK1376">
        <v>30.77</v>
      </c>
      <c r="HP1376">
        <v>30.77</v>
      </c>
      <c r="HU1376">
        <v>55.59</v>
      </c>
      <c r="HZ1376">
        <v>30.77</v>
      </c>
      <c r="IE1376">
        <v>30.77</v>
      </c>
      <c r="IJ1376">
        <v>30.4</v>
      </c>
      <c r="IO1376">
        <v>54.85</v>
      </c>
      <c r="IT1376">
        <v>30.03</v>
      </c>
      <c r="IY1376">
        <v>30.03</v>
      </c>
      <c r="JD1376">
        <v>30.4</v>
      </c>
      <c r="JI1376">
        <v>65.95</v>
      </c>
      <c r="JN1376">
        <v>39.19</v>
      </c>
    </row>
    <row r="1377" spans="1:278" x14ac:dyDescent="0.3">
      <c r="A1377" s="2">
        <f>IFERROR(AVERAGEIF(Customer_Revenue[[#This Row],[1/3/2022]:[3/31/2022]], "&gt;0"), 0)</f>
        <v>765.39615384615365</v>
      </c>
      <c r="B1377" s="1">
        <f>IFERROR(AVEDEV(Customer_Revenue[[#This Row],[1/3/2022]:[3/31/2022]]),0)</f>
        <v>101.53214285714303</v>
      </c>
      <c r="C1377" s="1">
        <f>IFERROR(MAX(0,#REF!-#REF!),0)</f>
        <v>0</v>
      </c>
      <c r="D1377" s="1">
        <f>IFERROR(#REF!+#REF!,0)</f>
        <v>0</v>
      </c>
      <c r="E1377" s="2">
        <f>IFERROR(AVERAGEIF(Customer_Revenue[[#This Row],[4/1/2022]:[6/30/2022]], "&gt;0"), 0)</f>
        <v>737.11230769230792</v>
      </c>
      <c r="F1377" s="1">
        <f>IFERROR(AVEDEV(Customer_Revenue[[#This Row],[4/1/2022]:[6/30/2022]]),0)</f>
        <v>9.9731360946747234</v>
      </c>
      <c r="G1377" s="1">
        <f>IFERROR(MAX(0,#REF!-#REF!),0)</f>
        <v>0</v>
      </c>
      <c r="H1377" s="1">
        <f>IFERROR(#REF!+#REF!,0)</f>
        <v>0</v>
      </c>
      <c r="I1377" s="2">
        <f>IFERROR(AVERAGEIF(Customer_Revenue[[#This Row],[4/1/2022]:[9/30/2022]], "&gt;0"),0)</f>
        <v>715.32074074074103</v>
      </c>
      <c r="J1377" s="1">
        <f>IFERROR(AVEDEV(Customer_Revenue[[#This Row],[4/1/2022]:[9/30/2022]]),0)</f>
        <v>120.88653983353124</v>
      </c>
      <c r="K1377" s="1">
        <f>IFERROR(MAX(0,Customer_Revenue[[#This Row],[Q3 Mean]]-Customer_Revenue[[#This Row],[Q3 Mean Absolute Deviation]]),0)</f>
        <v>594.43420090720974</v>
      </c>
      <c r="L1377" s="1">
        <f>IFERROR(MAX(0,Customer_Revenue[[#This Row],[Q3 Mean]]+Customer_Revenue[[#This Row],[Q3 Mean Absolute Deviation]]),0)</f>
        <v>836.20728057427232</v>
      </c>
      <c r="M1377" s="2">
        <f>IFERROR(AVERAGEIF(Customer_Revenue[[#This Row],[10/1/2021]:[3/31/2022]], "&gt;0"),0)</f>
        <v>625.41933333333327</v>
      </c>
      <c r="N1377" s="1">
        <f>IFERROR(AVEDEV(Customer_Revenue[[#This Row],[10/1/2021]:[3/31/2022]]),0)</f>
        <v>209.83517169614981</v>
      </c>
      <c r="O1377" s="1">
        <f>IFERROR(MAX(0,#REF!-#REF!),0)</f>
        <v>0</v>
      </c>
      <c r="P1377" s="1">
        <f>IFERROR(#REF!+#REF!,0)</f>
        <v>0</v>
      </c>
      <c r="Q1377">
        <v>15389</v>
      </c>
      <c r="U1377">
        <v>19.059999999999999</v>
      </c>
      <c r="V1377">
        <v>475.7</v>
      </c>
      <c r="Z1377">
        <v>86.18</v>
      </c>
      <c r="AA1377">
        <v>589.52</v>
      </c>
      <c r="AD1377">
        <v>19.059999999999999</v>
      </c>
      <c r="AE1377">
        <v>463.66</v>
      </c>
      <c r="AI1377">
        <v>19.059999999999999</v>
      </c>
      <c r="AJ1377">
        <v>538.41999999999996</v>
      </c>
      <c r="AN1377">
        <v>589.34</v>
      </c>
      <c r="AS1377">
        <v>748.94</v>
      </c>
      <c r="AX1377">
        <v>733.31</v>
      </c>
      <c r="BC1377">
        <v>768.28</v>
      </c>
      <c r="BH1377">
        <v>752.38</v>
      </c>
      <c r="BM1377">
        <v>752.38</v>
      </c>
      <c r="BR1377">
        <v>752.38</v>
      </c>
      <c r="BW1377">
        <v>752.38</v>
      </c>
      <c r="CB1377">
        <v>752.38</v>
      </c>
      <c r="CG1377">
        <v>752.38</v>
      </c>
      <c r="CK1377" s="17"/>
      <c r="CL1377">
        <v>752.38</v>
      </c>
      <c r="CQ1377">
        <v>752.38</v>
      </c>
      <c r="CV1377">
        <v>842.81</v>
      </c>
      <c r="DA1377">
        <v>831.16</v>
      </c>
      <c r="DF1377">
        <v>752.38</v>
      </c>
      <c r="DK1377">
        <v>752.38</v>
      </c>
      <c r="DP1377">
        <v>752.38</v>
      </c>
      <c r="DU1377">
        <v>752.38</v>
      </c>
      <c r="DZ1377">
        <v>752.38</v>
      </c>
      <c r="EE1377">
        <v>752.38</v>
      </c>
      <c r="EG1377">
        <v>0</v>
      </c>
      <c r="EJ1377">
        <v>752.38</v>
      </c>
      <c r="EO1377">
        <v>752.38</v>
      </c>
      <c r="ET1377">
        <v>752.38</v>
      </c>
      <c r="EY1377">
        <v>733.31</v>
      </c>
      <c r="FD1377">
        <v>733.31</v>
      </c>
      <c r="FI1377">
        <v>733.31</v>
      </c>
      <c r="FN1377">
        <v>733.31</v>
      </c>
      <c r="FS1377">
        <v>733.31</v>
      </c>
      <c r="FX1377">
        <v>786.67</v>
      </c>
      <c r="GC1377">
        <v>728.69</v>
      </c>
      <c r="GH1377">
        <v>728.69</v>
      </c>
      <c r="GM1377">
        <v>729.87</v>
      </c>
      <c r="GR1377">
        <v>729.87</v>
      </c>
      <c r="GW1377">
        <v>729.87</v>
      </c>
      <c r="HB1377">
        <v>729.87</v>
      </c>
      <c r="HG1377">
        <v>729.87</v>
      </c>
      <c r="HL1377">
        <v>729.87</v>
      </c>
      <c r="HQ1377">
        <v>729.87</v>
      </c>
      <c r="HV1377">
        <v>729.87</v>
      </c>
      <c r="IA1377">
        <v>729.87</v>
      </c>
      <c r="IF1377">
        <v>729.87</v>
      </c>
      <c r="IK1377">
        <v>729.87</v>
      </c>
      <c r="IP1377">
        <v>729.5</v>
      </c>
      <c r="IU1377">
        <v>729.5</v>
      </c>
      <c r="IX1377">
        <v>245.11</v>
      </c>
      <c r="IZ1377">
        <v>729.5</v>
      </c>
      <c r="JE1377">
        <v>729.5</v>
      </c>
      <c r="JJ1377">
        <v>729.5</v>
      </c>
      <c r="JK1377">
        <v>0</v>
      </c>
      <c r="JL1377">
        <v>0</v>
      </c>
      <c r="JO1377">
        <v>729.5</v>
      </c>
    </row>
    <row r="1378" spans="1:278" x14ac:dyDescent="0.3">
      <c r="A1378" s="2">
        <f>IFERROR(AVERAGEIF(Customer_Revenue[[#This Row],[1/3/2022]:[3/31/2022]], "&gt;0"), 0)</f>
        <v>20</v>
      </c>
      <c r="B1378" s="1">
        <f>IFERROR(AVEDEV(Customer_Revenue[[#This Row],[1/3/2022]:[3/31/2022]]),0)</f>
        <v>0</v>
      </c>
      <c r="C1378" s="1">
        <f>IFERROR(MAX(0,#REF!-#REF!),0)</f>
        <v>0</v>
      </c>
      <c r="D1378" s="1">
        <f>IFERROR(#REF!+#REF!,0)</f>
        <v>0</v>
      </c>
      <c r="E1378" s="2">
        <f>IFERROR(AVERAGEIF(Customer_Revenue[[#This Row],[4/1/2022]:[6/30/2022]], "&gt;0"), 0)</f>
        <v>20</v>
      </c>
      <c r="F1378" s="1">
        <f>IFERROR(AVEDEV(Customer_Revenue[[#This Row],[4/1/2022]:[6/30/2022]]),0)</f>
        <v>0</v>
      </c>
      <c r="G1378" s="1">
        <f>IFERROR(MAX(0,#REF!-#REF!),0)</f>
        <v>0</v>
      </c>
      <c r="H1378" s="1">
        <f>IFERROR(#REF!+#REF!,0)</f>
        <v>0</v>
      </c>
      <c r="I1378" s="2">
        <f>IFERROR(AVERAGEIF(Customer_Revenue[[#This Row],[4/1/2022]:[9/30/2022]], "&gt;0"),0)</f>
        <v>20</v>
      </c>
      <c r="J1378" s="1">
        <f>IFERROR(AVEDEV(Customer_Revenue[[#This Row],[4/1/2022]:[9/30/2022]]),0)</f>
        <v>0</v>
      </c>
      <c r="K1378" s="1">
        <f>IFERROR(MAX(0,Customer_Revenue[[#This Row],[Q3 Mean]]-Customer_Revenue[[#This Row],[Q3 Mean Absolute Deviation]]),0)</f>
        <v>20</v>
      </c>
      <c r="L1378" s="1">
        <f>IFERROR(MAX(0,Customer_Revenue[[#This Row],[Q3 Mean]]+Customer_Revenue[[#This Row],[Q3 Mean Absolute Deviation]]),0)</f>
        <v>20</v>
      </c>
      <c r="M1378" s="2">
        <f>IFERROR(AVERAGEIF(Customer_Revenue[[#This Row],[10/1/2021]:[3/31/2022]], "&gt;0"),0)</f>
        <v>20</v>
      </c>
      <c r="N1378" s="1">
        <f>IFERROR(AVEDEV(Customer_Revenue[[#This Row],[10/1/2021]:[3/31/2022]]),0)</f>
        <v>0</v>
      </c>
      <c r="O1378" s="1">
        <f>IFERROR(MAX(0,#REF!-#REF!),0)</f>
        <v>0</v>
      </c>
      <c r="P1378" s="1">
        <f>IFERROR(#REF!+#REF!,0)</f>
        <v>0</v>
      </c>
      <c r="Q1378">
        <v>15390</v>
      </c>
      <c r="U1378">
        <v>20</v>
      </c>
      <c r="Z1378">
        <v>20</v>
      </c>
      <c r="AD1378">
        <v>20</v>
      </c>
      <c r="AI1378">
        <v>20</v>
      </c>
      <c r="AM1378">
        <v>20</v>
      </c>
      <c r="AR1378">
        <v>20</v>
      </c>
      <c r="AW1378">
        <v>20</v>
      </c>
      <c r="BG1378">
        <v>20</v>
      </c>
      <c r="BL1378">
        <v>20</v>
      </c>
      <c r="BQ1378">
        <v>20</v>
      </c>
      <c r="BV1378">
        <v>20</v>
      </c>
      <c r="CA1378">
        <v>20</v>
      </c>
      <c r="CF1378">
        <v>20</v>
      </c>
      <c r="CK1378" s="17">
        <v>20</v>
      </c>
      <c r="CP1378">
        <v>20</v>
      </c>
      <c r="CU1378">
        <v>20</v>
      </c>
      <c r="CZ1378">
        <v>20</v>
      </c>
      <c r="DE1378">
        <v>20</v>
      </c>
      <c r="DJ1378">
        <v>20</v>
      </c>
      <c r="DO1378">
        <v>20</v>
      </c>
      <c r="DT1378">
        <v>20</v>
      </c>
      <c r="DY1378">
        <v>20</v>
      </c>
      <c r="ED1378">
        <v>20</v>
      </c>
      <c r="EI1378">
        <v>20</v>
      </c>
      <c r="EN1378">
        <v>20</v>
      </c>
      <c r="ES1378">
        <v>20</v>
      </c>
      <c r="EX1378">
        <v>20</v>
      </c>
      <c r="FC1378">
        <v>20</v>
      </c>
      <c r="FH1378">
        <v>20</v>
      </c>
      <c r="FM1378">
        <v>20</v>
      </c>
      <c r="FR1378">
        <v>20</v>
      </c>
      <c r="FW1378">
        <v>20</v>
      </c>
      <c r="GB1378">
        <v>20</v>
      </c>
      <c r="GG1378">
        <v>20</v>
      </c>
      <c r="GL1378">
        <v>20</v>
      </c>
      <c r="GQ1378">
        <v>20</v>
      </c>
      <c r="GV1378">
        <v>20</v>
      </c>
      <c r="HA1378">
        <v>20</v>
      </c>
      <c r="HF1378">
        <v>20</v>
      </c>
      <c r="HK1378">
        <v>20</v>
      </c>
      <c r="HP1378">
        <v>20</v>
      </c>
      <c r="HU1378">
        <v>20</v>
      </c>
      <c r="HZ1378">
        <v>20</v>
      </c>
      <c r="IE1378">
        <v>20</v>
      </c>
      <c r="IJ1378">
        <v>20</v>
      </c>
      <c r="IO1378">
        <v>20</v>
      </c>
      <c r="IT1378">
        <v>20</v>
      </c>
      <c r="IY1378">
        <v>20</v>
      </c>
      <c r="JD1378">
        <v>20</v>
      </c>
      <c r="JI1378">
        <v>20</v>
      </c>
      <c r="JN1378">
        <v>20</v>
      </c>
    </row>
    <row r="1379" spans="1:278" x14ac:dyDescent="0.3">
      <c r="A1379" s="2">
        <f>IFERROR(AVERAGEIF(Customer_Revenue[[#This Row],[1/3/2022]:[3/31/2022]], "&gt;0"), 0)</f>
        <v>32.538333333333334</v>
      </c>
      <c r="B1379" s="1">
        <f>IFERROR(AVEDEV(Customer_Revenue[[#This Row],[1/3/2022]:[3/31/2022]]),0)</f>
        <v>7.8638888888888898</v>
      </c>
      <c r="C1379" s="1">
        <f>IFERROR(MAX(0,#REF!-#REF!),0)</f>
        <v>0</v>
      </c>
      <c r="D1379" s="1">
        <f>IFERROR(#REF!+#REF!,0)</f>
        <v>0</v>
      </c>
      <c r="E1379" s="2">
        <f>IFERROR(AVERAGEIF(Customer_Revenue[[#This Row],[4/1/2022]:[6/30/2022]], "&gt;0"), 0)</f>
        <v>29.46</v>
      </c>
      <c r="F1379" s="1">
        <f>IFERROR(AVEDEV(Customer_Revenue[[#This Row],[4/1/2022]:[6/30/2022]]),0)</f>
        <v>0.62857142857142889</v>
      </c>
      <c r="G1379" s="1">
        <f>IFERROR(MAX(0,#REF!-#REF!),0)</f>
        <v>0</v>
      </c>
      <c r="H1379" s="1">
        <f>IFERROR(#REF!+#REF!,0)</f>
        <v>0</v>
      </c>
      <c r="I1379" s="2">
        <f>IFERROR(AVERAGEIF(Customer_Revenue[[#This Row],[4/1/2022]:[9/30/2022]], "&gt;0"),0)</f>
        <v>32.823846153846155</v>
      </c>
      <c r="J1379" s="1">
        <f>IFERROR(AVEDEV(Customer_Revenue[[#This Row],[4/1/2022]:[9/30/2022]]),0)</f>
        <v>5.511715976331363</v>
      </c>
      <c r="K1379" s="1">
        <f>IFERROR(MAX(0,Customer_Revenue[[#This Row],[Q3 Mean]]-Customer_Revenue[[#This Row],[Q3 Mean Absolute Deviation]]),0)</f>
        <v>27.312130177514792</v>
      </c>
      <c r="L1379" s="1">
        <f>IFERROR(MAX(0,Customer_Revenue[[#This Row],[Q3 Mean]]+Customer_Revenue[[#This Row],[Q3 Mean Absolute Deviation]]),0)</f>
        <v>38.335562130177522</v>
      </c>
      <c r="M1379" s="2">
        <f>IFERROR(AVERAGEIF(Customer_Revenue[[#This Row],[10/1/2021]:[3/31/2022]], "&gt;0"),0)</f>
        <v>29.621538461538456</v>
      </c>
      <c r="N1379" s="1">
        <f>IFERROR(AVEDEV(Customer_Revenue[[#This Row],[10/1/2021]:[3/31/2022]]),0)</f>
        <v>5.0124489795918397</v>
      </c>
      <c r="O1379" s="1">
        <f>IFERROR(MAX(0,#REF!-#REF!),0)</f>
        <v>0</v>
      </c>
      <c r="P1379" s="1">
        <f>IFERROR(#REF!+#REF!,0)</f>
        <v>0</v>
      </c>
      <c r="Q1379">
        <v>15391</v>
      </c>
      <c r="T1379">
        <v>0</v>
      </c>
      <c r="U1379">
        <v>23.91</v>
      </c>
      <c r="AD1379">
        <v>29.93</v>
      </c>
      <c r="AM1379">
        <v>29.93</v>
      </c>
      <c r="AW1379">
        <v>23.52</v>
      </c>
      <c r="BG1379">
        <v>27.52</v>
      </c>
      <c r="BQ1379">
        <v>27.52</v>
      </c>
      <c r="CA1379">
        <v>27.52</v>
      </c>
      <c r="CK1379" s="17">
        <v>56.13</v>
      </c>
      <c r="CU1379">
        <v>27.52</v>
      </c>
      <c r="DE1379">
        <v>27.52</v>
      </c>
      <c r="DO1379">
        <v>27.52</v>
      </c>
      <c r="DY1379">
        <v>27.52</v>
      </c>
      <c r="EI1379">
        <v>29.02</v>
      </c>
      <c r="ES1379">
        <v>29.02</v>
      </c>
      <c r="FC1379">
        <v>29.02</v>
      </c>
      <c r="FM1379">
        <v>29.02</v>
      </c>
      <c r="FW1379">
        <v>29.02</v>
      </c>
      <c r="GG1379">
        <v>29.02</v>
      </c>
      <c r="GQ1379">
        <v>30.56</v>
      </c>
      <c r="HA1379">
        <v>30.56</v>
      </c>
      <c r="HK1379">
        <v>30.56</v>
      </c>
      <c r="HU1379">
        <v>30.56</v>
      </c>
      <c r="IE1379">
        <v>30.56</v>
      </c>
      <c r="IO1379">
        <v>30.08</v>
      </c>
      <c r="IY1379">
        <v>68.650000000000006</v>
      </c>
      <c r="JI1379">
        <v>30.08</v>
      </c>
    </row>
    <row r="1380" spans="1:278" x14ac:dyDescent="0.3">
      <c r="A1380" s="2">
        <f>IFERROR(AVERAGEIF(Customer_Revenue[[#This Row],[1/3/2022]:[3/31/2022]], "&gt;0"), 0)</f>
        <v>10.287692307692309</v>
      </c>
      <c r="B1380" s="1">
        <f>IFERROR(AVEDEV(Customer_Revenue[[#This Row],[1/3/2022]:[3/31/2022]]),0)</f>
        <v>0.53112426035503058</v>
      </c>
      <c r="C1380" s="1">
        <f>IFERROR(MAX(0,#REF!-#REF!),0)</f>
        <v>0</v>
      </c>
      <c r="D1380" s="1">
        <f>IFERROR(#REF!+#REF!,0)</f>
        <v>0</v>
      </c>
      <c r="E1380" s="2">
        <f>IFERROR(AVERAGEIF(Customer_Revenue[[#This Row],[4/1/2022]:[6/30/2022]], "&gt;0"), 0)</f>
        <v>11.293076923076923</v>
      </c>
      <c r="F1380" s="1">
        <f>IFERROR(AVEDEV(Customer_Revenue[[#This Row],[4/1/2022]:[6/30/2022]]),0)</f>
        <v>2.2624489795918374</v>
      </c>
      <c r="G1380" s="1">
        <f>IFERROR(MAX(0,#REF!-#REF!),0)</f>
        <v>0</v>
      </c>
      <c r="H1380" s="1">
        <f>IFERROR(#REF!+#REF!,0)</f>
        <v>0</v>
      </c>
      <c r="I1380" s="2">
        <f>IFERROR(AVERAGEIF(Customer_Revenue[[#This Row],[4/1/2022]:[9/30/2022]], "&gt;0"),0)</f>
        <v>11.497307692307693</v>
      </c>
      <c r="J1380" s="1">
        <f>IFERROR(AVEDEV(Customer_Revenue[[#This Row],[4/1/2022]:[9/30/2022]]),0)</f>
        <v>2.5441152263374502</v>
      </c>
      <c r="K1380" s="1">
        <f>IFERROR(MAX(0,Customer_Revenue[[#This Row],[Q3 Mean]]-Customer_Revenue[[#This Row],[Q3 Mean Absolute Deviation]]),0)</f>
        <v>8.9531924659702433</v>
      </c>
      <c r="L1380" s="1">
        <f>IFERROR(MAX(0,Customer_Revenue[[#This Row],[Q3 Mean]]+Customer_Revenue[[#This Row],[Q3 Mean Absolute Deviation]]),0)</f>
        <v>14.041422918645143</v>
      </c>
      <c r="M1380" s="2">
        <f>IFERROR(AVERAGEIF(Customer_Revenue[[#This Row],[10/1/2021]:[3/31/2022]], "&gt;0"),0)</f>
        <v>10.287692307692309</v>
      </c>
      <c r="N1380" s="1">
        <f>IFERROR(AVEDEV(Customer_Revenue[[#This Row],[10/1/2021]:[3/31/2022]]),0)</f>
        <v>0.53112426035503058</v>
      </c>
      <c r="O1380" s="1">
        <f>IFERROR(MAX(0,#REF!-#REF!),0)</f>
        <v>0</v>
      </c>
      <c r="P1380" s="1">
        <f>IFERROR(#REF!+#REF!,0)</f>
        <v>0</v>
      </c>
      <c r="Q1380">
        <v>15392</v>
      </c>
      <c r="U1380">
        <v>10</v>
      </c>
      <c r="Z1380">
        <v>10</v>
      </c>
      <c r="AD1380">
        <v>13.74</v>
      </c>
      <c r="AI1380">
        <v>10</v>
      </c>
      <c r="AM1380">
        <v>10</v>
      </c>
      <c r="AR1380">
        <v>10</v>
      </c>
      <c r="AW1380">
        <v>10</v>
      </c>
      <c r="BB1380">
        <v>10</v>
      </c>
      <c r="BG1380">
        <v>10</v>
      </c>
      <c r="BL1380">
        <v>10</v>
      </c>
      <c r="BQ1380">
        <v>10</v>
      </c>
      <c r="BV1380">
        <v>10</v>
      </c>
      <c r="CA1380">
        <v>10</v>
      </c>
      <c r="CF1380">
        <v>10</v>
      </c>
      <c r="CK1380" s="17">
        <v>10</v>
      </c>
      <c r="CP1380">
        <v>10</v>
      </c>
      <c r="CU1380">
        <v>10</v>
      </c>
      <c r="CZ1380">
        <v>10</v>
      </c>
      <c r="DE1380">
        <v>10</v>
      </c>
      <c r="DJ1380">
        <v>10</v>
      </c>
      <c r="DO1380">
        <v>10</v>
      </c>
      <c r="DT1380">
        <v>10</v>
      </c>
      <c r="DY1380">
        <v>10</v>
      </c>
      <c r="ED1380">
        <v>10</v>
      </c>
      <c r="EI1380">
        <v>13.74</v>
      </c>
      <c r="EN1380">
        <v>10</v>
      </c>
      <c r="ES1380">
        <v>10</v>
      </c>
      <c r="EX1380">
        <v>10</v>
      </c>
      <c r="FC1380">
        <v>10</v>
      </c>
      <c r="FH1380">
        <v>10</v>
      </c>
      <c r="FM1380">
        <v>10</v>
      </c>
      <c r="FR1380">
        <v>10</v>
      </c>
      <c r="FU1380">
        <v>0</v>
      </c>
      <c r="FW1380">
        <v>10</v>
      </c>
      <c r="GB1380">
        <v>21.89</v>
      </c>
      <c r="GG1380">
        <v>10</v>
      </c>
      <c r="GL1380">
        <v>10</v>
      </c>
      <c r="GQ1380">
        <v>14.92</v>
      </c>
      <c r="GV1380">
        <v>10</v>
      </c>
      <c r="HA1380">
        <v>10</v>
      </c>
      <c r="HF1380">
        <v>10</v>
      </c>
      <c r="HK1380">
        <v>10.87</v>
      </c>
      <c r="HP1380">
        <v>10</v>
      </c>
      <c r="HU1380">
        <v>10</v>
      </c>
      <c r="HZ1380">
        <v>10</v>
      </c>
      <c r="IE1380">
        <v>10</v>
      </c>
      <c r="IJ1380">
        <v>10</v>
      </c>
      <c r="IO1380">
        <v>10.5</v>
      </c>
      <c r="IT1380">
        <v>30.75</v>
      </c>
      <c r="IY1380">
        <v>10</v>
      </c>
      <c r="JD1380">
        <v>10</v>
      </c>
      <c r="JI1380">
        <v>10</v>
      </c>
      <c r="JN1380">
        <v>10</v>
      </c>
    </row>
    <row r="1381" spans="1:278" x14ac:dyDescent="0.3">
      <c r="A1381" s="2">
        <f>IFERROR(AVERAGEIF(Customer_Revenue[[#This Row],[1/3/2022]:[3/31/2022]], "&gt;0"), 0)</f>
        <v>24.79</v>
      </c>
      <c r="B1381" s="1">
        <f>IFERROR(AVEDEV(Customer_Revenue[[#This Row],[1/3/2022]:[3/31/2022]]),0)</f>
        <v>0</v>
      </c>
      <c r="C1381" s="1">
        <f>IFERROR(MAX(0,#REF!-#REF!),0)</f>
        <v>0</v>
      </c>
      <c r="D1381" s="1">
        <f>IFERROR(#REF!+#REF!,0)</f>
        <v>0</v>
      </c>
      <c r="E1381" s="2">
        <f>IFERROR(AVERAGEIF(Customer_Revenue[[#This Row],[4/1/2022]:[6/30/2022]], "&gt;0"), 0)</f>
        <v>24.986999999999998</v>
      </c>
      <c r="F1381" s="1">
        <f>IFERROR(AVEDEV(Customer_Revenue[[#This Row],[4/1/2022]:[6/30/2022]]),0)</f>
        <v>0.39319999999999949</v>
      </c>
      <c r="G1381" s="1">
        <f>IFERROR(MAX(0,#REF!-#REF!),0)</f>
        <v>0</v>
      </c>
      <c r="H1381" s="1">
        <f>IFERROR(#REF!+#REF!,0)</f>
        <v>0</v>
      </c>
      <c r="I1381" s="2">
        <f>IFERROR(AVERAGEIF(Customer_Revenue[[#This Row],[4/1/2022]:[9/30/2022]], "&gt;0"),0)</f>
        <v>25.192500000000006</v>
      </c>
      <c r="J1381" s="1">
        <f>IFERROR(AVEDEV(Customer_Revenue[[#This Row],[4/1/2022]:[9/30/2022]]),0)</f>
        <v>0.45125000000000082</v>
      </c>
      <c r="K1381" s="1">
        <f>IFERROR(MAX(0,Customer_Revenue[[#This Row],[Q3 Mean]]-Customer_Revenue[[#This Row],[Q3 Mean Absolute Deviation]]),0)</f>
        <v>24.741250000000004</v>
      </c>
      <c r="L1381" s="1">
        <f>IFERROR(MAX(0,Customer_Revenue[[#This Row],[Q3 Mean]]+Customer_Revenue[[#This Row],[Q3 Mean Absolute Deviation]]),0)</f>
        <v>25.643750000000008</v>
      </c>
      <c r="M1381" s="2">
        <f>IFERROR(AVERAGEIF(Customer_Revenue[[#This Row],[10/1/2021]:[3/31/2022]], "&gt;0"),0)</f>
        <v>23.368461538461538</v>
      </c>
      <c r="N1381" s="1">
        <f>IFERROR(AVEDEV(Customer_Revenue[[#This Row],[10/1/2021]:[3/31/2022]]),0)</f>
        <v>1.9931360946745558</v>
      </c>
      <c r="O1381" s="1">
        <f>IFERROR(MAX(0,#REF!-#REF!),0)</f>
        <v>0</v>
      </c>
      <c r="P1381" s="1">
        <f>IFERROR(#REF!+#REF!,0)</f>
        <v>0</v>
      </c>
      <c r="Q1381">
        <v>15393</v>
      </c>
      <c r="V1381">
        <v>23.53</v>
      </c>
      <c r="AA1381">
        <v>23.53</v>
      </c>
      <c r="AE1381">
        <v>20.65</v>
      </c>
      <c r="AJ1381">
        <v>21.13</v>
      </c>
      <c r="AP1381">
        <v>20.65</v>
      </c>
      <c r="AU1381">
        <v>17.29</v>
      </c>
      <c r="AZ1381">
        <v>17.29</v>
      </c>
      <c r="BE1381">
        <v>17.29</v>
      </c>
      <c r="BJ1381">
        <v>24.79</v>
      </c>
      <c r="BO1381">
        <v>24.79</v>
      </c>
      <c r="BT1381">
        <v>24.79</v>
      </c>
      <c r="BY1381">
        <v>24.79</v>
      </c>
      <c r="CD1381">
        <v>24.79</v>
      </c>
      <c r="CI1381">
        <v>24.79</v>
      </c>
      <c r="CK1381" s="17"/>
      <c r="CN1381">
        <v>24.79</v>
      </c>
      <c r="CS1381">
        <v>24.79</v>
      </c>
      <c r="CX1381">
        <v>24.79</v>
      </c>
      <c r="DC1381">
        <v>24.79</v>
      </c>
      <c r="DH1381">
        <v>24.79</v>
      </c>
      <c r="DM1381">
        <v>24.79</v>
      </c>
      <c r="DR1381">
        <v>24.79</v>
      </c>
      <c r="DW1381">
        <v>24.79</v>
      </c>
      <c r="EB1381">
        <v>24.79</v>
      </c>
      <c r="EG1381">
        <v>24.79</v>
      </c>
      <c r="EL1381">
        <v>24.79</v>
      </c>
      <c r="EQ1381">
        <v>24.79</v>
      </c>
      <c r="EV1381">
        <v>24.79</v>
      </c>
      <c r="FA1381">
        <v>24.79</v>
      </c>
      <c r="FF1381">
        <v>24.79</v>
      </c>
      <c r="FK1381">
        <v>24.4</v>
      </c>
      <c r="FP1381">
        <v>24.79</v>
      </c>
      <c r="FU1381">
        <v>24.79</v>
      </c>
      <c r="FZ1381">
        <v>24.79</v>
      </c>
      <c r="GE1381">
        <v>24.79</v>
      </c>
      <c r="GJ1381">
        <v>25.97</v>
      </c>
      <c r="GO1381">
        <v>25.97</v>
      </c>
      <c r="IR1381">
        <v>25.21</v>
      </c>
      <c r="IW1381">
        <v>25.6</v>
      </c>
      <c r="JB1381">
        <v>25.6</v>
      </c>
      <c r="JG1381">
        <v>25.6</v>
      </c>
      <c r="JL1381">
        <v>25.6</v>
      </c>
      <c r="JQ1381">
        <v>25.6</v>
      </c>
    </row>
    <row r="1382" spans="1:278" x14ac:dyDescent="0.3">
      <c r="A1382" s="2">
        <f>IFERROR(AVERAGEIF(Customer_Revenue[[#This Row],[1/3/2022]:[3/31/2022]], "&gt;0"), 0)</f>
        <v>61.365384615384613</v>
      </c>
      <c r="B1382" s="1">
        <f>IFERROR(AVEDEV(Customer_Revenue[[#This Row],[1/3/2022]:[3/31/2022]]),0)</f>
        <v>5.9910059171597645</v>
      </c>
      <c r="C1382" s="1">
        <f>IFERROR(MAX(0,#REF!-#REF!),0)</f>
        <v>0</v>
      </c>
      <c r="D1382" s="1">
        <f>IFERROR(#REF!+#REF!,0)</f>
        <v>0</v>
      </c>
      <c r="E1382" s="2">
        <f>IFERROR(AVERAGEIF(Customer_Revenue[[#This Row],[4/1/2022]:[6/30/2022]], "&gt;0"), 0)</f>
        <v>85.972307692307695</v>
      </c>
      <c r="F1382" s="1">
        <f>IFERROR(AVEDEV(Customer_Revenue[[#This Row],[4/1/2022]:[6/30/2022]]),0)</f>
        <v>23.340236686390533</v>
      </c>
      <c r="G1382" s="1">
        <f>IFERROR(MAX(0,#REF!-#REF!),0)</f>
        <v>0</v>
      </c>
      <c r="H1382" s="1">
        <f>IFERROR(#REF!+#REF!,0)</f>
        <v>0</v>
      </c>
      <c r="I1382" s="2">
        <f>IFERROR(AVERAGEIF(Customer_Revenue[[#This Row],[4/1/2022]:[9/30/2022]], "&gt;0"),0)</f>
        <v>88.24178571428574</v>
      </c>
      <c r="J1382" s="1">
        <f>IFERROR(AVEDEV(Customer_Revenue[[#This Row],[4/1/2022]:[9/30/2022]]),0)</f>
        <v>23.831989795918354</v>
      </c>
      <c r="K1382" s="1">
        <f>IFERROR(MAX(0,Customer_Revenue[[#This Row],[Q3 Mean]]-Customer_Revenue[[#This Row],[Q3 Mean Absolute Deviation]]),0)</f>
        <v>64.409795918367394</v>
      </c>
      <c r="L1382" s="1">
        <f>IFERROR(MAX(0,Customer_Revenue[[#This Row],[Q3 Mean]]+Customer_Revenue[[#This Row],[Q3 Mean Absolute Deviation]]),0)</f>
        <v>112.07377551020409</v>
      </c>
      <c r="M1382" s="2">
        <f>IFERROR(AVERAGEIF(Customer_Revenue[[#This Row],[10/1/2021]:[3/31/2022]], "&gt;0"),0)</f>
        <v>55.697307692307717</v>
      </c>
      <c r="N1382" s="1">
        <f>IFERROR(AVEDEV(Customer_Revenue[[#This Row],[10/1/2021]:[3/31/2022]]),0)</f>
        <v>9.596124260355035</v>
      </c>
      <c r="O1382" s="1">
        <f>IFERROR(MAX(0,#REF!-#REF!),0)</f>
        <v>0</v>
      </c>
      <c r="P1382" s="1">
        <f>IFERROR(#REF!+#REF!,0)</f>
        <v>0</v>
      </c>
      <c r="Q1382">
        <v>15395</v>
      </c>
      <c r="U1382">
        <v>50.16</v>
      </c>
      <c r="Z1382">
        <v>50.16</v>
      </c>
      <c r="AD1382">
        <v>42.66</v>
      </c>
      <c r="AI1382">
        <v>65.62</v>
      </c>
      <c r="AO1382">
        <v>42.66</v>
      </c>
      <c r="AT1382">
        <v>42.66</v>
      </c>
      <c r="AY1382">
        <v>42.66</v>
      </c>
      <c r="BD1382">
        <v>44.65</v>
      </c>
      <c r="BI1382">
        <v>42.66</v>
      </c>
      <c r="BN1382">
        <v>42.66</v>
      </c>
      <c r="BS1382">
        <v>80.569999999999993</v>
      </c>
      <c r="BX1382">
        <v>51.63</v>
      </c>
      <c r="CC1382">
        <v>51.63</v>
      </c>
      <c r="CH1382">
        <v>51.63</v>
      </c>
      <c r="CK1382" s="17"/>
      <c r="CM1382">
        <v>51.63</v>
      </c>
      <c r="CR1382">
        <v>51.63</v>
      </c>
      <c r="CW1382">
        <v>51.63</v>
      </c>
      <c r="DB1382">
        <v>61.63</v>
      </c>
      <c r="DG1382">
        <v>61.63</v>
      </c>
      <c r="DL1382">
        <v>61.63</v>
      </c>
      <c r="DQ1382">
        <v>61.63</v>
      </c>
      <c r="DV1382">
        <v>61.63</v>
      </c>
      <c r="EA1382">
        <v>61.63</v>
      </c>
      <c r="EF1382">
        <v>61.63</v>
      </c>
      <c r="EK1382">
        <v>96.39</v>
      </c>
      <c r="EP1382">
        <v>63.43</v>
      </c>
      <c r="EU1382">
        <v>61.63</v>
      </c>
      <c r="EZ1382">
        <v>61.63</v>
      </c>
      <c r="FE1382">
        <v>51.63</v>
      </c>
      <c r="FK1382">
        <v>51.63</v>
      </c>
      <c r="FO1382">
        <v>51.63</v>
      </c>
      <c r="FT1382">
        <v>90.27000000000001</v>
      </c>
      <c r="FY1382">
        <v>95.27</v>
      </c>
      <c r="GD1382">
        <v>95.27</v>
      </c>
      <c r="GI1382">
        <v>130.26</v>
      </c>
      <c r="GN1382">
        <v>129.41</v>
      </c>
      <c r="GS1382">
        <v>106.11</v>
      </c>
      <c r="GX1382">
        <v>96.45</v>
      </c>
      <c r="HC1382">
        <v>96.45</v>
      </c>
      <c r="HH1382">
        <v>96.45</v>
      </c>
      <c r="HM1382">
        <v>96.45</v>
      </c>
      <c r="HR1382">
        <v>133.37</v>
      </c>
      <c r="HW1382">
        <v>96.45</v>
      </c>
      <c r="IB1382">
        <v>96.45</v>
      </c>
      <c r="IG1382">
        <v>96.45</v>
      </c>
      <c r="IL1382">
        <v>133</v>
      </c>
      <c r="IR1382">
        <v>96.08</v>
      </c>
      <c r="IV1382">
        <v>96.08</v>
      </c>
      <c r="IX1382">
        <v>48.3</v>
      </c>
      <c r="JA1382">
        <v>141.72999999999999</v>
      </c>
      <c r="JB1382">
        <v>25</v>
      </c>
      <c r="JF1382">
        <v>57.44</v>
      </c>
      <c r="JK1382">
        <v>82.44</v>
      </c>
      <c r="JP1382">
        <v>57.44</v>
      </c>
    </row>
    <row r="1383" spans="1:278" x14ac:dyDescent="0.3">
      <c r="A1383" s="2">
        <f>IFERROR(AVERAGEIF(Customer_Revenue[[#This Row],[1/3/2022]:[3/31/2022]], "&gt;0"), 0)</f>
        <v>28.783636363636365</v>
      </c>
      <c r="B1383" s="1">
        <f>IFERROR(AVEDEV(Customer_Revenue[[#This Row],[1/3/2022]:[3/31/2022]]),0)</f>
        <v>12.463333333333336</v>
      </c>
      <c r="C1383" s="1">
        <f>IFERROR(MAX(0,#REF!-#REF!),0)</f>
        <v>0</v>
      </c>
      <c r="D1383" s="1">
        <f>IFERROR(#REF!+#REF!,0)</f>
        <v>0</v>
      </c>
      <c r="E1383" s="2">
        <f>IFERROR(AVERAGEIF(Customer_Revenue[[#This Row],[4/1/2022]:[6/30/2022]], "&gt;0"), 0)</f>
        <v>29.135384615384616</v>
      </c>
      <c r="F1383" s="1">
        <f>IFERROR(AVEDEV(Customer_Revenue[[#This Row],[4/1/2022]:[6/30/2022]]),0)</f>
        <v>13.350414201183431</v>
      </c>
      <c r="G1383" s="1">
        <f>IFERROR(MAX(0,#REF!-#REF!),0)</f>
        <v>0</v>
      </c>
      <c r="H1383" s="1">
        <f>IFERROR(#REF!+#REF!,0)</f>
        <v>0</v>
      </c>
      <c r="I1383" s="2">
        <f>IFERROR(AVERAGEIF(Customer_Revenue[[#This Row],[4/1/2022]:[9/30/2022]], "&gt;0"),0)</f>
        <v>32.296538461538461</v>
      </c>
      <c r="J1383" s="1">
        <f>IFERROR(AVEDEV(Customer_Revenue[[#This Row],[4/1/2022]:[9/30/2022]]),0)</f>
        <v>15.78225921521998</v>
      </c>
      <c r="K1383" s="1">
        <f>IFERROR(MAX(0,Customer_Revenue[[#This Row],[Q3 Mean]]-Customer_Revenue[[#This Row],[Q3 Mean Absolute Deviation]]),0)</f>
        <v>16.51427924631848</v>
      </c>
      <c r="L1383" s="1">
        <f>IFERROR(MAX(0,Customer_Revenue[[#This Row],[Q3 Mean]]+Customer_Revenue[[#This Row],[Q3 Mean Absolute Deviation]]),0)</f>
        <v>48.078797676758441</v>
      </c>
      <c r="M1383" s="2">
        <f>IFERROR(AVERAGEIF(Customer_Revenue[[#This Row],[10/1/2021]:[3/31/2022]], "&gt;0"),0)</f>
        <v>26.837391304347825</v>
      </c>
      <c r="N1383" s="1">
        <f>IFERROR(AVEDEV(Customer_Revenue[[#This Row],[10/1/2021]:[3/31/2022]]),0)</f>
        <v>11.275648</v>
      </c>
      <c r="O1383" s="1">
        <f>IFERROR(MAX(0,#REF!-#REF!),0)</f>
        <v>0</v>
      </c>
      <c r="P1383" s="1">
        <f>IFERROR(#REF!+#REF!,0)</f>
        <v>0</v>
      </c>
      <c r="Q1383">
        <v>15396</v>
      </c>
      <c r="W1383">
        <v>18.829999999999998</v>
      </c>
      <c r="AB1383">
        <v>14.58</v>
      </c>
      <c r="AF1383">
        <v>33.47</v>
      </c>
      <c r="AK1383">
        <v>39.520000000000003</v>
      </c>
      <c r="AQ1383">
        <v>18.829999999999998</v>
      </c>
      <c r="AV1383">
        <v>14.58</v>
      </c>
      <c r="BA1383">
        <v>33.47</v>
      </c>
      <c r="BF1383">
        <v>0</v>
      </c>
      <c r="BK1383">
        <v>18.829999999999998</v>
      </c>
      <c r="BP1383">
        <v>14.58</v>
      </c>
      <c r="BU1383">
        <v>33.47</v>
      </c>
      <c r="BZ1383">
        <v>39.520000000000003</v>
      </c>
      <c r="CE1383">
        <v>20.96</v>
      </c>
      <c r="CJ1383">
        <v>14.58</v>
      </c>
      <c r="CK1383" s="17"/>
      <c r="CO1383">
        <v>57.56</v>
      </c>
      <c r="CT1383">
        <v>29.55</v>
      </c>
      <c r="CY1383">
        <v>20.96</v>
      </c>
      <c r="DD1383">
        <v>14.58</v>
      </c>
      <c r="DI1383">
        <v>33.47</v>
      </c>
      <c r="DN1383">
        <v>39.520000000000003</v>
      </c>
      <c r="DS1383">
        <v>0</v>
      </c>
      <c r="DX1383">
        <v>14.58</v>
      </c>
      <c r="EC1383">
        <v>33.47</v>
      </c>
      <c r="EH1383">
        <v>39.520000000000003</v>
      </c>
      <c r="EM1383">
        <v>18.829999999999998</v>
      </c>
      <c r="ER1383">
        <v>14.58</v>
      </c>
      <c r="EW1383">
        <v>33.47</v>
      </c>
      <c r="FB1383">
        <v>39.520000000000003</v>
      </c>
      <c r="FG1383">
        <v>18.829999999999998</v>
      </c>
      <c r="FL1383">
        <v>14.58</v>
      </c>
      <c r="FQ1383">
        <v>59.09</v>
      </c>
      <c r="FV1383">
        <v>39.520000000000003</v>
      </c>
      <c r="GA1383">
        <v>18.829999999999998</v>
      </c>
      <c r="GF1383">
        <v>14.58</v>
      </c>
      <c r="GK1383">
        <v>49.29</v>
      </c>
      <c r="GP1383">
        <v>40.700000000000003</v>
      </c>
      <c r="GU1383">
        <v>20.010000000000002</v>
      </c>
      <c r="GZ1383">
        <v>15.76</v>
      </c>
      <c r="HE1383">
        <v>56.61</v>
      </c>
      <c r="HI1383">
        <v>40.700000000000003</v>
      </c>
      <c r="HJ1383">
        <v>0</v>
      </c>
      <c r="HO1383">
        <v>20.010000000000002</v>
      </c>
      <c r="HT1383">
        <v>15.76</v>
      </c>
      <c r="HY1383">
        <v>56.61</v>
      </c>
      <c r="ID1383">
        <v>40.700000000000003</v>
      </c>
      <c r="II1383">
        <v>0</v>
      </c>
      <c r="IN1383">
        <v>15.39</v>
      </c>
      <c r="IS1383">
        <v>58.37</v>
      </c>
      <c r="IX1383">
        <v>36.11</v>
      </c>
      <c r="JB1383">
        <v>21.77</v>
      </c>
      <c r="JC1383">
        <v>0</v>
      </c>
      <c r="JH1383">
        <v>15.39</v>
      </c>
      <c r="JM1383">
        <v>34.28</v>
      </c>
      <c r="JR1383">
        <v>49.25</v>
      </c>
    </row>
    <row r="1384" spans="1:278" x14ac:dyDescent="0.3">
      <c r="A1384" s="2">
        <f>IFERROR(AVERAGEIF(Customer_Revenue[[#This Row],[1/3/2022]:[3/31/2022]], "&gt;0"), 0)</f>
        <v>560.13727272727272</v>
      </c>
      <c r="B1384" s="1">
        <f>IFERROR(AVEDEV(Customer_Revenue[[#This Row],[1/3/2022]:[3/31/2022]]),0)</f>
        <v>145.83455621301772</v>
      </c>
      <c r="C1384" s="1">
        <f>IFERROR(MAX(0,#REF!-#REF!),0)</f>
        <v>0</v>
      </c>
      <c r="D1384" s="1">
        <f>IFERROR(#REF!+#REF!,0)</f>
        <v>0</v>
      </c>
      <c r="E1384" s="2">
        <f>IFERROR(AVERAGEIF(Customer_Revenue[[#This Row],[4/1/2022]:[6/30/2022]], "&gt;0"), 0)</f>
        <v>570.55615384615385</v>
      </c>
      <c r="F1384" s="1">
        <f>IFERROR(AVEDEV(Customer_Revenue[[#This Row],[4/1/2022]:[6/30/2022]]),0)</f>
        <v>29.783905325443786</v>
      </c>
      <c r="G1384" s="1">
        <f>IFERROR(MAX(0,#REF!-#REF!),0)</f>
        <v>0</v>
      </c>
      <c r="H1384" s="1">
        <f>IFERROR(#REF!+#REF!,0)</f>
        <v>0</v>
      </c>
      <c r="I1384" s="2">
        <f>IFERROR(AVERAGEIF(Customer_Revenue[[#This Row],[4/1/2022]:[9/30/2022]], "&gt;0"),0)</f>
        <v>559.33499999999992</v>
      </c>
      <c r="J1384" s="1">
        <f>IFERROR(AVEDEV(Customer_Revenue[[#This Row],[4/1/2022]:[9/30/2022]]),0)</f>
        <v>22.812307692307677</v>
      </c>
      <c r="K1384" s="1">
        <f>IFERROR(MAX(0,Customer_Revenue[[#This Row],[Q3 Mean]]-Customer_Revenue[[#This Row],[Q3 Mean Absolute Deviation]]),0)</f>
        <v>536.5226923076923</v>
      </c>
      <c r="L1384" s="1">
        <f>IFERROR(MAX(0,Customer_Revenue[[#This Row],[Q3 Mean]]+Customer_Revenue[[#This Row],[Q3 Mean Absolute Deviation]]),0)</f>
        <v>582.14730769230755</v>
      </c>
      <c r="M1384" s="2">
        <f>IFERROR(AVERAGEIF(Customer_Revenue[[#This Row],[10/1/2021]:[3/31/2022]], "&gt;0"),0)</f>
        <v>556.4647826086956</v>
      </c>
      <c r="N1384" s="1">
        <f>IFERROR(AVEDEV(Customer_Revenue[[#This Row],[10/1/2021]:[3/31/2022]]),0)</f>
        <v>140.45201646090533</v>
      </c>
      <c r="O1384" s="1">
        <f>IFERROR(MAX(0,#REF!-#REF!),0)</f>
        <v>0</v>
      </c>
      <c r="P1384" s="1">
        <f>IFERROR(#REF!+#REF!,0)</f>
        <v>0</v>
      </c>
      <c r="Q1384">
        <v>15397</v>
      </c>
      <c r="T1384">
        <v>563.80999999999995</v>
      </c>
      <c r="Y1384">
        <v>589.51</v>
      </c>
      <c r="AD1384">
        <v>564.51</v>
      </c>
      <c r="AH1384">
        <v>565.91</v>
      </c>
      <c r="AL1384">
        <v>562.41</v>
      </c>
      <c r="AO1384">
        <v>537.41</v>
      </c>
      <c r="AT1384">
        <v>564.51</v>
      </c>
      <c r="AY1384">
        <v>537.41</v>
      </c>
      <c r="BD1384">
        <v>537.41</v>
      </c>
      <c r="BI1384">
        <v>537.41</v>
      </c>
      <c r="BN1384">
        <v>537.41</v>
      </c>
      <c r="BS1384">
        <v>539.47</v>
      </c>
      <c r="BX1384">
        <v>0</v>
      </c>
      <c r="CC1384">
        <v>0</v>
      </c>
      <c r="CH1384">
        <v>0</v>
      </c>
      <c r="CK1384" s="17"/>
      <c r="CM1384">
        <v>0</v>
      </c>
      <c r="CR1384">
        <v>537.41</v>
      </c>
      <c r="CW1384">
        <v>537.41</v>
      </c>
      <c r="DB1384">
        <v>537.41</v>
      </c>
      <c r="DG1384">
        <v>537.41</v>
      </c>
      <c r="DL1384">
        <v>537.41</v>
      </c>
      <c r="DQ1384">
        <v>587.41</v>
      </c>
      <c r="DV1384">
        <v>562.41</v>
      </c>
      <c r="EA1384">
        <v>537.41</v>
      </c>
      <c r="EF1384">
        <v>537.41</v>
      </c>
      <c r="EK1384">
        <v>537.41</v>
      </c>
      <c r="EP1384">
        <v>712.41</v>
      </c>
      <c r="EU1384">
        <v>687.41</v>
      </c>
      <c r="EZ1384">
        <v>537.41</v>
      </c>
      <c r="FE1384">
        <v>537.41</v>
      </c>
      <c r="FJ1384">
        <v>587.41</v>
      </c>
      <c r="FO1384">
        <v>562.41</v>
      </c>
      <c r="FT1384">
        <v>562.41</v>
      </c>
      <c r="FY1384">
        <v>537.41</v>
      </c>
      <c r="GD1384">
        <v>587.41</v>
      </c>
      <c r="GI1384">
        <v>538.59</v>
      </c>
      <c r="GN1384">
        <v>538.59</v>
      </c>
      <c r="GS1384">
        <v>613.59</v>
      </c>
      <c r="GX1384">
        <v>563.59</v>
      </c>
      <c r="HC1384">
        <v>563.59</v>
      </c>
      <c r="HH1384">
        <v>564.29</v>
      </c>
      <c r="HM1384">
        <v>538.59</v>
      </c>
      <c r="HR1384">
        <v>588.59</v>
      </c>
      <c r="HW1384">
        <v>564.29</v>
      </c>
      <c r="IB1384">
        <v>563.59</v>
      </c>
      <c r="IG1384">
        <v>538.59</v>
      </c>
      <c r="IL1384">
        <v>538.22</v>
      </c>
      <c r="IQ1384">
        <v>538.22</v>
      </c>
      <c r="IV1384">
        <v>538.22</v>
      </c>
      <c r="JA1384">
        <v>538.22</v>
      </c>
      <c r="JF1384">
        <v>538.22</v>
      </c>
      <c r="JK1384">
        <v>538.22</v>
      </c>
      <c r="JP1384">
        <v>538.22</v>
      </c>
    </row>
    <row r="1385" spans="1:278" x14ac:dyDescent="0.3">
      <c r="A1385" s="2">
        <f>IFERROR(AVERAGEIF(Customer_Revenue[[#This Row],[1/3/2022]:[3/31/2022]], "&gt;0"), 0)</f>
        <v>86.909999999999982</v>
      </c>
      <c r="B1385" s="1">
        <f>IFERROR(AVEDEV(Customer_Revenue[[#This Row],[1/3/2022]:[3/31/2022]]),0)</f>
        <v>13.277916666666679</v>
      </c>
      <c r="C1385" s="1">
        <f>IFERROR(MAX(0,#REF!-#REF!),0)</f>
        <v>0</v>
      </c>
      <c r="D1385" s="1">
        <f>IFERROR(#REF!+#REF!,0)</f>
        <v>0</v>
      </c>
      <c r="E1385" s="2">
        <f>IFERROR(AVERAGEIF(Customer_Revenue[[#This Row],[4/1/2022]:[6/30/2022]], "&gt;0"), 0)</f>
        <v>87.36384615384614</v>
      </c>
      <c r="F1385" s="1">
        <f>IFERROR(AVEDEV(Customer_Revenue[[#This Row],[4/1/2022]:[6/30/2022]]),0)</f>
        <v>0.55857988165680494</v>
      </c>
      <c r="G1385" s="1">
        <f>IFERROR(MAX(0,#REF!-#REF!),0)</f>
        <v>0</v>
      </c>
      <c r="H1385" s="1">
        <f>IFERROR(#REF!+#REF!,0)</f>
        <v>0</v>
      </c>
      <c r="I1385" s="2">
        <f>IFERROR(AVERAGEIF(Customer_Revenue[[#This Row],[4/1/2022]:[9/30/2022]], "&gt;0"),0)</f>
        <v>87.627307692307653</v>
      </c>
      <c r="J1385" s="1">
        <f>IFERROR(AVEDEV(Customer_Revenue[[#This Row],[4/1/2022]:[9/30/2022]]),0)</f>
        <v>0.44142011834321254</v>
      </c>
      <c r="K1385" s="1">
        <f>IFERROR(MAX(0,Customer_Revenue[[#This Row],[Q3 Mean]]-Customer_Revenue[[#This Row],[Q3 Mean Absolute Deviation]]),0)</f>
        <v>87.185887573964436</v>
      </c>
      <c r="L1385" s="1">
        <f>IFERROR(MAX(0,Customer_Revenue[[#This Row],[Q3 Mean]]+Customer_Revenue[[#This Row],[Q3 Mean Absolute Deviation]]),0)</f>
        <v>88.06872781065087</v>
      </c>
      <c r="M1385" s="2">
        <f>IFERROR(AVERAGEIF(Customer_Revenue[[#This Row],[10/1/2021]:[3/31/2022]], "&gt;0"),0)</f>
        <v>86.910000000000025</v>
      </c>
      <c r="N1385" s="1">
        <f>IFERROR(AVEDEV(Customer_Revenue[[#This Row],[10/1/2021]:[3/31/2022]]),0)</f>
        <v>6.6746879999999695</v>
      </c>
      <c r="O1385" s="1">
        <f>IFERROR(MAX(0,#REF!-#REF!),0)</f>
        <v>0</v>
      </c>
      <c r="P1385" s="1">
        <f>IFERROR(#REF!+#REF!,0)</f>
        <v>0</v>
      </c>
      <c r="Q1385">
        <v>15398</v>
      </c>
      <c r="U1385">
        <v>86.91</v>
      </c>
      <c r="Z1385">
        <v>86.91</v>
      </c>
      <c r="AD1385">
        <v>86.91</v>
      </c>
      <c r="AI1385">
        <v>86.91</v>
      </c>
      <c r="AO1385">
        <v>86.91</v>
      </c>
      <c r="AT1385">
        <v>86.91</v>
      </c>
      <c r="AY1385">
        <v>86.91</v>
      </c>
      <c r="BD1385">
        <v>86.91</v>
      </c>
      <c r="BI1385">
        <v>86.91</v>
      </c>
      <c r="BN1385">
        <v>86.91</v>
      </c>
      <c r="BS1385">
        <v>86.91</v>
      </c>
      <c r="BX1385">
        <v>86.91</v>
      </c>
      <c r="CC1385">
        <v>86.91</v>
      </c>
      <c r="CH1385">
        <v>86.91</v>
      </c>
      <c r="CK1385" s="17"/>
      <c r="CM1385">
        <v>86.91</v>
      </c>
      <c r="CR1385">
        <v>86.91</v>
      </c>
      <c r="CW1385">
        <v>86.91</v>
      </c>
      <c r="DB1385">
        <v>86.91</v>
      </c>
      <c r="DL1385">
        <v>0</v>
      </c>
      <c r="DQ1385">
        <v>86.91</v>
      </c>
      <c r="DV1385">
        <v>86.91</v>
      </c>
      <c r="EA1385">
        <v>86.91</v>
      </c>
      <c r="EF1385">
        <v>86.91</v>
      </c>
      <c r="EK1385">
        <v>86.91</v>
      </c>
      <c r="EP1385">
        <v>86.91</v>
      </c>
      <c r="EU1385">
        <v>86.91</v>
      </c>
      <c r="EZ1385">
        <v>86.91</v>
      </c>
      <c r="FE1385">
        <v>86.91</v>
      </c>
      <c r="FJ1385">
        <v>86.91</v>
      </c>
      <c r="FO1385">
        <v>86.91</v>
      </c>
      <c r="FT1385">
        <v>86.91</v>
      </c>
      <c r="FY1385">
        <v>86.91</v>
      </c>
      <c r="GD1385">
        <v>86.91</v>
      </c>
      <c r="GI1385">
        <v>88.09</v>
      </c>
      <c r="GN1385">
        <v>88.09</v>
      </c>
      <c r="GS1385">
        <v>88.09</v>
      </c>
      <c r="GX1385">
        <v>88.09</v>
      </c>
      <c r="HC1385">
        <v>88.09</v>
      </c>
      <c r="HH1385">
        <v>88.09</v>
      </c>
      <c r="HM1385">
        <v>88.09</v>
      </c>
      <c r="HR1385">
        <v>88.09</v>
      </c>
      <c r="HW1385">
        <v>88.09</v>
      </c>
      <c r="IB1385">
        <v>88.09</v>
      </c>
      <c r="IG1385">
        <v>88.09</v>
      </c>
      <c r="IL1385">
        <v>87.72</v>
      </c>
      <c r="IQ1385">
        <v>87.72</v>
      </c>
      <c r="IV1385">
        <v>87.72</v>
      </c>
      <c r="JA1385">
        <v>87.72</v>
      </c>
      <c r="JF1385">
        <v>87.72</v>
      </c>
      <c r="JK1385">
        <v>87.72</v>
      </c>
      <c r="JP1385">
        <v>87.72</v>
      </c>
    </row>
    <row r="1386" spans="1:278" x14ac:dyDescent="0.3">
      <c r="A1386" s="2">
        <f>IFERROR(AVERAGEIF(Customer_Revenue[[#This Row],[1/3/2022]:[3/31/2022]], "&gt;0"), 0)</f>
        <v>22.27</v>
      </c>
      <c r="B1386" s="1">
        <f>IFERROR(AVEDEV(Customer_Revenue[[#This Row],[1/3/2022]:[3/31/2022]]),0)</f>
        <v>0.66666666666666663</v>
      </c>
      <c r="C1386" s="1">
        <f>IFERROR(MAX(0,#REF!-#REF!),0)</f>
        <v>0</v>
      </c>
      <c r="D1386" s="1">
        <f>IFERROR(#REF!+#REF!,0)</f>
        <v>0</v>
      </c>
      <c r="E1386" s="2">
        <f>IFERROR(AVERAGEIF(Customer_Revenue[[#This Row],[4/1/2022]:[6/30/2022]], "&gt;0"), 0)</f>
        <v>23.783333333333331</v>
      </c>
      <c r="F1386" s="1">
        <f>IFERROR(AVEDEV(Customer_Revenue[[#This Row],[4/1/2022]:[6/30/2022]]),0)</f>
        <v>0.68444444444444363</v>
      </c>
      <c r="G1386" s="1">
        <f>IFERROR(MAX(0,#REF!-#REF!),0)</f>
        <v>0</v>
      </c>
      <c r="H1386" s="1">
        <f>IFERROR(#REF!+#REF!,0)</f>
        <v>0</v>
      </c>
      <c r="I1386" s="2">
        <f>IFERROR(AVERAGEIF(Customer_Revenue[[#This Row],[4/1/2022]:[9/30/2022]], "&gt;0"),0)</f>
        <v>24.216666666666669</v>
      </c>
      <c r="J1386" s="1">
        <f>IFERROR(AVEDEV(Customer_Revenue[[#This Row],[4/1/2022]:[9/30/2022]]),0)</f>
        <v>0.63111111111110973</v>
      </c>
      <c r="K1386" s="1">
        <f>IFERROR(MAX(0,Customer_Revenue[[#This Row],[Q3 Mean]]-Customer_Revenue[[#This Row],[Q3 Mean Absolute Deviation]]),0)</f>
        <v>23.585555555555558</v>
      </c>
      <c r="L1386" s="1">
        <f>IFERROR(MAX(0,Customer_Revenue[[#This Row],[Q3 Mean]]+Customer_Revenue[[#This Row],[Q3 Mean Absolute Deviation]]),0)</f>
        <v>24.847777777777779</v>
      </c>
      <c r="M1386" s="2">
        <f>IFERROR(AVERAGEIF(Customer_Revenue[[#This Row],[10/1/2021]:[3/31/2022]], "&gt;0"),0)</f>
        <v>21.984285714285715</v>
      </c>
      <c r="N1386" s="1">
        <f>IFERROR(AVEDEV(Customer_Revenue[[#This Row],[10/1/2021]:[3/31/2022]]),0)</f>
        <v>4.8090624999999978</v>
      </c>
      <c r="O1386" s="1">
        <f>IFERROR(MAX(0,#REF!-#REF!),0)</f>
        <v>0</v>
      </c>
      <c r="P1386" s="1">
        <f>IFERROR(#REF!+#REF!,0)</f>
        <v>0</v>
      </c>
      <c r="Q1386">
        <v>15399</v>
      </c>
      <c r="V1386">
        <v>0</v>
      </c>
      <c r="W1386">
        <v>21.77</v>
      </c>
      <c r="AM1386">
        <v>21.77</v>
      </c>
      <c r="BG1386">
        <v>21.77</v>
      </c>
      <c r="CA1386">
        <v>21.77</v>
      </c>
      <c r="CK1386" s="17"/>
      <c r="CU1386">
        <v>21.77</v>
      </c>
      <c r="DO1386">
        <v>21.77</v>
      </c>
      <c r="EI1386">
        <v>23.27</v>
      </c>
      <c r="FC1386">
        <v>23.27</v>
      </c>
      <c r="FW1386">
        <v>23.27</v>
      </c>
      <c r="GQ1386">
        <v>24.81</v>
      </c>
      <c r="HK1386">
        <v>24.81</v>
      </c>
      <c r="IE1386">
        <v>24.81</v>
      </c>
      <c r="IY1386">
        <v>24.33</v>
      </c>
    </row>
    <row r="1387" spans="1:278" x14ac:dyDescent="0.3">
      <c r="A1387" s="2">
        <f>IFERROR(AVERAGEIF(Customer_Revenue[[#This Row],[1/3/2022]:[3/31/2022]], "&gt;0"), 0)</f>
        <v>54.329230769230776</v>
      </c>
      <c r="B1387" s="1">
        <f>IFERROR(AVEDEV(Customer_Revenue[[#This Row],[1/3/2022]:[3/31/2022]]),0)</f>
        <v>7.246863905325446</v>
      </c>
      <c r="C1387" s="1">
        <f>IFERROR(MAX(0,#REF!-#REF!),0)</f>
        <v>0</v>
      </c>
      <c r="D1387" s="1">
        <f>IFERROR(#REF!+#REF!,0)</f>
        <v>0</v>
      </c>
      <c r="E1387" s="2">
        <f>IFERROR(AVERAGEIF(Customer_Revenue[[#This Row],[4/1/2022]:[6/30/2022]], "&gt;0"), 0)</f>
        <v>53.999999999999993</v>
      </c>
      <c r="F1387" s="1">
        <f>IFERROR(AVEDEV(Customer_Revenue[[#This Row],[4/1/2022]:[6/30/2022]]),0)</f>
        <v>10.458461538461542</v>
      </c>
      <c r="G1387" s="1">
        <f>IFERROR(MAX(0,#REF!-#REF!),0)</f>
        <v>0</v>
      </c>
      <c r="H1387" s="1">
        <f>IFERROR(#REF!+#REF!,0)</f>
        <v>0</v>
      </c>
      <c r="I1387" s="2">
        <f>IFERROR(AVERAGEIF(Customer_Revenue[[#This Row],[4/1/2022]:[9/30/2022]], "&gt;0"),0)</f>
        <v>55.498461538461541</v>
      </c>
      <c r="J1387" s="1">
        <f>IFERROR(AVEDEV(Customer_Revenue[[#This Row],[4/1/2022]:[9/30/2022]]),0)</f>
        <v>8.8683431952662737</v>
      </c>
      <c r="K1387" s="1">
        <f>IFERROR(MAX(0,Customer_Revenue[[#This Row],[Q3 Mean]]-Customer_Revenue[[#This Row],[Q3 Mean Absolute Deviation]]),0)</f>
        <v>46.630118343195264</v>
      </c>
      <c r="L1387" s="1">
        <f>IFERROR(MAX(0,Customer_Revenue[[#This Row],[Q3 Mean]]+Customer_Revenue[[#This Row],[Q3 Mean Absolute Deviation]]),0)</f>
        <v>64.366804733727818</v>
      </c>
      <c r="M1387" s="2">
        <f>IFERROR(AVERAGEIF(Customer_Revenue[[#This Row],[10/1/2021]:[3/31/2022]], "&gt;0"),0)</f>
        <v>54.201153846153836</v>
      </c>
      <c r="N1387" s="1">
        <f>IFERROR(AVEDEV(Customer_Revenue[[#This Row],[10/1/2021]:[3/31/2022]]),0)</f>
        <v>7.2227810650887569</v>
      </c>
      <c r="O1387" s="1">
        <f>IFERROR(MAX(0,#REF!-#REF!),0)</f>
        <v>0</v>
      </c>
      <c r="P1387" s="1">
        <f>IFERROR(#REF!+#REF!,0)</f>
        <v>0</v>
      </c>
      <c r="Q1387">
        <v>15400</v>
      </c>
      <c r="U1387">
        <v>47.23</v>
      </c>
      <c r="Z1387">
        <v>47.23</v>
      </c>
      <c r="AD1387">
        <v>61.81</v>
      </c>
      <c r="AI1387">
        <v>47.23</v>
      </c>
      <c r="AO1387">
        <v>61.81</v>
      </c>
      <c r="AT1387">
        <v>47.23</v>
      </c>
      <c r="AY1387">
        <v>61.81</v>
      </c>
      <c r="BD1387">
        <v>47.6</v>
      </c>
      <c r="BI1387">
        <v>62.18</v>
      </c>
      <c r="BN1387">
        <v>47.6</v>
      </c>
      <c r="BS1387">
        <v>61.44</v>
      </c>
      <c r="BX1387">
        <v>47.6</v>
      </c>
      <c r="CC1387">
        <v>62.18</v>
      </c>
      <c r="CH1387">
        <v>47.6</v>
      </c>
      <c r="CK1387" s="17"/>
      <c r="CM1387">
        <v>62.18</v>
      </c>
      <c r="CR1387">
        <v>47.6</v>
      </c>
      <c r="CW1387">
        <v>62.18</v>
      </c>
      <c r="DB1387">
        <v>47.6</v>
      </c>
      <c r="DG1387">
        <v>62.18</v>
      </c>
      <c r="DL1387">
        <v>47.6</v>
      </c>
      <c r="DQ1387">
        <v>62.18</v>
      </c>
      <c r="DV1387">
        <v>47.6</v>
      </c>
      <c r="EA1387">
        <v>62.18</v>
      </c>
      <c r="EF1387">
        <v>47.6</v>
      </c>
      <c r="EK1387">
        <v>62.18</v>
      </c>
      <c r="EP1387">
        <v>47.6</v>
      </c>
      <c r="EU1387">
        <v>64.739999999999995</v>
      </c>
      <c r="EZ1387">
        <v>50.16</v>
      </c>
      <c r="FE1387">
        <v>64.739999999999995</v>
      </c>
      <c r="FJ1387">
        <v>50.16</v>
      </c>
      <c r="FQ1387">
        <v>10</v>
      </c>
      <c r="FT1387">
        <v>46.86</v>
      </c>
      <c r="FY1387">
        <v>64.739999999999995</v>
      </c>
      <c r="GD1387">
        <v>50.16</v>
      </c>
      <c r="GI1387">
        <v>65.92</v>
      </c>
      <c r="GN1387">
        <v>51.34</v>
      </c>
      <c r="GS1387">
        <v>65.92</v>
      </c>
      <c r="GX1387">
        <v>51.34</v>
      </c>
      <c r="HC1387">
        <v>65.92</v>
      </c>
      <c r="HH1387">
        <v>51.34</v>
      </c>
      <c r="HM1387">
        <v>66.290000000000006</v>
      </c>
      <c r="HR1387">
        <v>51.71</v>
      </c>
      <c r="HW1387">
        <v>66.290000000000006</v>
      </c>
      <c r="IB1387">
        <v>51.34</v>
      </c>
      <c r="IG1387">
        <v>65.92</v>
      </c>
      <c r="IL1387">
        <v>50.23</v>
      </c>
      <c r="IQ1387">
        <v>65.55</v>
      </c>
      <c r="IX1387">
        <v>50.97</v>
      </c>
      <c r="JA1387">
        <v>62.25</v>
      </c>
      <c r="JF1387">
        <v>48.41</v>
      </c>
      <c r="JK1387">
        <v>62.99</v>
      </c>
      <c r="JP1387">
        <v>47.67</v>
      </c>
    </row>
    <row r="1388" spans="1:278" x14ac:dyDescent="0.3">
      <c r="A1388" s="2">
        <f>IFERROR(AVERAGEIF(Customer_Revenue[[#This Row],[1/3/2022]:[3/31/2022]], "&gt;0"), 0)</f>
        <v>32.290000000000006</v>
      </c>
      <c r="B1388" s="1">
        <f>IFERROR(AVEDEV(Customer_Revenue[[#This Row],[1/3/2022]:[3/31/2022]]),0)</f>
        <v>7.1054273576010019E-15</v>
      </c>
      <c r="C1388" s="1">
        <f>IFERROR(MAX(0,#REF!-#REF!),0)</f>
        <v>0</v>
      </c>
      <c r="D1388" s="1">
        <f>IFERROR(#REF!+#REF!,0)</f>
        <v>0</v>
      </c>
      <c r="E1388" s="2">
        <f>IFERROR(AVERAGEIF(Customer_Revenue[[#This Row],[4/1/2022]:[6/30/2022]], "&gt;0"), 0)</f>
        <v>30.550833333333333</v>
      </c>
      <c r="F1388" s="1">
        <f>IFERROR(AVEDEV(Customer_Revenue[[#This Row],[4/1/2022]:[6/30/2022]]),0)</f>
        <v>3.2269444444444435</v>
      </c>
      <c r="G1388" s="1">
        <f>IFERROR(MAX(0,#REF!-#REF!),0)</f>
        <v>0</v>
      </c>
      <c r="H1388" s="1">
        <f>IFERROR(#REF!+#REF!,0)</f>
        <v>0</v>
      </c>
      <c r="I1388" s="2">
        <f>IFERROR(AVERAGEIF(Customer_Revenue[[#This Row],[4/1/2022]:[9/30/2022]], "&gt;0"),0)</f>
        <v>29.263913043478269</v>
      </c>
      <c r="J1388" s="1">
        <f>IFERROR(AVEDEV(Customer_Revenue[[#This Row],[4/1/2022]:[9/30/2022]]),0)</f>
        <v>7.4164159999999981</v>
      </c>
      <c r="K1388" s="1">
        <f>IFERROR(MAX(0,Customer_Revenue[[#This Row],[Q3 Mean]]-Customer_Revenue[[#This Row],[Q3 Mean Absolute Deviation]]),0)</f>
        <v>21.84749704347827</v>
      </c>
      <c r="L1388" s="1">
        <f>IFERROR(MAX(0,Customer_Revenue[[#This Row],[Q3 Mean]]+Customer_Revenue[[#This Row],[Q3 Mean Absolute Deviation]]),0)</f>
        <v>36.680329043478267</v>
      </c>
      <c r="M1388" s="2">
        <f>IFERROR(AVERAGEIF(Customer_Revenue[[#This Row],[10/1/2021]:[3/31/2022]], "&gt;0"),0)</f>
        <v>31.809999999999992</v>
      </c>
      <c r="N1388" s="1">
        <f>IFERROR(AVEDEV(Customer_Revenue[[#This Row],[10/1/2021]:[3/31/2022]]),0)</f>
        <v>1.2711111111111146</v>
      </c>
      <c r="O1388" s="1">
        <f>IFERROR(MAX(0,#REF!-#REF!),0)</f>
        <v>0</v>
      </c>
      <c r="P1388" s="1">
        <f>IFERROR(#REF!+#REF!,0)</f>
        <v>0</v>
      </c>
      <c r="Q1388">
        <v>15402</v>
      </c>
      <c r="T1388">
        <v>29.38</v>
      </c>
      <c r="Y1388">
        <v>34.090000000000003</v>
      </c>
      <c r="AD1388">
        <v>29.29</v>
      </c>
      <c r="AH1388">
        <v>35.049999999999997</v>
      </c>
      <c r="AL1388">
        <v>29.29</v>
      </c>
      <c r="AP1388">
        <v>28.9</v>
      </c>
      <c r="AU1388">
        <v>30.07</v>
      </c>
      <c r="AZ1388">
        <v>29.29</v>
      </c>
      <c r="BE1388">
        <v>29.29</v>
      </c>
      <c r="BJ1388">
        <v>33.79</v>
      </c>
      <c r="BO1388">
        <v>33.79</v>
      </c>
      <c r="BT1388">
        <v>32.29</v>
      </c>
      <c r="BY1388">
        <v>32.29</v>
      </c>
      <c r="CD1388">
        <v>32.29</v>
      </c>
      <c r="CI1388">
        <v>32.29</v>
      </c>
      <c r="CK1388" s="17"/>
      <c r="CN1388">
        <v>32.29</v>
      </c>
      <c r="CS1388">
        <v>32.29</v>
      </c>
      <c r="CX1388">
        <v>32.29</v>
      </c>
      <c r="DC1388">
        <v>32.29</v>
      </c>
      <c r="DH1388">
        <v>32.29</v>
      </c>
      <c r="DM1388">
        <v>32.29</v>
      </c>
      <c r="DR1388">
        <v>32.29</v>
      </c>
      <c r="DW1388">
        <v>32.29</v>
      </c>
      <c r="EB1388">
        <v>32.29</v>
      </c>
      <c r="EG1388">
        <v>32.29</v>
      </c>
      <c r="EL1388">
        <v>32.29</v>
      </c>
      <c r="EQ1388">
        <v>32.29</v>
      </c>
      <c r="EV1388">
        <v>32.29</v>
      </c>
      <c r="FA1388">
        <v>32.29</v>
      </c>
      <c r="FF1388">
        <v>32.29</v>
      </c>
      <c r="FK1388">
        <v>31.9</v>
      </c>
      <c r="FP1388">
        <v>32.29</v>
      </c>
      <c r="FU1388">
        <v>32.29</v>
      </c>
      <c r="FZ1388">
        <v>32.29</v>
      </c>
      <c r="GE1388">
        <v>32.29</v>
      </c>
      <c r="GJ1388">
        <v>33.47</v>
      </c>
      <c r="GO1388">
        <v>33.47</v>
      </c>
      <c r="GY1388">
        <v>20.87</v>
      </c>
      <c r="HD1388">
        <v>20.87</v>
      </c>
      <c r="HI1388">
        <v>0</v>
      </c>
      <c r="HN1388">
        <v>20.48</v>
      </c>
      <c r="HS1388">
        <v>20.87</v>
      </c>
      <c r="HX1388">
        <v>24.77</v>
      </c>
      <c r="IC1388">
        <v>20.87</v>
      </c>
      <c r="IH1388">
        <v>20.87</v>
      </c>
      <c r="IM1388">
        <v>0</v>
      </c>
      <c r="IR1388">
        <v>33.1</v>
      </c>
      <c r="IW1388">
        <v>33.1</v>
      </c>
      <c r="JB1388">
        <v>33.1</v>
      </c>
      <c r="JG1388">
        <v>33.1</v>
      </c>
      <c r="JL1388">
        <v>33.1</v>
      </c>
      <c r="JQ1388">
        <v>33.1</v>
      </c>
    </row>
    <row r="1389" spans="1:278" x14ac:dyDescent="0.3">
      <c r="A1389" s="2">
        <f>IFERROR(AVERAGEIF(Customer_Revenue[[#This Row],[1/3/2022]:[3/31/2022]], "&gt;0"), 0)</f>
        <v>32.368461538461538</v>
      </c>
      <c r="B1389" s="1">
        <f>IFERROR(AVEDEV(Customer_Revenue[[#This Row],[1/3/2022]:[3/31/2022]]),0)</f>
        <v>8.7807142857142839</v>
      </c>
      <c r="C1389" s="1">
        <f>IFERROR(MAX(0,#REF!-#REF!),0)</f>
        <v>0</v>
      </c>
      <c r="D1389" s="1">
        <f>IFERROR(#REF!+#REF!,0)</f>
        <v>0</v>
      </c>
      <c r="E1389" s="2">
        <f>IFERROR(AVERAGEIF(Customer_Revenue[[#This Row],[4/1/2022]:[6/30/2022]], "&gt;0"), 0)</f>
        <v>39.085384615384626</v>
      </c>
      <c r="F1389" s="1">
        <f>IFERROR(AVEDEV(Customer_Revenue[[#This Row],[4/1/2022]:[6/30/2022]]),0)</f>
        <v>11.366428571428571</v>
      </c>
      <c r="G1389" s="1">
        <f>IFERROR(MAX(0,#REF!-#REF!),0)</f>
        <v>0</v>
      </c>
      <c r="H1389" s="1">
        <f>IFERROR(#REF!+#REF!,0)</f>
        <v>0</v>
      </c>
      <c r="I1389" s="2">
        <f>IFERROR(AVERAGEIF(Customer_Revenue[[#This Row],[4/1/2022]:[9/30/2022]], "&gt;0"),0)</f>
        <v>38.848846153846146</v>
      </c>
      <c r="J1389" s="1">
        <f>IFERROR(AVEDEV(Customer_Revenue[[#This Row],[4/1/2022]:[9/30/2022]]),0)</f>
        <v>10.57293367346939</v>
      </c>
      <c r="K1389" s="1">
        <f>IFERROR(MAX(0,Customer_Revenue[[#This Row],[Q3 Mean]]-Customer_Revenue[[#This Row],[Q3 Mean Absolute Deviation]]),0)</f>
        <v>28.275912480376757</v>
      </c>
      <c r="L1389" s="1">
        <f>IFERROR(MAX(0,Customer_Revenue[[#This Row],[Q3 Mean]]+Customer_Revenue[[#This Row],[Q3 Mean Absolute Deviation]]),0)</f>
        <v>49.421779827315532</v>
      </c>
      <c r="M1389" s="2">
        <f>IFERROR(AVERAGEIF(Customer_Revenue[[#This Row],[10/1/2021]:[3/31/2022]], "&gt;0"),0)</f>
        <v>29.586153846153852</v>
      </c>
      <c r="N1389" s="1">
        <f>IFERROR(AVEDEV(Customer_Revenue[[#This Row],[10/1/2021]:[3/31/2022]]),0)</f>
        <v>12.733744855967078</v>
      </c>
      <c r="O1389" s="1">
        <f>IFERROR(MAX(0,#REF!-#REF!),0)</f>
        <v>0</v>
      </c>
      <c r="P1389" s="1">
        <f>IFERROR(#REF!+#REF!,0)</f>
        <v>0</v>
      </c>
      <c r="Q1389">
        <v>15403</v>
      </c>
      <c r="U1389">
        <v>22.79</v>
      </c>
      <c r="Z1389">
        <v>31.35</v>
      </c>
      <c r="AD1389">
        <v>33.42</v>
      </c>
      <c r="AI1389">
        <v>38.200000000000003</v>
      </c>
      <c r="AM1389">
        <v>97.83</v>
      </c>
      <c r="AR1389">
        <v>10</v>
      </c>
      <c r="AW1389">
        <v>10</v>
      </c>
      <c r="BB1389">
        <v>10</v>
      </c>
      <c r="BG1389">
        <v>10</v>
      </c>
      <c r="BL1389">
        <v>10</v>
      </c>
      <c r="BQ1389">
        <v>10</v>
      </c>
      <c r="BV1389">
        <v>41.13</v>
      </c>
      <c r="CA1389">
        <v>23.73</v>
      </c>
      <c r="CF1389">
        <v>23.73</v>
      </c>
      <c r="CK1389" s="17">
        <v>31.83</v>
      </c>
      <c r="CP1389">
        <v>50.28</v>
      </c>
      <c r="CU1389">
        <v>31.23</v>
      </c>
      <c r="CZ1389">
        <v>26.23</v>
      </c>
      <c r="DE1389">
        <v>23.73</v>
      </c>
      <c r="DJ1389">
        <v>27.78</v>
      </c>
      <c r="DN1389">
        <v>0</v>
      </c>
      <c r="DO1389">
        <v>43.98</v>
      </c>
      <c r="DT1389">
        <v>35.880000000000003</v>
      </c>
      <c r="DY1389">
        <v>23.73</v>
      </c>
      <c r="ED1389">
        <v>23.73</v>
      </c>
      <c r="EI1389">
        <v>35.28</v>
      </c>
      <c r="EN1389">
        <v>43.38</v>
      </c>
      <c r="ES1389">
        <v>31.23</v>
      </c>
      <c r="EX1389">
        <v>31.23</v>
      </c>
      <c r="FC1389">
        <v>39.33</v>
      </c>
      <c r="FH1389">
        <v>45.28</v>
      </c>
      <c r="FM1389">
        <v>49.33</v>
      </c>
      <c r="FR1389">
        <v>57.43</v>
      </c>
      <c r="FU1389">
        <v>0</v>
      </c>
      <c r="FW1389">
        <v>57.43</v>
      </c>
      <c r="GB1389">
        <v>33.729999999999997</v>
      </c>
      <c r="GG1389">
        <v>23.73</v>
      </c>
      <c r="GL1389">
        <v>24.91</v>
      </c>
      <c r="GQ1389">
        <v>45.16</v>
      </c>
      <c r="GV1389">
        <v>29.66</v>
      </c>
      <c r="HA1389">
        <v>39.659999999999997</v>
      </c>
      <c r="HF1389">
        <v>39.659999999999997</v>
      </c>
      <c r="HK1389">
        <v>55.86</v>
      </c>
      <c r="HP1389">
        <v>39.659999999999997</v>
      </c>
      <c r="HU1389">
        <v>47.76</v>
      </c>
      <c r="HZ1389">
        <v>39.659999999999997</v>
      </c>
      <c r="ID1389">
        <v>0</v>
      </c>
      <c r="IE1389">
        <v>39.659999999999997</v>
      </c>
      <c r="IJ1389">
        <v>39.659999999999997</v>
      </c>
      <c r="IO1389">
        <v>53.59</v>
      </c>
      <c r="IT1389">
        <v>29.29</v>
      </c>
      <c r="IY1389">
        <v>29.29</v>
      </c>
      <c r="JD1389">
        <v>29.29</v>
      </c>
      <c r="JI1389">
        <v>29.29</v>
      </c>
      <c r="JN1389">
        <v>29.29</v>
      </c>
    </row>
    <row r="1390" spans="1:278" x14ac:dyDescent="0.3">
      <c r="A1390" s="2">
        <f>IFERROR(AVERAGEIF(Customer_Revenue[[#This Row],[1/3/2022]:[3/31/2022]], "&gt;0"), 0)</f>
        <v>98.243750000000006</v>
      </c>
      <c r="B1390" s="1">
        <f>IFERROR(AVEDEV(Customer_Revenue[[#This Row],[1/3/2022]:[3/31/2022]]),0)</f>
        <v>29.996875000000003</v>
      </c>
      <c r="C1390" s="1">
        <f>IFERROR(MAX(0,#REF!-#REF!),0)</f>
        <v>0</v>
      </c>
      <c r="D1390" s="1">
        <f>IFERROR(#REF!+#REF!,0)</f>
        <v>0</v>
      </c>
      <c r="E1390" s="2">
        <f>IFERROR(AVERAGEIF(Customer_Revenue[[#This Row],[4/1/2022]:[6/30/2022]], "&gt;0"), 0)</f>
        <v>108.57166666666667</v>
      </c>
      <c r="F1390" s="1">
        <f>IFERROR(AVEDEV(Customer_Revenue[[#This Row],[4/1/2022]:[6/30/2022]]),0)</f>
        <v>4.9222222222222216</v>
      </c>
      <c r="G1390" s="1">
        <f>IFERROR(MAX(0,#REF!-#REF!),0)</f>
        <v>0</v>
      </c>
      <c r="H1390" s="1">
        <f>IFERROR(#REF!+#REF!,0)</f>
        <v>0</v>
      </c>
      <c r="I1390" s="2">
        <f>IFERROR(AVERAGEIF(Customer_Revenue[[#This Row],[4/1/2022]:[9/30/2022]], "&gt;0"),0)</f>
        <v>122.34769230769233</v>
      </c>
      <c r="J1390" s="1">
        <f>IFERROR(AVEDEV(Customer_Revenue[[#This Row],[4/1/2022]:[9/30/2022]]),0)</f>
        <v>23.310295857988176</v>
      </c>
      <c r="K1390" s="1">
        <f>IFERROR(MAX(0,Customer_Revenue[[#This Row],[Q3 Mean]]-Customer_Revenue[[#This Row],[Q3 Mean Absolute Deviation]]),0)</f>
        <v>99.037396449704147</v>
      </c>
      <c r="L1390" s="1">
        <f>IFERROR(MAX(0,Customer_Revenue[[#This Row],[Q3 Mean]]+Customer_Revenue[[#This Row],[Q3 Mean Absolute Deviation]]),0)</f>
        <v>145.65798816568051</v>
      </c>
      <c r="M1390" s="2">
        <f>IFERROR(AVERAGEIF(Customer_Revenue[[#This Row],[10/1/2021]:[3/31/2022]], "&gt;0"),0)</f>
        <v>80.201904761904743</v>
      </c>
      <c r="N1390" s="1">
        <f>IFERROR(AVEDEV(Customer_Revenue[[#This Row],[10/1/2021]:[3/31/2022]]),0)</f>
        <v>33.688480725623592</v>
      </c>
      <c r="O1390" s="1">
        <f>IFERROR(MAX(0,#REF!-#REF!),0)</f>
        <v>0</v>
      </c>
      <c r="P1390" s="1">
        <f>IFERROR(#REF!+#REF!,0)</f>
        <v>0</v>
      </c>
      <c r="Q1390">
        <v>15404</v>
      </c>
      <c r="W1390">
        <v>42.04</v>
      </c>
      <c r="AB1390">
        <v>64.81</v>
      </c>
      <c r="AF1390">
        <v>42.04</v>
      </c>
      <c r="AK1390">
        <v>105.3</v>
      </c>
      <c r="AQ1390">
        <v>44.58</v>
      </c>
      <c r="AV1390">
        <v>105.3</v>
      </c>
      <c r="BA1390">
        <v>44.58</v>
      </c>
      <c r="BF1390">
        <v>105.3</v>
      </c>
      <c r="BK1390">
        <v>44.58</v>
      </c>
      <c r="BP1390">
        <v>105.3</v>
      </c>
      <c r="BU1390">
        <v>44.58</v>
      </c>
      <c r="BZ1390">
        <v>105.3</v>
      </c>
      <c r="CE1390">
        <v>44.58</v>
      </c>
      <c r="CJ1390">
        <v>105.3</v>
      </c>
      <c r="CK1390" s="17"/>
      <c r="CO1390">
        <v>44.58</v>
      </c>
      <c r="CT1390">
        <v>31.92</v>
      </c>
      <c r="CY1390">
        <v>120.83</v>
      </c>
      <c r="DI1390">
        <v>120.83</v>
      </c>
      <c r="DS1390">
        <v>120.83</v>
      </c>
      <c r="EC1390">
        <v>120.83</v>
      </c>
      <c r="EM1390">
        <v>120.83</v>
      </c>
      <c r="EW1390">
        <v>120.83</v>
      </c>
      <c r="FG1390">
        <v>111.08</v>
      </c>
      <c r="FQ1390">
        <v>104.58</v>
      </c>
      <c r="GA1390">
        <v>104.58</v>
      </c>
      <c r="GK1390">
        <v>105.18</v>
      </c>
      <c r="GU1390">
        <v>105.18</v>
      </c>
      <c r="HE1390">
        <v>105.18</v>
      </c>
      <c r="HO1390">
        <v>105.18</v>
      </c>
      <c r="HY1390">
        <v>105.18</v>
      </c>
      <c r="II1390">
        <v>172.98000000000002</v>
      </c>
      <c r="IS1390">
        <v>172.79</v>
      </c>
      <c r="JC1390">
        <v>172.79</v>
      </c>
      <c r="JM1390">
        <v>104.99</v>
      </c>
    </row>
    <row r="1391" spans="1:278" x14ac:dyDescent="0.3">
      <c r="A1391" s="2">
        <f>IFERROR(AVERAGEIF(Customer_Revenue[[#This Row],[1/3/2022]:[3/31/2022]], "&gt;0"), 0)</f>
        <v>133.95499999999998</v>
      </c>
      <c r="B1391" s="1">
        <f>IFERROR(AVEDEV(Customer_Revenue[[#This Row],[1/3/2022]:[3/31/2022]]),0)</f>
        <v>19.245000000000001</v>
      </c>
      <c r="C1391" s="1">
        <f>IFERROR(MAX(0,#REF!-#REF!),0)</f>
        <v>0</v>
      </c>
      <c r="D1391" s="1">
        <f>IFERROR(#REF!+#REF!,0)</f>
        <v>0</v>
      </c>
      <c r="E1391" s="2">
        <f>IFERROR(AVERAGEIF(Customer_Revenue[[#This Row],[4/1/2022]:[6/30/2022]], "&gt;0"), 0)</f>
        <v>94.87</v>
      </c>
      <c r="F1391" s="1">
        <f>IFERROR(AVEDEV(Customer_Revenue[[#This Row],[4/1/2022]:[6/30/2022]]),0)</f>
        <v>13.446666666666664</v>
      </c>
      <c r="G1391" s="1">
        <f>IFERROR(MAX(0,#REF!-#REF!),0)</f>
        <v>0</v>
      </c>
      <c r="H1391" s="1">
        <f>IFERROR(#REF!+#REF!,0)</f>
        <v>0</v>
      </c>
      <c r="I1391" s="2">
        <f>IFERROR(AVERAGEIF(Customer_Revenue[[#This Row],[4/1/2022]:[9/30/2022]], "&gt;0"),0)</f>
        <v>103.18666666666667</v>
      </c>
      <c r="J1391" s="1">
        <f>IFERROR(AVEDEV(Customer_Revenue[[#This Row],[4/1/2022]:[9/30/2022]]),0)</f>
        <v>9.8077777777777779</v>
      </c>
      <c r="K1391" s="1">
        <f>IFERROR(MAX(0,Customer_Revenue[[#This Row],[Q3 Mean]]-Customer_Revenue[[#This Row],[Q3 Mean Absolute Deviation]]),0)</f>
        <v>93.378888888888895</v>
      </c>
      <c r="L1391" s="1">
        <f>IFERROR(MAX(0,Customer_Revenue[[#This Row],[Q3 Mean]]+Customer_Revenue[[#This Row],[Q3 Mean Absolute Deviation]]),0)</f>
        <v>112.99444444444444</v>
      </c>
      <c r="M1391" s="2">
        <f>IFERROR(AVERAGEIF(Customer_Revenue[[#This Row],[10/1/2021]:[3/31/2022]], "&gt;0"),0)</f>
        <v>119.92285714285715</v>
      </c>
      <c r="N1391" s="1">
        <f>IFERROR(AVEDEV(Customer_Revenue[[#This Row],[10/1/2021]:[3/31/2022]]),0)</f>
        <v>31.259999999999998</v>
      </c>
      <c r="O1391" s="1">
        <f>IFERROR(MAX(0,#REF!-#REF!),0)</f>
        <v>0</v>
      </c>
      <c r="P1391" s="1">
        <f>IFERROR(#REF!+#REF!,0)</f>
        <v>0</v>
      </c>
      <c r="Q1391">
        <v>15405</v>
      </c>
      <c r="Z1391">
        <v>0</v>
      </c>
      <c r="AA1391">
        <v>107.18</v>
      </c>
      <c r="AZ1391">
        <v>98.23</v>
      </c>
      <c r="BO1391">
        <v>98.23</v>
      </c>
      <c r="CK1391" s="17"/>
      <c r="CN1391">
        <v>144.49</v>
      </c>
      <c r="DC1391">
        <v>161.91</v>
      </c>
      <c r="DW1391">
        <v>131.19</v>
      </c>
      <c r="EQ1391">
        <v>98.23</v>
      </c>
      <c r="FK1391">
        <v>102.25</v>
      </c>
      <c r="GE1391">
        <v>74.7</v>
      </c>
      <c r="GY1391">
        <v>107.66</v>
      </c>
      <c r="HS1391">
        <v>121.95</v>
      </c>
      <c r="IM1391">
        <v>106.28</v>
      </c>
      <c r="JG1391">
        <v>106.28</v>
      </c>
    </row>
    <row r="1392" spans="1:278" x14ac:dyDescent="0.3">
      <c r="A1392" s="2">
        <f>IFERROR(AVERAGEIF(Customer_Revenue[[#This Row],[1/3/2022]:[3/31/2022]], "&gt;0"), 0)</f>
        <v>102.30538461538461</v>
      </c>
      <c r="B1392" s="1">
        <f>IFERROR(AVEDEV(Customer_Revenue[[#This Row],[1/3/2022]:[3/31/2022]]),0)</f>
        <v>30.861301775147925</v>
      </c>
      <c r="C1392" s="1">
        <f>IFERROR(MAX(0,#REF!-#REF!),0)</f>
        <v>0</v>
      </c>
      <c r="D1392" s="1">
        <f>IFERROR(#REF!+#REF!,0)</f>
        <v>0</v>
      </c>
      <c r="E1392" s="2">
        <f>IFERROR(AVERAGEIF(Customer_Revenue[[#This Row],[4/1/2022]:[6/30/2022]], "&gt;0"), 0)</f>
        <v>108.49153846153848</v>
      </c>
      <c r="F1392" s="1">
        <f>IFERROR(AVEDEV(Customer_Revenue[[#This Row],[4/1/2022]:[6/30/2022]]),0)</f>
        <v>51.811360946745566</v>
      </c>
      <c r="G1392" s="1">
        <f>IFERROR(MAX(0,#REF!-#REF!),0)</f>
        <v>0</v>
      </c>
      <c r="H1392" s="1">
        <f>IFERROR(#REF!+#REF!,0)</f>
        <v>0</v>
      </c>
      <c r="I1392" s="2">
        <f>IFERROR(AVERAGEIF(Customer_Revenue[[#This Row],[4/1/2022]:[9/30/2022]], "&gt;0"),0)</f>
        <v>109.86692307692313</v>
      </c>
      <c r="J1392" s="1">
        <f>IFERROR(AVEDEV(Customer_Revenue[[#This Row],[4/1/2022]:[9/30/2022]]),0)</f>
        <v>40.169822485207121</v>
      </c>
      <c r="K1392" s="1">
        <f>IFERROR(MAX(0,Customer_Revenue[[#This Row],[Q3 Mean]]-Customer_Revenue[[#This Row],[Q3 Mean Absolute Deviation]]),0)</f>
        <v>69.697100591716008</v>
      </c>
      <c r="L1392" s="1">
        <f>IFERROR(MAX(0,Customer_Revenue[[#This Row],[Q3 Mean]]+Customer_Revenue[[#This Row],[Q3 Mean Absolute Deviation]]),0)</f>
        <v>150.03674556213025</v>
      </c>
      <c r="M1392" s="2">
        <f>IFERROR(AVERAGEIF(Customer_Revenue[[#This Row],[10/1/2021]:[3/31/2022]], "&gt;0"),0)</f>
        <v>96.81346153846151</v>
      </c>
      <c r="N1392" s="1">
        <f>IFERROR(AVEDEV(Customer_Revenue[[#This Row],[10/1/2021]:[3/31/2022]]),0)</f>
        <v>27.021213017751464</v>
      </c>
      <c r="O1392" s="1">
        <f>IFERROR(MAX(0,#REF!-#REF!),0)</f>
        <v>0</v>
      </c>
      <c r="P1392" s="1">
        <f>IFERROR(#REF!+#REF!,0)</f>
        <v>0</v>
      </c>
      <c r="Q1392">
        <v>15406</v>
      </c>
      <c r="U1392">
        <v>76.81</v>
      </c>
      <c r="Z1392">
        <v>147.63999999999999</v>
      </c>
      <c r="AD1392">
        <v>76.81</v>
      </c>
      <c r="AI1392">
        <v>76.81</v>
      </c>
      <c r="AO1392">
        <v>76.8</v>
      </c>
      <c r="AT1392">
        <v>123.88</v>
      </c>
      <c r="AY1392">
        <v>76.8</v>
      </c>
      <c r="BD1392">
        <v>76.8</v>
      </c>
      <c r="BI1392">
        <v>76.8</v>
      </c>
      <c r="BN1392">
        <v>147.63</v>
      </c>
      <c r="BS1392">
        <v>76.8</v>
      </c>
      <c r="BX1392">
        <v>76.8</v>
      </c>
      <c r="CC1392">
        <v>76.8</v>
      </c>
      <c r="CH1392">
        <v>147.63</v>
      </c>
      <c r="CK1392" s="17"/>
      <c r="CM1392">
        <v>76.8</v>
      </c>
      <c r="CR1392">
        <v>76.8</v>
      </c>
      <c r="CW1392">
        <v>76.8</v>
      </c>
      <c r="DB1392">
        <v>147.63</v>
      </c>
      <c r="DG1392">
        <v>76.8</v>
      </c>
      <c r="DL1392">
        <v>76.8</v>
      </c>
      <c r="DQ1392">
        <v>76.8</v>
      </c>
      <c r="DV1392">
        <v>157.28</v>
      </c>
      <c r="EA1392">
        <v>86.45</v>
      </c>
      <c r="EF1392">
        <v>86.45</v>
      </c>
      <c r="EK1392">
        <v>86.45</v>
      </c>
      <c r="EP1392">
        <v>157.28</v>
      </c>
      <c r="EU1392">
        <v>10</v>
      </c>
      <c r="EZ1392">
        <v>51.95</v>
      </c>
      <c r="FE1392">
        <v>86.45</v>
      </c>
      <c r="FJ1392">
        <v>157.28</v>
      </c>
      <c r="FO1392">
        <v>86.45</v>
      </c>
      <c r="FT1392">
        <v>86.45</v>
      </c>
      <c r="FY1392">
        <v>227.93</v>
      </c>
      <c r="GD1392">
        <v>227.07</v>
      </c>
      <c r="GI1392">
        <v>89.96</v>
      </c>
      <c r="GN1392">
        <v>53.13</v>
      </c>
      <c r="GS1392">
        <v>87.63</v>
      </c>
      <c r="GX1392">
        <v>158.46</v>
      </c>
      <c r="HC1392">
        <v>87.63</v>
      </c>
      <c r="HH1392">
        <v>87.63</v>
      </c>
      <c r="HM1392">
        <v>87.63</v>
      </c>
      <c r="HR1392">
        <v>162.6</v>
      </c>
      <c r="HW1392">
        <v>53.13</v>
      </c>
      <c r="IB1392">
        <v>128.19999999999999</v>
      </c>
      <c r="IG1392">
        <v>124.36</v>
      </c>
      <c r="IL1392">
        <v>162.22999999999999</v>
      </c>
      <c r="IQ1392">
        <v>92.05</v>
      </c>
      <c r="IV1392">
        <v>92.05</v>
      </c>
      <c r="JA1392">
        <v>92.05</v>
      </c>
      <c r="JF1392">
        <v>162.88</v>
      </c>
      <c r="JK1392">
        <v>109.28999999999999</v>
      </c>
      <c r="JP1392">
        <v>92.05</v>
      </c>
    </row>
    <row r="1393" spans="1:278" x14ac:dyDescent="0.3">
      <c r="A1393" s="2">
        <f>IFERROR(AVERAGEIF(Customer_Revenue[[#This Row],[1/3/2022]:[3/31/2022]], "&gt;0"), 0)</f>
        <v>67.87</v>
      </c>
      <c r="B1393" s="1">
        <f>IFERROR(AVEDEV(Customer_Revenue[[#This Row],[1/3/2022]:[3/31/2022]]),0)</f>
        <v>0</v>
      </c>
      <c r="C1393" s="1">
        <f>IFERROR(MAX(0,#REF!-#REF!),0)</f>
        <v>0</v>
      </c>
      <c r="D1393" s="1">
        <f>IFERROR(#REF!+#REF!,0)</f>
        <v>0</v>
      </c>
      <c r="E1393" s="2">
        <f>IFERROR(AVERAGEIF(Customer_Revenue[[#This Row],[4/1/2022]:[6/30/2022]], "&gt;0"), 0)</f>
        <v>70.023846153846165</v>
      </c>
      <c r="F1393" s="1">
        <f>IFERROR(AVEDEV(Customer_Revenue[[#This Row],[4/1/2022]:[6/30/2022]]),0)</f>
        <v>3.9763313609467512</v>
      </c>
      <c r="G1393" s="1">
        <f>IFERROR(MAX(0,#REF!-#REF!),0)</f>
        <v>0</v>
      </c>
      <c r="H1393" s="1">
        <f>IFERROR(#REF!+#REF!,0)</f>
        <v>0</v>
      </c>
      <c r="I1393" s="2">
        <f>IFERROR(AVERAGEIF(Customer_Revenue[[#This Row],[4/1/2022]:[9/30/2022]], "&gt;0"),0)</f>
        <v>68.946923076923042</v>
      </c>
      <c r="J1393" s="1">
        <f>IFERROR(AVEDEV(Customer_Revenue[[#This Row],[4/1/2022]:[9/30/2022]]),0)</f>
        <v>2.0710059171597268</v>
      </c>
      <c r="K1393" s="1">
        <f>IFERROR(MAX(0,Customer_Revenue[[#This Row],[Q3 Mean]]-Customer_Revenue[[#This Row],[Q3 Mean Absolute Deviation]]),0)</f>
        <v>66.875917159763318</v>
      </c>
      <c r="L1393" s="1">
        <f>IFERROR(MAX(0,Customer_Revenue[[#This Row],[Q3 Mean]]+Customer_Revenue[[#This Row],[Q3 Mean Absolute Deviation]]),0)</f>
        <v>71.017928994082766</v>
      </c>
      <c r="M1393" s="2">
        <f>IFERROR(AVERAGEIF(Customer_Revenue[[#This Row],[10/1/2021]:[3/31/2022]], "&gt;0"),0)</f>
        <v>68.422307692307655</v>
      </c>
      <c r="N1393" s="1">
        <f>IFERROR(AVEDEV(Customer_Revenue[[#This Row],[10/1/2021]:[3/31/2022]]),0)</f>
        <v>0.8497041420118111</v>
      </c>
      <c r="O1393" s="1">
        <f>IFERROR(MAX(0,#REF!-#REF!),0)</f>
        <v>0</v>
      </c>
      <c r="P1393" s="1">
        <f>IFERROR(#REF!+#REF!,0)</f>
        <v>0</v>
      </c>
      <c r="Q1393">
        <v>15407</v>
      </c>
      <c r="W1393">
        <v>70.25</v>
      </c>
      <c r="AB1393">
        <v>70.25</v>
      </c>
      <c r="AF1393">
        <v>70.25</v>
      </c>
      <c r="AK1393">
        <v>70.25</v>
      </c>
      <c r="AN1393">
        <v>70.290000000000006</v>
      </c>
      <c r="AS1393">
        <v>70.290000000000006</v>
      </c>
      <c r="AX1393">
        <v>67.87</v>
      </c>
      <c r="BD1393">
        <v>67.87</v>
      </c>
      <c r="BH1393">
        <v>67.87</v>
      </c>
      <c r="BM1393">
        <v>67.87</v>
      </c>
      <c r="BR1393">
        <v>67.87</v>
      </c>
      <c r="BW1393">
        <v>67.87</v>
      </c>
      <c r="CB1393">
        <v>67.87</v>
      </c>
      <c r="CG1393">
        <v>67.87</v>
      </c>
      <c r="CK1393" s="17"/>
      <c r="CL1393">
        <v>67.87</v>
      </c>
      <c r="CQ1393">
        <v>67.87</v>
      </c>
      <c r="CV1393">
        <v>67.87</v>
      </c>
      <c r="DA1393">
        <v>67.87</v>
      </c>
      <c r="DF1393">
        <v>67.87</v>
      </c>
      <c r="DK1393">
        <v>67.87</v>
      </c>
      <c r="DP1393">
        <v>67.87</v>
      </c>
      <c r="DU1393">
        <v>67.87</v>
      </c>
      <c r="DZ1393">
        <v>67.87</v>
      </c>
      <c r="EE1393">
        <v>67.87</v>
      </c>
      <c r="EJ1393">
        <v>67.87</v>
      </c>
      <c r="EO1393">
        <v>67.87</v>
      </c>
      <c r="ET1393">
        <v>67.87</v>
      </c>
      <c r="EY1393">
        <v>67.87</v>
      </c>
      <c r="FD1393">
        <v>67.87</v>
      </c>
      <c r="FI1393">
        <v>67.87</v>
      </c>
      <c r="FN1393">
        <v>67.87</v>
      </c>
      <c r="FS1393">
        <v>67.87</v>
      </c>
      <c r="FX1393">
        <v>67.87</v>
      </c>
      <c r="GC1393">
        <v>67.87</v>
      </c>
      <c r="GH1393">
        <v>67.87</v>
      </c>
      <c r="GM1393">
        <v>67.87</v>
      </c>
      <c r="GR1393">
        <v>67.87</v>
      </c>
      <c r="GW1393">
        <v>95.87</v>
      </c>
      <c r="HB1393">
        <v>67.87</v>
      </c>
      <c r="HG1393">
        <v>67.87</v>
      </c>
      <c r="HL1393">
        <v>67.87</v>
      </c>
      <c r="HQ1393">
        <v>67.87</v>
      </c>
      <c r="HV1393">
        <v>67.87</v>
      </c>
      <c r="IA1393">
        <v>67.87</v>
      </c>
      <c r="IF1393">
        <v>67.87</v>
      </c>
      <c r="IK1393">
        <v>67.87</v>
      </c>
      <c r="IP1393">
        <v>67.87</v>
      </c>
      <c r="IU1393">
        <v>67.87</v>
      </c>
      <c r="IZ1393">
        <v>67.87</v>
      </c>
      <c r="JE1393">
        <v>67.87</v>
      </c>
      <c r="JJ1393">
        <v>67.87</v>
      </c>
      <c r="JO1393">
        <v>67.87</v>
      </c>
    </row>
    <row r="1394" spans="1:278" x14ac:dyDescent="0.3">
      <c r="A1394" s="2">
        <f>IFERROR(AVERAGEIF(Customer_Revenue[[#This Row],[1/3/2022]:[3/31/2022]], "&gt;0"), 0)</f>
        <v>46.300000000000004</v>
      </c>
      <c r="B1394" s="1">
        <f>IFERROR(AVEDEV(Customer_Revenue[[#This Row],[1/3/2022]:[3/31/2022]]),0)</f>
        <v>7.1054273576010019E-15</v>
      </c>
      <c r="C1394" s="1">
        <f>IFERROR(MAX(0,#REF!-#REF!),0)</f>
        <v>0</v>
      </c>
      <c r="D1394" s="1">
        <f>IFERROR(#REF!+#REF!,0)</f>
        <v>0</v>
      </c>
      <c r="E1394" s="2">
        <f>IFERROR(AVERAGEIF(Customer_Revenue[[#This Row],[4/1/2022]:[6/30/2022]], "&gt;0"), 0)</f>
        <v>46.637142857142862</v>
      </c>
      <c r="F1394" s="1">
        <f>IFERROR(AVEDEV(Customer_Revenue[[#This Row],[4/1/2022]:[6/30/2022]]),0)</f>
        <v>0.48163265306122788</v>
      </c>
      <c r="G1394" s="1">
        <f>IFERROR(MAX(0,#REF!-#REF!),0)</f>
        <v>0</v>
      </c>
      <c r="H1394" s="1">
        <f>IFERROR(#REF!+#REF!,0)</f>
        <v>0</v>
      </c>
      <c r="I1394" s="2">
        <f>IFERROR(AVERAGEIF(Customer_Revenue[[#This Row],[4/1/2022]:[9/30/2022]], "&gt;0"),0)</f>
        <v>46.940769230769241</v>
      </c>
      <c r="J1394" s="1">
        <f>IFERROR(AVEDEV(Customer_Revenue[[#This Row],[4/1/2022]:[9/30/2022]]),0)</f>
        <v>0.49289940828402096</v>
      </c>
      <c r="K1394" s="1">
        <f>IFERROR(MAX(0,Customer_Revenue[[#This Row],[Q3 Mean]]-Customer_Revenue[[#This Row],[Q3 Mean Absolute Deviation]]),0)</f>
        <v>46.447869822485224</v>
      </c>
      <c r="L1394" s="1">
        <f>IFERROR(MAX(0,Customer_Revenue[[#This Row],[Q3 Mean]]+Customer_Revenue[[#This Row],[Q3 Mean Absolute Deviation]]),0)</f>
        <v>47.433668639053259</v>
      </c>
      <c r="M1394" s="2">
        <f>IFERROR(AVERAGEIF(Customer_Revenue[[#This Row],[10/1/2021]:[3/31/2022]], "&gt;0"),0)</f>
        <v>44.846153846153847</v>
      </c>
      <c r="N1394" s="1">
        <f>IFERROR(AVEDEV(Customer_Revenue[[#This Row],[10/1/2021]:[3/31/2022]]),0)</f>
        <v>2.6840236686390502</v>
      </c>
      <c r="O1394" s="1">
        <f>IFERROR(MAX(0,#REF!-#REF!),0)</f>
        <v>0</v>
      </c>
      <c r="P1394" s="1">
        <f>IFERROR(#REF!+#REF!,0)</f>
        <v>0</v>
      </c>
      <c r="Q1394">
        <v>15408</v>
      </c>
      <c r="U1394">
        <v>46.3</v>
      </c>
      <c r="AD1394">
        <v>46.3</v>
      </c>
      <c r="AN1394">
        <v>46.3</v>
      </c>
      <c r="AX1394">
        <v>27.4</v>
      </c>
      <c r="BH1394">
        <v>46.3</v>
      </c>
      <c r="BR1394">
        <v>46.3</v>
      </c>
      <c r="CB1394">
        <v>46.3</v>
      </c>
      <c r="CK1394" s="17"/>
      <c r="CL1394">
        <v>46.3</v>
      </c>
      <c r="CV1394">
        <v>46.3</v>
      </c>
      <c r="DF1394">
        <v>46.3</v>
      </c>
      <c r="DP1394">
        <v>46.3</v>
      </c>
      <c r="DZ1394">
        <v>46.3</v>
      </c>
      <c r="EJ1394">
        <v>46.3</v>
      </c>
      <c r="ET1394">
        <v>46.3</v>
      </c>
      <c r="FD1394">
        <v>46.3</v>
      </c>
      <c r="FN1394">
        <v>46.3</v>
      </c>
      <c r="FX1394">
        <v>46.3</v>
      </c>
      <c r="GH1394">
        <v>46.3</v>
      </c>
      <c r="GR1394">
        <v>47.48</v>
      </c>
      <c r="HB1394">
        <v>47.48</v>
      </c>
      <c r="HL1394">
        <v>47.48</v>
      </c>
      <c r="HV1394">
        <v>47.48</v>
      </c>
      <c r="IF1394">
        <v>47.48</v>
      </c>
      <c r="IP1394">
        <v>47.11</v>
      </c>
      <c r="IZ1394">
        <v>47.11</v>
      </c>
      <c r="JJ1394">
        <v>47.11</v>
      </c>
    </row>
    <row r="1395" spans="1:278" x14ac:dyDescent="0.3">
      <c r="A1395" s="2">
        <f>IFERROR(AVERAGEIF(Customer_Revenue[[#This Row],[1/3/2022]:[3/31/2022]], "&gt;0"), 0)</f>
        <v>87.066000000000003</v>
      </c>
      <c r="B1395" s="1">
        <f>IFERROR(AVEDEV(Customer_Revenue[[#This Row],[1/3/2022]:[3/31/2022]]),0)</f>
        <v>19.987199999999998</v>
      </c>
      <c r="C1395" s="1">
        <f>IFERROR(MAX(0,#REF!-#REF!),0)</f>
        <v>0</v>
      </c>
      <c r="D1395" s="1">
        <f>IFERROR(#REF!+#REF!,0)</f>
        <v>0</v>
      </c>
      <c r="E1395" s="2">
        <f>IFERROR(AVERAGEIF(Customer_Revenue[[#This Row],[4/1/2022]:[6/30/2022]], "&gt;0"), 0)</f>
        <v>84.378</v>
      </c>
      <c r="F1395" s="1">
        <f>IFERROR(AVEDEV(Customer_Revenue[[#This Row],[4/1/2022]:[6/30/2022]]),0)</f>
        <v>44.602400000000003</v>
      </c>
      <c r="G1395" s="1">
        <f>IFERROR(MAX(0,#REF!-#REF!),0)</f>
        <v>0</v>
      </c>
      <c r="H1395" s="1">
        <f>IFERROR(#REF!+#REF!,0)</f>
        <v>0</v>
      </c>
      <c r="I1395" s="2">
        <f>IFERROR(AVERAGEIF(Customer_Revenue[[#This Row],[4/1/2022]:[9/30/2022]], "&gt;0"),0)</f>
        <v>99.528750000000002</v>
      </c>
      <c r="J1395" s="1">
        <f>IFERROR(AVEDEV(Customer_Revenue[[#This Row],[4/1/2022]:[9/30/2022]]),0)</f>
        <v>35.451875000000001</v>
      </c>
      <c r="K1395" s="1">
        <f>IFERROR(MAX(0,Customer_Revenue[[#This Row],[Q3 Mean]]-Customer_Revenue[[#This Row],[Q3 Mean Absolute Deviation]]),0)</f>
        <v>64.076875000000001</v>
      </c>
      <c r="L1395" s="1">
        <f>IFERROR(MAX(0,Customer_Revenue[[#This Row],[Q3 Mean]]+Customer_Revenue[[#This Row],[Q3 Mean Absolute Deviation]]),0)</f>
        <v>134.980625</v>
      </c>
      <c r="M1395" s="2">
        <f>IFERROR(AVERAGEIF(Customer_Revenue[[#This Row],[10/1/2021]:[3/31/2022]], "&gt;0"),0)</f>
        <v>104.06999999999998</v>
      </c>
      <c r="N1395" s="1">
        <f>IFERROR(AVEDEV(Customer_Revenue[[#This Row],[10/1/2021]:[3/31/2022]]),0)</f>
        <v>40.03407407407407</v>
      </c>
      <c r="O1395" s="1">
        <f>IFERROR(MAX(0,#REF!-#REF!),0)</f>
        <v>0</v>
      </c>
      <c r="P1395" s="1">
        <f>IFERROR(#REF!+#REF!,0)</f>
        <v>0</v>
      </c>
      <c r="Q1395">
        <v>15409</v>
      </c>
      <c r="AB1395">
        <v>151.68</v>
      </c>
      <c r="AK1395">
        <v>0</v>
      </c>
      <c r="AS1395">
        <v>71.150000000000006</v>
      </c>
      <c r="BM1395">
        <v>174.4</v>
      </c>
      <c r="CK1395" s="17"/>
      <c r="CL1395">
        <v>84.4</v>
      </c>
      <c r="DA1395">
        <v>84.4</v>
      </c>
      <c r="DU1395">
        <v>128.55000000000001</v>
      </c>
      <c r="DX1395">
        <v>42.43</v>
      </c>
      <c r="EO1395">
        <v>95.55</v>
      </c>
      <c r="FI1395">
        <v>121.63</v>
      </c>
      <c r="FN1395">
        <v>16.350000000000001</v>
      </c>
      <c r="GC1395">
        <v>103.49</v>
      </c>
      <c r="GH1395">
        <v>40.9</v>
      </c>
      <c r="GW1395">
        <v>139.52000000000001</v>
      </c>
      <c r="HQ1395">
        <v>101.23</v>
      </c>
      <c r="IK1395">
        <v>101.23</v>
      </c>
      <c r="JE1395">
        <v>171.88</v>
      </c>
    </row>
    <row r="1396" spans="1:278" x14ac:dyDescent="0.3">
      <c r="A1396" s="2">
        <f>IFERROR(AVERAGEIF(Customer_Revenue[[#This Row],[1/3/2022]:[3/31/2022]], "&gt;0"), 0)</f>
        <v>23.53</v>
      </c>
      <c r="B1396" s="1">
        <f>IFERROR(AVEDEV(Customer_Revenue[[#This Row],[1/3/2022]:[3/31/2022]]),0)</f>
        <v>0</v>
      </c>
      <c r="C1396" s="1">
        <f>IFERROR(MAX(0,#REF!-#REF!),0)</f>
        <v>0</v>
      </c>
      <c r="D1396" s="1">
        <f>IFERROR(#REF!+#REF!,0)</f>
        <v>0</v>
      </c>
      <c r="E1396" s="2">
        <f>IFERROR(AVERAGEIF(Customer_Revenue[[#This Row],[4/1/2022]:[6/30/2022]], "&gt;0"), 0)</f>
        <v>23.53</v>
      </c>
      <c r="F1396" s="1">
        <f>IFERROR(AVEDEV(Customer_Revenue[[#This Row],[4/1/2022]:[6/30/2022]]),0)</f>
        <v>0</v>
      </c>
      <c r="G1396" s="1">
        <f>IFERROR(MAX(0,#REF!-#REF!),0)</f>
        <v>0</v>
      </c>
      <c r="H1396" s="1">
        <f>IFERROR(#REF!+#REF!,0)</f>
        <v>0</v>
      </c>
      <c r="I1396" s="2">
        <f>IFERROR(AVERAGEIF(Customer_Revenue[[#This Row],[4/1/2022]:[9/30/2022]], "&gt;0"),0)</f>
        <v>23.53</v>
      </c>
      <c r="J1396" s="1">
        <f>IFERROR(AVEDEV(Customer_Revenue[[#This Row],[4/1/2022]:[9/30/2022]]),0)</f>
        <v>0</v>
      </c>
      <c r="K1396" s="1">
        <f>IFERROR(MAX(0,Customer_Revenue[[#This Row],[Q3 Mean]]-Customer_Revenue[[#This Row],[Q3 Mean Absolute Deviation]]),0)</f>
        <v>23.53</v>
      </c>
      <c r="L1396" s="1">
        <f>IFERROR(MAX(0,Customer_Revenue[[#This Row],[Q3 Mean]]+Customer_Revenue[[#This Row],[Q3 Mean Absolute Deviation]]),0)</f>
        <v>23.53</v>
      </c>
      <c r="M1396" s="2">
        <f>IFERROR(AVERAGEIF(Customer_Revenue[[#This Row],[10/1/2021]:[3/31/2022]], "&gt;0"),0)</f>
        <v>23.53</v>
      </c>
      <c r="N1396" s="1">
        <f>IFERROR(AVEDEV(Customer_Revenue[[#This Row],[10/1/2021]:[3/31/2022]]),0)</f>
        <v>5.1471874999999994</v>
      </c>
      <c r="O1396" s="1">
        <f>IFERROR(MAX(0,#REF!-#REF!),0)</f>
        <v>0</v>
      </c>
      <c r="P1396" s="1">
        <f>IFERROR(#REF!+#REF!,0)</f>
        <v>0</v>
      </c>
      <c r="Q1396">
        <v>15410</v>
      </c>
      <c r="Z1396">
        <v>0</v>
      </c>
      <c r="AA1396">
        <v>23.53</v>
      </c>
      <c r="AZ1396">
        <v>23.53</v>
      </c>
      <c r="BO1396">
        <v>23.53</v>
      </c>
      <c r="CK1396" s="17"/>
      <c r="CN1396">
        <v>23.53</v>
      </c>
      <c r="DC1396">
        <v>23.53</v>
      </c>
      <c r="DW1396">
        <v>23.53</v>
      </c>
      <c r="EQ1396">
        <v>23.53</v>
      </c>
      <c r="FK1396">
        <v>23.53</v>
      </c>
      <c r="GE1396">
        <v>23.53</v>
      </c>
      <c r="GY1396">
        <v>23.53</v>
      </c>
      <c r="HS1396">
        <v>23.53</v>
      </c>
      <c r="IM1396">
        <v>23.53</v>
      </c>
      <c r="JG1396">
        <v>23.53</v>
      </c>
    </row>
    <row r="1397" spans="1:278" x14ac:dyDescent="0.3">
      <c r="A1397" s="2">
        <f>IFERROR(AVERAGEIF(Customer_Revenue[[#This Row],[1/3/2022]:[3/31/2022]], "&gt;0"), 0)</f>
        <v>43.585714285714289</v>
      </c>
      <c r="B1397" s="1">
        <f>IFERROR(AVEDEV(Customer_Revenue[[#This Row],[1/3/2022]:[3/31/2022]]),0)</f>
        <v>2.0277551020408162</v>
      </c>
      <c r="C1397" s="1">
        <f>IFERROR(MAX(0,#REF!-#REF!),0)</f>
        <v>0</v>
      </c>
      <c r="D1397" s="1">
        <f>IFERROR(#REF!+#REF!,0)</f>
        <v>0</v>
      </c>
      <c r="E1397" s="2">
        <f>IFERROR(AVERAGEIF(Customer_Revenue[[#This Row],[4/1/2022]:[6/30/2022]], "&gt;0"), 0)</f>
        <v>41.613333333333337</v>
      </c>
      <c r="F1397" s="1">
        <f>IFERROR(AVEDEV(Customer_Revenue[[#This Row],[4/1/2022]:[6/30/2022]]),0)</f>
        <v>0.52444444444444593</v>
      </c>
      <c r="G1397" s="1">
        <f>IFERROR(MAX(0,#REF!-#REF!),0)</f>
        <v>0</v>
      </c>
      <c r="H1397" s="1">
        <f>IFERROR(#REF!+#REF!,0)</f>
        <v>0</v>
      </c>
      <c r="I1397" s="2">
        <f>IFERROR(AVERAGEIF(Customer_Revenue[[#This Row],[4/1/2022]:[9/30/2022]], "&gt;0"),0)</f>
        <v>42.001538461538452</v>
      </c>
      <c r="J1397" s="1">
        <f>IFERROR(AVEDEV(Customer_Revenue[[#This Row],[4/1/2022]:[9/30/2022]]),0)</f>
        <v>0.49041420118343382</v>
      </c>
      <c r="K1397" s="1">
        <f>IFERROR(MAX(0,Customer_Revenue[[#This Row],[Q3 Mean]]-Customer_Revenue[[#This Row],[Q3 Mean Absolute Deviation]]),0)</f>
        <v>41.511124260355018</v>
      </c>
      <c r="L1397" s="1">
        <f>IFERROR(MAX(0,Customer_Revenue[[#This Row],[Q3 Mean]]+Customer_Revenue[[#This Row],[Q3 Mean Absolute Deviation]]),0)</f>
        <v>42.491952662721886</v>
      </c>
      <c r="M1397" s="2">
        <f>IFERROR(AVERAGEIF(Customer_Revenue[[#This Row],[10/1/2021]:[3/31/2022]], "&gt;0"),0)</f>
        <v>44.40461538461539</v>
      </c>
      <c r="N1397" s="1">
        <f>IFERROR(AVEDEV(Customer_Revenue[[#This Row],[10/1/2021]:[3/31/2022]]),0)</f>
        <v>1.4698224852070976</v>
      </c>
      <c r="O1397" s="1">
        <f>IFERROR(MAX(0,#REF!-#REF!),0)</f>
        <v>0</v>
      </c>
      <c r="P1397" s="1">
        <f>IFERROR(#REF!+#REF!,0)</f>
        <v>0</v>
      </c>
      <c r="Q1397">
        <v>15411</v>
      </c>
      <c r="Z1397">
        <v>45.36</v>
      </c>
      <c r="AI1397">
        <v>45.36</v>
      </c>
      <c r="AT1397">
        <v>45.36</v>
      </c>
      <c r="BD1397">
        <v>45.36</v>
      </c>
      <c r="BN1397">
        <v>45.36</v>
      </c>
      <c r="BX1397">
        <v>45.36</v>
      </c>
      <c r="CH1397">
        <v>45.36</v>
      </c>
      <c r="CK1397" s="17"/>
      <c r="CR1397">
        <v>45.36</v>
      </c>
      <c r="DB1397">
        <v>45.36</v>
      </c>
      <c r="DL1397">
        <v>45.36</v>
      </c>
      <c r="DV1397">
        <v>41.22</v>
      </c>
      <c r="EF1397">
        <v>41.22</v>
      </c>
      <c r="EP1397">
        <v>41.22</v>
      </c>
      <c r="EZ1397">
        <v>41.22</v>
      </c>
      <c r="FJ1397">
        <v>41.22</v>
      </c>
      <c r="FT1397">
        <v>41.22</v>
      </c>
      <c r="GD1397">
        <v>41.22</v>
      </c>
      <c r="GN1397">
        <v>42.4</v>
      </c>
      <c r="GX1397">
        <v>42.4</v>
      </c>
      <c r="HH1397">
        <v>42.4</v>
      </c>
      <c r="HR1397">
        <v>42.4</v>
      </c>
      <c r="IB1397">
        <v>42.4</v>
      </c>
      <c r="IL1397">
        <v>41.94</v>
      </c>
      <c r="IV1397">
        <v>42.4</v>
      </c>
      <c r="JF1397">
        <v>42.4</v>
      </c>
      <c r="JP1397">
        <v>42.4</v>
      </c>
    </row>
    <row r="1398" spans="1:278" x14ac:dyDescent="0.3">
      <c r="A1398" s="2">
        <f>IFERROR(AVERAGEIF(Customer_Revenue[[#This Row],[1/3/2022]:[3/31/2022]], "&gt;0"), 0)</f>
        <v>38.57</v>
      </c>
      <c r="B1398" s="1">
        <f>IFERROR(AVEDEV(Customer_Revenue[[#This Row],[1/3/2022]:[3/31/2022]]),0)</f>
        <v>0</v>
      </c>
      <c r="C1398" s="1">
        <f>IFERROR(MAX(0,#REF!-#REF!),0)</f>
        <v>0</v>
      </c>
      <c r="D1398" s="1">
        <f>IFERROR(#REF!+#REF!,0)</f>
        <v>0</v>
      </c>
      <c r="E1398" s="2">
        <f>IFERROR(AVERAGEIF(Customer_Revenue[[#This Row],[4/1/2022]:[6/30/2022]], "&gt;0"), 0)</f>
        <v>36.603333333333332</v>
      </c>
      <c r="F1398" s="1">
        <f>IFERROR(AVEDEV(Customer_Revenue[[#This Row],[4/1/2022]:[6/30/2022]]),0)</f>
        <v>2.6222222222222222</v>
      </c>
      <c r="G1398" s="1">
        <f>IFERROR(MAX(0,#REF!-#REF!),0)</f>
        <v>0</v>
      </c>
      <c r="H1398" s="1">
        <f>IFERROR(#REF!+#REF!,0)</f>
        <v>0</v>
      </c>
      <c r="I1398" s="2">
        <f>IFERROR(AVERAGEIF(Customer_Revenue[[#This Row],[4/1/2022]:[9/30/2022]], "&gt;0"),0)</f>
        <v>37.586666666666666</v>
      </c>
      <c r="J1398" s="1">
        <f>IFERROR(AVEDEV(Customer_Revenue[[#This Row],[4/1/2022]:[9/30/2022]]),0)</f>
        <v>1.6388888888888893</v>
      </c>
      <c r="K1398" s="1">
        <f>IFERROR(MAX(0,Customer_Revenue[[#This Row],[Q3 Mean]]-Customer_Revenue[[#This Row],[Q3 Mean Absolute Deviation]]),0)</f>
        <v>35.947777777777773</v>
      </c>
      <c r="L1398" s="1">
        <f>IFERROR(MAX(0,Customer_Revenue[[#This Row],[Q3 Mean]]+Customer_Revenue[[#This Row],[Q3 Mean Absolute Deviation]]),0)</f>
        <v>39.225555555555559</v>
      </c>
      <c r="M1398" s="2">
        <f>IFERROR(AVERAGEIF(Customer_Revenue[[#This Row],[10/1/2021]:[3/31/2022]], "&gt;0"),0)</f>
        <v>36.884285714285717</v>
      </c>
      <c r="N1398" s="1">
        <f>IFERROR(AVEDEV(Customer_Revenue[[#This Row],[10/1/2021]:[3/31/2022]]),0)</f>
        <v>8.0684375000000017</v>
      </c>
      <c r="O1398" s="1">
        <f>IFERROR(MAX(0,#REF!-#REF!),0)</f>
        <v>0</v>
      </c>
      <c r="P1398" s="1">
        <f>IFERROR(#REF!+#REF!,0)</f>
        <v>0</v>
      </c>
      <c r="Q1398">
        <v>15412</v>
      </c>
      <c r="Z1398">
        <v>0</v>
      </c>
      <c r="AA1398">
        <v>32.67</v>
      </c>
      <c r="AU1398">
        <v>32.67</v>
      </c>
      <c r="BO1398">
        <v>38.57</v>
      </c>
      <c r="CK1398" s="17"/>
      <c r="CN1398">
        <v>38.57</v>
      </c>
      <c r="DC1398">
        <v>38.57</v>
      </c>
      <c r="DW1398">
        <v>38.57</v>
      </c>
      <c r="EQ1398">
        <v>38.57</v>
      </c>
      <c r="FK1398">
        <v>38.57</v>
      </c>
      <c r="GE1398">
        <v>38.57</v>
      </c>
      <c r="GY1398">
        <v>32.67</v>
      </c>
      <c r="HS1398">
        <v>38.57</v>
      </c>
      <c r="IM1398">
        <v>38.57</v>
      </c>
      <c r="JG1398">
        <v>38.57</v>
      </c>
    </row>
    <row r="1399" spans="1:278" x14ac:dyDescent="0.3">
      <c r="A1399" s="2">
        <f>IFERROR(AVERAGEIF(Customer_Revenue[[#This Row],[1/3/2022]:[3/31/2022]], "&gt;0"), 0)</f>
        <v>28.67</v>
      </c>
      <c r="B1399" s="1">
        <f>IFERROR(AVEDEV(Customer_Revenue[[#This Row],[1/3/2022]:[3/31/2022]]),0)</f>
        <v>12.742222222222225</v>
      </c>
      <c r="C1399" s="1">
        <f>IFERROR(MAX(0,#REF!-#REF!),0)</f>
        <v>0</v>
      </c>
      <c r="D1399" s="1">
        <f>IFERROR(#REF!+#REF!,0)</f>
        <v>0</v>
      </c>
      <c r="E1399" s="2">
        <f>IFERROR(AVERAGEIF(Customer_Revenue[[#This Row],[4/1/2022]:[6/30/2022]], "&gt;0"), 0)</f>
        <v>29.063333333333333</v>
      </c>
      <c r="F1399" s="1">
        <f>IFERROR(AVEDEV(Customer_Revenue[[#This Row],[4/1/2022]:[6/30/2022]]),0)</f>
        <v>0.52444444444444349</v>
      </c>
      <c r="G1399" s="1">
        <f>IFERROR(MAX(0,#REF!-#REF!),0)</f>
        <v>0</v>
      </c>
      <c r="H1399" s="1">
        <f>IFERROR(#REF!+#REF!,0)</f>
        <v>0</v>
      </c>
      <c r="I1399" s="2">
        <f>IFERROR(AVERAGEIF(Customer_Revenue[[#This Row],[4/1/2022]:[9/30/2022]], "&gt;0"),0)</f>
        <v>29.407142857142851</v>
      </c>
      <c r="J1399" s="1">
        <f>IFERROR(AVEDEV(Customer_Revenue[[#This Row],[4/1/2022]:[9/30/2022]]),0)</f>
        <v>0.42122448979592114</v>
      </c>
      <c r="K1399" s="1">
        <f>IFERROR(MAX(0,Customer_Revenue[[#This Row],[Q3 Mean]]-Customer_Revenue[[#This Row],[Q3 Mean Absolute Deviation]]),0)</f>
        <v>28.98591836734693</v>
      </c>
      <c r="L1399" s="1">
        <f>IFERROR(MAX(0,Customer_Revenue[[#This Row],[Q3 Mean]]+Customer_Revenue[[#This Row],[Q3 Mean Absolute Deviation]]),0)</f>
        <v>29.828367346938773</v>
      </c>
      <c r="M1399" s="2">
        <f>IFERROR(AVERAGEIF(Customer_Revenue[[#This Row],[10/1/2021]:[3/31/2022]], "&gt;0"),0)</f>
        <v>28.67</v>
      </c>
      <c r="N1399" s="1">
        <f>IFERROR(AVEDEV(Customer_Revenue[[#This Row],[10/1/2021]:[3/31/2022]]),0)</f>
        <v>12.742222222222225</v>
      </c>
      <c r="O1399" s="1">
        <f>IFERROR(MAX(0,#REF!-#REF!),0)</f>
        <v>0</v>
      </c>
      <c r="P1399" s="1">
        <f>IFERROR(#REF!+#REF!,0)</f>
        <v>0</v>
      </c>
      <c r="Q1399">
        <v>15413</v>
      </c>
      <c r="AK1399">
        <v>28.67</v>
      </c>
      <c r="BF1399">
        <v>28.67</v>
      </c>
      <c r="CA1399">
        <v>0</v>
      </c>
      <c r="CK1399" s="17"/>
      <c r="CS1399">
        <v>28.67</v>
      </c>
      <c r="DM1399">
        <v>0</v>
      </c>
      <c r="EE1399">
        <v>28.67</v>
      </c>
      <c r="EY1399">
        <v>28.67</v>
      </c>
      <c r="FS1399">
        <v>28.67</v>
      </c>
      <c r="GM1399">
        <v>29.85</v>
      </c>
      <c r="HG1399">
        <v>29.85</v>
      </c>
      <c r="IA1399">
        <v>29.85</v>
      </c>
      <c r="IU1399">
        <v>29.48</v>
      </c>
      <c r="JO1399">
        <v>29.48</v>
      </c>
    </row>
    <row r="1400" spans="1:278" x14ac:dyDescent="0.3">
      <c r="A1400" s="2">
        <f>IFERROR(AVERAGEIF(Customer_Revenue[[#This Row],[1/3/2022]:[3/31/2022]], "&gt;0"), 0)</f>
        <v>22.66333333333333</v>
      </c>
      <c r="B1400" s="1">
        <f>IFERROR(AVEDEV(Customer_Revenue[[#This Row],[1/3/2022]:[3/31/2022]]),0)</f>
        <v>2.3555555555555565</v>
      </c>
      <c r="C1400" s="1">
        <f>IFERROR(MAX(0,#REF!-#REF!),0)</f>
        <v>0</v>
      </c>
      <c r="D1400" s="1">
        <f>IFERROR(#REF!+#REF!,0)</f>
        <v>0</v>
      </c>
      <c r="E1400" s="2">
        <f>IFERROR(AVERAGEIF(Customer_Revenue[[#This Row],[4/1/2022]:[6/30/2022]], "&gt;0"), 0)</f>
        <v>24.823333333333334</v>
      </c>
      <c r="F1400" s="1">
        <f>IFERROR(AVEDEV(Customer_Revenue[[#This Row],[4/1/2022]:[6/30/2022]]),0)</f>
        <v>0.52444444444444471</v>
      </c>
      <c r="G1400" s="1">
        <f>IFERROR(MAX(0,#REF!-#REF!),0)</f>
        <v>0</v>
      </c>
      <c r="H1400" s="1">
        <f>IFERROR(#REF!+#REF!,0)</f>
        <v>0</v>
      </c>
      <c r="I1400" s="2">
        <f>IFERROR(AVERAGEIF(Customer_Revenue[[#This Row],[4/1/2022]:[9/30/2022]], "&gt;0"),0)</f>
        <v>25.16714285714286</v>
      </c>
      <c r="J1400" s="1">
        <f>IFERROR(AVEDEV(Customer_Revenue[[#This Row],[4/1/2022]:[9/30/2022]]),0)</f>
        <v>0.42122448979591659</v>
      </c>
      <c r="K1400" s="1">
        <f>IFERROR(MAX(0,Customer_Revenue[[#This Row],[Q3 Mean]]-Customer_Revenue[[#This Row],[Q3 Mean Absolute Deviation]]),0)</f>
        <v>24.745918367346942</v>
      </c>
      <c r="L1400" s="1">
        <f>IFERROR(MAX(0,Customer_Revenue[[#This Row],[Q3 Mean]]+Customer_Revenue[[#This Row],[Q3 Mean Absolute Deviation]]),0)</f>
        <v>25.588367346938778</v>
      </c>
      <c r="M1400" s="2">
        <f>IFERROR(AVERAGEIF(Customer_Revenue[[#This Row],[10/1/2021]:[3/31/2022]], "&gt;0"),0)</f>
        <v>23.546666666666667</v>
      </c>
      <c r="N1400" s="1">
        <f>IFERROR(AVEDEV(Customer_Revenue[[#This Row],[10/1/2021]:[3/31/2022]]),0)</f>
        <v>1.4722222222222221</v>
      </c>
      <c r="O1400" s="1">
        <f>IFERROR(MAX(0,#REF!-#REF!),0)</f>
        <v>0</v>
      </c>
      <c r="P1400" s="1">
        <f>IFERROR(#REF!+#REF!,0)</f>
        <v>0</v>
      </c>
      <c r="Q1400">
        <v>15414</v>
      </c>
      <c r="AK1400">
        <v>24.43</v>
      </c>
      <c r="BF1400">
        <v>24.43</v>
      </c>
      <c r="BY1400">
        <v>24.43</v>
      </c>
      <c r="CK1400" s="17"/>
      <c r="CS1400">
        <v>24.43</v>
      </c>
      <c r="DM1400">
        <v>24.43</v>
      </c>
      <c r="EE1400">
        <v>19.13</v>
      </c>
      <c r="EY1400">
        <v>24.43</v>
      </c>
      <c r="FS1400">
        <v>24.43</v>
      </c>
      <c r="GM1400">
        <v>25.61</v>
      </c>
      <c r="HG1400">
        <v>25.61</v>
      </c>
      <c r="IA1400">
        <v>25.61</v>
      </c>
      <c r="IU1400">
        <v>25.24</v>
      </c>
      <c r="JO1400">
        <v>25.24</v>
      </c>
    </row>
    <row r="1401" spans="1:278" x14ac:dyDescent="0.3">
      <c r="A1401" s="2">
        <f>IFERROR(AVERAGEIF(Customer_Revenue[[#This Row],[1/3/2022]:[3/31/2022]], "&gt;0"), 0)</f>
        <v>13.14</v>
      </c>
      <c r="B1401" s="1">
        <f>IFERROR(AVEDEV(Customer_Revenue[[#This Row],[1/3/2022]:[3/31/2022]]),0)</f>
        <v>0</v>
      </c>
      <c r="C1401" s="1">
        <f>IFERROR(MAX(0,#REF!-#REF!),0)</f>
        <v>0</v>
      </c>
      <c r="D1401" s="1">
        <f>IFERROR(#REF!+#REF!,0)</f>
        <v>0</v>
      </c>
      <c r="E1401" s="2">
        <f>IFERROR(AVERAGEIF(Customer_Revenue[[#This Row],[4/1/2022]:[6/30/2022]], "&gt;0"), 0)</f>
        <v>13.612</v>
      </c>
      <c r="F1401" s="1">
        <f>IFERROR(AVEDEV(Customer_Revenue[[#This Row],[4/1/2022]:[6/30/2022]]),0)</f>
        <v>3.7811111111111111</v>
      </c>
      <c r="G1401" s="1">
        <f>IFERROR(MAX(0,#REF!-#REF!),0)</f>
        <v>0</v>
      </c>
      <c r="H1401" s="1">
        <f>IFERROR(#REF!+#REF!,0)</f>
        <v>0</v>
      </c>
      <c r="I1401" s="2">
        <f>IFERROR(AVERAGEIF(Customer_Revenue[[#This Row],[4/1/2022]:[9/30/2022]], "&gt;0"),0)</f>
        <v>13.901666666666664</v>
      </c>
      <c r="J1401" s="1">
        <f>IFERROR(AVEDEV(Customer_Revenue[[#This Row],[4/1/2022]:[9/30/2022]]),0)</f>
        <v>1.9742011834319544</v>
      </c>
      <c r="K1401" s="1">
        <f>IFERROR(MAX(0,Customer_Revenue[[#This Row],[Q3 Mean]]-Customer_Revenue[[#This Row],[Q3 Mean Absolute Deviation]]),0)</f>
        <v>11.927465483234709</v>
      </c>
      <c r="L1401" s="1">
        <f>IFERROR(MAX(0,Customer_Revenue[[#This Row],[Q3 Mean]]+Customer_Revenue[[#This Row],[Q3 Mean Absolute Deviation]]),0)</f>
        <v>15.875867850098619</v>
      </c>
      <c r="M1401" s="2">
        <f>IFERROR(AVERAGEIF(Customer_Revenue[[#This Row],[10/1/2021]:[3/31/2022]], "&gt;0"),0)</f>
        <v>13.139999999999999</v>
      </c>
      <c r="N1401" s="1">
        <f>IFERROR(AVEDEV(Customer_Revenue[[#This Row],[10/1/2021]:[3/31/2022]]),0)</f>
        <v>1.7763568394002505E-15</v>
      </c>
      <c r="O1401" s="1">
        <f>IFERROR(MAX(0,#REF!-#REF!),0)</f>
        <v>0</v>
      </c>
      <c r="P1401" s="1">
        <f>IFERROR(#REF!+#REF!,0)</f>
        <v>0</v>
      </c>
      <c r="Q1401">
        <v>15415</v>
      </c>
      <c r="Z1401">
        <v>13.14</v>
      </c>
      <c r="AI1401">
        <v>13.14</v>
      </c>
      <c r="AT1401">
        <v>13.14</v>
      </c>
      <c r="BD1401">
        <v>13.14</v>
      </c>
      <c r="BN1401">
        <v>13.14</v>
      </c>
      <c r="BX1401">
        <v>13.14</v>
      </c>
      <c r="CH1401">
        <v>13.14</v>
      </c>
      <c r="CK1401" s="17"/>
      <c r="CR1401">
        <v>13.14</v>
      </c>
      <c r="DB1401">
        <v>13.14</v>
      </c>
      <c r="DL1401">
        <v>13.14</v>
      </c>
      <c r="DV1401">
        <v>13.14</v>
      </c>
      <c r="EF1401">
        <v>13.14</v>
      </c>
      <c r="EP1401">
        <v>13.14</v>
      </c>
      <c r="EZ1401">
        <v>13.14</v>
      </c>
      <c r="FJ1401">
        <v>0</v>
      </c>
      <c r="FT1401">
        <v>13.14</v>
      </c>
      <c r="GD1401">
        <v>13.14</v>
      </c>
      <c r="GN1401">
        <v>14.32</v>
      </c>
      <c r="GX1401">
        <v>14.32</v>
      </c>
      <c r="HH1401">
        <v>14.32</v>
      </c>
      <c r="HR1401">
        <v>14.32</v>
      </c>
      <c r="IB1401">
        <v>14.32</v>
      </c>
      <c r="IL1401">
        <v>13.95</v>
      </c>
      <c r="IV1401">
        <v>13.95</v>
      </c>
      <c r="JF1401">
        <v>13.95</v>
      </c>
      <c r="JP1401">
        <v>13.95</v>
      </c>
    </row>
    <row r="1402" spans="1:278" x14ac:dyDescent="0.3">
      <c r="A1402" s="2">
        <f>IFERROR(AVERAGEIF(Customer_Revenue[[#This Row],[1/3/2022]:[3/31/2022]], "&gt;0"), 0)</f>
        <v>38.29</v>
      </c>
      <c r="B1402" s="1">
        <f>IFERROR(AVEDEV(Customer_Revenue[[#This Row],[1/3/2022]:[3/31/2022]]),0)</f>
        <v>0</v>
      </c>
      <c r="C1402" s="1">
        <f>IFERROR(MAX(0,#REF!-#REF!),0)</f>
        <v>0</v>
      </c>
      <c r="D1402" s="1">
        <f>IFERROR(#REF!+#REF!,0)</f>
        <v>0</v>
      </c>
      <c r="E1402" s="2">
        <f>IFERROR(AVERAGEIF(Customer_Revenue[[#This Row],[4/1/2022]:[6/30/2022]], "&gt;0"), 0)</f>
        <v>38.68333333333333</v>
      </c>
      <c r="F1402" s="1">
        <f>IFERROR(AVEDEV(Customer_Revenue[[#This Row],[4/1/2022]:[6/30/2022]]),0)</f>
        <v>0.52444444444444349</v>
      </c>
      <c r="G1402" s="1">
        <f>IFERROR(MAX(0,#REF!-#REF!),0)</f>
        <v>0</v>
      </c>
      <c r="H1402" s="1">
        <f>IFERROR(#REF!+#REF!,0)</f>
        <v>0</v>
      </c>
      <c r="I1402" s="2">
        <f>IFERROR(AVERAGEIF(Customer_Revenue[[#This Row],[4/1/2022]:[9/30/2022]], "&gt;0"),0)</f>
        <v>39.027142857142856</v>
      </c>
      <c r="J1402" s="1">
        <f>IFERROR(AVEDEV(Customer_Revenue[[#This Row],[4/1/2022]:[9/30/2022]]),0)</f>
        <v>0.42122448979591909</v>
      </c>
      <c r="K1402" s="1">
        <f>IFERROR(MAX(0,Customer_Revenue[[#This Row],[Q3 Mean]]-Customer_Revenue[[#This Row],[Q3 Mean Absolute Deviation]]),0)</f>
        <v>38.605918367346938</v>
      </c>
      <c r="L1402" s="1">
        <f>IFERROR(MAX(0,Customer_Revenue[[#This Row],[Q3 Mean]]+Customer_Revenue[[#This Row],[Q3 Mean Absolute Deviation]]),0)</f>
        <v>39.448367346938774</v>
      </c>
      <c r="M1402" s="2">
        <f>IFERROR(AVERAGEIF(Customer_Revenue[[#This Row],[10/1/2021]:[3/31/2022]], "&gt;0"),0)</f>
        <v>38.29</v>
      </c>
      <c r="N1402" s="1">
        <f>IFERROR(AVEDEV(Customer_Revenue[[#This Row],[10/1/2021]:[3/31/2022]]),0)</f>
        <v>9.3771428571428554</v>
      </c>
      <c r="O1402" s="1">
        <f>IFERROR(MAX(0,#REF!-#REF!),0)</f>
        <v>0</v>
      </c>
      <c r="P1402" s="1">
        <f>IFERROR(#REF!+#REF!,0)</f>
        <v>0</v>
      </c>
      <c r="Q1402">
        <v>15416</v>
      </c>
      <c r="AD1402">
        <v>38.29</v>
      </c>
      <c r="AI1402">
        <v>0</v>
      </c>
      <c r="BB1402">
        <v>38.29</v>
      </c>
      <c r="BV1402">
        <v>38.29</v>
      </c>
      <c r="CK1402" s="17"/>
      <c r="CP1402">
        <v>38.29</v>
      </c>
      <c r="DJ1402">
        <v>38.29</v>
      </c>
      <c r="ED1402">
        <v>38.29</v>
      </c>
      <c r="EY1402">
        <v>38.29</v>
      </c>
      <c r="FS1402">
        <v>38.29</v>
      </c>
      <c r="GL1402">
        <v>39.47</v>
      </c>
      <c r="HF1402">
        <v>39.47</v>
      </c>
      <c r="HZ1402">
        <v>39.47</v>
      </c>
      <c r="IT1402">
        <v>39.1</v>
      </c>
      <c r="JN1402">
        <v>39.1</v>
      </c>
    </row>
    <row r="1403" spans="1:278" x14ac:dyDescent="0.3">
      <c r="A1403" s="2">
        <f>IFERROR(AVERAGEIF(Customer_Revenue[[#This Row],[1/3/2022]:[3/31/2022]], "&gt;0"), 0)</f>
        <v>60.57</v>
      </c>
      <c r="B1403" s="1">
        <f>IFERROR(AVEDEV(Customer_Revenue[[#This Row],[1/3/2022]:[3/31/2022]]),0)</f>
        <v>0</v>
      </c>
      <c r="C1403" s="1">
        <f>IFERROR(MAX(0,#REF!-#REF!),0)</f>
        <v>0</v>
      </c>
      <c r="D1403" s="1">
        <f>IFERROR(#REF!+#REF!,0)</f>
        <v>0</v>
      </c>
      <c r="E1403" s="2">
        <f>IFERROR(AVERAGEIF(Customer_Revenue[[#This Row],[4/1/2022]:[6/30/2022]], "&gt;0"), 0)</f>
        <v>61.16</v>
      </c>
      <c r="F1403" s="1">
        <f>IFERROR(AVEDEV(Customer_Revenue[[#This Row],[4/1/2022]:[6/30/2022]]),0)</f>
        <v>0.58999999999999986</v>
      </c>
      <c r="G1403" s="1">
        <f>IFERROR(MAX(0,#REF!-#REF!),0)</f>
        <v>0</v>
      </c>
      <c r="H1403" s="1">
        <f>IFERROR(#REF!+#REF!,0)</f>
        <v>0</v>
      </c>
      <c r="I1403" s="2">
        <f>IFERROR(AVERAGEIF(Customer_Revenue[[#This Row],[4/1/2022]:[9/30/2022]], "&gt;0"),0)</f>
        <v>61.307142857142857</v>
      </c>
      <c r="J1403" s="1">
        <f>IFERROR(AVEDEV(Customer_Revenue[[#This Row],[4/1/2022]:[9/30/2022]]),0)</f>
        <v>0.42122448979591909</v>
      </c>
      <c r="K1403" s="1">
        <f>IFERROR(MAX(0,Customer_Revenue[[#This Row],[Q3 Mean]]-Customer_Revenue[[#This Row],[Q3 Mean Absolute Deviation]]),0)</f>
        <v>60.885918367346939</v>
      </c>
      <c r="L1403" s="1">
        <f>IFERROR(MAX(0,Customer_Revenue[[#This Row],[Q3 Mean]]+Customer_Revenue[[#This Row],[Q3 Mean Absolute Deviation]]),0)</f>
        <v>61.728367346938775</v>
      </c>
      <c r="M1403" s="2">
        <f>IFERROR(AVERAGEIF(Customer_Revenue[[#This Row],[10/1/2021]:[3/31/2022]], "&gt;0"),0)</f>
        <v>60.57</v>
      </c>
      <c r="N1403" s="1">
        <f>IFERROR(AVEDEV(Customer_Revenue[[#This Row],[10/1/2021]:[3/31/2022]]),0)</f>
        <v>0</v>
      </c>
      <c r="O1403" s="1">
        <f>IFERROR(MAX(0,#REF!-#REF!),0)</f>
        <v>0</v>
      </c>
      <c r="P1403" s="1">
        <f>IFERROR(#REF!+#REF!,0)</f>
        <v>0</v>
      </c>
      <c r="Q1403">
        <v>15417</v>
      </c>
      <c r="AE1403">
        <v>60.57</v>
      </c>
      <c r="AZ1403">
        <v>60.57</v>
      </c>
      <c r="BT1403">
        <v>60.57</v>
      </c>
      <c r="CK1403" s="17"/>
      <c r="CN1403">
        <v>60.57</v>
      </c>
      <c r="DH1403">
        <v>60.57</v>
      </c>
      <c r="EB1403">
        <v>60.57</v>
      </c>
      <c r="EV1403">
        <v>60.57</v>
      </c>
      <c r="FP1403">
        <v>60.57</v>
      </c>
      <c r="GJ1403">
        <v>61.75</v>
      </c>
      <c r="HD1403">
        <v>61.75</v>
      </c>
      <c r="IC1403">
        <v>61.75</v>
      </c>
      <c r="IR1403">
        <v>61.38</v>
      </c>
      <c r="JL1403">
        <v>61.38</v>
      </c>
    </row>
    <row r="1404" spans="1:278" x14ac:dyDescent="0.3">
      <c r="A1404" s="2">
        <f>IFERROR(AVERAGEIF(Customer_Revenue[[#This Row],[1/3/2022]:[3/31/2022]], "&gt;0"), 0)</f>
        <v>28.525000000000002</v>
      </c>
      <c r="B1404" s="1">
        <f>IFERROR(AVEDEV(Customer_Revenue[[#This Row],[1/3/2022]:[3/31/2022]]),0)</f>
        <v>1.125</v>
      </c>
      <c r="C1404" s="1">
        <f>IFERROR(MAX(0,#REF!-#REF!),0)</f>
        <v>0</v>
      </c>
      <c r="D1404" s="1">
        <f>IFERROR(#REF!+#REF!,0)</f>
        <v>0</v>
      </c>
      <c r="E1404" s="2">
        <f>IFERROR(AVERAGEIF(Customer_Revenue[[#This Row],[4/1/2022]:[6/30/2022]], "&gt;0"), 0)</f>
        <v>26.861428571428569</v>
      </c>
      <c r="F1404" s="1">
        <f>IFERROR(AVEDEV(Customer_Revenue[[#This Row],[4/1/2022]:[6/30/2022]]),0)</f>
        <v>1.5955102040816322</v>
      </c>
      <c r="G1404" s="1">
        <f>IFERROR(MAX(0,#REF!-#REF!),0)</f>
        <v>0</v>
      </c>
      <c r="H1404" s="1">
        <f>IFERROR(#REF!+#REF!,0)</f>
        <v>0</v>
      </c>
      <c r="I1404" s="2">
        <f>IFERROR(AVERAGEIF(Customer_Revenue[[#This Row],[4/1/2022]:[9/30/2022]], "&gt;0"),0)</f>
        <v>26.799999999999994</v>
      </c>
      <c r="J1404" s="1">
        <f>IFERROR(AVEDEV(Customer_Revenue[[#This Row],[4/1/2022]:[9/30/2022]]),0)</f>
        <v>1.6615384615384614</v>
      </c>
      <c r="K1404" s="1">
        <f>IFERROR(MAX(0,Customer_Revenue[[#This Row],[Q3 Mean]]-Customer_Revenue[[#This Row],[Q3 Mean Absolute Deviation]]),0)</f>
        <v>25.138461538461531</v>
      </c>
      <c r="L1404" s="1">
        <f>IFERROR(MAX(0,Customer_Revenue[[#This Row],[Q3 Mean]]+Customer_Revenue[[#This Row],[Q3 Mean Absolute Deviation]]),0)</f>
        <v>28.461538461538456</v>
      </c>
      <c r="M1404" s="2">
        <f>IFERROR(AVERAGEIF(Customer_Revenue[[#This Row],[10/1/2021]:[3/31/2022]], "&gt;0"),0)</f>
        <v>37.119166666666651</v>
      </c>
      <c r="N1404" s="1">
        <f>IFERROR(AVEDEV(Customer_Revenue[[#This Row],[10/1/2021]:[3/31/2022]]),0)</f>
        <v>15.568472222222203</v>
      </c>
      <c r="O1404" s="1">
        <f>IFERROR(MAX(0,#REF!-#REF!),0)</f>
        <v>0</v>
      </c>
      <c r="P1404" s="1">
        <f>IFERROR(#REF!+#REF!,0)</f>
        <v>0</v>
      </c>
      <c r="Q1404">
        <v>15418</v>
      </c>
      <c r="AD1404">
        <v>29.65</v>
      </c>
      <c r="AN1404">
        <v>27.4</v>
      </c>
      <c r="AX1404">
        <v>29.65</v>
      </c>
      <c r="BH1404">
        <v>130.53</v>
      </c>
      <c r="BR1404">
        <v>29.65</v>
      </c>
      <c r="CB1404">
        <v>27.4</v>
      </c>
      <c r="CK1404" s="17"/>
      <c r="CL1404">
        <v>29.65</v>
      </c>
      <c r="CV1404">
        <v>27.4</v>
      </c>
      <c r="DF1404">
        <v>29.65</v>
      </c>
      <c r="DP1404">
        <v>27.4</v>
      </c>
      <c r="DZ1404">
        <v>29.65</v>
      </c>
      <c r="EJ1404">
        <v>27.4</v>
      </c>
      <c r="ET1404">
        <v>29.65</v>
      </c>
      <c r="FD1404">
        <v>27.4</v>
      </c>
      <c r="FN1404">
        <v>25</v>
      </c>
      <c r="FX1404">
        <v>27.4</v>
      </c>
      <c r="GH1404">
        <v>25</v>
      </c>
      <c r="GR1404">
        <v>28.58</v>
      </c>
      <c r="HB1404">
        <v>25</v>
      </c>
      <c r="HL1404">
        <v>28.58</v>
      </c>
      <c r="HV1404">
        <v>25</v>
      </c>
      <c r="IF1404">
        <v>28.58</v>
      </c>
      <c r="IP1404">
        <v>25</v>
      </c>
      <c r="IZ1404">
        <v>28.21</v>
      </c>
      <c r="JJ1404">
        <v>25</v>
      </c>
    </row>
    <row r="1405" spans="1:278" x14ac:dyDescent="0.3">
      <c r="A1405" s="2">
        <f>IFERROR(AVERAGEIF(Customer_Revenue[[#This Row],[1/3/2022]:[3/31/2022]], "&gt;0"), 0)</f>
        <v>90.416923076923084</v>
      </c>
      <c r="B1405" s="1">
        <f>IFERROR(AVEDEV(Customer_Revenue[[#This Row],[1/3/2022]:[3/31/2022]]),0)</f>
        <v>13.873136094674557</v>
      </c>
      <c r="C1405" s="1">
        <f>IFERROR(MAX(0,#REF!-#REF!),0)</f>
        <v>0</v>
      </c>
      <c r="D1405" s="1">
        <f>IFERROR(#REF!+#REF!,0)</f>
        <v>0</v>
      </c>
      <c r="E1405" s="2">
        <f>IFERROR(AVERAGEIF(Customer_Revenue[[#This Row],[4/1/2022]:[6/30/2022]], "&gt;0"), 0)</f>
        <v>98.390769230769237</v>
      </c>
      <c r="F1405" s="1">
        <f>IFERROR(AVEDEV(Customer_Revenue[[#This Row],[4/1/2022]:[6/30/2022]]),0)</f>
        <v>11.396094674556213</v>
      </c>
      <c r="G1405" s="1">
        <f>IFERROR(MAX(0,#REF!-#REF!),0)</f>
        <v>0</v>
      </c>
      <c r="H1405" s="1">
        <f>IFERROR(#REF!+#REF!,0)</f>
        <v>0</v>
      </c>
      <c r="I1405" s="2">
        <f>IFERROR(AVERAGEIF(Customer_Revenue[[#This Row],[4/1/2022]:[9/30/2022]], "&gt;0"),0)</f>
        <v>96.091923076923109</v>
      </c>
      <c r="J1405" s="1">
        <f>IFERROR(AVEDEV(Customer_Revenue[[#This Row],[4/1/2022]:[9/30/2022]]),0)</f>
        <v>13.112692307692306</v>
      </c>
      <c r="K1405" s="1">
        <f>IFERROR(MAX(0,Customer_Revenue[[#This Row],[Q3 Mean]]-Customer_Revenue[[#This Row],[Q3 Mean Absolute Deviation]]),0)</f>
        <v>82.97923076923081</v>
      </c>
      <c r="L1405" s="1">
        <f>IFERROR(MAX(0,Customer_Revenue[[#This Row],[Q3 Mean]]+Customer_Revenue[[#This Row],[Q3 Mean Absolute Deviation]]),0)</f>
        <v>109.20461538461541</v>
      </c>
      <c r="M1405" s="2">
        <f>IFERROR(AVERAGEIF(Customer_Revenue[[#This Row],[10/1/2021]:[3/31/2022]], "&gt;0"),0)</f>
        <v>91.341923076923067</v>
      </c>
      <c r="N1405" s="1">
        <f>IFERROR(AVEDEV(Customer_Revenue[[#This Row],[10/1/2021]:[3/31/2022]]),0)</f>
        <v>14.92159763313609</v>
      </c>
      <c r="O1405" s="1">
        <f>IFERROR(MAX(0,#REF!-#REF!),0)</f>
        <v>0</v>
      </c>
      <c r="P1405" s="1">
        <f>IFERROR(#REF!+#REF!,0)</f>
        <v>0</v>
      </c>
      <c r="Q1405">
        <v>15419</v>
      </c>
      <c r="W1405">
        <v>76.319999999999993</v>
      </c>
      <c r="AB1405">
        <v>77.989999999999995</v>
      </c>
      <c r="AF1405">
        <v>76.319999999999993</v>
      </c>
      <c r="AK1405">
        <v>81.5</v>
      </c>
      <c r="AM1405">
        <v>76.319999999999993</v>
      </c>
      <c r="AR1405">
        <v>84.98</v>
      </c>
      <c r="AW1405">
        <v>99.89</v>
      </c>
      <c r="BB1405">
        <v>80.45</v>
      </c>
      <c r="BG1405">
        <v>129.05000000000001</v>
      </c>
      <c r="BL1405">
        <v>124.19</v>
      </c>
      <c r="BQ1405">
        <v>112.04</v>
      </c>
      <c r="BV1405">
        <v>80.45</v>
      </c>
      <c r="CA1405">
        <v>99.97</v>
      </c>
      <c r="CF1405">
        <v>80.45</v>
      </c>
      <c r="CK1405" s="17">
        <v>56.02</v>
      </c>
      <c r="CP1405">
        <v>109.61</v>
      </c>
      <c r="CU1405">
        <v>109.61</v>
      </c>
      <c r="CZ1405">
        <v>104.75</v>
      </c>
      <c r="DE1405">
        <v>80.45</v>
      </c>
      <c r="DJ1405">
        <v>89.77</v>
      </c>
      <c r="DO1405">
        <v>80.45</v>
      </c>
      <c r="DT1405">
        <v>82.12</v>
      </c>
      <c r="DY1405">
        <v>97.46</v>
      </c>
      <c r="ED1405">
        <v>81.95</v>
      </c>
      <c r="EI1405">
        <v>120.83</v>
      </c>
      <c r="EN1405">
        <v>81.95</v>
      </c>
      <c r="ES1405">
        <v>113.54</v>
      </c>
      <c r="EX1405">
        <v>101.07</v>
      </c>
      <c r="FC1405">
        <v>93.78</v>
      </c>
      <c r="FH1405">
        <v>76.77</v>
      </c>
      <c r="FM1405">
        <v>122.94</v>
      </c>
      <c r="FR1405">
        <v>84.06</v>
      </c>
      <c r="FW1405">
        <v>110.79</v>
      </c>
      <c r="GB1405">
        <v>105.93</v>
      </c>
      <c r="GG1405">
        <v>105.93</v>
      </c>
      <c r="GL1405">
        <v>102.61</v>
      </c>
      <c r="GQ1405">
        <v>97.75</v>
      </c>
      <c r="GV1405">
        <v>80.739999999999995</v>
      </c>
      <c r="HA1405">
        <v>83.17</v>
      </c>
      <c r="HF1405">
        <v>78.31</v>
      </c>
      <c r="HK1405">
        <v>80.739999999999995</v>
      </c>
      <c r="HP1405">
        <v>89.82</v>
      </c>
      <c r="HU1405">
        <v>109.9</v>
      </c>
      <c r="HZ1405">
        <v>87.39</v>
      </c>
      <c r="IE1405">
        <v>112.33</v>
      </c>
      <c r="IJ1405">
        <v>78.31</v>
      </c>
      <c r="IO1405">
        <v>117.63</v>
      </c>
      <c r="IT1405">
        <v>80.260000000000005</v>
      </c>
      <c r="IY1405">
        <v>85.12</v>
      </c>
      <c r="JD1405">
        <v>107.19</v>
      </c>
      <c r="JI1405">
        <v>80.260000000000005</v>
      </c>
      <c r="JN1405">
        <v>112.05</v>
      </c>
    </row>
    <row r="1406" spans="1:278" x14ac:dyDescent="0.3">
      <c r="A1406" s="2">
        <f>IFERROR(AVERAGEIF(Customer_Revenue[[#This Row],[1/3/2022]:[3/31/2022]], "&gt;0"), 0)</f>
        <v>59.389999999999993</v>
      </c>
      <c r="B1406" s="1">
        <f>IFERROR(AVEDEV(Customer_Revenue[[#This Row],[1/3/2022]:[3/31/2022]]),0)</f>
        <v>17.348571428571425</v>
      </c>
      <c r="C1406" s="1">
        <f>IFERROR(MAX(0,#REF!-#REF!),0)</f>
        <v>0</v>
      </c>
      <c r="D1406" s="1">
        <f>IFERROR(#REF!+#REF!,0)</f>
        <v>0</v>
      </c>
      <c r="E1406" s="2">
        <f>IFERROR(AVERAGEIF(Customer_Revenue[[#This Row],[4/1/2022]:[6/30/2022]], "&gt;0"), 0)</f>
        <v>57.25333333333333</v>
      </c>
      <c r="F1406" s="1">
        <f>IFERROR(AVEDEV(Customer_Revenue[[#This Row],[4/1/2022]:[6/30/2022]]),0)</f>
        <v>17.709999999999997</v>
      </c>
      <c r="G1406" s="1">
        <f>IFERROR(MAX(0,#REF!-#REF!),0)</f>
        <v>0</v>
      </c>
      <c r="H1406" s="1">
        <f>IFERROR(#REF!+#REF!,0)</f>
        <v>0</v>
      </c>
      <c r="I1406" s="2">
        <f>IFERROR(AVERAGEIF(Customer_Revenue[[#This Row],[4/1/2022]:[9/30/2022]], "&gt;0"),0)</f>
        <v>56.200769230769232</v>
      </c>
      <c r="J1406" s="1">
        <f>IFERROR(AVEDEV(Customer_Revenue[[#This Row],[4/1/2022]:[9/30/2022]]),0)</f>
        <v>17.568520710059172</v>
      </c>
      <c r="K1406" s="1">
        <f>IFERROR(MAX(0,Customer_Revenue[[#This Row],[Q3 Mean]]-Customer_Revenue[[#This Row],[Q3 Mean Absolute Deviation]]),0)</f>
        <v>38.632248520710064</v>
      </c>
      <c r="L1406" s="1">
        <f>IFERROR(MAX(0,Customer_Revenue[[#This Row],[Q3 Mean]]+Customer_Revenue[[#This Row],[Q3 Mean Absolute Deviation]]),0)</f>
        <v>73.769289940828401</v>
      </c>
      <c r="M1406" s="2">
        <f>IFERROR(AVERAGEIF(Customer_Revenue[[#This Row],[10/1/2021]:[3/31/2022]], "&gt;0"),0)</f>
        <v>58.22230769230768</v>
      </c>
      <c r="N1406" s="1">
        <f>IFERROR(AVEDEV(Customer_Revenue[[#This Row],[10/1/2021]:[3/31/2022]]),0)</f>
        <v>17.605207100591713</v>
      </c>
      <c r="O1406" s="1">
        <f>IFERROR(MAX(0,#REF!-#REF!),0)</f>
        <v>0</v>
      </c>
      <c r="P1406" s="1">
        <f>IFERROR(#REF!+#REF!,0)</f>
        <v>0</v>
      </c>
      <c r="Q1406">
        <v>15420</v>
      </c>
      <c r="Z1406">
        <v>74.569999999999993</v>
      </c>
      <c r="AI1406">
        <v>39.15</v>
      </c>
      <c r="AT1406">
        <v>74.569999999999993</v>
      </c>
      <c r="BI1406">
        <v>39.15</v>
      </c>
      <c r="BN1406">
        <v>74.569999999999993</v>
      </c>
      <c r="BX1406">
        <v>39.15</v>
      </c>
      <c r="CH1406">
        <v>74.569999999999993</v>
      </c>
      <c r="CK1406" s="17"/>
      <c r="CR1406">
        <v>39.15</v>
      </c>
      <c r="DB1406">
        <v>74.569999999999993</v>
      </c>
      <c r="DL1406">
        <v>39.15</v>
      </c>
      <c r="DV1406">
        <v>74.569999999999993</v>
      </c>
      <c r="EF1406">
        <v>39.15</v>
      </c>
      <c r="EP1406">
        <v>74.569999999999993</v>
      </c>
      <c r="EZ1406">
        <v>39.15</v>
      </c>
      <c r="FJ1406">
        <v>74.569999999999993</v>
      </c>
      <c r="FT1406">
        <v>39.15</v>
      </c>
      <c r="GD1406">
        <v>74.569999999999993</v>
      </c>
      <c r="GN1406">
        <v>40.33</v>
      </c>
      <c r="GX1406">
        <v>75.75</v>
      </c>
      <c r="HH1406">
        <v>40.33</v>
      </c>
      <c r="HR1406">
        <v>75.75</v>
      </c>
      <c r="IB1406">
        <v>40.33</v>
      </c>
      <c r="IL1406">
        <v>75.38</v>
      </c>
      <c r="IV1406">
        <v>39.96</v>
      </c>
      <c r="JF1406">
        <v>75.38</v>
      </c>
      <c r="JP1406">
        <v>39.96</v>
      </c>
    </row>
    <row r="1407" spans="1:278" x14ac:dyDescent="0.3">
      <c r="A1407" s="2">
        <f>IFERROR(AVERAGEIF(Customer_Revenue[[#This Row],[1/3/2022]:[3/31/2022]], "&gt;0"), 0)</f>
        <v>28.87</v>
      </c>
      <c r="B1407" s="1">
        <f>IFERROR(AVEDEV(Customer_Revenue[[#This Row],[1/3/2022]:[3/31/2022]]),0)</f>
        <v>0</v>
      </c>
      <c r="C1407" s="1">
        <f>IFERROR(MAX(0,#REF!-#REF!),0)</f>
        <v>0</v>
      </c>
      <c r="D1407" s="1">
        <f>IFERROR(#REF!+#REF!,0)</f>
        <v>0</v>
      </c>
      <c r="E1407" s="2">
        <f>IFERROR(AVERAGEIF(Customer_Revenue[[#This Row],[4/1/2022]:[6/30/2022]], "&gt;0"), 0)</f>
        <v>29.259999999999998</v>
      </c>
      <c r="F1407" s="1">
        <f>IFERROR(AVEDEV(Customer_Revenue[[#This Row],[4/1/2022]:[6/30/2022]]),0)</f>
        <v>11.3520987654321</v>
      </c>
      <c r="G1407" s="1">
        <f>IFERROR(MAX(0,#REF!-#REF!),0)</f>
        <v>0</v>
      </c>
      <c r="H1407" s="1">
        <f>IFERROR(#REF!+#REF!,0)</f>
        <v>0</v>
      </c>
      <c r="I1407" s="2">
        <f>IFERROR(AVERAGEIF(Customer_Revenue[[#This Row],[4/1/2022]:[9/30/2022]], "&gt;0"),0)</f>
        <v>29.435384615384613</v>
      </c>
      <c r="J1407" s="1">
        <f>IFERROR(AVEDEV(Customer_Revenue[[#This Row],[4/1/2022]:[9/30/2022]]),0)</f>
        <v>7.6302222222222253</v>
      </c>
      <c r="K1407" s="1">
        <f>IFERROR(MAX(0,Customer_Revenue[[#This Row],[Q3 Mean]]-Customer_Revenue[[#This Row],[Q3 Mean Absolute Deviation]]),0)</f>
        <v>21.805162393162387</v>
      </c>
      <c r="L1407" s="1">
        <f>IFERROR(MAX(0,Customer_Revenue[[#This Row],[Q3 Mean]]+Customer_Revenue[[#This Row],[Q3 Mean Absolute Deviation]]),0)</f>
        <v>37.065606837606836</v>
      </c>
      <c r="M1407" s="2">
        <f>IFERROR(AVERAGEIF(Customer_Revenue[[#This Row],[10/1/2021]:[3/31/2022]], "&gt;0"),0)</f>
        <v>28.87</v>
      </c>
      <c r="N1407" s="1">
        <f>IFERROR(AVEDEV(Customer_Revenue[[#This Row],[10/1/2021]:[3/31/2022]]),0)</f>
        <v>0</v>
      </c>
      <c r="O1407" s="1">
        <f>IFERROR(MAX(0,#REF!-#REF!),0)</f>
        <v>0</v>
      </c>
      <c r="P1407" s="1">
        <f>IFERROR(#REF!+#REF!,0)</f>
        <v>0</v>
      </c>
      <c r="Q1407">
        <v>15421</v>
      </c>
      <c r="U1407">
        <v>28.87</v>
      </c>
      <c r="AD1407">
        <v>28.87</v>
      </c>
      <c r="AP1407">
        <v>28.87</v>
      </c>
      <c r="AZ1407">
        <v>28.87</v>
      </c>
      <c r="BJ1407">
        <v>28.87</v>
      </c>
      <c r="BT1407">
        <v>28.87</v>
      </c>
      <c r="CD1407">
        <v>28.87</v>
      </c>
      <c r="CK1407" s="17"/>
      <c r="CN1407">
        <v>28.87</v>
      </c>
      <c r="CX1407">
        <v>28.87</v>
      </c>
      <c r="DH1407">
        <v>28.87</v>
      </c>
      <c r="DR1407">
        <v>28.87</v>
      </c>
      <c r="EB1407">
        <v>28.87</v>
      </c>
      <c r="EL1407">
        <v>28.87</v>
      </c>
      <c r="EV1407">
        <v>28.87</v>
      </c>
      <c r="FF1407">
        <v>28.87</v>
      </c>
      <c r="FG1407">
        <v>-7.16</v>
      </c>
      <c r="FH1407">
        <v>0</v>
      </c>
      <c r="FP1407">
        <v>28.87</v>
      </c>
      <c r="FZ1407">
        <v>28.87</v>
      </c>
      <c r="GJ1407">
        <v>29.78</v>
      </c>
      <c r="GT1407">
        <v>29.78</v>
      </c>
      <c r="HD1407">
        <v>29.78</v>
      </c>
      <c r="HN1407">
        <v>29.78</v>
      </c>
      <c r="HX1407">
        <v>29.78</v>
      </c>
      <c r="IH1407">
        <v>29.78</v>
      </c>
      <c r="IR1407">
        <v>29.5</v>
      </c>
      <c r="JB1407">
        <v>29.5</v>
      </c>
      <c r="JL1407">
        <v>29.5</v>
      </c>
    </row>
    <row r="1408" spans="1:278" x14ac:dyDescent="0.3">
      <c r="A1408" s="2">
        <f>IFERROR(AVERAGEIF(Customer_Revenue[[#This Row],[1/3/2022]:[3/31/2022]], "&gt;0"), 0)</f>
        <v>56.069999999999993</v>
      </c>
      <c r="B1408" s="1">
        <f>IFERROR(AVEDEV(Customer_Revenue[[#This Row],[1/3/2022]:[3/31/2022]]),0)</f>
        <v>1.3599999999999994</v>
      </c>
      <c r="C1408" s="1">
        <f>IFERROR(MAX(0,#REF!-#REF!),0)</f>
        <v>0</v>
      </c>
      <c r="D1408" s="1">
        <f>IFERROR(#REF!+#REF!,0)</f>
        <v>0</v>
      </c>
      <c r="E1408" s="2">
        <f>IFERROR(AVERAGEIF(Customer_Revenue[[#This Row],[4/1/2022]:[6/30/2022]], "&gt;0"), 0)</f>
        <v>56.29</v>
      </c>
      <c r="F1408" s="1">
        <f>IFERROR(AVEDEV(Customer_Revenue[[#This Row],[4/1/2022]:[6/30/2022]]),0)</f>
        <v>8.7976530612244908</v>
      </c>
      <c r="G1408" s="1">
        <f>IFERROR(MAX(0,#REF!-#REF!),0)</f>
        <v>0</v>
      </c>
      <c r="H1408" s="1">
        <f>IFERROR(#REF!+#REF!,0)</f>
        <v>0</v>
      </c>
      <c r="I1408" s="2">
        <f>IFERROR(AVERAGEIF(Customer_Revenue[[#This Row],[4/1/2022]:[9/30/2022]], "&gt;0"),0)</f>
        <v>67.424999999999997</v>
      </c>
      <c r="J1408" s="1">
        <f>IFERROR(AVEDEV(Customer_Revenue[[#This Row],[4/1/2022]:[9/30/2022]]),0)</f>
        <v>25.525195312500003</v>
      </c>
      <c r="K1408" s="1">
        <f>IFERROR(MAX(0,Customer_Revenue[[#This Row],[Q3 Mean]]-Customer_Revenue[[#This Row],[Q3 Mean Absolute Deviation]]),0)</f>
        <v>41.899804687499994</v>
      </c>
      <c r="L1408" s="1">
        <f>IFERROR(MAX(0,Customer_Revenue[[#This Row],[Q3 Mean]]+Customer_Revenue[[#This Row],[Q3 Mean Absolute Deviation]]),0)</f>
        <v>92.9501953125</v>
      </c>
      <c r="M1408" s="2">
        <f>IFERROR(AVERAGEIF(Customer_Revenue[[#This Row],[10/1/2021]:[3/31/2022]], "&gt;0"),0)</f>
        <v>54.522500000000008</v>
      </c>
      <c r="N1408" s="1">
        <f>IFERROR(AVEDEV(Customer_Revenue[[#This Row],[10/1/2021]:[3/31/2022]]),0)</f>
        <v>9.6263313609467396</v>
      </c>
      <c r="O1408" s="1">
        <f>IFERROR(MAX(0,#REF!-#REF!),0)</f>
        <v>0</v>
      </c>
      <c r="P1408" s="1">
        <f>IFERROR(#REF!+#REF!,0)</f>
        <v>0</v>
      </c>
      <c r="Q1408">
        <v>15422</v>
      </c>
      <c r="T1408">
        <v>41.26</v>
      </c>
      <c r="Y1408">
        <v>43.98</v>
      </c>
      <c r="AD1408">
        <v>41.26</v>
      </c>
      <c r="AH1408">
        <v>67.459999999999994</v>
      </c>
      <c r="AL1408">
        <v>50.61</v>
      </c>
      <c r="AQ1408">
        <v>57.43</v>
      </c>
      <c r="AV1408">
        <v>54.71</v>
      </c>
      <c r="BA1408">
        <v>57.43</v>
      </c>
      <c r="BF1408">
        <v>54.71</v>
      </c>
      <c r="BK1408">
        <v>0</v>
      </c>
      <c r="BP1408">
        <v>54.71</v>
      </c>
      <c r="BU1408">
        <v>57.43</v>
      </c>
      <c r="CB1408">
        <v>54.71</v>
      </c>
      <c r="CE1408">
        <v>0</v>
      </c>
      <c r="CJ1408">
        <v>54.71</v>
      </c>
      <c r="CK1408" s="17"/>
      <c r="CO1408">
        <v>57.43</v>
      </c>
      <c r="CT1408">
        <v>54.71</v>
      </c>
      <c r="CY1408">
        <v>57.43</v>
      </c>
      <c r="DD1408">
        <v>54.71</v>
      </c>
      <c r="DI1408">
        <v>57.43</v>
      </c>
      <c r="DN1408">
        <v>54.71</v>
      </c>
      <c r="DS1408">
        <v>57.43</v>
      </c>
      <c r="DX1408">
        <v>54.71</v>
      </c>
      <c r="EC1408">
        <v>57.43</v>
      </c>
      <c r="EH1408">
        <v>54.71</v>
      </c>
      <c r="EM1408">
        <v>57.43</v>
      </c>
      <c r="ER1408">
        <v>49.46</v>
      </c>
      <c r="EW1408">
        <v>52.18</v>
      </c>
      <c r="FB1408">
        <v>49.46</v>
      </c>
      <c r="FG1408">
        <v>52.18</v>
      </c>
      <c r="FL1408">
        <v>49.46</v>
      </c>
      <c r="FQ1408">
        <v>52.18</v>
      </c>
      <c r="FV1408">
        <v>51.96</v>
      </c>
      <c r="GA1408">
        <v>54.68</v>
      </c>
      <c r="GF1408">
        <v>51.96</v>
      </c>
      <c r="GJ1408">
        <v>91.26</v>
      </c>
      <c r="GK1408">
        <v>0</v>
      </c>
      <c r="GP1408">
        <v>55.04</v>
      </c>
      <c r="GU1408">
        <v>57.76</v>
      </c>
      <c r="GZ1408">
        <v>64.19</v>
      </c>
      <c r="HE1408">
        <v>66.91</v>
      </c>
      <c r="HI1408">
        <v>64.19</v>
      </c>
      <c r="HJ1408">
        <v>0</v>
      </c>
      <c r="HO1408">
        <v>66.91</v>
      </c>
      <c r="HQ1408">
        <v>37.520000000000003</v>
      </c>
      <c r="HT1408">
        <v>92.56</v>
      </c>
      <c r="HY1408">
        <v>57.76</v>
      </c>
      <c r="ID1408">
        <v>55.04</v>
      </c>
      <c r="II1408">
        <v>205.64</v>
      </c>
      <c r="IK1408">
        <v>-147.88</v>
      </c>
      <c r="IN1408">
        <v>118.22</v>
      </c>
      <c r="IS1408">
        <v>57.39</v>
      </c>
      <c r="IX1408">
        <v>54.67</v>
      </c>
      <c r="JB1408">
        <v>57.39</v>
      </c>
      <c r="JC1408">
        <v>0</v>
      </c>
      <c r="JH1408">
        <v>54.67</v>
      </c>
      <c r="JM1408">
        <v>57.39</v>
      </c>
      <c r="JR1408">
        <v>109.87</v>
      </c>
    </row>
    <row r="1409" spans="1:278" x14ac:dyDescent="0.3">
      <c r="A1409" s="2">
        <f>IFERROR(AVERAGEIF(Customer_Revenue[[#This Row],[1/3/2022]:[3/31/2022]], "&gt;0"), 0)</f>
        <v>38.07</v>
      </c>
      <c r="B1409" s="1">
        <f>IFERROR(AVEDEV(Customer_Revenue[[#This Row],[1/3/2022]:[3/31/2022]]),0)</f>
        <v>0</v>
      </c>
      <c r="C1409" s="1">
        <f>IFERROR(MAX(0,#REF!-#REF!),0)</f>
        <v>0</v>
      </c>
      <c r="D1409" s="1">
        <f>IFERROR(#REF!+#REF!,0)</f>
        <v>0</v>
      </c>
      <c r="E1409" s="2">
        <f>IFERROR(AVERAGEIF(Customer_Revenue[[#This Row],[4/1/2022]:[6/30/2022]], "&gt;0"), 0)</f>
        <v>38.523846153846151</v>
      </c>
      <c r="F1409" s="1">
        <f>IFERROR(AVEDEV(Customer_Revenue[[#This Row],[4/1/2022]:[6/30/2022]]),0)</f>
        <v>0.55857988165680383</v>
      </c>
      <c r="G1409" s="1">
        <f>IFERROR(MAX(0,#REF!-#REF!),0)</f>
        <v>0</v>
      </c>
      <c r="H1409" s="1">
        <f>IFERROR(#REF!+#REF!,0)</f>
        <v>0</v>
      </c>
      <c r="I1409" s="2">
        <f>IFERROR(AVERAGEIF(Customer_Revenue[[#This Row],[4/1/2022]:[9/30/2022]], "&gt;0"),0)</f>
        <v>40.719999999999992</v>
      </c>
      <c r="J1409" s="1">
        <f>IFERROR(AVEDEV(Customer_Revenue[[#This Row],[4/1/2022]:[9/30/2022]]),0)</f>
        <v>2.4223076923076907</v>
      </c>
      <c r="K1409" s="1">
        <f>IFERROR(MAX(0,Customer_Revenue[[#This Row],[Q3 Mean]]-Customer_Revenue[[#This Row],[Q3 Mean Absolute Deviation]]),0)</f>
        <v>38.297692307692301</v>
      </c>
      <c r="L1409" s="1">
        <f>IFERROR(MAX(0,Customer_Revenue[[#This Row],[Q3 Mean]]+Customer_Revenue[[#This Row],[Q3 Mean Absolute Deviation]]),0)</f>
        <v>43.142307692307682</v>
      </c>
      <c r="M1409" s="2">
        <f>IFERROR(AVERAGEIF(Customer_Revenue[[#This Row],[10/1/2021]:[3/31/2022]], "&gt;0"),0)</f>
        <v>38.070000000000022</v>
      </c>
      <c r="N1409" s="1">
        <f>IFERROR(AVEDEV(Customer_Revenue[[#This Row],[10/1/2021]:[3/31/2022]]),0)</f>
        <v>2.1316282072803006E-14</v>
      </c>
      <c r="O1409" s="1">
        <f>IFERROR(MAX(0,#REF!-#REF!),0)</f>
        <v>0</v>
      </c>
      <c r="P1409" s="1">
        <f>IFERROR(#REF!+#REF!,0)</f>
        <v>0</v>
      </c>
      <c r="Q1409">
        <v>15423</v>
      </c>
      <c r="U1409">
        <v>38.07</v>
      </c>
      <c r="Z1409">
        <v>38.07</v>
      </c>
      <c r="AD1409">
        <v>38.07</v>
      </c>
      <c r="AI1409">
        <v>38.07</v>
      </c>
      <c r="AO1409">
        <v>38.07</v>
      </c>
      <c r="AT1409">
        <v>38.07</v>
      </c>
      <c r="AY1409">
        <v>38.07</v>
      </c>
      <c r="BD1409">
        <v>38.07</v>
      </c>
      <c r="BI1409">
        <v>38.07</v>
      </c>
      <c r="BN1409">
        <v>38.07</v>
      </c>
      <c r="BS1409">
        <v>38.07</v>
      </c>
      <c r="BX1409">
        <v>38.07</v>
      </c>
      <c r="CC1409">
        <v>38.07</v>
      </c>
      <c r="CH1409">
        <v>38.07</v>
      </c>
      <c r="CK1409" s="17"/>
      <c r="CM1409">
        <v>38.07</v>
      </c>
      <c r="CR1409">
        <v>38.07</v>
      </c>
      <c r="CW1409">
        <v>38.07</v>
      </c>
      <c r="DB1409">
        <v>38.07</v>
      </c>
      <c r="DG1409">
        <v>38.07</v>
      </c>
      <c r="DL1409">
        <v>38.07</v>
      </c>
      <c r="DQ1409">
        <v>38.07</v>
      </c>
      <c r="DV1409">
        <v>38.07</v>
      </c>
      <c r="EA1409">
        <v>38.07</v>
      </c>
      <c r="EF1409">
        <v>38.07</v>
      </c>
      <c r="EK1409">
        <v>38.07</v>
      </c>
      <c r="EP1409">
        <v>38.07</v>
      </c>
      <c r="EU1409">
        <v>38.07</v>
      </c>
      <c r="EZ1409">
        <v>38.07</v>
      </c>
      <c r="FE1409">
        <v>38.07</v>
      </c>
      <c r="FJ1409">
        <v>38.07</v>
      </c>
      <c r="FO1409">
        <v>38.07</v>
      </c>
      <c r="FT1409">
        <v>38.07</v>
      </c>
      <c r="FY1409">
        <v>38.07</v>
      </c>
      <c r="GD1409">
        <v>38.07</v>
      </c>
      <c r="GI1409">
        <v>39.25</v>
      </c>
      <c r="GN1409">
        <v>39.25</v>
      </c>
      <c r="GS1409">
        <v>39.25</v>
      </c>
      <c r="GX1409">
        <v>39.25</v>
      </c>
      <c r="HC1409">
        <v>39.25</v>
      </c>
      <c r="HH1409">
        <v>39.25</v>
      </c>
      <c r="HM1409">
        <v>39.25</v>
      </c>
      <c r="HR1409">
        <v>43.120000000000005</v>
      </c>
      <c r="HW1409">
        <v>50.8</v>
      </c>
      <c r="IB1409">
        <v>43.12</v>
      </c>
      <c r="IG1409">
        <v>43.12</v>
      </c>
      <c r="IL1409">
        <v>42.75</v>
      </c>
      <c r="IQ1409">
        <v>42.75</v>
      </c>
      <c r="IV1409">
        <v>42.75</v>
      </c>
      <c r="JA1409">
        <v>42.75</v>
      </c>
      <c r="JF1409">
        <v>42.75</v>
      </c>
      <c r="JK1409">
        <v>42.75</v>
      </c>
      <c r="JP1409">
        <v>42.75</v>
      </c>
    </row>
    <row r="1410" spans="1:278" x14ac:dyDescent="0.3">
      <c r="A1410" s="2">
        <f>IFERROR(AVERAGEIF(Customer_Revenue[[#This Row],[1/3/2022]:[3/31/2022]], "&gt;0"), 0)</f>
        <v>16.88</v>
      </c>
      <c r="B1410" s="1">
        <f>IFERROR(AVEDEV(Customer_Revenue[[#This Row],[1/3/2022]:[3/31/2022]]),0)</f>
        <v>0</v>
      </c>
      <c r="C1410" s="1">
        <f>IFERROR(MAX(0,#REF!-#REF!),0)</f>
        <v>0</v>
      </c>
      <c r="D1410" s="1">
        <f>IFERROR(#REF!+#REF!,0)</f>
        <v>0</v>
      </c>
      <c r="E1410" s="2">
        <f>IFERROR(AVERAGEIF(Customer_Revenue[[#This Row],[4/1/2022]:[6/30/2022]], "&gt;0"), 0)</f>
        <v>17.139999999999997</v>
      </c>
      <c r="F1410" s="1">
        <f>IFERROR(AVEDEV(Customer_Revenue[[#This Row],[4/1/2022]:[6/30/2022]]),0)</f>
        <v>0.3466666666666664</v>
      </c>
      <c r="G1410" s="1">
        <f>IFERROR(MAX(0,#REF!-#REF!),0)</f>
        <v>0</v>
      </c>
      <c r="H1410" s="1">
        <f>IFERROR(#REF!+#REF!,0)</f>
        <v>0</v>
      </c>
      <c r="I1410" s="2">
        <f>IFERROR(AVERAGEIF(Customer_Revenue[[#This Row],[4/1/2022]:[9/30/2022]], "&gt;0"),0)</f>
        <v>17.34615384615385</v>
      </c>
      <c r="J1410" s="1">
        <f>IFERROR(AVEDEV(Customer_Revenue[[#This Row],[4/1/2022]:[9/30/2022]]),0)</f>
        <v>0.28686390532544309</v>
      </c>
      <c r="K1410" s="1">
        <f>IFERROR(MAX(0,Customer_Revenue[[#This Row],[Q3 Mean]]-Customer_Revenue[[#This Row],[Q3 Mean Absolute Deviation]]),0)</f>
        <v>17.059289940828407</v>
      </c>
      <c r="L1410" s="1">
        <f>IFERROR(MAX(0,Customer_Revenue[[#This Row],[Q3 Mean]]+Customer_Revenue[[#This Row],[Q3 Mean Absolute Deviation]]),0)</f>
        <v>17.633017751479294</v>
      </c>
      <c r="M1410" s="2">
        <f>IFERROR(AVERAGEIF(Customer_Revenue[[#This Row],[10/1/2021]:[3/31/2022]], "&gt;0"),0)</f>
        <v>16.88</v>
      </c>
      <c r="N1410" s="1">
        <f>IFERROR(AVEDEV(Customer_Revenue[[#This Row],[10/1/2021]:[3/31/2022]]),0)</f>
        <v>0</v>
      </c>
      <c r="O1410" s="1">
        <f>IFERROR(MAX(0,#REF!-#REF!),0)</f>
        <v>0</v>
      </c>
      <c r="P1410" s="1">
        <f>IFERROR(#REF!+#REF!,0)</f>
        <v>0</v>
      </c>
      <c r="Q1410">
        <v>15424</v>
      </c>
      <c r="Z1410">
        <v>16.88</v>
      </c>
      <c r="AI1410">
        <v>16.88</v>
      </c>
      <c r="AT1410">
        <v>16.88</v>
      </c>
      <c r="BD1410">
        <v>16.88</v>
      </c>
      <c r="BN1410">
        <v>16.88</v>
      </c>
      <c r="BX1410">
        <v>16.88</v>
      </c>
      <c r="CH1410">
        <v>16.88</v>
      </c>
      <c r="CK1410" s="17"/>
      <c r="CR1410">
        <v>16.88</v>
      </c>
      <c r="DB1410">
        <v>16.88</v>
      </c>
      <c r="DL1410">
        <v>16.88</v>
      </c>
      <c r="DV1410">
        <v>16.88</v>
      </c>
      <c r="EF1410">
        <v>16.88</v>
      </c>
      <c r="EP1410">
        <v>16.88</v>
      </c>
      <c r="EZ1410">
        <v>16.88</v>
      </c>
      <c r="FJ1410">
        <v>16.88</v>
      </c>
      <c r="FT1410">
        <v>16.88</v>
      </c>
      <c r="GD1410">
        <v>16.88</v>
      </c>
      <c r="GN1410">
        <v>17.66</v>
      </c>
      <c r="GX1410">
        <v>17.66</v>
      </c>
      <c r="HH1410">
        <v>17.66</v>
      </c>
      <c r="HR1410">
        <v>17.66</v>
      </c>
      <c r="IB1410">
        <v>17.66</v>
      </c>
      <c r="IL1410">
        <v>17.420000000000002</v>
      </c>
      <c r="IV1410">
        <v>17.420000000000002</v>
      </c>
      <c r="JF1410">
        <v>17.420000000000002</v>
      </c>
      <c r="JP1410">
        <v>17.420000000000002</v>
      </c>
    </row>
    <row r="1411" spans="1:278" x14ac:dyDescent="0.3">
      <c r="A1411" s="2">
        <f>IFERROR(AVERAGEIF(Customer_Revenue[[#This Row],[1/3/2022]:[3/31/2022]], "&gt;0"), 0)</f>
        <v>46.929999999999993</v>
      </c>
      <c r="B1411" s="1">
        <f>IFERROR(AVEDEV(Customer_Revenue[[#This Row],[1/3/2022]:[3/31/2022]]),0)</f>
        <v>7.1054273576010019E-15</v>
      </c>
      <c r="C1411" s="1">
        <f>IFERROR(MAX(0,#REF!-#REF!),0)</f>
        <v>0</v>
      </c>
      <c r="D1411" s="1">
        <f>IFERROR(#REF!+#REF!,0)</f>
        <v>0</v>
      </c>
      <c r="E1411" s="2">
        <f>IFERROR(AVERAGEIF(Customer_Revenue[[#This Row],[4/1/2022]:[6/30/2022]], "&gt;0"), 0)</f>
        <v>46.929999999999993</v>
      </c>
      <c r="F1411" s="1">
        <f>IFERROR(AVEDEV(Customer_Revenue[[#This Row],[4/1/2022]:[6/30/2022]]),0)</f>
        <v>7.1054273576010019E-15</v>
      </c>
      <c r="G1411" s="1">
        <f>IFERROR(MAX(0,#REF!-#REF!),0)</f>
        <v>0</v>
      </c>
      <c r="H1411" s="1">
        <f>IFERROR(#REF!+#REF!,0)</f>
        <v>0</v>
      </c>
      <c r="I1411" s="2">
        <f>IFERROR(AVERAGEIF(Customer_Revenue[[#This Row],[4/1/2022]:[9/30/2022]], "&gt;0"),0)</f>
        <v>46.929999999999993</v>
      </c>
      <c r="J1411" s="1">
        <f>IFERROR(AVEDEV(Customer_Revenue[[#This Row],[4/1/2022]:[9/30/2022]]),0)</f>
        <v>7.1054273576010019E-15</v>
      </c>
      <c r="K1411" s="1">
        <f>IFERROR(MAX(0,Customer_Revenue[[#This Row],[Q3 Mean]]-Customer_Revenue[[#This Row],[Q3 Mean Absolute Deviation]]),0)</f>
        <v>46.929999999999986</v>
      </c>
      <c r="L1411" s="1">
        <f>IFERROR(MAX(0,Customer_Revenue[[#This Row],[Q3 Mean]]+Customer_Revenue[[#This Row],[Q3 Mean Absolute Deviation]]),0)</f>
        <v>46.93</v>
      </c>
      <c r="M1411" s="2">
        <f>IFERROR(AVERAGEIF(Customer_Revenue[[#This Row],[10/1/2021]:[3/31/2022]], "&gt;0"),0)</f>
        <v>46.929999999999993</v>
      </c>
      <c r="N1411" s="1">
        <f>IFERROR(AVEDEV(Customer_Revenue[[#This Row],[10/1/2021]:[3/31/2022]]),0)</f>
        <v>7.1054273576010019E-15</v>
      </c>
      <c r="O1411" s="1">
        <f>IFERROR(MAX(0,#REF!-#REF!),0)</f>
        <v>0</v>
      </c>
      <c r="P1411" s="1">
        <f>IFERROR(#REF!+#REF!,0)</f>
        <v>0</v>
      </c>
      <c r="Q1411">
        <v>15425</v>
      </c>
      <c r="U1411">
        <v>46.93</v>
      </c>
      <c r="Z1411">
        <v>46.93</v>
      </c>
      <c r="AD1411">
        <v>46.93</v>
      </c>
      <c r="AI1411">
        <v>46.93</v>
      </c>
      <c r="AO1411">
        <v>46.93</v>
      </c>
      <c r="AT1411">
        <v>46.93</v>
      </c>
      <c r="AY1411">
        <v>46.93</v>
      </c>
      <c r="BD1411">
        <v>46.93</v>
      </c>
      <c r="BI1411">
        <v>46.93</v>
      </c>
      <c r="BN1411">
        <v>46.93</v>
      </c>
      <c r="BS1411">
        <v>46.93</v>
      </c>
      <c r="BX1411">
        <v>46.93</v>
      </c>
      <c r="CC1411">
        <v>46.93</v>
      </c>
      <c r="CH1411">
        <v>46.93</v>
      </c>
      <c r="CK1411" s="17"/>
      <c r="CM1411">
        <v>46.93</v>
      </c>
      <c r="CR1411">
        <v>46.93</v>
      </c>
      <c r="CW1411">
        <v>46.93</v>
      </c>
      <c r="DB1411">
        <v>46.93</v>
      </c>
      <c r="DG1411">
        <v>46.93</v>
      </c>
      <c r="DL1411">
        <v>46.93</v>
      </c>
      <c r="DQ1411">
        <v>46.93</v>
      </c>
      <c r="DV1411">
        <v>46.93</v>
      </c>
      <c r="EA1411">
        <v>46.93</v>
      </c>
      <c r="EF1411">
        <v>46.93</v>
      </c>
      <c r="EK1411">
        <v>46.93</v>
      </c>
      <c r="EP1411">
        <v>46.93</v>
      </c>
      <c r="EU1411">
        <v>46.93</v>
      </c>
      <c r="EZ1411">
        <v>46.93</v>
      </c>
      <c r="FE1411">
        <v>46.93</v>
      </c>
      <c r="FJ1411">
        <v>46.93</v>
      </c>
      <c r="FO1411">
        <v>46.93</v>
      </c>
      <c r="FT1411">
        <v>46.93</v>
      </c>
      <c r="FY1411">
        <v>46.93</v>
      </c>
      <c r="GD1411">
        <v>46.93</v>
      </c>
      <c r="GI1411">
        <v>46.93</v>
      </c>
      <c r="GN1411">
        <v>46.93</v>
      </c>
      <c r="GS1411">
        <v>46.93</v>
      </c>
      <c r="GX1411">
        <v>46.93</v>
      </c>
      <c r="HC1411">
        <v>46.93</v>
      </c>
      <c r="HH1411">
        <v>46.93</v>
      </c>
      <c r="HM1411">
        <v>46.93</v>
      </c>
      <c r="HR1411">
        <v>46.93</v>
      </c>
      <c r="HW1411">
        <v>46.93</v>
      </c>
      <c r="IB1411">
        <v>46.93</v>
      </c>
      <c r="IG1411">
        <v>46.93</v>
      </c>
      <c r="IL1411">
        <v>46.93</v>
      </c>
      <c r="IQ1411">
        <v>46.93</v>
      </c>
      <c r="IV1411">
        <v>46.93</v>
      </c>
      <c r="JA1411">
        <v>46.93</v>
      </c>
      <c r="JF1411">
        <v>46.93</v>
      </c>
      <c r="JK1411">
        <v>46.93</v>
      </c>
      <c r="JP1411">
        <v>46.93</v>
      </c>
    </row>
    <row r="1412" spans="1:278" x14ac:dyDescent="0.3">
      <c r="A1412" s="2">
        <f>IFERROR(AVERAGEIF(Customer_Revenue[[#This Row],[1/3/2022]:[3/31/2022]], "&gt;0"), 0)</f>
        <v>36.909999999999997</v>
      </c>
      <c r="B1412" s="1">
        <f>IFERROR(AVEDEV(Customer_Revenue[[#This Row],[1/3/2022]:[3/31/2022]]),0)</f>
        <v>0</v>
      </c>
      <c r="C1412" s="1">
        <f>IFERROR(MAX(0,#REF!-#REF!),0)</f>
        <v>0</v>
      </c>
      <c r="D1412" s="1">
        <f>IFERROR(#REF!+#REF!,0)</f>
        <v>0</v>
      </c>
      <c r="E1412" s="2">
        <f>IFERROR(AVERAGEIF(Customer_Revenue[[#This Row],[4/1/2022]:[6/30/2022]], "&gt;0"), 0)</f>
        <v>37.303333333333335</v>
      </c>
      <c r="F1412" s="1">
        <f>IFERROR(AVEDEV(Customer_Revenue[[#This Row],[4/1/2022]:[6/30/2022]]),0)</f>
        <v>0.52444444444444827</v>
      </c>
      <c r="G1412" s="1">
        <f>IFERROR(MAX(0,#REF!-#REF!),0)</f>
        <v>0</v>
      </c>
      <c r="H1412" s="1">
        <f>IFERROR(#REF!+#REF!,0)</f>
        <v>0</v>
      </c>
      <c r="I1412" s="2">
        <f>IFERROR(AVERAGEIF(Customer_Revenue[[#This Row],[4/1/2022]:[9/30/2022]], "&gt;0"),0)</f>
        <v>37.647142857142853</v>
      </c>
      <c r="J1412" s="1">
        <f>IFERROR(AVEDEV(Customer_Revenue[[#This Row],[4/1/2022]:[9/30/2022]]),0)</f>
        <v>0.42122448979592214</v>
      </c>
      <c r="K1412" s="1">
        <f>IFERROR(MAX(0,Customer_Revenue[[#This Row],[Q3 Mean]]-Customer_Revenue[[#This Row],[Q3 Mean Absolute Deviation]]),0)</f>
        <v>37.225918367346928</v>
      </c>
      <c r="L1412" s="1">
        <f>IFERROR(MAX(0,Customer_Revenue[[#This Row],[Q3 Mean]]+Customer_Revenue[[#This Row],[Q3 Mean Absolute Deviation]]),0)</f>
        <v>38.068367346938778</v>
      </c>
      <c r="M1412" s="2">
        <f>IFERROR(AVERAGEIF(Customer_Revenue[[#This Row],[10/1/2021]:[3/31/2022]], "&gt;0"),0)</f>
        <v>36.909999999999997</v>
      </c>
      <c r="N1412" s="1">
        <f>IFERROR(AVEDEV(Customer_Revenue[[#This Row],[10/1/2021]:[3/31/2022]]),0)</f>
        <v>0</v>
      </c>
      <c r="O1412" s="1">
        <f>IFERROR(MAX(0,#REF!-#REF!),0)</f>
        <v>0</v>
      </c>
      <c r="P1412" s="1">
        <f>IFERROR(#REF!+#REF!,0)</f>
        <v>0</v>
      </c>
      <c r="Q1412">
        <v>15427</v>
      </c>
      <c r="AI1412">
        <v>36.909999999999997</v>
      </c>
      <c r="BB1412">
        <v>36.909999999999997</v>
      </c>
      <c r="BV1412">
        <v>36.909999999999997</v>
      </c>
      <c r="CK1412" s="17"/>
      <c r="CP1412">
        <v>36.909999999999997</v>
      </c>
      <c r="DJ1412">
        <v>36.909999999999997</v>
      </c>
      <c r="ED1412">
        <v>36.909999999999997</v>
      </c>
      <c r="EX1412">
        <v>36.909999999999997</v>
      </c>
      <c r="FR1412">
        <v>36.909999999999997</v>
      </c>
      <c r="GL1412">
        <v>38.090000000000003</v>
      </c>
      <c r="HF1412">
        <v>38.090000000000003</v>
      </c>
      <c r="HZ1412">
        <v>38.090000000000003</v>
      </c>
      <c r="IT1412">
        <v>37.72</v>
      </c>
      <c r="JN1412">
        <v>37.72</v>
      </c>
    </row>
    <row r="1413" spans="1:278" x14ac:dyDescent="0.3">
      <c r="A1413" s="2">
        <f>IFERROR(AVERAGEIF(Customer_Revenue[[#This Row],[1/3/2022]:[3/31/2022]], "&gt;0"), 0)</f>
        <v>49.34</v>
      </c>
      <c r="B1413" s="1">
        <f>IFERROR(AVEDEV(Customer_Revenue[[#This Row],[1/3/2022]:[3/31/2022]]),0)</f>
        <v>0</v>
      </c>
      <c r="C1413" s="1">
        <f>IFERROR(MAX(0,#REF!-#REF!),0)</f>
        <v>0</v>
      </c>
      <c r="D1413" s="1">
        <f>IFERROR(#REF!+#REF!,0)</f>
        <v>0</v>
      </c>
      <c r="E1413" s="2">
        <f>IFERROR(AVERAGEIF(Customer_Revenue[[#This Row],[4/1/2022]:[6/30/2022]], "&gt;0"), 0)</f>
        <v>52.534285714285716</v>
      </c>
      <c r="F1413" s="1">
        <f>IFERROR(AVEDEV(Customer_Revenue[[#This Row],[4/1/2022]:[6/30/2022]]),0)</f>
        <v>2.7379591836734698</v>
      </c>
      <c r="G1413" s="1">
        <f>IFERROR(MAX(0,#REF!-#REF!),0)</f>
        <v>0</v>
      </c>
      <c r="H1413" s="1">
        <f>IFERROR(#REF!+#REF!,0)</f>
        <v>0</v>
      </c>
      <c r="I1413" s="2">
        <f>IFERROR(AVERAGEIF(Customer_Revenue[[#This Row],[4/1/2022]:[9/30/2022]], "&gt;0"),0)</f>
        <v>55.315384615384609</v>
      </c>
      <c r="J1413" s="1">
        <f>IFERROR(AVEDEV(Customer_Revenue[[#This Row],[4/1/2022]:[9/30/2022]]),0)</f>
        <v>3.057988165680475</v>
      </c>
      <c r="K1413" s="1">
        <f>IFERROR(MAX(0,Customer_Revenue[[#This Row],[Q3 Mean]]-Customer_Revenue[[#This Row],[Q3 Mean Absolute Deviation]]),0)</f>
        <v>52.257396449704132</v>
      </c>
      <c r="L1413" s="1">
        <f>IFERROR(MAX(0,Customer_Revenue[[#This Row],[Q3 Mean]]+Customer_Revenue[[#This Row],[Q3 Mean Absolute Deviation]]),0)</f>
        <v>58.373372781065086</v>
      </c>
      <c r="M1413" s="2">
        <f>IFERROR(AVERAGEIF(Customer_Revenue[[#This Row],[10/1/2021]:[3/31/2022]], "&gt;0"),0)</f>
        <v>49.340000000000018</v>
      </c>
      <c r="N1413" s="1">
        <f>IFERROR(AVEDEV(Customer_Revenue[[#This Row],[10/1/2021]:[3/31/2022]]),0)</f>
        <v>1.4210854715202004E-14</v>
      </c>
      <c r="O1413" s="1">
        <f>IFERROR(MAX(0,#REF!-#REF!),0)</f>
        <v>0</v>
      </c>
      <c r="P1413" s="1">
        <f>IFERROR(#REF!+#REF!,0)</f>
        <v>0</v>
      </c>
      <c r="Q1413">
        <v>15428</v>
      </c>
      <c r="U1413">
        <v>49.34</v>
      </c>
      <c r="AD1413">
        <v>49.34</v>
      </c>
      <c r="AM1413">
        <v>49.34</v>
      </c>
      <c r="AW1413">
        <v>49.34</v>
      </c>
      <c r="BG1413">
        <v>49.34</v>
      </c>
      <c r="BQ1413">
        <v>49.34</v>
      </c>
      <c r="CA1413">
        <v>49.34</v>
      </c>
      <c r="CK1413" s="17">
        <v>49.34</v>
      </c>
      <c r="CU1413">
        <v>49.34</v>
      </c>
      <c r="DE1413">
        <v>49.34</v>
      </c>
      <c r="DO1413">
        <v>49.34</v>
      </c>
      <c r="DY1413">
        <v>49.34</v>
      </c>
      <c r="EI1413">
        <v>49.34</v>
      </c>
      <c r="ES1413">
        <v>49.34</v>
      </c>
      <c r="FC1413">
        <v>49.34</v>
      </c>
      <c r="FM1413">
        <v>49.34</v>
      </c>
      <c r="FW1413">
        <v>54.34</v>
      </c>
      <c r="GG1413">
        <v>54.34</v>
      </c>
      <c r="GQ1413">
        <v>55.52</v>
      </c>
      <c r="HA1413">
        <v>55.52</v>
      </c>
      <c r="HK1413">
        <v>55.52</v>
      </c>
      <c r="HU1413">
        <v>59.39</v>
      </c>
      <c r="IE1413">
        <v>59.39</v>
      </c>
      <c r="IO1413">
        <v>59.02</v>
      </c>
      <c r="IY1413">
        <v>59.02</v>
      </c>
      <c r="JI1413">
        <v>59.02</v>
      </c>
    </row>
    <row r="1414" spans="1:278" x14ac:dyDescent="0.3">
      <c r="A1414" s="2">
        <f>IFERROR(AVERAGEIF(Customer_Revenue[[#This Row],[1/3/2022]:[3/31/2022]], "&gt;0"), 0)</f>
        <v>19.87</v>
      </c>
      <c r="B1414" s="1">
        <f>IFERROR(AVEDEV(Customer_Revenue[[#This Row],[1/3/2022]:[3/31/2022]]),0)</f>
        <v>0</v>
      </c>
      <c r="C1414" s="1">
        <f>IFERROR(MAX(0,#REF!-#REF!),0)</f>
        <v>0</v>
      </c>
      <c r="D1414" s="1">
        <f>IFERROR(#REF!+#REF!,0)</f>
        <v>0</v>
      </c>
      <c r="E1414" s="2">
        <f>IFERROR(AVERAGEIF(Customer_Revenue[[#This Row],[4/1/2022]:[6/30/2022]], "&gt;0"), 0)</f>
        <v>20.46</v>
      </c>
      <c r="F1414" s="1">
        <f>IFERROR(AVEDEV(Customer_Revenue[[#This Row],[4/1/2022]:[6/30/2022]]),0)</f>
        <v>6.5471999999999992</v>
      </c>
      <c r="G1414" s="1">
        <f>IFERROR(MAX(0,#REF!-#REF!),0)</f>
        <v>0</v>
      </c>
      <c r="H1414" s="1">
        <f>IFERROR(#REF!+#REF!,0)</f>
        <v>0</v>
      </c>
      <c r="I1414" s="2">
        <f>IFERROR(AVERAGEIF(Customer_Revenue[[#This Row],[4/1/2022]:[9/30/2022]], "&gt;0"),0)</f>
        <v>20.662500000000001</v>
      </c>
      <c r="J1414" s="1">
        <f>IFERROR(AVEDEV(Customer_Revenue[[#This Row],[4/1/2022]:[9/30/2022]]),0)</f>
        <v>4.0814814814814815</v>
      </c>
      <c r="K1414" s="1">
        <f>IFERROR(MAX(0,Customer_Revenue[[#This Row],[Q3 Mean]]-Customer_Revenue[[#This Row],[Q3 Mean Absolute Deviation]]),0)</f>
        <v>16.581018518518519</v>
      </c>
      <c r="L1414" s="1">
        <f>IFERROR(MAX(0,Customer_Revenue[[#This Row],[Q3 Mean]]+Customer_Revenue[[#This Row],[Q3 Mean Absolute Deviation]]),0)</f>
        <v>24.743981481481484</v>
      </c>
      <c r="M1414" s="2">
        <f>IFERROR(AVERAGEIF(Customer_Revenue[[#This Row],[10/1/2021]:[3/31/2022]], "&gt;0"),0)</f>
        <v>19.87</v>
      </c>
      <c r="N1414" s="1">
        <f>IFERROR(AVEDEV(Customer_Revenue[[#This Row],[10/1/2021]:[3/31/2022]]),0)</f>
        <v>0</v>
      </c>
      <c r="O1414" s="1">
        <f>IFERROR(MAX(0,#REF!-#REF!),0)</f>
        <v>0</v>
      </c>
      <c r="P1414" s="1">
        <f>IFERROR(#REF!+#REF!,0)</f>
        <v>0</v>
      </c>
      <c r="Q1414">
        <v>15429</v>
      </c>
      <c r="AI1414">
        <v>19.87</v>
      </c>
      <c r="BF1414">
        <v>19.87</v>
      </c>
      <c r="BY1414">
        <v>19.87</v>
      </c>
      <c r="CK1414" s="17"/>
      <c r="CS1414">
        <v>19.87</v>
      </c>
      <c r="DM1414">
        <v>19.87</v>
      </c>
      <c r="EG1414">
        <v>19.87</v>
      </c>
      <c r="FA1414">
        <v>19.87</v>
      </c>
      <c r="FU1414">
        <v>19.87</v>
      </c>
      <c r="GO1414">
        <v>21.05</v>
      </c>
      <c r="GY1414">
        <v>21.05</v>
      </c>
      <c r="HB1414">
        <v>0</v>
      </c>
      <c r="HI1414">
        <v>21.05</v>
      </c>
      <c r="IC1414">
        <v>21.05</v>
      </c>
      <c r="IW1414">
        <v>20.68</v>
      </c>
      <c r="JQ1414">
        <v>20.68</v>
      </c>
    </row>
    <row r="1415" spans="1:278" x14ac:dyDescent="0.3">
      <c r="A1415" s="2">
        <f>IFERROR(AVERAGEIF(Customer_Revenue[[#This Row],[1/3/2022]:[3/31/2022]], "&gt;0"), 0)</f>
        <v>0</v>
      </c>
      <c r="B1415" s="1">
        <f>IFERROR(AVEDEV(Customer_Revenue[[#This Row],[1/3/2022]:[3/31/2022]]),0)</f>
        <v>0</v>
      </c>
      <c r="C1415" s="1">
        <f>IFERROR(MAX(0,#REF!-#REF!),0)</f>
        <v>0</v>
      </c>
      <c r="D1415" s="1">
        <f>IFERROR(#REF!+#REF!,0)</f>
        <v>0</v>
      </c>
      <c r="E1415" s="2">
        <f>IFERROR(AVERAGEIF(Customer_Revenue[[#This Row],[4/1/2022]:[6/30/2022]], "&gt;0"), 0)</f>
        <v>0</v>
      </c>
      <c r="F1415" s="1">
        <f>IFERROR(AVEDEV(Customer_Revenue[[#This Row],[4/1/2022]:[6/30/2022]]),0)</f>
        <v>0</v>
      </c>
      <c r="G1415" s="1">
        <f>IFERROR(MAX(0,#REF!-#REF!),0)</f>
        <v>0</v>
      </c>
      <c r="H1415" s="1">
        <f>IFERROR(#REF!+#REF!,0)</f>
        <v>0</v>
      </c>
      <c r="I1415" s="2">
        <f>IFERROR(AVERAGEIF(Customer_Revenue[[#This Row],[4/1/2022]:[9/30/2022]], "&gt;0"),0)</f>
        <v>0</v>
      </c>
      <c r="J1415" s="1">
        <f>IFERROR(AVEDEV(Customer_Revenue[[#This Row],[4/1/2022]:[9/30/2022]]),0)</f>
        <v>0</v>
      </c>
      <c r="K1415" s="1">
        <f>IFERROR(MAX(0,Customer_Revenue[[#This Row],[Q3 Mean]]-Customer_Revenue[[#This Row],[Q3 Mean Absolute Deviation]]),0)</f>
        <v>0</v>
      </c>
      <c r="L1415" s="1">
        <f>IFERROR(MAX(0,Customer_Revenue[[#This Row],[Q3 Mean]]+Customer_Revenue[[#This Row],[Q3 Mean Absolute Deviation]]),0)</f>
        <v>0</v>
      </c>
      <c r="M1415" s="2">
        <f>IFERROR(AVERAGEIF(Customer_Revenue[[#This Row],[10/1/2021]:[3/31/2022]], "&gt;0"),0)</f>
        <v>0</v>
      </c>
      <c r="N1415" s="1">
        <f>IFERROR(AVEDEV(Customer_Revenue[[#This Row],[10/1/2021]:[3/31/2022]]),0)</f>
        <v>0</v>
      </c>
      <c r="O1415" s="1">
        <f>IFERROR(MAX(0,#REF!-#REF!),0)</f>
        <v>0</v>
      </c>
      <c r="P1415" s="1">
        <f>IFERROR(#REF!+#REF!,0)</f>
        <v>0</v>
      </c>
      <c r="Q1415">
        <v>15430</v>
      </c>
      <c r="AF1415">
        <v>0</v>
      </c>
      <c r="CK1415" s="17"/>
    </row>
    <row r="1416" spans="1:278" x14ac:dyDescent="0.3">
      <c r="A1416" s="2">
        <f>IFERROR(AVERAGEIF(Customer_Revenue[[#This Row],[1/3/2022]:[3/31/2022]], "&gt;0"), 0)</f>
        <v>39.142727272727278</v>
      </c>
      <c r="B1416" s="1">
        <f>IFERROR(AVEDEV(Customer_Revenue[[#This Row],[1/3/2022]:[3/31/2022]]),0)</f>
        <v>15.911715976331362</v>
      </c>
      <c r="C1416" s="1">
        <f>IFERROR(MAX(0,#REF!-#REF!),0)</f>
        <v>0</v>
      </c>
      <c r="D1416" s="1">
        <f>IFERROR(#REF!+#REF!,0)</f>
        <v>0</v>
      </c>
      <c r="E1416" s="2">
        <f>IFERROR(AVERAGEIF(Customer_Revenue[[#This Row],[4/1/2022]:[6/30/2022]], "&gt;0"), 0)</f>
        <v>44.221538461538451</v>
      </c>
      <c r="F1416" s="1">
        <f>IFERROR(AVEDEV(Customer_Revenue[[#This Row],[4/1/2022]:[6/30/2022]]),0)</f>
        <v>5.0127810650887632</v>
      </c>
      <c r="G1416" s="1">
        <f>IFERROR(MAX(0,#REF!-#REF!),0)</f>
        <v>0</v>
      </c>
      <c r="H1416" s="1">
        <f>IFERROR(#REF!+#REF!,0)</f>
        <v>0</v>
      </c>
      <c r="I1416" s="2">
        <f>IFERROR(AVERAGEIF(Customer_Revenue[[#This Row],[4/1/2022]:[9/30/2022]], "&gt;0"),0)</f>
        <v>46.17799999999999</v>
      </c>
      <c r="J1416" s="1">
        <f>IFERROR(AVEDEV(Customer_Revenue[[#This Row],[4/1/2022]:[9/30/2022]]),0)</f>
        <v>13.910963139120101</v>
      </c>
      <c r="K1416" s="1">
        <f>IFERROR(MAX(0,Customer_Revenue[[#This Row],[Q3 Mean]]-Customer_Revenue[[#This Row],[Q3 Mean Absolute Deviation]]),0)</f>
        <v>32.267036860879891</v>
      </c>
      <c r="L1416" s="1">
        <f>IFERROR(MAX(0,Customer_Revenue[[#This Row],[Q3 Mean]]+Customer_Revenue[[#This Row],[Q3 Mean Absolute Deviation]]),0)</f>
        <v>60.088963139120089</v>
      </c>
      <c r="M1416" s="2">
        <f>IFERROR(AVERAGEIF(Customer_Revenue[[#This Row],[10/1/2021]:[3/31/2022]], "&gt;0"),0)</f>
        <v>39.302</v>
      </c>
      <c r="N1416" s="1">
        <f>IFERROR(AVEDEV(Customer_Revenue[[#This Row],[10/1/2021]:[3/31/2022]]),0)</f>
        <v>11.980850480109737</v>
      </c>
      <c r="O1416" s="1">
        <f>IFERROR(MAX(0,#REF!-#REF!),0)</f>
        <v>0</v>
      </c>
      <c r="P1416" s="1">
        <f>IFERROR(#REF!+#REF!,0)</f>
        <v>0</v>
      </c>
      <c r="Q1416">
        <v>15431</v>
      </c>
      <c r="T1416">
        <v>37.29</v>
      </c>
      <c r="Y1416">
        <v>44.43</v>
      </c>
      <c r="AD1416">
        <v>27.34</v>
      </c>
      <c r="AH1416">
        <v>45.12</v>
      </c>
      <c r="AL1416">
        <v>27.34</v>
      </c>
      <c r="AQ1416">
        <v>42.28</v>
      </c>
      <c r="AV1416">
        <v>41.62</v>
      </c>
      <c r="BA1416">
        <v>45.85</v>
      </c>
      <c r="BF1416">
        <v>45.85</v>
      </c>
      <c r="BK1416">
        <v>27.34</v>
      </c>
      <c r="BP1416">
        <v>27.34</v>
      </c>
      <c r="BU1416">
        <v>45.85</v>
      </c>
      <c r="BZ1416">
        <v>45.85</v>
      </c>
      <c r="CE1416">
        <v>48.48</v>
      </c>
      <c r="CJ1416">
        <v>48.48</v>
      </c>
      <c r="CK1416" s="17"/>
      <c r="CO1416">
        <v>49.79</v>
      </c>
      <c r="CT1416">
        <v>27.34</v>
      </c>
      <c r="CY1416">
        <v>36.26</v>
      </c>
      <c r="DD1416">
        <v>28</v>
      </c>
      <c r="DI1416">
        <v>27.34</v>
      </c>
      <c r="DN1416">
        <v>0</v>
      </c>
      <c r="DS1416">
        <v>27.34</v>
      </c>
      <c r="DX1416">
        <v>47.16</v>
      </c>
      <c r="EC1416">
        <v>47.16</v>
      </c>
      <c r="ED1416">
        <v>-27.34</v>
      </c>
      <c r="EH1416">
        <v>45.85</v>
      </c>
      <c r="EM1416">
        <v>45.85</v>
      </c>
      <c r="ER1416">
        <v>27.34</v>
      </c>
      <c r="EW1416">
        <v>47.16</v>
      </c>
      <c r="FB1416">
        <v>47.16</v>
      </c>
      <c r="FG1416">
        <v>47.16</v>
      </c>
      <c r="FL1416">
        <v>47.16</v>
      </c>
      <c r="FQ1416">
        <v>47.16</v>
      </c>
      <c r="FV1416">
        <v>47.16</v>
      </c>
      <c r="GA1416">
        <v>47.16</v>
      </c>
      <c r="GF1416">
        <v>47.16</v>
      </c>
      <c r="GL1416">
        <v>48.34</v>
      </c>
      <c r="GP1416">
        <v>28.52</v>
      </c>
      <c r="GU1416">
        <v>47.03</v>
      </c>
      <c r="GZ1416">
        <v>46.37</v>
      </c>
      <c r="HE1416">
        <v>46.37</v>
      </c>
      <c r="HI1416">
        <v>47.03</v>
      </c>
      <c r="HJ1416">
        <v>0</v>
      </c>
      <c r="HO1416">
        <v>47.03</v>
      </c>
      <c r="HT1416">
        <v>47.03</v>
      </c>
      <c r="HY1416">
        <v>47.03</v>
      </c>
      <c r="ID1416">
        <v>47.03</v>
      </c>
      <c r="II1416">
        <v>47.03</v>
      </c>
      <c r="IN1416">
        <v>50.6</v>
      </c>
      <c r="IS1416">
        <v>32.75</v>
      </c>
      <c r="IX1416">
        <v>0</v>
      </c>
      <c r="JB1416">
        <v>69.760000000000005</v>
      </c>
      <c r="JC1416">
        <v>0</v>
      </c>
      <c r="JH1416">
        <v>69.760000000000005</v>
      </c>
      <c r="JM1416">
        <v>0</v>
      </c>
      <c r="JR1416">
        <v>28.15</v>
      </c>
    </row>
    <row r="1417" spans="1:278" x14ac:dyDescent="0.3">
      <c r="A1417" s="2">
        <f>IFERROR(AVERAGEIF(Customer_Revenue[[#This Row],[1/3/2022]:[3/31/2022]], "&gt;0"), 0)</f>
        <v>25.09</v>
      </c>
      <c r="B1417" s="1">
        <f>IFERROR(AVEDEV(Customer_Revenue[[#This Row],[1/3/2022]:[3/31/2022]]),0)</f>
        <v>12.545</v>
      </c>
      <c r="C1417" s="1">
        <f>IFERROR(MAX(0,#REF!-#REF!),0)</f>
        <v>0</v>
      </c>
      <c r="D1417" s="1">
        <f>IFERROR(#REF!+#REF!,0)</f>
        <v>0</v>
      </c>
      <c r="E1417" s="2">
        <f>IFERROR(AVERAGEIF(Customer_Revenue[[#This Row],[4/1/2022]:[6/30/2022]], "&gt;0"), 0)</f>
        <v>25</v>
      </c>
      <c r="F1417" s="1">
        <f>IFERROR(AVEDEV(Customer_Revenue[[#This Row],[4/1/2022]:[6/30/2022]]),0)</f>
        <v>0</v>
      </c>
      <c r="G1417" s="1">
        <f>IFERROR(MAX(0,#REF!-#REF!),0)</f>
        <v>0</v>
      </c>
      <c r="H1417" s="1">
        <f>IFERROR(#REF!+#REF!,0)</f>
        <v>0</v>
      </c>
      <c r="I1417" s="2">
        <f>IFERROR(AVERAGEIF(Customer_Revenue[[#This Row],[4/1/2022]:[9/30/2022]], "&gt;0"),0)</f>
        <v>25</v>
      </c>
      <c r="J1417" s="1">
        <f>IFERROR(AVEDEV(Customer_Revenue[[#This Row],[4/1/2022]:[9/30/2022]]),0)</f>
        <v>15.306122448979592</v>
      </c>
      <c r="K1417" s="1">
        <f>IFERROR(MAX(0,Customer_Revenue[[#This Row],[Q3 Mean]]-Customer_Revenue[[#This Row],[Q3 Mean Absolute Deviation]]),0)</f>
        <v>9.6938775510204085</v>
      </c>
      <c r="L1417" s="1">
        <f>IFERROR(MAX(0,Customer_Revenue[[#This Row],[Q3 Mean]]+Customer_Revenue[[#This Row],[Q3 Mean Absolute Deviation]]),0)</f>
        <v>40.306122448979593</v>
      </c>
      <c r="M1417" s="2">
        <f>IFERROR(AVERAGEIF(Customer_Revenue[[#This Row],[10/1/2021]:[3/31/2022]], "&gt;0"),0)</f>
        <v>25.184000000000001</v>
      </c>
      <c r="N1417" s="1">
        <f>IFERROR(AVEDEV(Customer_Revenue[[#This Row],[10/1/2021]:[3/31/2022]]),0)</f>
        <v>8.9410650887573961</v>
      </c>
      <c r="O1417" s="1">
        <f>IFERROR(MAX(0,#REF!-#REF!),0)</f>
        <v>0</v>
      </c>
      <c r="P1417" s="1">
        <f>IFERROR(#REF!+#REF!,0)</f>
        <v>0</v>
      </c>
      <c r="Q1417">
        <v>15432</v>
      </c>
      <c r="U1417">
        <v>25</v>
      </c>
      <c r="AD1417">
        <v>25</v>
      </c>
      <c r="AM1417">
        <v>25</v>
      </c>
      <c r="AW1417">
        <v>25</v>
      </c>
      <c r="BG1417">
        <v>25</v>
      </c>
      <c r="BQ1417">
        <v>26.57</v>
      </c>
      <c r="CB1417">
        <v>25</v>
      </c>
      <c r="CK1417" s="17"/>
      <c r="CL1417">
        <v>25</v>
      </c>
      <c r="CV1417">
        <v>25.27</v>
      </c>
      <c r="DF1417">
        <v>0</v>
      </c>
      <c r="DP1417">
        <v>0</v>
      </c>
      <c r="DZ1417">
        <v>25</v>
      </c>
      <c r="EJ1417">
        <v>0</v>
      </c>
      <c r="ET1417">
        <v>25</v>
      </c>
      <c r="FD1417">
        <v>25</v>
      </c>
      <c r="FN1417">
        <v>25</v>
      </c>
      <c r="FX1417">
        <v>25</v>
      </c>
      <c r="GH1417">
        <v>25</v>
      </c>
      <c r="GR1417">
        <v>25</v>
      </c>
      <c r="HB1417">
        <v>25</v>
      </c>
      <c r="HL1417">
        <v>25</v>
      </c>
      <c r="HV1417">
        <v>0</v>
      </c>
      <c r="HW1417">
        <v>-50</v>
      </c>
      <c r="IF1417">
        <v>25</v>
      </c>
      <c r="IP1417">
        <v>25</v>
      </c>
      <c r="IZ1417">
        <v>0</v>
      </c>
      <c r="JJ1417">
        <v>0</v>
      </c>
    </row>
    <row r="1418" spans="1:278" x14ac:dyDescent="0.3">
      <c r="A1418" s="2">
        <f>IFERROR(AVERAGEIF(Customer_Revenue[[#This Row],[1/3/2022]:[3/31/2022]], "&gt;0"), 0)</f>
        <v>41.355384615384608</v>
      </c>
      <c r="B1418" s="1">
        <f>IFERROR(AVEDEV(Customer_Revenue[[#This Row],[1/3/2022]:[3/31/2022]]),0)</f>
        <v>2.9971597633136122</v>
      </c>
      <c r="C1418" s="1">
        <f>IFERROR(MAX(0,#REF!-#REF!),0)</f>
        <v>0</v>
      </c>
      <c r="D1418" s="1">
        <f>IFERROR(#REF!+#REF!,0)</f>
        <v>0</v>
      </c>
      <c r="E1418" s="2">
        <f>IFERROR(AVERAGEIF(Customer_Revenue[[#This Row],[4/1/2022]:[6/30/2022]], "&gt;0"), 0)</f>
        <v>34.375384615384611</v>
      </c>
      <c r="F1418" s="1">
        <f>IFERROR(AVEDEV(Customer_Revenue[[#This Row],[4/1/2022]:[6/30/2022]]),0)</f>
        <v>4.1534911242603565</v>
      </c>
      <c r="G1418" s="1">
        <f>IFERROR(MAX(0,#REF!-#REF!),0)</f>
        <v>0</v>
      </c>
      <c r="H1418" s="1">
        <f>IFERROR(#REF!+#REF!,0)</f>
        <v>0</v>
      </c>
      <c r="I1418" s="2">
        <f>IFERROR(AVERAGEIF(Customer_Revenue[[#This Row],[4/1/2022]:[9/30/2022]], "&gt;0"),0)</f>
        <v>33.754999999999995</v>
      </c>
      <c r="J1418" s="1">
        <f>IFERROR(AVEDEV(Customer_Revenue[[#This Row],[4/1/2022]:[9/30/2022]]),0)</f>
        <v>2.798461538461539</v>
      </c>
      <c r="K1418" s="1">
        <f>IFERROR(MAX(0,Customer_Revenue[[#This Row],[Q3 Mean]]-Customer_Revenue[[#This Row],[Q3 Mean Absolute Deviation]]),0)</f>
        <v>30.956538461538457</v>
      </c>
      <c r="L1418" s="1">
        <f>IFERROR(MAX(0,Customer_Revenue[[#This Row],[Q3 Mean]]+Customer_Revenue[[#This Row],[Q3 Mean Absolute Deviation]]),0)</f>
        <v>36.553461538461534</v>
      </c>
      <c r="M1418" s="2">
        <f>IFERROR(AVERAGEIF(Customer_Revenue[[#This Row],[10/1/2021]:[3/31/2022]], "&gt;0"),0)</f>
        <v>43.766538461538445</v>
      </c>
      <c r="N1418" s="1">
        <f>IFERROR(AVEDEV(Customer_Revenue[[#This Row],[10/1/2021]:[3/31/2022]]),0)</f>
        <v>5.0403846153846139</v>
      </c>
      <c r="O1418" s="1">
        <f>IFERROR(MAX(0,#REF!-#REF!),0)</f>
        <v>0</v>
      </c>
      <c r="P1418" s="1">
        <f>IFERROR(#REF!+#REF!,0)</f>
        <v>0</v>
      </c>
      <c r="Q1418">
        <v>15433</v>
      </c>
      <c r="W1418">
        <v>56.39</v>
      </c>
      <c r="AB1418">
        <v>38.39</v>
      </c>
      <c r="AF1418">
        <v>61.19</v>
      </c>
      <c r="AK1418">
        <v>32.39</v>
      </c>
      <c r="AN1418">
        <v>45.83</v>
      </c>
      <c r="AS1418">
        <v>67.400000000000006</v>
      </c>
      <c r="AX1418">
        <v>45.18</v>
      </c>
      <c r="BC1418">
        <v>45.83</v>
      </c>
      <c r="BH1418">
        <v>45.58</v>
      </c>
      <c r="BM1418">
        <v>37.54</v>
      </c>
      <c r="BR1418">
        <v>41.53</v>
      </c>
      <c r="BW1418">
        <v>41.53</v>
      </c>
      <c r="CB1418">
        <v>41.53</v>
      </c>
      <c r="CG1418">
        <v>41.53</v>
      </c>
      <c r="CK1418" s="17"/>
      <c r="CL1418">
        <v>37.79</v>
      </c>
      <c r="CQ1418">
        <v>41.53</v>
      </c>
      <c r="CV1418">
        <v>43.93</v>
      </c>
      <c r="DA1418">
        <v>43.93</v>
      </c>
      <c r="DF1418">
        <v>43.93</v>
      </c>
      <c r="DK1418">
        <v>43.93</v>
      </c>
      <c r="DP1418">
        <v>43.93</v>
      </c>
      <c r="DU1418">
        <v>41.53</v>
      </c>
      <c r="DZ1418">
        <v>37.270000000000003</v>
      </c>
      <c r="EE1418">
        <v>35.44</v>
      </c>
      <c r="EJ1418">
        <v>35.44</v>
      </c>
      <c r="EO1418">
        <v>47.44</v>
      </c>
      <c r="ET1418">
        <v>33.56</v>
      </c>
      <c r="EY1418">
        <v>29.83</v>
      </c>
      <c r="FD1418">
        <v>35.590000000000003</v>
      </c>
      <c r="FJ1418">
        <v>35.590000000000003</v>
      </c>
      <c r="FN1418">
        <v>33.729999999999997</v>
      </c>
      <c r="FS1418">
        <v>25.84</v>
      </c>
      <c r="FX1418">
        <v>29.83</v>
      </c>
      <c r="GC1418">
        <v>29.83</v>
      </c>
      <c r="GH1418">
        <v>49.88</v>
      </c>
      <c r="GM1418">
        <v>42.71</v>
      </c>
      <c r="GR1418">
        <v>31.01</v>
      </c>
      <c r="GW1418">
        <v>34.74</v>
      </c>
      <c r="HB1418">
        <v>34.74</v>
      </c>
      <c r="HG1418">
        <v>34.74</v>
      </c>
      <c r="HL1418">
        <v>34.74</v>
      </c>
      <c r="HQ1418">
        <v>31.01</v>
      </c>
      <c r="HV1418">
        <v>31.01</v>
      </c>
      <c r="IA1418">
        <v>31.01</v>
      </c>
      <c r="IF1418">
        <v>31.01</v>
      </c>
      <c r="IK1418">
        <v>31.01</v>
      </c>
      <c r="IP1418">
        <v>34.369999999999997</v>
      </c>
      <c r="IU1418">
        <v>34.369999999999997</v>
      </c>
      <c r="IZ1418">
        <v>34.369999999999997</v>
      </c>
      <c r="JE1418">
        <v>34.369999999999997</v>
      </c>
      <c r="JJ1418">
        <v>34.369999999999997</v>
      </c>
      <c r="JO1418">
        <v>34.369999999999997</v>
      </c>
    </row>
    <row r="1419" spans="1:278" x14ac:dyDescent="0.3">
      <c r="A1419" s="2">
        <f>IFERROR(AVERAGEIF(Customer_Revenue[[#This Row],[1/3/2022]:[3/31/2022]], "&gt;0"), 0)</f>
        <v>94.93</v>
      </c>
      <c r="B1419" s="1">
        <f>IFERROR(AVEDEV(Customer_Revenue[[#This Row],[1/3/2022]:[3/31/2022]]),0)</f>
        <v>0.41666666666666669</v>
      </c>
      <c r="C1419" s="1">
        <f>IFERROR(MAX(0,#REF!-#REF!),0)</f>
        <v>0</v>
      </c>
      <c r="D1419" s="1">
        <f>IFERROR(#REF!+#REF!,0)</f>
        <v>0</v>
      </c>
      <c r="E1419" s="2">
        <f>IFERROR(AVERAGEIF(Customer_Revenue[[#This Row],[4/1/2022]:[6/30/2022]], "&gt;0"), 0)</f>
        <v>96.62</v>
      </c>
      <c r="F1419" s="1">
        <f>IFERROR(AVEDEV(Customer_Revenue[[#This Row],[4/1/2022]:[6/30/2022]]),0)</f>
        <v>0.62857142857142534</v>
      </c>
      <c r="G1419" s="1">
        <f>IFERROR(MAX(0,#REF!-#REF!),0)</f>
        <v>0</v>
      </c>
      <c r="H1419" s="1">
        <f>IFERROR(#REF!+#REF!,0)</f>
        <v>0</v>
      </c>
      <c r="I1419" s="2">
        <f>IFERROR(AVERAGEIF(Customer_Revenue[[#This Row],[4/1/2022]:[9/30/2022]], "&gt;0"),0)</f>
        <v>97.016923076923078</v>
      </c>
      <c r="J1419" s="1">
        <f>IFERROR(AVEDEV(Customer_Revenue[[#This Row],[4/1/2022]:[9/30/2022]]),0)</f>
        <v>0.64378698224851627</v>
      </c>
      <c r="K1419" s="1">
        <f>IFERROR(MAX(0,Customer_Revenue[[#This Row],[Q3 Mean]]-Customer_Revenue[[#This Row],[Q3 Mean Absolute Deviation]]),0)</f>
        <v>96.373136094674564</v>
      </c>
      <c r="L1419" s="1">
        <f>IFERROR(MAX(0,Customer_Revenue[[#This Row],[Q3 Mean]]+Customer_Revenue[[#This Row],[Q3 Mean Absolute Deviation]]),0)</f>
        <v>97.660710059171592</v>
      </c>
      <c r="M1419" s="2">
        <f>IFERROR(AVERAGEIF(Customer_Revenue[[#This Row],[10/1/2021]:[3/31/2022]], "&gt;0"),0)</f>
        <v>94.795384615384648</v>
      </c>
      <c r="N1419" s="1">
        <f>IFERROR(AVEDEV(Customer_Revenue[[#This Row],[10/1/2021]:[3/31/2022]]),0)</f>
        <v>0.21301775147931215</v>
      </c>
      <c r="O1419" s="1">
        <f>IFERROR(MAX(0,#REF!-#REF!),0)</f>
        <v>0</v>
      </c>
      <c r="P1419" s="1">
        <f>IFERROR(#REF!+#REF!,0)</f>
        <v>0</v>
      </c>
      <c r="Q1419">
        <v>15434</v>
      </c>
      <c r="W1419">
        <v>94.68</v>
      </c>
      <c r="AF1419">
        <v>94.68</v>
      </c>
      <c r="AN1419">
        <v>94.68</v>
      </c>
      <c r="AX1419">
        <v>94.68</v>
      </c>
      <c r="BH1419">
        <v>94.68</v>
      </c>
      <c r="BR1419">
        <v>94.68</v>
      </c>
      <c r="CB1419">
        <v>94.68</v>
      </c>
      <c r="CK1419" s="17"/>
      <c r="CL1419">
        <v>94.68</v>
      </c>
      <c r="CV1419">
        <v>94.68</v>
      </c>
      <c r="DF1419">
        <v>94.68</v>
      </c>
      <c r="DP1419">
        <v>94.68</v>
      </c>
      <c r="DZ1419">
        <v>94.68</v>
      </c>
      <c r="EJ1419">
        <v>96.18</v>
      </c>
      <c r="ET1419">
        <v>96.18</v>
      </c>
      <c r="FD1419">
        <v>96.18</v>
      </c>
      <c r="FN1419">
        <v>96.18</v>
      </c>
      <c r="FX1419">
        <v>96.18</v>
      </c>
      <c r="GH1419">
        <v>96.18</v>
      </c>
      <c r="GR1419">
        <v>97.72</v>
      </c>
      <c r="HB1419">
        <v>97.72</v>
      </c>
      <c r="HL1419">
        <v>97.72</v>
      </c>
      <c r="HV1419">
        <v>97.72</v>
      </c>
      <c r="IF1419">
        <v>97.72</v>
      </c>
      <c r="IP1419">
        <v>97.24</v>
      </c>
      <c r="IZ1419">
        <v>97.24</v>
      </c>
      <c r="JJ1419">
        <v>97.24</v>
      </c>
    </row>
    <row r="1420" spans="1:278" x14ac:dyDescent="0.3">
      <c r="A1420" s="2">
        <f>IFERROR(AVERAGEIF(Customer_Revenue[[#This Row],[1/3/2022]:[3/31/2022]], "&gt;0"), 0)</f>
        <v>15.728461538461538</v>
      </c>
      <c r="B1420" s="1">
        <f>IFERROR(AVEDEV(Customer_Revenue[[#This Row],[1/3/2022]:[3/31/2022]]),0)</f>
        <v>0.42130177514792927</v>
      </c>
      <c r="C1420" s="1">
        <f>IFERROR(MAX(0,#REF!-#REF!),0)</f>
        <v>0</v>
      </c>
      <c r="D1420" s="1">
        <f>IFERROR(#REF!+#REF!,0)</f>
        <v>0</v>
      </c>
      <c r="E1420" s="2">
        <f>IFERROR(AVERAGEIF(Customer_Revenue[[#This Row],[4/1/2022]:[6/30/2022]], "&gt;0"), 0)</f>
        <v>22.116153846153846</v>
      </c>
      <c r="F1420" s="1">
        <f>IFERROR(AVEDEV(Customer_Revenue[[#This Row],[4/1/2022]:[6/30/2022]]),0)</f>
        <v>1.4333727810650887</v>
      </c>
      <c r="G1420" s="1">
        <f>IFERROR(MAX(0,#REF!-#REF!),0)</f>
        <v>0</v>
      </c>
      <c r="H1420" s="1">
        <f>IFERROR(#REF!+#REF!,0)</f>
        <v>0</v>
      </c>
      <c r="I1420" s="2">
        <f>IFERROR(AVERAGEIF(Customer_Revenue[[#This Row],[4/1/2022]:[9/30/2022]], "&gt;0"),0)</f>
        <v>22.874999999999993</v>
      </c>
      <c r="J1420" s="1">
        <f>IFERROR(AVEDEV(Customer_Revenue[[#This Row],[4/1/2022]:[9/30/2022]]),0)</f>
        <v>1.1696153846153858</v>
      </c>
      <c r="K1420" s="1">
        <f>IFERROR(MAX(0,Customer_Revenue[[#This Row],[Q3 Mean]]-Customer_Revenue[[#This Row],[Q3 Mean Absolute Deviation]]),0)</f>
        <v>21.705384615384606</v>
      </c>
      <c r="L1420" s="1">
        <f>IFERROR(MAX(0,Customer_Revenue[[#This Row],[Q3 Mean]]+Customer_Revenue[[#This Row],[Q3 Mean Absolute Deviation]]),0)</f>
        <v>24.04461538461538</v>
      </c>
      <c r="M1420" s="2">
        <f>IFERROR(AVERAGEIF(Customer_Revenue[[#This Row],[10/1/2021]:[3/31/2022]], "&gt;0"),0)</f>
        <v>19.75884615384615</v>
      </c>
      <c r="N1420" s="1">
        <f>IFERROR(AVEDEV(Customer_Revenue[[#This Row],[10/1/2021]:[3/31/2022]]),0)</f>
        <v>5.7019822485207081</v>
      </c>
      <c r="O1420" s="1">
        <f>IFERROR(MAX(0,#REF!-#REF!),0)</f>
        <v>0</v>
      </c>
      <c r="P1420" s="1">
        <f>IFERROR(#REF!+#REF!,0)</f>
        <v>0</v>
      </c>
      <c r="Q1420">
        <v>15436</v>
      </c>
      <c r="U1420">
        <v>47.7</v>
      </c>
      <c r="Z1420">
        <v>18.899999999999999</v>
      </c>
      <c r="AD1420">
        <v>34.5</v>
      </c>
      <c r="AI1420">
        <v>26.1</v>
      </c>
      <c r="AM1420">
        <v>40.5</v>
      </c>
      <c r="AR1420">
        <v>12.3</v>
      </c>
      <c r="AW1420">
        <v>11.7</v>
      </c>
      <c r="BB1420">
        <v>18.55</v>
      </c>
      <c r="BG1420">
        <v>18.55</v>
      </c>
      <c r="BL1420">
        <v>18.55</v>
      </c>
      <c r="BQ1420">
        <v>19.239999999999998</v>
      </c>
      <c r="BV1420">
        <v>18.55</v>
      </c>
      <c r="CA1420">
        <v>24.12</v>
      </c>
      <c r="CF1420">
        <v>15.77</v>
      </c>
      <c r="CK1420" s="17">
        <v>15.77</v>
      </c>
      <c r="CP1420">
        <v>15.77</v>
      </c>
      <c r="CU1420">
        <v>15.77</v>
      </c>
      <c r="CZ1420">
        <v>12.99</v>
      </c>
      <c r="DE1420">
        <v>15.77</v>
      </c>
      <c r="DJ1420">
        <v>15.77</v>
      </c>
      <c r="DO1420">
        <v>15.77</v>
      </c>
      <c r="DT1420">
        <v>15.77</v>
      </c>
      <c r="DZ1420">
        <v>15.77</v>
      </c>
      <c r="ED1420">
        <v>15.77</v>
      </c>
      <c r="EI1420">
        <v>18.010000000000002</v>
      </c>
      <c r="EN1420">
        <v>15.77</v>
      </c>
      <c r="ES1420">
        <v>15.77</v>
      </c>
      <c r="EX1420">
        <v>20.25</v>
      </c>
      <c r="FC1420">
        <v>22.97</v>
      </c>
      <c r="FH1420">
        <v>21.84</v>
      </c>
      <c r="FM1420">
        <v>24.24</v>
      </c>
      <c r="FR1420">
        <v>21.84</v>
      </c>
      <c r="FW1420">
        <v>22.44</v>
      </c>
      <c r="GB1420">
        <v>21.84</v>
      </c>
      <c r="GG1420">
        <v>21.84</v>
      </c>
      <c r="GL1420">
        <v>25.42</v>
      </c>
      <c r="GQ1420">
        <v>23.02</v>
      </c>
      <c r="GV1420">
        <v>23.02</v>
      </c>
      <c r="HA1420">
        <v>23.02</v>
      </c>
      <c r="HF1420">
        <v>26.46</v>
      </c>
      <c r="HK1420">
        <v>23.02</v>
      </c>
      <c r="HP1420">
        <v>23.02</v>
      </c>
      <c r="HU1420">
        <v>23.02</v>
      </c>
      <c r="HZ1420">
        <v>23.02</v>
      </c>
      <c r="IE1420">
        <v>23.02</v>
      </c>
      <c r="IJ1420">
        <v>23.02</v>
      </c>
      <c r="IO1420">
        <v>22.65</v>
      </c>
      <c r="IT1420">
        <v>22.65</v>
      </c>
      <c r="IY1420">
        <v>22.65</v>
      </c>
      <c r="JD1420">
        <v>22.65</v>
      </c>
      <c r="JI1420">
        <v>26.03</v>
      </c>
      <c r="JN1420">
        <v>26.03</v>
      </c>
    </row>
    <row r="1421" spans="1:278" x14ac:dyDescent="0.3">
      <c r="A1421" s="2">
        <f>IFERROR(AVERAGEIF(Customer_Revenue[[#This Row],[1/3/2022]:[3/31/2022]], "&gt;0"), 0)</f>
        <v>21.71</v>
      </c>
      <c r="B1421" s="1">
        <f>IFERROR(AVEDEV(Customer_Revenue[[#This Row],[1/3/2022]:[3/31/2022]]),0)</f>
        <v>6.030555555555555</v>
      </c>
      <c r="C1421" s="1">
        <f>IFERROR(MAX(0,#REF!-#REF!),0)</f>
        <v>0</v>
      </c>
      <c r="D1421" s="1">
        <f>IFERROR(#REF!+#REF!,0)</f>
        <v>0</v>
      </c>
      <c r="E1421" s="2">
        <f>IFERROR(AVERAGEIF(Customer_Revenue[[#This Row],[4/1/2022]:[6/30/2022]], "&gt;0"), 0)</f>
        <v>22.215714285714284</v>
      </c>
      <c r="F1421" s="1">
        <f>IFERROR(AVEDEV(Customer_Revenue[[#This Row],[4/1/2022]:[6/30/2022]]),0)</f>
        <v>0.57795918367346899</v>
      </c>
      <c r="G1421" s="1">
        <f>IFERROR(MAX(0,#REF!-#REF!),0)</f>
        <v>0</v>
      </c>
      <c r="H1421" s="1">
        <f>IFERROR(#REF!+#REF!,0)</f>
        <v>0</v>
      </c>
      <c r="I1421" s="2">
        <f>IFERROR(AVERAGEIF(Customer_Revenue[[#This Row],[4/1/2022]:[9/30/2022]], "&gt;0"),0)</f>
        <v>23.59538461538461</v>
      </c>
      <c r="J1421" s="1">
        <f>IFERROR(AVEDEV(Customer_Revenue[[#This Row],[4/1/2022]:[9/30/2022]]),0)</f>
        <v>1.8113609467455587</v>
      </c>
      <c r="K1421" s="1">
        <f>IFERROR(MAX(0,Customer_Revenue[[#This Row],[Q3 Mean]]-Customer_Revenue[[#This Row],[Q3 Mean Absolute Deviation]]),0)</f>
        <v>21.784023668639051</v>
      </c>
      <c r="L1421" s="1">
        <f>IFERROR(MAX(0,Customer_Revenue[[#This Row],[Q3 Mean]]+Customer_Revenue[[#This Row],[Q3 Mean Absolute Deviation]]),0)</f>
        <v>25.406745562130169</v>
      </c>
      <c r="M1421" s="2">
        <f>IFERROR(AVERAGEIF(Customer_Revenue[[#This Row],[10/1/2021]:[3/31/2022]], "&gt;0"),0)</f>
        <v>21.710000000000004</v>
      </c>
      <c r="N1421" s="1">
        <f>IFERROR(AVEDEV(Customer_Revenue[[#This Row],[10/1/2021]:[3/31/2022]]),0)</f>
        <v>3.083076923076923</v>
      </c>
      <c r="O1421" s="1">
        <f>IFERROR(MAX(0,#REF!-#REF!),0)</f>
        <v>0</v>
      </c>
      <c r="P1421" s="1">
        <f>IFERROR(#REF!+#REF!,0)</f>
        <v>0</v>
      </c>
      <c r="Q1421">
        <v>15437</v>
      </c>
      <c r="U1421">
        <v>21.71</v>
      </c>
      <c r="AD1421">
        <v>21.71</v>
      </c>
      <c r="AO1421">
        <v>21.71</v>
      </c>
      <c r="AY1421">
        <v>21.71</v>
      </c>
      <c r="BI1421">
        <v>21.71</v>
      </c>
      <c r="BS1421">
        <v>21.71</v>
      </c>
      <c r="CC1421">
        <v>21.71</v>
      </c>
      <c r="CK1421" s="17"/>
      <c r="CM1421">
        <v>21.71</v>
      </c>
      <c r="CY1421">
        <v>0</v>
      </c>
      <c r="DG1421">
        <v>21.71</v>
      </c>
      <c r="DQ1421">
        <v>21.71</v>
      </c>
      <c r="EA1421">
        <v>21.71</v>
      </c>
      <c r="EK1421">
        <v>21.71</v>
      </c>
      <c r="EU1421">
        <v>21.71</v>
      </c>
      <c r="FE1421">
        <v>21.71</v>
      </c>
      <c r="FO1421">
        <v>21.71</v>
      </c>
      <c r="FY1421">
        <v>21.71</v>
      </c>
      <c r="GI1421">
        <v>22.89</v>
      </c>
      <c r="GS1421">
        <v>22.89</v>
      </c>
      <c r="HC1421">
        <v>22.89</v>
      </c>
      <c r="HM1421">
        <v>22.89</v>
      </c>
      <c r="HW1421">
        <v>22.89</v>
      </c>
      <c r="IG1421">
        <v>22.89</v>
      </c>
      <c r="IQ1421">
        <v>27.52</v>
      </c>
      <c r="JA1421">
        <v>27.52</v>
      </c>
      <c r="JK1421">
        <v>27.52</v>
      </c>
    </row>
    <row r="1422" spans="1:278" x14ac:dyDescent="0.3">
      <c r="A1422" s="2">
        <f>IFERROR(AVERAGEIF(Customer_Revenue[[#This Row],[1/3/2022]:[3/31/2022]], "&gt;0"), 0)</f>
        <v>17.423999999999999</v>
      </c>
      <c r="B1422" s="1">
        <f>IFERROR(AVEDEV(Customer_Revenue[[#This Row],[1/3/2022]:[3/31/2022]]),0)</f>
        <v>8.2480473372781073</v>
      </c>
      <c r="C1422" s="1">
        <f>IFERROR(MAX(0,#REF!-#REF!),0)</f>
        <v>0</v>
      </c>
      <c r="D1422" s="1">
        <f>IFERROR(#REF!+#REF!,0)</f>
        <v>0</v>
      </c>
      <c r="E1422" s="2">
        <f>IFERROR(AVERAGEIF(Customer_Revenue[[#This Row],[4/1/2022]:[6/30/2022]], "&gt;0"), 0)</f>
        <v>15</v>
      </c>
      <c r="F1422" s="1">
        <f>IFERROR(AVEDEV(Customer_Revenue[[#This Row],[4/1/2022]:[6/30/2022]]),0)</f>
        <v>0</v>
      </c>
      <c r="G1422" s="1">
        <f>IFERROR(MAX(0,#REF!-#REF!),0)</f>
        <v>0</v>
      </c>
      <c r="H1422" s="1">
        <f>IFERROR(#REF!+#REF!,0)</f>
        <v>0</v>
      </c>
      <c r="I1422" s="2">
        <f>IFERROR(AVERAGEIF(Customer_Revenue[[#This Row],[4/1/2022]:[9/30/2022]], "&gt;0"),0)</f>
        <v>15</v>
      </c>
      <c r="J1422" s="1">
        <f>IFERROR(AVEDEV(Customer_Revenue[[#This Row],[4/1/2022]:[9/30/2022]]),0)</f>
        <v>0</v>
      </c>
      <c r="K1422" s="1">
        <f>IFERROR(MAX(0,Customer_Revenue[[#This Row],[Q3 Mean]]-Customer_Revenue[[#This Row],[Q3 Mean Absolute Deviation]]),0)</f>
        <v>15</v>
      </c>
      <c r="L1422" s="1">
        <f>IFERROR(MAX(0,Customer_Revenue[[#This Row],[Q3 Mean]]+Customer_Revenue[[#This Row],[Q3 Mean Absolute Deviation]]),0)</f>
        <v>15</v>
      </c>
      <c r="M1422" s="2">
        <f>IFERROR(AVERAGEIF(Customer_Revenue[[#This Row],[10/1/2021]:[3/31/2022]], "&gt;0"),0)</f>
        <v>26.249285714285715</v>
      </c>
      <c r="N1422" s="1">
        <f>IFERROR(AVEDEV(Customer_Revenue[[#This Row],[10/1/2021]:[3/31/2022]]),0)</f>
        <v>13.106639231824419</v>
      </c>
      <c r="O1422" s="1">
        <f>IFERROR(MAX(0,#REF!-#REF!),0)</f>
        <v>0</v>
      </c>
      <c r="P1422" s="1">
        <f>IFERROR(#REF!+#REF!,0)</f>
        <v>0</v>
      </c>
      <c r="Q1422">
        <v>15438</v>
      </c>
      <c r="T1422">
        <v>39.200000000000003</v>
      </c>
      <c r="Y1422">
        <v>45.38</v>
      </c>
      <c r="AD1422">
        <v>30.25</v>
      </c>
      <c r="AH1422">
        <v>60.25</v>
      </c>
      <c r="AL1422">
        <v>21.05</v>
      </c>
      <c r="AQ1422">
        <v>21.06</v>
      </c>
      <c r="AV1422">
        <v>21.06</v>
      </c>
      <c r="BA1422">
        <v>21.06</v>
      </c>
      <c r="BF1422">
        <v>21.06</v>
      </c>
      <c r="BK1422">
        <v>0</v>
      </c>
      <c r="BP1422">
        <v>0</v>
      </c>
      <c r="BU1422">
        <v>0</v>
      </c>
      <c r="BZ1422">
        <v>0</v>
      </c>
      <c r="CE1422">
        <v>0</v>
      </c>
      <c r="CJ1422">
        <v>0</v>
      </c>
      <c r="CK1422" s="17"/>
      <c r="CO1422">
        <v>0</v>
      </c>
      <c r="CT1422">
        <v>0</v>
      </c>
      <c r="CY1422">
        <v>0</v>
      </c>
      <c r="DD1422">
        <v>0</v>
      </c>
      <c r="DI1422">
        <v>0</v>
      </c>
      <c r="DN1422">
        <v>0</v>
      </c>
      <c r="DS1422">
        <v>0</v>
      </c>
      <c r="DU1422">
        <v>21.06</v>
      </c>
      <c r="DZ1422">
        <v>21.06</v>
      </c>
      <c r="EE1422">
        <v>15</v>
      </c>
      <c r="EJ1422">
        <v>15</v>
      </c>
      <c r="EO1422">
        <v>15</v>
      </c>
      <c r="ET1422">
        <v>15</v>
      </c>
      <c r="EY1422">
        <v>15</v>
      </c>
      <c r="FD1422">
        <v>15</v>
      </c>
      <c r="FJ1422">
        <v>15</v>
      </c>
      <c r="FN1422">
        <v>15</v>
      </c>
      <c r="FS1422">
        <v>15</v>
      </c>
      <c r="FX1422">
        <v>15</v>
      </c>
      <c r="GC1422">
        <v>15</v>
      </c>
      <c r="GH1422">
        <v>15</v>
      </c>
      <c r="GM1422">
        <v>15</v>
      </c>
      <c r="GR1422">
        <v>15</v>
      </c>
      <c r="GW1422">
        <v>15</v>
      </c>
      <c r="HB1422">
        <v>15</v>
      </c>
      <c r="HG1422">
        <v>15</v>
      </c>
      <c r="HL1422">
        <v>15</v>
      </c>
      <c r="HQ1422">
        <v>15</v>
      </c>
      <c r="HV1422">
        <v>15</v>
      </c>
      <c r="IA1422">
        <v>15</v>
      </c>
      <c r="IF1422">
        <v>15</v>
      </c>
      <c r="IK1422">
        <v>15</v>
      </c>
      <c r="IP1422">
        <v>15</v>
      </c>
      <c r="IU1422">
        <v>15</v>
      </c>
      <c r="IZ1422">
        <v>15</v>
      </c>
      <c r="JE1422">
        <v>15</v>
      </c>
      <c r="JJ1422">
        <v>15</v>
      </c>
      <c r="JO1422">
        <v>15</v>
      </c>
    </row>
    <row r="1423" spans="1:278" x14ac:dyDescent="0.3">
      <c r="A1423" s="2">
        <f>IFERROR(AVERAGEIF(Customer_Revenue[[#This Row],[1/3/2022]:[3/31/2022]], "&gt;0"), 0)</f>
        <v>45.725999999999999</v>
      </c>
      <c r="B1423" s="1">
        <f>IFERROR(AVEDEV(Customer_Revenue[[#This Row],[1/3/2022]:[3/31/2022]]),0)</f>
        <v>13.936666666666667</v>
      </c>
      <c r="C1423" s="1">
        <f>IFERROR(MAX(0,#REF!-#REF!),0)</f>
        <v>0</v>
      </c>
      <c r="D1423" s="1">
        <f>IFERROR(#REF!+#REF!,0)</f>
        <v>0</v>
      </c>
      <c r="E1423" s="2">
        <f>IFERROR(AVERAGEIF(Customer_Revenue[[#This Row],[4/1/2022]:[6/30/2022]], "&gt;0"), 0)</f>
        <v>40.902857142857144</v>
      </c>
      <c r="F1423" s="1">
        <f>IFERROR(AVEDEV(Customer_Revenue[[#This Row],[4/1/2022]:[6/30/2022]]),0)</f>
        <v>6.0097959183673479</v>
      </c>
      <c r="G1423" s="1">
        <f>IFERROR(MAX(0,#REF!-#REF!),0)</f>
        <v>0</v>
      </c>
      <c r="H1423" s="1">
        <f>IFERROR(#REF!+#REF!,0)</f>
        <v>0</v>
      </c>
      <c r="I1423" s="2">
        <f>IFERROR(AVERAGEIF(Customer_Revenue[[#This Row],[4/1/2022]:[9/30/2022]], "&gt;0"),0)</f>
        <v>48.316153846153846</v>
      </c>
      <c r="J1423" s="1">
        <f>IFERROR(AVEDEV(Customer_Revenue[[#This Row],[4/1/2022]:[9/30/2022]]),0)</f>
        <v>13.30857142857143</v>
      </c>
      <c r="K1423" s="1">
        <f>IFERROR(MAX(0,Customer_Revenue[[#This Row],[Q3 Mean]]-Customer_Revenue[[#This Row],[Q3 Mean Absolute Deviation]]),0)</f>
        <v>35.007582417582412</v>
      </c>
      <c r="L1423" s="1">
        <f>IFERROR(MAX(0,Customer_Revenue[[#This Row],[Q3 Mean]]+Customer_Revenue[[#This Row],[Q3 Mean Absolute Deviation]]),0)</f>
        <v>61.624725274725279</v>
      </c>
      <c r="M1423" s="2">
        <f>IFERROR(AVERAGEIF(Customer_Revenue[[#This Row],[10/1/2021]:[3/31/2022]], "&gt;0"),0)</f>
        <v>72.724166666666662</v>
      </c>
      <c r="N1423" s="1">
        <f>IFERROR(AVEDEV(Customer_Revenue[[#This Row],[10/1/2021]:[3/31/2022]]),0)</f>
        <v>29.912307692307692</v>
      </c>
      <c r="O1423" s="1">
        <f>IFERROR(MAX(0,#REF!-#REF!),0)</f>
        <v>0</v>
      </c>
      <c r="P1423" s="1">
        <f>IFERROR(#REF!+#REF!,0)</f>
        <v>0</v>
      </c>
      <c r="Q1423">
        <v>15439</v>
      </c>
      <c r="U1423">
        <v>81.88</v>
      </c>
      <c r="AD1423">
        <v>102.71</v>
      </c>
      <c r="AM1423">
        <v>211.23</v>
      </c>
      <c r="AW1423">
        <v>61.95</v>
      </c>
      <c r="BG1423">
        <v>62.45</v>
      </c>
      <c r="BQ1423">
        <v>62.47</v>
      </c>
      <c r="CA1423">
        <v>61.37</v>
      </c>
      <c r="CK1423" s="17"/>
      <c r="CW1423">
        <v>0</v>
      </c>
      <c r="CX1423">
        <v>61.37</v>
      </c>
      <c r="DE1423">
        <v>55.96</v>
      </c>
      <c r="DO1423">
        <v>38.74</v>
      </c>
      <c r="DY1423">
        <v>34.4</v>
      </c>
      <c r="EI1423">
        <v>38.159999999999997</v>
      </c>
      <c r="ES1423">
        <v>35.979999999999997</v>
      </c>
      <c r="FC1423">
        <v>35.979999999999997</v>
      </c>
      <c r="FM1423">
        <v>35.979999999999997</v>
      </c>
      <c r="FW1423">
        <v>42.46</v>
      </c>
      <c r="GG1423">
        <v>60.38</v>
      </c>
      <c r="GQ1423">
        <v>37.770000000000003</v>
      </c>
      <c r="HA1423">
        <v>37.770000000000003</v>
      </c>
      <c r="HE1423">
        <v>54.08</v>
      </c>
      <c r="HK1423">
        <v>39.82</v>
      </c>
      <c r="HU1423">
        <v>60.03</v>
      </c>
      <c r="IE1423">
        <v>62.08</v>
      </c>
      <c r="IO1423">
        <v>0</v>
      </c>
      <c r="IY1423">
        <v>59.66</v>
      </c>
      <c r="JI1423">
        <v>66.12</v>
      </c>
    </row>
    <row r="1424" spans="1:278" x14ac:dyDescent="0.3">
      <c r="A1424" s="2">
        <f>IFERROR(AVERAGEIF(Customer_Revenue[[#This Row],[1/3/2022]:[3/31/2022]], "&gt;0"), 0)</f>
        <v>129.77538461538458</v>
      </c>
      <c r="B1424" s="1">
        <f>IFERROR(AVEDEV(Customer_Revenue[[#This Row],[1/3/2022]:[3/31/2022]]),0)</f>
        <v>27.710204081632646</v>
      </c>
      <c r="C1424" s="1">
        <f>IFERROR(MAX(0,#REF!-#REF!),0)</f>
        <v>0</v>
      </c>
      <c r="D1424" s="1">
        <f>IFERROR(#REF!+#REF!,0)</f>
        <v>0</v>
      </c>
      <c r="E1424" s="2">
        <f>IFERROR(AVERAGEIF(Customer_Revenue[[#This Row],[4/1/2022]:[6/30/2022]], "&gt;0"), 0)</f>
        <v>145.59384615384613</v>
      </c>
      <c r="F1424" s="1">
        <f>IFERROR(AVEDEV(Customer_Revenue[[#This Row],[4/1/2022]:[6/30/2022]]),0)</f>
        <v>0.55857988165680494</v>
      </c>
      <c r="G1424" s="1">
        <f>IFERROR(MAX(0,#REF!-#REF!),0)</f>
        <v>0</v>
      </c>
      <c r="H1424" s="1">
        <f>IFERROR(#REF!+#REF!,0)</f>
        <v>0</v>
      </c>
      <c r="I1424" s="2">
        <f>IFERROR(AVERAGEIF(Customer_Revenue[[#This Row],[4/1/2022]:[9/30/2022]], "&gt;0"),0)</f>
        <v>145.85730769230764</v>
      </c>
      <c r="J1424" s="1">
        <f>IFERROR(AVEDEV(Customer_Revenue[[#This Row],[4/1/2022]:[9/30/2022]]),0)</f>
        <v>0.44142011834321254</v>
      </c>
      <c r="K1424" s="1">
        <f>IFERROR(MAX(0,Customer_Revenue[[#This Row],[Q3 Mean]]-Customer_Revenue[[#This Row],[Q3 Mean Absolute Deviation]]),0)</f>
        <v>145.41588757396443</v>
      </c>
      <c r="L1424" s="1">
        <f>IFERROR(MAX(0,Customer_Revenue[[#This Row],[Q3 Mean]]+Customer_Revenue[[#This Row],[Q3 Mean Absolute Deviation]]),0)</f>
        <v>146.29872781065086</v>
      </c>
      <c r="M1424" s="2">
        <f>IFERROR(AVERAGEIF(Customer_Revenue[[#This Row],[10/1/2021]:[3/31/2022]], "&gt;0"),0)</f>
        <v>127.13111111111108</v>
      </c>
      <c r="N1424" s="1">
        <f>IFERROR(AVEDEV(Customer_Revenue[[#This Row],[10/1/2021]:[3/31/2022]]),0)</f>
        <v>21.224803804994067</v>
      </c>
      <c r="O1424" s="1">
        <f>IFERROR(MAX(0,#REF!-#REF!),0)</f>
        <v>0</v>
      </c>
      <c r="P1424" s="1">
        <f>IFERROR(#REF!+#REF!,0)</f>
        <v>0</v>
      </c>
      <c r="Q1424">
        <v>15440</v>
      </c>
      <c r="T1424">
        <v>121.14</v>
      </c>
      <c r="Y1424">
        <v>121.14</v>
      </c>
      <c r="AD1424">
        <v>121.14</v>
      </c>
      <c r="AH1424">
        <v>121.14</v>
      </c>
      <c r="AL1424">
        <v>121.14</v>
      </c>
      <c r="AP1424">
        <v>121.14</v>
      </c>
      <c r="AU1424">
        <v>121.14</v>
      </c>
      <c r="AZ1424">
        <v>121.14</v>
      </c>
      <c r="BF1424">
        <v>121.14</v>
      </c>
      <c r="BJ1424">
        <v>131.04</v>
      </c>
      <c r="BO1424">
        <v>131.04</v>
      </c>
      <c r="BT1424">
        <v>131.04</v>
      </c>
      <c r="BX1424">
        <v>0</v>
      </c>
      <c r="BY1424">
        <v>131.04</v>
      </c>
      <c r="CD1424">
        <v>131.04</v>
      </c>
      <c r="CI1424">
        <v>131.04</v>
      </c>
      <c r="CK1424" s="17"/>
      <c r="CN1424">
        <v>131.04</v>
      </c>
      <c r="CS1424">
        <v>131.04</v>
      </c>
      <c r="CX1424">
        <v>131.04</v>
      </c>
      <c r="DC1424">
        <v>145.13999999999999</v>
      </c>
      <c r="DD1424">
        <v>-35.25</v>
      </c>
      <c r="DH1424">
        <v>116.94</v>
      </c>
      <c r="DM1424">
        <v>145.13999999999999</v>
      </c>
      <c r="DR1424">
        <v>145.13999999999999</v>
      </c>
      <c r="DW1424">
        <v>145.13999999999999</v>
      </c>
      <c r="EB1424">
        <v>123.99</v>
      </c>
      <c r="EG1424">
        <v>102.84</v>
      </c>
      <c r="EL1424">
        <v>145.13999999999999</v>
      </c>
      <c r="EQ1424">
        <v>93.45</v>
      </c>
      <c r="EV1424">
        <v>145.13999999999999</v>
      </c>
      <c r="FA1424">
        <v>145.13999999999999</v>
      </c>
      <c r="FF1424">
        <v>145.13999999999999</v>
      </c>
      <c r="FK1424">
        <v>145.13999999999999</v>
      </c>
      <c r="FP1424">
        <v>145.13999999999999</v>
      </c>
      <c r="FU1424">
        <v>145.13999999999999</v>
      </c>
      <c r="FZ1424">
        <v>145.13999999999999</v>
      </c>
      <c r="GE1424">
        <v>145.13999999999999</v>
      </c>
      <c r="GJ1424">
        <v>146.32</v>
      </c>
      <c r="GO1424">
        <v>146.32</v>
      </c>
      <c r="GT1424">
        <v>146.32</v>
      </c>
      <c r="GY1424">
        <v>146.32</v>
      </c>
      <c r="HD1424">
        <v>146.32</v>
      </c>
      <c r="HI1424">
        <v>146.32</v>
      </c>
      <c r="HN1424">
        <v>146.32</v>
      </c>
      <c r="HS1424">
        <v>146.32</v>
      </c>
      <c r="HX1424">
        <v>146.32</v>
      </c>
      <c r="IC1424">
        <v>146.32</v>
      </c>
      <c r="IH1424">
        <v>146.32</v>
      </c>
      <c r="IM1424">
        <v>145.94999999999999</v>
      </c>
      <c r="IR1424">
        <v>145.94999999999999</v>
      </c>
      <c r="IW1424">
        <v>145.94999999999999</v>
      </c>
      <c r="JB1424">
        <v>145.94999999999999</v>
      </c>
      <c r="JG1424">
        <v>145.94999999999999</v>
      </c>
      <c r="JL1424">
        <v>145.94999999999999</v>
      </c>
      <c r="JQ1424">
        <v>145.94999999999999</v>
      </c>
    </row>
    <row r="1425" spans="1:278" x14ac:dyDescent="0.3">
      <c r="A1425" s="2">
        <f>IFERROR(AVERAGEIF(Customer_Revenue[[#This Row],[1/3/2022]:[3/31/2022]], "&gt;0"), 0)</f>
        <v>95.870769230769227</v>
      </c>
      <c r="B1425" s="1">
        <f>IFERROR(AVEDEV(Customer_Revenue[[#This Row],[1/3/2022]:[3/31/2022]]),0)</f>
        <v>50.07921875000001</v>
      </c>
      <c r="C1425" s="1">
        <f>IFERROR(MAX(0,#REF!-#REF!),0)</f>
        <v>0</v>
      </c>
      <c r="D1425" s="1">
        <f>IFERROR(#REF!+#REF!,0)</f>
        <v>0</v>
      </c>
      <c r="E1425" s="2">
        <f>IFERROR(AVERAGEIF(Customer_Revenue[[#This Row],[4/1/2022]:[6/30/2022]], "&gt;0"), 0)</f>
        <v>112.66583333333334</v>
      </c>
      <c r="F1425" s="1">
        <f>IFERROR(AVEDEV(Customer_Revenue[[#This Row],[4/1/2022]:[6/30/2022]]),0)</f>
        <v>20.951111111111114</v>
      </c>
      <c r="G1425" s="1">
        <f>IFERROR(MAX(0,#REF!-#REF!),0)</f>
        <v>0</v>
      </c>
      <c r="H1425" s="1">
        <f>IFERROR(#REF!+#REF!,0)</f>
        <v>0</v>
      </c>
      <c r="I1425" s="2">
        <f>IFERROR(AVERAGEIF(Customer_Revenue[[#This Row],[4/1/2022]:[9/30/2022]], "&gt;0"),0)</f>
        <v>113.80375000000002</v>
      </c>
      <c r="J1425" s="1">
        <f>IFERROR(AVEDEV(Customer_Revenue[[#This Row],[4/1/2022]:[9/30/2022]]),0)</f>
        <v>39.877064471879287</v>
      </c>
      <c r="K1425" s="1">
        <f>IFERROR(MAX(0,Customer_Revenue[[#This Row],[Q3 Mean]]-Customer_Revenue[[#This Row],[Q3 Mean Absolute Deviation]]),0)</f>
        <v>73.926685528120743</v>
      </c>
      <c r="L1425" s="1">
        <f>IFERROR(MAX(0,Customer_Revenue[[#This Row],[Q3 Mean]]+Customer_Revenue[[#This Row],[Q3 Mean Absolute Deviation]]),0)</f>
        <v>153.6808144718793</v>
      </c>
      <c r="M1425" s="2">
        <f>IFERROR(AVERAGEIF(Customer_Revenue[[#This Row],[10/1/2021]:[3/31/2022]], "&gt;0"),0)</f>
        <v>104.71576923076924</v>
      </c>
      <c r="N1425" s="1">
        <f>IFERROR(AVEDEV(Customer_Revenue[[#This Row],[10/1/2021]:[3/31/2022]]),0)</f>
        <v>49.597022222222208</v>
      </c>
      <c r="O1425" s="1">
        <f>IFERROR(MAX(0,#REF!-#REF!),0)</f>
        <v>0</v>
      </c>
      <c r="P1425" s="1">
        <f>IFERROR(#REF!+#REF!,0)</f>
        <v>0</v>
      </c>
      <c r="Q1425">
        <v>15441</v>
      </c>
      <c r="W1425">
        <v>90.48</v>
      </c>
      <c r="AB1425">
        <v>96.72</v>
      </c>
      <c r="AF1425">
        <v>70.95</v>
      </c>
      <c r="AK1425">
        <v>89.79</v>
      </c>
      <c r="AP1425">
        <v>85.65</v>
      </c>
      <c r="AU1425">
        <v>64.97</v>
      </c>
      <c r="AZ1425">
        <v>112</v>
      </c>
      <c r="BE1425">
        <v>112</v>
      </c>
      <c r="BJ1425">
        <v>112</v>
      </c>
      <c r="BO1425">
        <v>112</v>
      </c>
      <c r="BT1425">
        <v>290.5</v>
      </c>
      <c r="BV1425">
        <v>-142.80000000000001</v>
      </c>
      <c r="BY1425">
        <v>91.53</v>
      </c>
      <c r="CD1425">
        <v>147.69999999999999</v>
      </c>
      <c r="CH1425">
        <v>-71.400000000000006</v>
      </c>
      <c r="CI1425">
        <v>147.69999999999999</v>
      </c>
      <c r="CJ1425">
        <v>-53.55</v>
      </c>
      <c r="CK1425" s="17"/>
      <c r="CN1425">
        <v>40.6</v>
      </c>
      <c r="CS1425">
        <v>36.4</v>
      </c>
      <c r="CX1425">
        <v>112</v>
      </c>
      <c r="DC1425">
        <v>70.53</v>
      </c>
      <c r="DH1425">
        <v>112</v>
      </c>
      <c r="DM1425">
        <v>72.63</v>
      </c>
      <c r="DR1425">
        <v>112</v>
      </c>
      <c r="DW1425">
        <v>112</v>
      </c>
      <c r="DX1425">
        <v>0</v>
      </c>
      <c r="EB1425">
        <v>133.53</v>
      </c>
      <c r="EG1425">
        <v>117.7</v>
      </c>
      <c r="EL1425">
        <v>67.83</v>
      </c>
      <c r="EQ1425">
        <v>111.4</v>
      </c>
      <c r="EV1425">
        <v>87.78</v>
      </c>
      <c r="FA1425">
        <v>109.83</v>
      </c>
      <c r="FF1425">
        <v>103.53</v>
      </c>
      <c r="FK1425">
        <v>85.15</v>
      </c>
      <c r="FP1425">
        <v>125.58</v>
      </c>
      <c r="FU1425">
        <v>87.78</v>
      </c>
      <c r="FZ1425">
        <v>119.28</v>
      </c>
      <c r="GE1425">
        <v>117.7</v>
      </c>
      <c r="GO1425">
        <v>213.81</v>
      </c>
      <c r="GT1425">
        <v>87.74</v>
      </c>
      <c r="GY1425">
        <v>110.32</v>
      </c>
      <c r="HD1425">
        <v>103.49</v>
      </c>
      <c r="HN1425">
        <v>200.68</v>
      </c>
      <c r="HS1425">
        <v>108.74</v>
      </c>
      <c r="HX1425">
        <v>115.04</v>
      </c>
      <c r="IC1425">
        <v>105.07</v>
      </c>
      <c r="IH1425">
        <v>115.04</v>
      </c>
      <c r="IM1425">
        <v>87.26</v>
      </c>
      <c r="IR1425">
        <v>62.59</v>
      </c>
      <c r="IW1425">
        <v>150.26</v>
      </c>
      <c r="IZ1425">
        <v>150.26</v>
      </c>
      <c r="JB1425">
        <v>0</v>
      </c>
      <c r="JE1425">
        <v>-81</v>
      </c>
      <c r="JG1425">
        <v>126.64</v>
      </c>
      <c r="JL1425">
        <v>54.71</v>
      </c>
      <c r="JP1425">
        <v>-45.68</v>
      </c>
      <c r="JQ1425">
        <v>103.01</v>
      </c>
    </row>
    <row r="1426" spans="1:278" x14ac:dyDescent="0.3">
      <c r="A1426" s="2">
        <f>IFERROR(AVERAGEIF(Customer_Revenue[[#This Row],[1/3/2022]:[3/31/2022]], "&gt;0"), 0)</f>
        <v>49.830000000000005</v>
      </c>
      <c r="B1426" s="1">
        <f>IFERROR(AVEDEV(Customer_Revenue[[#This Row],[1/3/2022]:[3/31/2022]]),0)</f>
        <v>7.1054273576010019E-15</v>
      </c>
      <c r="C1426" s="1">
        <f>IFERROR(MAX(0,#REF!-#REF!),0)</f>
        <v>0</v>
      </c>
      <c r="D1426" s="1">
        <f>IFERROR(#REF!+#REF!,0)</f>
        <v>0</v>
      </c>
      <c r="E1426" s="2">
        <f>IFERROR(AVERAGEIF(Customer_Revenue[[#This Row],[4/1/2022]:[6/30/2022]], "&gt;0"), 0)</f>
        <v>50.223333333333329</v>
      </c>
      <c r="F1426" s="1">
        <f>IFERROR(AVEDEV(Customer_Revenue[[#This Row],[4/1/2022]:[6/30/2022]]),0)</f>
        <v>0.52444444444444349</v>
      </c>
      <c r="G1426" s="1">
        <f>IFERROR(MAX(0,#REF!-#REF!),0)</f>
        <v>0</v>
      </c>
      <c r="H1426" s="1">
        <f>IFERROR(#REF!+#REF!,0)</f>
        <v>0</v>
      </c>
      <c r="I1426" s="2">
        <f>IFERROR(AVERAGEIF(Customer_Revenue[[#This Row],[4/1/2022]:[9/30/2022]], "&gt;0"),0)</f>
        <v>50.567142857142855</v>
      </c>
      <c r="J1426" s="1">
        <f>IFERROR(AVEDEV(Customer_Revenue[[#This Row],[4/1/2022]:[9/30/2022]]),0)</f>
        <v>0.42122448979591909</v>
      </c>
      <c r="K1426" s="1">
        <f>IFERROR(MAX(0,Customer_Revenue[[#This Row],[Q3 Mean]]-Customer_Revenue[[#This Row],[Q3 Mean Absolute Deviation]]),0)</f>
        <v>50.145918367346937</v>
      </c>
      <c r="L1426" s="1">
        <f>IFERROR(MAX(0,Customer_Revenue[[#This Row],[Q3 Mean]]+Customer_Revenue[[#This Row],[Q3 Mean Absolute Deviation]]),0)</f>
        <v>50.988367346938773</v>
      </c>
      <c r="M1426" s="2">
        <f>IFERROR(AVERAGEIF(Customer_Revenue[[#This Row],[10/1/2021]:[3/31/2022]], "&gt;0"),0)</f>
        <v>49.829999999999991</v>
      </c>
      <c r="N1426" s="1">
        <f>IFERROR(AVEDEV(Customer_Revenue[[#This Row],[10/1/2021]:[3/31/2022]]),0)</f>
        <v>7.1054273576010019E-15</v>
      </c>
      <c r="O1426" s="1">
        <f>IFERROR(MAX(0,#REF!-#REF!),0)</f>
        <v>0</v>
      </c>
      <c r="P1426" s="1">
        <f>IFERROR(#REF!+#REF!,0)</f>
        <v>0</v>
      </c>
      <c r="Q1426">
        <v>15442</v>
      </c>
      <c r="AI1426">
        <v>49.83</v>
      </c>
      <c r="BF1426">
        <v>49.83</v>
      </c>
      <c r="BY1426">
        <v>49.83</v>
      </c>
      <c r="CK1426" s="17"/>
      <c r="CS1426">
        <v>49.83</v>
      </c>
      <c r="DM1426">
        <v>49.83</v>
      </c>
      <c r="EG1426">
        <v>49.83</v>
      </c>
      <c r="FA1426">
        <v>49.83</v>
      </c>
      <c r="FU1426">
        <v>49.83</v>
      </c>
      <c r="GO1426">
        <v>51.01</v>
      </c>
      <c r="HI1426">
        <v>51.01</v>
      </c>
      <c r="IC1426">
        <v>51.01</v>
      </c>
      <c r="IW1426">
        <v>50.64</v>
      </c>
      <c r="JQ1426">
        <v>50.64</v>
      </c>
    </row>
    <row r="1427" spans="1:278" x14ac:dyDescent="0.3">
      <c r="A1427" s="2">
        <f>IFERROR(AVERAGEIF(Customer_Revenue[[#This Row],[1/3/2022]:[3/31/2022]], "&gt;0"), 0)</f>
        <v>46.47</v>
      </c>
      <c r="B1427" s="1">
        <f>IFERROR(AVEDEV(Customer_Revenue[[#This Row],[1/3/2022]:[3/31/2022]]),0)</f>
        <v>0</v>
      </c>
      <c r="C1427" s="1">
        <f>IFERROR(MAX(0,#REF!-#REF!),0)</f>
        <v>0</v>
      </c>
      <c r="D1427" s="1">
        <f>IFERROR(#REF!+#REF!,0)</f>
        <v>0</v>
      </c>
      <c r="E1427" s="2">
        <f>IFERROR(AVERAGEIF(Customer_Revenue[[#This Row],[4/1/2022]:[6/30/2022]], "&gt;0"), 0)</f>
        <v>46.863333333333337</v>
      </c>
      <c r="F1427" s="1">
        <f>IFERROR(AVEDEV(Customer_Revenue[[#This Row],[4/1/2022]:[6/30/2022]]),0)</f>
        <v>0.52444444444444593</v>
      </c>
      <c r="G1427" s="1">
        <f>IFERROR(MAX(0,#REF!-#REF!),0)</f>
        <v>0</v>
      </c>
      <c r="H1427" s="1">
        <f>IFERROR(#REF!+#REF!,0)</f>
        <v>0</v>
      </c>
      <c r="I1427" s="2">
        <f>IFERROR(AVERAGEIF(Customer_Revenue[[#This Row],[4/1/2022]:[9/30/2022]], "&gt;0"),0)</f>
        <v>47.207142857142863</v>
      </c>
      <c r="J1427" s="1">
        <f>IFERROR(AVEDEV(Customer_Revenue[[#This Row],[4/1/2022]:[9/30/2022]]),0)</f>
        <v>0.42122448979591604</v>
      </c>
      <c r="K1427" s="1">
        <f>IFERROR(MAX(0,Customer_Revenue[[#This Row],[Q3 Mean]]-Customer_Revenue[[#This Row],[Q3 Mean Absolute Deviation]]),0)</f>
        <v>46.785918367346945</v>
      </c>
      <c r="L1427" s="1">
        <f>IFERROR(MAX(0,Customer_Revenue[[#This Row],[Q3 Mean]]+Customer_Revenue[[#This Row],[Q3 Mean Absolute Deviation]]),0)</f>
        <v>47.628367346938781</v>
      </c>
      <c r="M1427" s="2">
        <f>IFERROR(AVERAGEIF(Customer_Revenue[[#This Row],[10/1/2021]:[3/31/2022]], "&gt;0"),0)</f>
        <v>46.47</v>
      </c>
      <c r="N1427" s="1">
        <f>IFERROR(AVEDEV(Customer_Revenue[[#This Row],[10/1/2021]:[3/31/2022]]),0)</f>
        <v>0</v>
      </c>
      <c r="O1427" s="1">
        <f>IFERROR(MAX(0,#REF!-#REF!),0)</f>
        <v>0</v>
      </c>
      <c r="P1427" s="1">
        <f>IFERROR(#REF!+#REF!,0)</f>
        <v>0</v>
      </c>
      <c r="Q1427">
        <v>15443</v>
      </c>
      <c r="AI1427">
        <v>46.47</v>
      </c>
      <c r="BD1427">
        <v>46.47</v>
      </c>
      <c r="BX1427">
        <v>46.47</v>
      </c>
      <c r="CK1427" s="17"/>
      <c r="CR1427">
        <v>46.47</v>
      </c>
      <c r="DL1427">
        <v>46.47</v>
      </c>
      <c r="EF1427">
        <v>46.47</v>
      </c>
      <c r="EZ1427">
        <v>46.47</v>
      </c>
      <c r="FT1427">
        <v>46.47</v>
      </c>
      <c r="GN1427">
        <v>47.65</v>
      </c>
      <c r="HH1427">
        <v>47.65</v>
      </c>
      <c r="IB1427">
        <v>47.65</v>
      </c>
      <c r="IV1427">
        <v>47.28</v>
      </c>
      <c r="JP1427">
        <v>47.28</v>
      </c>
    </row>
    <row r="1428" spans="1:278" x14ac:dyDescent="0.3">
      <c r="A1428" s="2">
        <f>IFERROR(AVERAGEIF(Customer_Revenue[[#This Row],[1/3/2022]:[3/31/2022]], "&gt;0"), 0)</f>
        <v>38.301818181818177</v>
      </c>
      <c r="B1428" s="1">
        <f>IFERROR(AVEDEV(Customer_Revenue[[#This Row],[1/3/2022]:[3/31/2022]]),0)</f>
        <v>9.9720710059171598</v>
      </c>
      <c r="C1428" s="1">
        <f>IFERROR(MAX(0,#REF!-#REF!),0)</f>
        <v>0</v>
      </c>
      <c r="D1428" s="1">
        <f>IFERROR(#REF!+#REF!,0)</f>
        <v>0</v>
      </c>
      <c r="E1428" s="2">
        <f>IFERROR(AVERAGEIF(Customer_Revenue[[#This Row],[4/1/2022]:[6/30/2022]], "&gt;0"), 0)</f>
        <v>39.28923076923077</v>
      </c>
      <c r="F1428" s="1">
        <f>IFERROR(AVEDEV(Customer_Revenue[[#This Row],[4/1/2022]:[6/30/2022]]),0)</f>
        <v>4.9034319526627215</v>
      </c>
      <c r="G1428" s="1">
        <f>IFERROR(MAX(0,#REF!-#REF!),0)</f>
        <v>0</v>
      </c>
      <c r="H1428" s="1">
        <f>IFERROR(#REF!+#REF!,0)</f>
        <v>0</v>
      </c>
      <c r="I1428" s="2">
        <f>IFERROR(AVERAGEIF(Customer_Revenue[[#This Row],[4/1/2022]:[9/30/2022]], "&gt;0"),0)</f>
        <v>40.240769230769232</v>
      </c>
      <c r="J1428" s="1">
        <f>IFERROR(AVEDEV(Customer_Revenue[[#This Row],[4/1/2022]:[9/30/2022]]),0)</f>
        <v>5.4503550295857988</v>
      </c>
      <c r="K1428" s="1">
        <f>IFERROR(MAX(0,Customer_Revenue[[#This Row],[Q3 Mean]]-Customer_Revenue[[#This Row],[Q3 Mean Absolute Deviation]]),0)</f>
        <v>34.790414201183431</v>
      </c>
      <c r="L1428" s="1">
        <f>IFERROR(MAX(0,Customer_Revenue[[#This Row],[Q3 Mean]]+Customer_Revenue[[#This Row],[Q3 Mean Absolute Deviation]]),0)</f>
        <v>45.691124260355032</v>
      </c>
      <c r="M1428" s="2">
        <f>IFERROR(AVERAGEIF(Customer_Revenue[[#This Row],[10/1/2021]:[3/31/2022]], "&gt;0"),0)</f>
        <v>37.767499999999991</v>
      </c>
      <c r="N1428" s="1">
        <f>IFERROR(AVEDEV(Customer_Revenue[[#This Row],[10/1/2021]:[3/31/2022]]),0)</f>
        <v>6.2524260355029533</v>
      </c>
      <c r="O1428" s="1">
        <f>IFERROR(MAX(0,#REF!-#REF!),0)</f>
        <v>0</v>
      </c>
      <c r="P1428" s="1">
        <f>IFERROR(#REF!+#REF!,0)</f>
        <v>0</v>
      </c>
      <c r="Q1428">
        <v>15444</v>
      </c>
      <c r="W1428">
        <v>34.14</v>
      </c>
      <c r="AB1428">
        <v>34.14</v>
      </c>
      <c r="AF1428">
        <v>34.14</v>
      </c>
      <c r="AK1428">
        <v>47.9</v>
      </c>
      <c r="AM1428">
        <v>34.14</v>
      </c>
      <c r="AR1428">
        <v>34.14</v>
      </c>
      <c r="AW1428">
        <v>34.14</v>
      </c>
      <c r="BB1428">
        <v>47.9</v>
      </c>
      <c r="BG1428">
        <v>34.14</v>
      </c>
      <c r="BL1428">
        <v>34.14</v>
      </c>
      <c r="BQ1428">
        <v>34.14</v>
      </c>
      <c r="BV1428">
        <v>47.9</v>
      </c>
      <c r="CA1428">
        <v>34.14</v>
      </c>
      <c r="CF1428">
        <v>0</v>
      </c>
      <c r="CK1428" s="17">
        <v>0</v>
      </c>
      <c r="CP1428">
        <v>47.9</v>
      </c>
      <c r="CU1428">
        <v>34.14</v>
      </c>
      <c r="CZ1428">
        <v>34.14</v>
      </c>
      <c r="DE1428">
        <v>34.14</v>
      </c>
      <c r="DJ1428">
        <v>47.9</v>
      </c>
      <c r="DO1428">
        <v>34.14</v>
      </c>
      <c r="DT1428">
        <v>34.14</v>
      </c>
      <c r="DY1428">
        <v>34.14</v>
      </c>
      <c r="ED1428">
        <v>49.4</v>
      </c>
      <c r="EI1428">
        <v>35.64</v>
      </c>
      <c r="EN1428">
        <v>35.64</v>
      </c>
      <c r="ES1428">
        <v>35.64</v>
      </c>
      <c r="EX1428">
        <v>49.4</v>
      </c>
      <c r="FC1428">
        <v>35.64</v>
      </c>
      <c r="FH1428">
        <v>35.64</v>
      </c>
      <c r="FM1428">
        <v>35.64</v>
      </c>
      <c r="FR1428">
        <v>49.4</v>
      </c>
      <c r="FW1428">
        <v>35.64</v>
      </c>
      <c r="GB1428">
        <v>35.64</v>
      </c>
      <c r="GG1428">
        <v>35.64</v>
      </c>
      <c r="GL1428">
        <v>50.94</v>
      </c>
      <c r="GQ1428">
        <v>37.18</v>
      </c>
      <c r="GV1428">
        <v>37.18</v>
      </c>
      <c r="HA1428">
        <v>37.18</v>
      </c>
      <c r="HF1428">
        <v>50.94</v>
      </c>
      <c r="HK1428">
        <v>37.18</v>
      </c>
      <c r="HP1428">
        <v>37.18</v>
      </c>
      <c r="HU1428">
        <v>37.18</v>
      </c>
      <c r="HZ1428">
        <v>50.94</v>
      </c>
      <c r="IE1428">
        <v>37.18</v>
      </c>
      <c r="IJ1428">
        <v>37.18</v>
      </c>
      <c r="IO1428">
        <v>36.700000000000003</v>
      </c>
      <c r="IT1428">
        <v>50.46</v>
      </c>
      <c r="IY1428">
        <v>36.700000000000003</v>
      </c>
      <c r="JD1428">
        <v>36.700000000000003</v>
      </c>
      <c r="JI1428">
        <v>36.700000000000003</v>
      </c>
      <c r="JN1428">
        <v>50.46</v>
      </c>
    </row>
    <row r="1429" spans="1:278" x14ac:dyDescent="0.3">
      <c r="A1429" s="2">
        <f>IFERROR(AVERAGEIF(Customer_Revenue[[#This Row],[1/3/2022]:[3/31/2022]], "&gt;0"), 0)</f>
        <v>22.5</v>
      </c>
      <c r="B1429" s="1">
        <f>IFERROR(AVEDEV(Customer_Revenue[[#This Row],[1/3/2022]:[3/31/2022]]),0)</f>
        <v>10</v>
      </c>
      <c r="C1429" s="1">
        <f>IFERROR(MAX(0,#REF!-#REF!),0)</f>
        <v>0</v>
      </c>
      <c r="D1429" s="1">
        <f>IFERROR(#REF!+#REF!,0)</f>
        <v>0</v>
      </c>
      <c r="E1429" s="2">
        <f>IFERROR(AVERAGEIF(Customer_Revenue[[#This Row],[4/1/2022]:[6/30/2022]], "&gt;0"), 0)</f>
        <v>22.893333333333334</v>
      </c>
      <c r="F1429" s="1">
        <f>IFERROR(AVEDEV(Customer_Revenue[[#This Row],[4/1/2022]:[6/30/2022]]),0)</f>
        <v>0.52444444444444471</v>
      </c>
      <c r="G1429" s="1">
        <f>IFERROR(MAX(0,#REF!-#REF!),0)</f>
        <v>0</v>
      </c>
      <c r="H1429" s="1">
        <f>IFERROR(#REF!+#REF!,0)</f>
        <v>0</v>
      </c>
      <c r="I1429" s="2">
        <f>IFERROR(AVERAGEIF(Customer_Revenue[[#This Row],[4/1/2022]:[9/30/2022]], "&gt;0"),0)</f>
        <v>23.23714285714286</v>
      </c>
      <c r="J1429" s="1">
        <f>IFERROR(AVEDEV(Customer_Revenue[[#This Row],[4/1/2022]:[9/30/2022]]),0)</f>
        <v>0.42122448979591659</v>
      </c>
      <c r="K1429" s="1">
        <f>IFERROR(MAX(0,Customer_Revenue[[#This Row],[Q3 Mean]]-Customer_Revenue[[#This Row],[Q3 Mean Absolute Deviation]]),0)</f>
        <v>22.815918367346942</v>
      </c>
      <c r="L1429" s="1">
        <f>IFERROR(MAX(0,Customer_Revenue[[#This Row],[Q3 Mean]]+Customer_Revenue[[#This Row],[Q3 Mean Absolute Deviation]]),0)</f>
        <v>23.658367346938778</v>
      </c>
      <c r="M1429" s="2">
        <f>IFERROR(AVERAGEIF(Customer_Revenue[[#This Row],[10/1/2021]:[3/31/2022]], "&gt;0"),0)</f>
        <v>22.5</v>
      </c>
      <c r="N1429" s="1">
        <f>IFERROR(AVEDEV(Customer_Revenue[[#This Row],[10/1/2021]:[3/31/2022]]),0)</f>
        <v>6.25</v>
      </c>
      <c r="O1429" s="1">
        <f>IFERROR(MAX(0,#REF!-#REF!),0)</f>
        <v>0</v>
      </c>
      <c r="P1429" s="1">
        <f>IFERROR(#REF!+#REF!,0)</f>
        <v>0</v>
      </c>
      <c r="Q1429">
        <v>15445</v>
      </c>
      <c r="AI1429">
        <v>22.5</v>
      </c>
      <c r="BD1429">
        <v>22.5</v>
      </c>
      <c r="BX1429">
        <v>22.5</v>
      </c>
      <c r="CK1429" s="17"/>
      <c r="CR1429">
        <v>22.5</v>
      </c>
      <c r="DN1429">
        <v>0</v>
      </c>
      <c r="EF1429">
        <v>22.5</v>
      </c>
      <c r="EZ1429">
        <v>22.5</v>
      </c>
      <c r="FT1429">
        <v>22.5</v>
      </c>
      <c r="GN1429">
        <v>23.68</v>
      </c>
      <c r="HH1429">
        <v>23.68</v>
      </c>
      <c r="IB1429">
        <v>23.68</v>
      </c>
      <c r="IV1429">
        <v>23.31</v>
      </c>
      <c r="JP1429">
        <v>23.31</v>
      </c>
    </row>
    <row r="1430" spans="1:278" x14ac:dyDescent="0.3">
      <c r="A1430" s="2">
        <f>IFERROR(AVERAGEIF(Customer_Revenue[[#This Row],[1/3/2022]:[3/31/2022]], "&gt;0"), 0)</f>
        <v>146.34307692307692</v>
      </c>
      <c r="B1430" s="1">
        <f>IFERROR(AVEDEV(Customer_Revenue[[#This Row],[1/3/2022]:[3/31/2022]]),0)</f>
        <v>53.658979591836733</v>
      </c>
      <c r="C1430" s="1">
        <f>IFERROR(MAX(0,#REF!-#REF!),0)</f>
        <v>0</v>
      </c>
      <c r="D1430" s="1">
        <f>IFERROR(#REF!+#REF!,0)</f>
        <v>0</v>
      </c>
      <c r="E1430" s="2">
        <f>IFERROR(AVERAGEIF(Customer_Revenue[[#This Row],[4/1/2022]:[6/30/2022]], "&gt;0"), 0)</f>
        <v>198.84307692307692</v>
      </c>
      <c r="F1430" s="1">
        <f>IFERROR(AVEDEV(Customer_Revenue[[#This Row],[4/1/2022]:[6/30/2022]]),0)</f>
        <v>11.398106508875738</v>
      </c>
      <c r="G1430" s="1">
        <f>IFERROR(MAX(0,#REF!-#REF!),0)</f>
        <v>0</v>
      </c>
      <c r="H1430" s="1">
        <f>IFERROR(#REF!+#REF!,0)</f>
        <v>0</v>
      </c>
      <c r="I1430" s="2">
        <f>IFERROR(AVERAGEIF(Customer_Revenue[[#This Row],[4/1/2022]:[9/30/2022]], "&gt;0"),0)</f>
        <v>206.08846153846156</v>
      </c>
      <c r="J1430" s="1">
        <f>IFERROR(AVEDEV(Customer_Revenue[[#This Row],[4/1/2022]:[9/30/2022]]),0)</f>
        <v>23.751301775147933</v>
      </c>
      <c r="K1430" s="1">
        <f>IFERROR(MAX(0,Customer_Revenue[[#This Row],[Q3 Mean]]-Customer_Revenue[[#This Row],[Q3 Mean Absolute Deviation]]),0)</f>
        <v>182.33715976331362</v>
      </c>
      <c r="L1430" s="1">
        <f>IFERROR(MAX(0,Customer_Revenue[[#This Row],[Q3 Mean]]+Customer_Revenue[[#This Row],[Q3 Mean Absolute Deviation]]),0)</f>
        <v>229.8397633136095</v>
      </c>
      <c r="M1430" s="2">
        <f>IFERROR(AVERAGEIF(Customer_Revenue[[#This Row],[10/1/2021]:[3/31/2022]], "&gt;0"),0)</f>
        <v>130.9161538461538</v>
      </c>
      <c r="N1430" s="1">
        <f>IFERROR(AVEDEV(Customer_Revenue[[#This Row],[10/1/2021]:[3/31/2022]]),0)</f>
        <v>44.139423868312761</v>
      </c>
      <c r="O1430" s="1">
        <f>IFERROR(MAX(0,#REF!-#REF!),0)</f>
        <v>0</v>
      </c>
      <c r="P1430" s="1">
        <f>IFERROR(#REF!+#REF!,0)</f>
        <v>0</v>
      </c>
      <c r="Q1430">
        <v>15446</v>
      </c>
      <c r="W1430">
        <v>137.87</v>
      </c>
      <c r="AB1430">
        <v>174.4</v>
      </c>
      <c r="AF1430">
        <v>169</v>
      </c>
      <c r="AK1430">
        <v>142.05000000000001</v>
      </c>
      <c r="AM1430">
        <v>138.05000000000001</v>
      </c>
      <c r="AR1430">
        <v>130.22</v>
      </c>
      <c r="AW1430">
        <v>92.75</v>
      </c>
      <c r="BB1430">
        <v>33.5</v>
      </c>
      <c r="BG1430">
        <v>33.5</v>
      </c>
      <c r="BL1430">
        <v>120.02</v>
      </c>
      <c r="BQ1430">
        <v>51.35</v>
      </c>
      <c r="BV1430">
        <v>130.4</v>
      </c>
      <c r="CA1430">
        <v>148.25</v>
      </c>
      <c r="CF1430">
        <v>99.8</v>
      </c>
      <c r="CK1430" s="17">
        <v>110</v>
      </c>
      <c r="CP1430">
        <v>102.35</v>
      </c>
      <c r="CU1430">
        <v>122.57</v>
      </c>
      <c r="CZ1430">
        <v>134.6</v>
      </c>
      <c r="DE1430">
        <v>154.37</v>
      </c>
      <c r="DJ1430">
        <v>125.12</v>
      </c>
      <c r="DO1430">
        <v>140.91000000000003</v>
      </c>
      <c r="DT1430">
        <v>64.64</v>
      </c>
      <c r="DV1430">
        <v>-5.72</v>
      </c>
      <c r="DY1430">
        <v>181.71</v>
      </c>
      <c r="ED1430">
        <v>90.36</v>
      </c>
      <c r="EI1430">
        <v>271.45</v>
      </c>
      <c r="EN1430">
        <v>304.58</v>
      </c>
      <c r="ES1430">
        <v>194.5</v>
      </c>
      <c r="EX1430">
        <v>214.23</v>
      </c>
      <c r="FC1430">
        <v>207.25</v>
      </c>
      <c r="FH1430">
        <v>189.4</v>
      </c>
      <c r="FM1430">
        <v>184.3</v>
      </c>
      <c r="FR1430">
        <v>235.3</v>
      </c>
      <c r="FW1430">
        <v>192.27</v>
      </c>
      <c r="GB1430">
        <v>179.78</v>
      </c>
      <c r="GG1430">
        <v>212.68</v>
      </c>
      <c r="GL1430">
        <v>185.84</v>
      </c>
      <c r="GQ1430">
        <v>197.01</v>
      </c>
      <c r="GV1430">
        <v>198.59</v>
      </c>
      <c r="HA1430">
        <v>193.81</v>
      </c>
      <c r="HF1430">
        <v>214.28</v>
      </c>
      <c r="HK1430">
        <v>176.22</v>
      </c>
      <c r="HP1430">
        <v>116.99</v>
      </c>
      <c r="HU1430">
        <v>191.33</v>
      </c>
      <c r="HZ1430">
        <v>216.64</v>
      </c>
      <c r="IE1430">
        <v>240.46</v>
      </c>
      <c r="IJ1430">
        <v>198.53</v>
      </c>
      <c r="IO1430">
        <v>187.91</v>
      </c>
      <c r="IT1430">
        <v>281.14</v>
      </c>
      <c r="IY1430">
        <v>233.81</v>
      </c>
      <c r="JD1430">
        <v>258.41000000000003</v>
      </c>
      <c r="JI1430">
        <v>196.08</v>
      </c>
      <c r="JN1430">
        <v>261.54000000000002</v>
      </c>
    </row>
    <row r="1431" spans="1:278" x14ac:dyDescent="0.3">
      <c r="A1431" s="2">
        <f>IFERROR(AVERAGEIF(Customer_Revenue[[#This Row],[1/3/2022]:[3/31/2022]], "&gt;0"), 0)</f>
        <v>0</v>
      </c>
      <c r="B1431" s="1">
        <f>IFERROR(AVEDEV(Customer_Revenue[[#This Row],[1/3/2022]:[3/31/2022]]),0)</f>
        <v>0</v>
      </c>
      <c r="C1431" s="1">
        <f>IFERROR(MAX(0,#REF!-#REF!),0)</f>
        <v>0</v>
      </c>
      <c r="D1431" s="1">
        <f>IFERROR(#REF!+#REF!,0)</f>
        <v>0</v>
      </c>
      <c r="E1431" s="2">
        <f>IFERROR(AVERAGEIF(Customer_Revenue[[#This Row],[4/1/2022]:[6/30/2022]], "&gt;0"), 0)</f>
        <v>94.305555555555571</v>
      </c>
      <c r="F1431" s="1">
        <f>IFERROR(AVEDEV(Customer_Revenue[[#This Row],[4/1/2022]:[6/30/2022]]),0)</f>
        <v>16.974999999999987</v>
      </c>
      <c r="G1431" s="1">
        <f>IFERROR(MAX(0,#REF!-#REF!),0)</f>
        <v>0</v>
      </c>
      <c r="H1431" s="1">
        <f>IFERROR(#REF!+#REF!,0)</f>
        <v>0</v>
      </c>
      <c r="I1431" s="2">
        <f>IFERROR(AVERAGEIF(Customer_Revenue[[#This Row],[4/1/2022]:[9/30/2022]], "&gt;0"),0)</f>
        <v>94.497727272727261</v>
      </c>
      <c r="J1431" s="1">
        <f>IFERROR(AVEDEV(Customer_Revenue[[#This Row],[4/1/2022]:[9/30/2022]]),0)</f>
        <v>7.8599243856332697</v>
      </c>
      <c r="K1431" s="1">
        <f>IFERROR(MAX(0,Customer_Revenue[[#This Row],[Q3 Mean]]-Customer_Revenue[[#This Row],[Q3 Mean Absolute Deviation]]),0)</f>
        <v>86.637802887093997</v>
      </c>
      <c r="L1431" s="1">
        <f>IFERROR(MAX(0,Customer_Revenue[[#This Row],[Q3 Mean]]+Customer_Revenue[[#This Row],[Q3 Mean Absolute Deviation]]),0)</f>
        <v>102.35765165836052</v>
      </c>
      <c r="M1431" s="2">
        <f>IFERROR(AVERAGEIF(Customer_Revenue[[#This Row],[10/1/2021]:[3/31/2022]], "&gt;0"),0)</f>
        <v>77.150000000000006</v>
      </c>
      <c r="N1431" s="1">
        <f>IFERROR(AVEDEV(Customer_Revenue[[#This Row],[10/1/2021]:[3/31/2022]]),0)</f>
        <v>52.016000000000005</v>
      </c>
      <c r="O1431" s="1">
        <f>IFERROR(MAX(0,#REF!-#REF!),0)</f>
        <v>0</v>
      </c>
      <c r="P1431" s="1">
        <f>IFERROR(#REF!+#REF!,0)</f>
        <v>0</v>
      </c>
      <c r="Q1431">
        <v>15447</v>
      </c>
      <c r="U1431">
        <v>60.65</v>
      </c>
      <c r="AD1431">
        <v>93.65</v>
      </c>
      <c r="AH1431">
        <v>-93.65</v>
      </c>
      <c r="AI1431">
        <v>0</v>
      </c>
      <c r="AO1431">
        <v>0</v>
      </c>
      <c r="CK1431" s="17"/>
      <c r="FJ1431">
        <v>0</v>
      </c>
      <c r="FO1431">
        <v>93.65</v>
      </c>
      <c r="FT1431">
        <v>93.65</v>
      </c>
      <c r="FY1431">
        <v>93.65</v>
      </c>
      <c r="GD1431">
        <v>93.65</v>
      </c>
      <c r="GI1431">
        <v>94.83</v>
      </c>
      <c r="GN1431">
        <v>94.83</v>
      </c>
      <c r="GS1431">
        <v>94.83</v>
      </c>
      <c r="GX1431">
        <v>94.83</v>
      </c>
      <c r="HC1431">
        <v>94.83</v>
      </c>
      <c r="HH1431">
        <v>94.83</v>
      </c>
      <c r="HM1431">
        <v>94.83</v>
      </c>
      <c r="HR1431">
        <v>94.83</v>
      </c>
      <c r="HW1431">
        <v>94.83</v>
      </c>
      <c r="IB1431">
        <v>94.83</v>
      </c>
      <c r="IG1431">
        <v>94.83</v>
      </c>
      <c r="IL1431">
        <v>94.46</v>
      </c>
      <c r="IQ1431">
        <v>94.46</v>
      </c>
      <c r="IV1431">
        <v>94.46</v>
      </c>
      <c r="JA1431">
        <v>94.46</v>
      </c>
      <c r="JF1431">
        <v>94.46</v>
      </c>
      <c r="JK1431">
        <v>94.46</v>
      </c>
      <c r="JP1431">
        <v>94.46</v>
      </c>
    </row>
    <row r="1432" spans="1:278" x14ac:dyDescent="0.3">
      <c r="A1432" s="2">
        <f>IFERROR(AVERAGEIF(Customer_Revenue[[#This Row],[1/3/2022]:[3/31/2022]], "&gt;0"), 0)</f>
        <v>16.149999999999999</v>
      </c>
      <c r="B1432" s="1">
        <f>IFERROR(AVEDEV(Customer_Revenue[[#This Row],[1/3/2022]:[3/31/2022]]),0)</f>
        <v>0</v>
      </c>
      <c r="C1432" s="1">
        <f>IFERROR(MAX(0,#REF!-#REF!),0)</f>
        <v>0</v>
      </c>
      <c r="D1432" s="1">
        <f>IFERROR(#REF!+#REF!,0)</f>
        <v>0</v>
      </c>
      <c r="E1432" s="2">
        <f>IFERROR(AVERAGEIF(Customer_Revenue[[#This Row],[4/1/2022]:[6/30/2022]], "&gt;0"), 0)</f>
        <v>16.543333333333333</v>
      </c>
      <c r="F1432" s="1">
        <f>IFERROR(AVEDEV(Customer_Revenue[[#This Row],[4/1/2022]:[6/30/2022]]),0)</f>
        <v>0.52444444444444471</v>
      </c>
      <c r="G1432" s="1">
        <f>IFERROR(MAX(0,#REF!-#REF!),0)</f>
        <v>0</v>
      </c>
      <c r="H1432" s="1">
        <f>IFERROR(#REF!+#REF!,0)</f>
        <v>0</v>
      </c>
      <c r="I1432" s="2">
        <f>IFERROR(AVERAGEIF(Customer_Revenue[[#This Row],[4/1/2022]:[9/30/2022]], "&gt;0"),0)</f>
        <v>16.887142857142859</v>
      </c>
      <c r="J1432" s="1">
        <f>IFERROR(AVEDEV(Customer_Revenue[[#This Row],[4/1/2022]:[9/30/2022]]),0)</f>
        <v>0.42122448979591759</v>
      </c>
      <c r="K1432" s="1">
        <f>IFERROR(MAX(0,Customer_Revenue[[#This Row],[Q3 Mean]]-Customer_Revenue[[#This Row],[Q3 Mean Absolute Deviation]]),0)</f>
        <v>16.465918367346941</v>
      </c>
      <c r="L1432" s="1">
        <f>IFERROR(MAX(0,Customer_Revenue[[#This Row],[Q3 Mean]]+Customer_Revenue[[#This Row],[Q3 Mean Absolute Deviation]]),0)</f>
        <v>17.308367346938777</v>
      </c>
      <c r="M1432" s="2">
        <f>IFERROR(AVERAGEIF(Customer_Revenue[[#This Row],[10/1/2021]:[3/31/2022]], "&gt;0"),0)</f>
        <v>16.150000000000002</v>
      </c>
      <c r="N1432" s="1">
        <f>IFERROR(AVEDEV(Customer_Revenue[[#This Row],[10/1/2021]:[3/31/2022]]),0)</f>
        <v>3.5527136788005009E-15</v>
      </c>
      <c r="O1432" s="1">
        <f>IFERROR(MAX(0,#REF!-#REF!),0)</f>
        <v>0</v>
      </c>
      <c r="P1432" s="1">
        <f>IFERROR(#REF!+#REF!,0)</f>
        <v>0</v>
      </c>
      <c r="Q1432">
        <v>15448</v>
      </c>
      <c r="AI1432">
        <v>16.149999999999999</v>
      </c>
      <c r="BD1432">
        <v>16.149999999999999</v>
      </c>
      <c r="BX1432">
        <v>16.149999999999999</v>
      </c>
      <c r="CK1432" s="17"/>
      <c r="CR1432">
        <v>16.149999999999999</v>
      </c>
      <c r="DL1432">
        <v>16.149999999999999</v>
      </c>
      <c r="EF1432">
        <v>16.149999999999999</v>
      </c>
      <c r="EZ1432">
        <v>16.149999999999999</v>
      </c>
      <c r="FT1432">
        <v>16.149999999999999</v>
      </c>
      <c r="GN1432">
        <v>17.329999999999998</v>
      </c>
      <c r="HH1432">
        <v>17.329999999999998</v>
      </c>
      <c r="IB1432">
        <v>17.329999999999998</v>
      </c>
      <c r="IV1432">
        <v>16.96</v>
      </c>
      <c r="JP1432">
        <v>16.96</v>
      </c>
    </row>
    <row r="1433" spans="1:278" x14ac:dyDescent="0.3">
      <c r="A1433" s="2">
        <f>IFERROR(AVERAGEIF(Customer_Revenue[[#This Row],[1/3/2022]:[3/31/2022]], "&gt;0"), 0)</f>
        <v>45.54999999999999</v>
      </c>
      <c r="B1433" s="1">
        <f>IFERROR(AVEDEV(Customer_Revenue[[#This Row],[1/3/2022]:[3/31/2022]]),0)</f>
        <v>7.1054273576010019E-15</v>
      </c>
      <c r="C1433" s="1">
        <f>IFERROR(MAX(0,#REF!-#REF!),0)</f>
        <v>0</v>
      </c>
      <c r="D1433" s="1">
        <f>IFERROR(#REF!+#REF!,0)</f>
        <v>0</v>
      </c>
      <c r="E1433" s="2">
        <f>IFERROR(AVERAGEIF(Customer_Revenue[[#This Row],[4/1/2022]:[6/30/2022]], "&gt;0"), 0)</f>
        <v>40.36333333333333</v>
      </c>
      <c r="F1433" s="1">
        <f>IFERROR(AVEDEV(Customer_Revenue[[#This Row],[4/1/2022]:[6/30/2022]]),0)</f>
        <v>6.9155555555555557</v>
      </c>
      <c r="G1433" s="1">
        <f>IFERROR(MAX(0,#REF!-#REF!),0)</f>
        <v>0</v>
      </c>
      <c r="H1433" s="1">
        <f>IFERROR(#REF!+#REF!,0)</f>
        <v>0</v>
      </c>
      <c r="I1433" s="2">
        <f>IFERROR(AVERAGEIF(Customer_Revenue[[#This Row],[4/1/2022]:[9/30/2022]], "&gt;0"),0)</f>
        <v>34.33</v>
      </c>
      <c r="J1433" s="1">
        <f>IFERROR(AVEDEV(Customer_Revenue[[#This Row],[4/1/2022]:[9/30/2022]]),0)</f>
        <v>6.4114285714285684</v>
      </c>
      <c r="K1433" s="1">
        <f>IFERROR(MAX(0,Customer_Revenue[[#This Row],[Q3 Mean]]-Customer_Revenue[[#This Row],[Q3 Mean Absolute Deviation]]),0)</f>
        <v>27.918571428571429</v>
      </c>
      <c r="L1433" s="1">
        <f>IFERROR(MAX(0,Customer_Revenue[[#This Row],[Q3 Mean]]+Customer_Revenue[[#This Row],[Q3 Mean Absolute Deviation]]),0)</f>
        <v>40.741428571428564</v>
      </c>
      <c r="M1433" s="2">
        <f>IFERROR(AVERAGEIF(Customer_Revenue[[#This Row],[10/1/2021]:[3/31/2022]], "&gt;0"),0)</f>
        <v>45.550000000000004</v>
      </c>
      <c r="N1433" s="1">
        <f>IFERROR(AVEDEV(Customer_Revenue[[#This Row],[10/1/2021]:[3/31/2022]]),0)</f>
        <v>7.1054273576010019E-15</v>
      </c>
      <c r="O1433" s="1">
        <f>IFERROR(MAX(0,#REF!-#REF!),0)</f>
        <v>0</v>
      </c>
      <c r="P1433" s="1">
        <f>IFERROR(#REF!+#REF!,0)</f>
        <v>0</v>
      </c>
      <c r="Q1433">
        <v>15449</v>
      </c>
      <c r="AI1433">
        <v>45.55</v>
      </c>
      <c r="BF1433">
        <v>45.55</v>
      </c>
      <c r="BY1433">
        <v>45.55</v>
      </c>
      <c r="CK1433" s="17"/>
      <c r="CS1433">
        <v>45.55</v>
      </c>
      <c r="DM1433">
        <v>45.55</v>
      </c>
      <c r="EG1433">
        <v>45.55</v>
      </c>
      <c r="FA1433">
        <v>45.55</v>
      </c>
      <c r="FU1433">
        <v>45.55</v>
      </c>
      <c r="GO1433">
        <v>29.99</v>
      </c>
      <c r="HI1433">
        <v>29.99</v>
      </c>
      <c r="IC1433">
        <v>29.99</v>
      </c>
      <c r="IW1433">
        <v>29.62</v>
      </c>
      <c r="JQ1433">
        <v>29.62</v>
      </c>
    </row>
    <row r="1434" spans="1:278" x14ac:dyDescent="0.3">
      <c r="A1434" s="2">
        <f>IFERROR(AVERAGEIF(Customer_Revenue[[#This Row],[1/3/2022]:[3/31/2022]], "&gt;0"), 0)</f>
        <v>59.725000000000016</v>
      </c>
      <c r="B1434" s="1">
        <f>IFERROR(AVEDEV(Customer_Revenue[[#This Row],[1/3/2022]:[3/31/2022]]),0)</f>
        <v>9.8336094674556094</v>
      </c>
      <c r="C1434" s="1">
        <f>IFERROR(MAX(0,#REF!-#REF!),0)</f>
        <v>0</v>
      </c>
      <c r="D1434" s="1">
        <f>IFERROR(#REF!+#REF!,0)</f>
        <v>0</v>
      </c>
      <c r="E1434" s="2">
        <f>IFERROR(AVERAGEIF(Customer_Revenue[[#This Row],[4/1/2022]:[6/30/2022]], "&gt;0"), 0)</f>
        <v>59.362307692307681</v>
      </c>
      <c r="F1434" s="1">
        <f>IFERROR(AVEDEV(Customer_Revenue[[#This Row],[4/1/2022]:[6/30/2022]]),0)</f>
        <v>1.1763313609467436</v>
      </c>
      <c r="G1434" s="1">
        <f>IFERROR(MAX(0,#REF!-#REF!),0)</f>
        <v>0</v>
      </c>
      <c r="H1434" s="1">
        <f>IFERROR(#REF!+#REF!,0)</f>
        <v>0</v>
      </c>
      <c r="I1434" s="2">
        <f>IFERROR(AVERAGEIF(Customer_Revenue[[#This Row],[4/1/2022]:[9/30/2022]], "&gt;0"),0)</f>
        <v>60.289999999999978</v>
      </c>
      <c r="J1434" s="1">
        <f>IFERROR(AVEDEV(Customer_Revenue[[#This Row],[4/1/2022]:[9/30/2022]]),0)</f>
        <v>4.3005212620027615</v>
      </c>
      <c r="K1434" s="1">
        <f>IFERROR(MAX(0,Customer_Revenue[[#This Row],[Q3 Mean]]-Customer_Revenue[[#This Row],[Q3 Mean Absolute Deviation]]),0)</f>
        <v>55.989478737997217</v>
      </c>
      <c r="L1434" s="1">
        <f>IFERROR(MAX(0,Customer_Revenue[[#This Row],[Q3 Mean]]+Customer_Revenue[[#This Row],[Q3 Mean Absolute Deviation]]),0)</f>
        <v>64.590521262002738</v>
      </c>
      <c r="M1434" s="2">
        <f>IFERROR(AVERAGEIF(Customer_Revenue[[#This Row],[10/1/2021]:[3/31/2022]], "&gt;0"),0)</f>
        <v>61.214399999999969</v>
      </c>
      <c r="N1434" s="1">
        <f>IFERROR(AVEDEV(Customer_Revenue[[#This Row],[10/1/2021]:[3/31/2022]]),0)</f>
        <v>7.1859171597633331</v>
      </c>
      <c r="O1434" s="1">
        <f>IFERROR(MAX(0,#REF!-#REF!),0)</f>
        <v>0</v>
      </c>
      <c r="P1434" s="1">
        <f>IFERROR(#REF!+#REF!,0)</f>
        <v>0</v>
      </c>
      <c r="Q1434">
        <v>15450</v>
      </c>
      <c r="W1434">
        <v>56.96</v>
      </c>
      <c r="AB1434">
        <v>60.04</v>
      </c>
      <c r="AF1434">
        <v>66.599999999999994</v>
      </c>
      <c r="AK1434">
        <v>57.95</v>
      </c>
      <c r="AN1434">
        <v>55.02</v>
      </c>
      <c r="AS1434">
        <v>83.22</v>
      </c>
      <c r="AX1434">
        <v>77.260000000000005</v>
      </c>
      <c r="BE1434">
        <v>79.319999999999993</v>
      </c>
      <c r="BH1434">
        <v>56.64</v>
      </c>
      <c r="BM1434">
        <v>62.31</v>
      </c>
      <c r="BR1434">
        <v>52.97</v>
      </c>
      <c r="BW1434">
        <v>59.35</v>
      </c>
      <c r="CB1434">
        <v>46.02</v>
      </c>
      <c r="CG1434">
        <v>-9.519999999999996</v>
      </c>
      <c r="CK1434" s="17"/>
      <c r="CL1434">
        <v>59.35</v>
      </c>
      <c r="CQ1434">
        <v>59.35</v>
      </c>
      <c r="CV1434">
        <v>59.35</v>
      </c>
      <c r="DA1434">
        <v>59.35</v>
      </c>
      <c r="DF1434">
        <v>59.35</v>
      </c>
      <c r="DK1434">
        <v>59.35</v>
      </c>
      <c r="DP1434">
        <v>59.35</v>
      </c>
      <c r="DU1434">
        <v>59.35</v>
      </c>
      <c r="DZ1434">
        <v>59.35</v>
      </c>
      <c r="EE1434">
        <v>60.85</v>
      </c>
      <c r="EJ1434">
        <v>60.85</v>
      </c>
      <c r="EO1434">
        <v>60.85</v>
      </c>
      <c r="ET1434">
        <v>60.85</v>
      </c>
      <c r="EY1434">
        <v>58.27</v>
      </c>
      <c r="FD1434">
        <v>58.27</v>
      </c>
      <c r="FI1434">
        <v>63.73</v>
      </c>
      <c r="FN1434">
        <v>58.27</v>
      </c>
      <c r="FS1434">
        <v>58.27</v>
      </c>
      <c r="FX1434">
        <v>58.27</v>
      </c>
      <c r="GC1434">
        <v>58.27</v>
      </c>
      <c r="GH1434">
        <v>58.27</v>
      </c>
      <c r="GM1434">
        <v>59.81</v>
      </c>
      <c r="GR1434">
        <v>59.81</v>
      </c>
      <c r="GW1434">
        <v>59.81</v>
      </c>
      <c r="HB1434">
        <v>59.81</v>
      </c>
      <c r="HG1434">
        <v>59.81</v>
      </c>
      <c r="HL1434">
        <v>60.59</v>
      </c>
      <c r="HQ1434">
        <v>59.81</v>
      </c>
      <c r="HR1434">
        <v>0</v>
      </c>
      <c r="HV1434">
        <v>66.53</v>
      </c>
      <c r="IA1434">
        <v>59.81</v>
      </c>
      <c r="IF1434">
        <v>59.81</v>
      </c>
      <c r="IK1434">
        <v>59.81</v>
      </c>
      <c r="IP1434">
        <v>59.33</v>
      </c>
      <c r="IU1434">
        <v>59.33</v>
      </c>
      <c r="IZ1434">
        <v>62.75</v>
      </c>
      <c r="JE1434">
        <v>62.75</v>
      </c>
      <c r="JJ1434">
        <v>62.75</v>
      </c>
      <c r="JO1434">
        <v>62.75</v>
      </c>
    </row>
    <row r="1435" spans="1:278" x14ac:dyDescent="0.3">
      <c r="A1435" s="2">
        <f>IFERROR(AVERAGEIF(Customer_Revenue[[#This Row],[1/3/2022]:[3/31/2022]], "&gt;0"), 0)</f>
        <v>19.239999999999998</v>
      </c>
      <c r="B1435" s="1">
        <f>IFERROR(AVEDEV(Customer_Revenue[[#This Row],[1/3/2022]:[3/31/2022]]),0)</f>
        <v>0</v>
      </c>
      <c r="C1435" s="1">
        <f>IFERROR(MAX(0,#REF!-#REF!),0)</f>
        <v>0</v>
      </c>
      <c r="D1435" s="1">
        <f>IFERROR(#REF!+#REF!,0)</f>
        <v>0</v>
      </c>
      <c r="E1435" s="2">
        <f>IFERROR(AVERAGEIF(Customer_Revenue[[#This Row],[4/1/2022]:[6/30/2022]], "&gt;0"), 0)</f>
        <v>19.633333333333333</v>
      </c>
      <c r="F1435" s="1">
        <f>IFERROR(AVEDEV(Customer_Revenue[[#This Row],[4/1/2022]:[6/30/2022]]),0)</f>
        <v>0.52444444444444593</v>
      </c>
      <c r="G1435" s="1">
        <f>IFERROR(MAX(0,#REF!-#REF!),0)</f>
        <v>0</v>
      </c>
      <c r="H1435" s="1">
        <f>IFERROR(#REF!+#REF!,0)</f>
        <v>0</v>
      </c>
      <c r="I1435" s="2">
        <f>IFERROR(AVERAGEIF(Customer_Revenue[[#This Row],[4/1/2022]:[9/30/2022]], "&gt;0"),0)</f>
        <v>19.965</v>
      </c>
      <c r="J1435" s="1">
        <f>IFERROR(AVEDEV(Customer_Revenue[[#This Row],[4/1/2022]:[9/30/2022]]),0)</f>
        <v>0.48333333333333489</v>
      </c>
      <c r="K1435" s="1">
        <f>IFERROR(MAX(0,Customer_Revenue[[#This Row],[Q3 Mean]]-Customer_Revenue[[#This Row],[Q3 Mean Absolute Deviation]]),0)</f>
        <v>19.481666666666666</v>
      </c>
      <c r="L1435" s="1">
        <f>IFERROR(MAX(0,Customer_Revenue[[#This Row],[Q3 Mean]]+Customer_Revenue[[#This Row],[Q3 Mean Absolute Deviation]]),0)</f>
        <v>20.448333333333334</v>
      </c>
      <c r="M1435" s="2">
        <f>IFERROR(AVERAGEIF(Customer_Revenue[[#This Row],[10/1/2021]:[3/31/2022]], "&gt;0"),0)</f>
        <v>19.239999999999998</v>
      </c>
      <c r="N1435" s="1">
        <f>IFERROR(AVEDEV(Customer_Revenue[[#This Row],[10/1/2021]:[3/31/2022]]),0)</f>
        <v>7.2150000000000007</v>
      </c>
      <c r="O1435" s="1">
        <f>IFERROR(MAX(0,#REF!-#REF!),0)</f>
        <v>0</v>
      </c>
      <c r="P1435" s="1">
        <f>IFERROR(#REF!+#REF!,0)</f>
        <v>0</v>
      </c>
      <c r="Q1435">
        <v>15451</v>
      </c>
      <c r="T1435">
        <v>0</v>
      </c>
      <c r="U1435">
        <v>19.239999999999998</v>
      </c>
      <c r="AO1435">
        <v>19.239999999999998</v>
      </c>
      <c r="BI1435">
        <v>19.239999999999998</v>
      </c>
      <c r="CC1435">
        <v>0</v>
      </c>
      <c r="CK1435" s="17"/>
      <c r="CW1435">
        <v>19.239999999999998</v>
      </c>
      <c r="DQ1435">
        <v>19.239999999999998</v>
      </c>
      <c r="EK1435">
        <v>19.239999999999998</v>
      </c>
      <c r="FE1435">
        <v>19.239999999999998</v>
      </c>
      <c r="FY1435">
        <v>19.239999999999998</v>
      </c>
      <c r="GS1435">
        <v>20.420000000000002</v>
      </c>
      <c r="HM1435">
        <v>20.420000000000002</v>
      </c>
      <c r="IL1435">
        <v>20.420000000000002</v>
      </c>
      <c r="JA1435">
        <v>20.05</v>
      </c>
    </row>
    <row r="1436" spans="1:278" x14ac:dyDescent="0.3">
      <c r="A1436" s="2">
        <f>IFERROR(AVERAGEIF(Customer_Revenue[[#This Row],[1/3/2022]:[3/31/2022]], "&gt;0"), 0)</f>
        <v>38.851666666666667</v>
      </c>
      <c r="B1436" s="1">
        <f>IFERROR(AVEDEV(Customer_Revenue[[#This Row],[1/3/2022]:[3/31/2022]]),0)</f>
        <v>8.3416666666666668</v>
      </c>
      <c r="C1436" s="1">
        <f>IFERROR(MAX(0,#REF!-#REF!),0)</f>
        <v>0</v>
      </c>
      <c r="D1436" s="1">
        <f>IFERROR(#REF!+#REF!,0)</f>
        <v>0</v>
      </c>
      <c r="E1436" s="2">
        <f>IFERROR(AVERAGEIF(Customer_Revenue[[#This Row],[4/1/2022]:[6/30/2022]], "&gt;0"), 0)</f>
        <v>68.542307692307702</v>
      </c>
      <c r="F1436" s="1">
        <f>IFERROR(AVEDEV(Customer_Revenue[[#This Row],[4/1/2022]:[6/30/2022]]),0)</f>
        <v>46.984378698224845</v>
      </c>
      <c r="G1436" s="1">
        <f>IFERROR(MAX(0,#REF!-#REF!),0)</f>
        <v>0</v>
      </c>
      <c r="H1436" s="1">
        <f>IFERROR(#REF!+#REF!,0)</f>
        <v>0</v>
      </c>
      <c r="I1436" s="2">
        <f>IFERROR(AVERAGEIF(Customer_Revenue[[#This Row],[4/1/2022]:[9/30/2022]], "&gt;0"),0)</f>
        <v>69.277037037037033</v>
      </c>
      <c r="J1436" s="1">
        <f>IFERROR(AVEDEV(Customer_Revenue[[#This Row],[4/1/2022]:[9/30/2022]]),0)</f>
        <v>44.359670781892994</v>
      </c>
      <c r="K1436" s="1">
        <f>IFERROR(MAX(0,Customer_Revenue[[#This Row],[Q3 Mean]]-Customer_Revenue[[#This Row],[Q3 Mean Absolute Deviation]]),0)</f>
        <v>24.917366255144039</v>
      </c>
      <c r="L1436" s="1">
        <f>IFERROR(MAX(0,Customer_Revenue[[#This Row],[Q3 Mean]]+Customer_Revenue[[#This Row],[Q3 Mean Absolute Deviation]]),0)</f>
        <v>113.63670781893003</v>
      </c>
      <c r="M1436" s="2">
        <f>IFERROR(AVERAGEIF(Customer_Revenue[[#This Row],[10/1/2021]:[3/31/2022]], "&gt;0"),0)</f>
        <v>37.253999999999991</v>
      </c>
      <c r="N1436" s="1">
        <f>IFERROR(AVEDEV(Customer_Revenue[[#This Row],[10/1/2021]:[3/31/2022]]),0)</f>
        <v>8.4892800000000026</v>
      </c>
      <c r="O1436" s="1">
        <f>IFERROR(MAX(0,#REF!-#REF!),0)</f>
        <v>0</v>
      </c>
      <c r="P1436" s="1">
        <f>IFERROR(#REF!+#REF!,0)</f>
        <v>0</v>
      </c>
      <c r="Q1436">
        <v>15452</v>
      </c>
      <c r="W1436">
        <v>29.3</v>
      </c>
      <c r="AB1436">
        <v>25.43</v>
      </c>
      <c r="AF1436">
        <v>29.3</v>
      </c>
      <c r="AK1436">
        <v>45.96</v>
      </c>
      <c r="AQ1436">
        <v>29.55</v>
      </c>
      <c r="AV1436">
        <v>45.96</v>
      </c>
      <c r="BA1436">
        <v>29.55</v>
      </c>
      <c r="BF1436">
        <v>46.76</v>
      </c>
      <c r="BK1436">
        <v>29.3</v>
      </c>
      <c r="BP1436">
        <v>46.76</v>
      </c>
      <c r="BU1436">
        <v>30.65</v>
      </c>
      <c r="CB1436">
        <v>47.31</v>
      </c>
      <c r="CE1436">
        <v>29.3</v>
      </c>
      <c r="CJ1436">
        <v>47.31</v>
      </c>
      <c r="CK1436" s="17"/>
      <c r="CO1436">
        <v>30.51</v>
      </c>
      <c r="CT1436">
        <v>47.17</v>
      </c>
      <c r="CY1436">
        <v>30.51</v>
      </c>
      <c r="DD1436">
        <v>47.17</v>
      </c>
      <c r="DI1436">
        <v>30.51</v>
      </c>
      <c r="DN1436">
        <v>47.17</v>
      </c>
      <c r="DS1436">
        <v>30.51</v>
      </c>
      <c r="DX1436">
        <v>47.17</v>
      </c>
      <c r="EC1436">
        <v>30.51</v>
      </c>
      <c r="EH1436">
        <v>47.17</v>
      </c>
      <c r="EM1436">
        <v>30.51</v>
      </c>
      <c r="ER1436">
        <v>47.17</v>
      </c>
      <c r="EW1436">
        <v>30.51</v>
      </c>
      <c r="FB1436">
        <v>26.39</v>
      </c>
      <c r="FG1436">
        <v>30.51</v>
      </c>
      <c r="FL1436">
        <v>25.03</v>
      </c>
      <c r="FQ1436">
        <v>29.15</v>
      </c>
      <c r="FV1436">
        <v>25.03</v>
      </c>
      <c r="GA1436">
        <v>29.15</v>
      </c>
      <c r="GF1436">
        <v>161.03</v>
      </c>
      <c r="GK1436">
        <v>98.33</v>
      </c>
      <c r="GP1436">
        <v>94.21</v>
      </c>
      <c r="GU1436">
        <v>166.33</v>
      </c>
      <c r="GZ1436">
        <v>128.21</v>
      </c>
      <c r="HE1436">
        <v>132.33000000000001</v>
      </c>
      <c r="HJ1436">
        <v>132.33000000000001</v>
      </c>
      <c r="HO1436">
        <v>132.33000000000001</v>
      </c>
      <c r="HT1436">
        <v>94.21</v>
      </c>
      <c r="HY1436">
        <v>98.33</v>
      </c>
      <c r="ID1436">
        <v>94.21</v>
      </c>
      <c r="II1436">
        <v>98.33</v>
      </c>
      <c r="IN1436">
        <v>29.96</v>
      </c>
      <c r="IS1436">
        <v>29.96</v>
      </c>
      <c r="IX1436">
        <v>25.84</v>
      </c>
      <c r="JC1436">
        <v>29.96</v>
      </c>
      <c r="JH1436">
        <v>25.84</v>
      </c>
      <c r="JM1436">
        <v>29.96</v>
      </c>
      <c r="JR1436">
        <v>25.84</v>
      </c>
    </row>
    <row r="1437" spans="1:278" x14ac:dyDescent="0.3">
      <c r="A1437" s="2">
        <f>IFERROR(AVERAGEIF(Customer_Revenue[[#This Row],[1/3/2022]:[3/31/2022]], "&gt;0"), 0)</f>
        <v>87.065714285714293</v>
      </c>
      <c r="B1437" s="1">
        <f>IFERROR(AVEDEV(Customer_Revenue[[#This Row],[1/3/2022]:[3/31/2022]]),0)</f>
        <v>38.998125000000002</v>
      </c>
      <c r="C1437" s="1">
        <f>IFERROR(MAX(0,#REF!-#REF!),0)</f>
        <v>0</v>
      </c>
      <c r="D1437" s="1">
        <f>IFERROR(#REF!+#REF!,0)</f>
        <v>0</v>
      </c>
      <c r="E1437" s="2">
        <f>IFERROR(AVERAGEIF(Customer_Revenue[[#This Row],[4/1/2022]:[6/30/2022]], "&gt;0"), 0)</f>
        <v>96.67</v>
      </c>
      <c r="F1437" s="1">
        <f>IFERROR(AVEDEV(Customer_Revenue[[#This Row],[4/1/2022]:[6/30/2022]]),0)</f>
        <v>18.446666666666665</v>
      </c>
      <c r="G1437" s="1">
        <f>IFERROR(MAX(0,#REF!-#REF!),0)</f>
        <v>0</v>
      </c>
      <c r="H1437" s="1">
        <f>IFERROR(#REF!+#REF!,0)</f>
        <v>0</v>
      </c>
      <c r="I1437" s="2">
        <f>IFERROR(AVERAGEIF(Customer_Revenue[[#This Row],[4/1/2022]:[9/30/2022]], "&gt;0"),0)</f>
        <v>90.195714285714288</v>
      </c>
      <c r="J1437" s="1">
        <f>IFERROR(AVEDEV(Customer_Revenue[[#This Row],[4/1/2022]:[9/30/2022]]),0)</f>
        <v>50.634375000000006</v>
      </c>
      <c r="K1437" s="1">
        <f>IFERROR(MAX(0,Customer_Revenue[[#This Row],[Q3 Mean]]-Customer_Revenue[[#This Row],[Q3 Mean Absolute Deviation]]),0)</f>
        <v>39.561339285714283</v>
      </c>
      <c r="L1437" s="1">
        <f>IFERROR(MAX(0,Customer_Revenue[[#This Row],[Q3 Mean]]+Customer_Revenue[[#This Row],[Q3 Mean Absolute Deviation]]),0)</f>
        <v>140.83008928571428</v>
      </c>
      <c r="M1437" s="2">
        <f>IFERROR(AVERAGEIF(Customer_Revenue[[#This Row],[10/1/2021]:[3/31/2022]], "&gt;0"),0)</f>
        <v>81.861538461538444</v>
      </c>
      <c r="N1437" s="1">
        <f>IFERROR(AVEDEV(Customer_Revenue[[#This Row],[10/1/2021]:[3/31/2022]]),0)</f>
        <v>29.090612244897954</v>
      </c>
      <c r="O1437" s="1">
        <f>IFERROR(MAX(0,#REF!-#REF!),0)</f>
        <v>0</v>
      </c>
      <c r="P1437" s="1">
        <f>IFERROR(#REF!+#REF!,0)</f>
        <v>0</v>
      </c>
      <c r="Q1437">
        <v>15453</v>
      </c>
      <c r="AA1437">
        <v>80.459999999999994</v>
      </c>
      <c r="AJ1437">
        <v>43.49</v>
      </c>
      <c r="AS1437">
        <v>103.42</v>
      </c>
      <c r="BC1437">
        <v>91.3</v>
      </c>
      <c r="BM1437">
        <v>67.73</v>
      </c>
      <c r="BW1437">
        <v>68.34</v>
      </c>
      <c r="CG1437">
        <v>99.26</v>
      </c>
      <c r="CK1437" s="17"/>
      <c r="CQ1437">
        <v>50.17</v>
      </c>
      <c r="CS1437">
        <v>0</v>
      </c>
      <c r="DA1437">
        <v>74.41</v>
      </c>
      <c r="DK1437">
        <v>50.17</v>
      </c>
      <c r="DU1437">
        <v>143.41</v>
      </c>
      <c r="EE1437">
        <v>50.17</v>
      </c>
      <c r="EO1437">
        <v>141.87</v>
      </c>
      <c r="EY1437">
        <v>117.63</v>
      </c>
      <c r="FI1437">
        <v>74.41</v>
      </c>
      <c r="FS1437">
        <v>84.67</v>
      </c>
      <c r="GC1437">
        <v>108.91</v>
      </c>
      <c r="GM1437">
        <v>118.81</v>
      </c>
      <c r="GW1437">
        <v>75.59</v>
      </c>
      <c r="HG1437">
        <v>51.35</v>
      </c>
      <c r="JE1437">
        <v>-128.06</v>
      </c>
    </row>
    <row r="1438" spans="1:278" x14ac:dyDescent="0.3">
      <c r="A1438" s="2">
        <f>IFERROR(AVERAGEIF(Customer_Revenue[[#This Row],[1/3/2022]:[3/31/2022]], "&gt;0"), 0)</f>
        <v>34.51</v>
      </c>
      <c r="B1438" s="1">
        <f>IFERROR(AVEDEV(Customer_Revenue[[#This Row],[1/3/2022]:[3/31/2022]]),0)</f>
        <v>0</v>
      </c>
      <c r="C1438" s="1">
        <f>IFERROR(MAX(0,#REF!-#REF!),0)</f>
        <v>0</v>
      </c>
      <c r="D1438" s="1">
        <f>IFERROR(#REF!+#REF!,0)</f>
        <v>0</v>
      </c>
      <c r="E1438" s="2">
        <f>IFERROR(AVERAGEIF(Customer_Revenue[[#This Row],[4/1/2022]:[6/30/2022]], "&gt;0"), 0)</f>
        <v>34.903333333333329</v>
      </c>
      <c r="F1438" s="1">
        <f>IFERROR(AVEDEV(Customer_Revenue[[#This Row],[4/1/2022]:[6/30/2022]]),0)</f>
        <v>0.52444444444444349</v>
      </c>
      <c r="G1438" s="1">
        <f>IFERROR(MAX(0,#REF!-#REF!),0)</f>
        <v>0</v>
      </c>
      <c r="H1438" s="1">
        <f>IFERROR(#REF!+#REF!,0)</f>
        <v>0</v>
      </c>
      <c r="I1438" s="2">
        <f>IFERROR(AVERAGEIF(Customer_Revenue[[#This Row],[4/1/2022]:[9/30/2022]], "&gt;0"),0)</f>
        <v>35.234999999999992</v>
      </c>
      <c r="J1438" s="1">
        <f>IFERROR(AVEDEV(Customer_Revenue[[#This Row],[4/1/2022]:[9/30/2022]]),0)</f>
        <v>0.48333333333333545</v>
      </c>
      <c r="K1438" s="1">
        <f>IFERROR(MAX(0,Customer_Revenue[[#This Row],[Q3 Mean]]-Customer_Revenue[[#This Row],[Q3 Mean Absolute Deviation]]),0)</f>
        <v>34.751666666666658</v>
      </c>
      <c r="L1438" s="1">
        <f>IFERROR(MAX(0,Customer_Revenue[[#This Row],[Q3 Mean]]+Customer_Revenue[[#This Row],[Q3 Mean Absolute Deviation]]),0)</f>
        <v>35.718333333333327</v>
      </c>
      <c r="M1438" s="2">
        <f>IFERROR(AVERAGEIF(Customer_Revenue[[#This Row],[10/1/2021]:[3/31/2022]], "&gt;0"),0)</f>
        <v>34.51</v>
      </c>
      <c r="N1438" s="1">
        <f>IFERROR(AVEDEV(Customer_Revenue[[#This Row],[10/1/2021]:[3/31/2022]]),0)</f>
        <v>7.5490624999999998</v>
      </c>
      <c r="O1438" s="1">
        <f>IFERROR(MAX(0,#REF!-#REF!),0)</f>
        <v>0</v>
      </c>
      <c r="P1438" s="1">
        <f>IFERROR(#REF!+#REF!,0)</f>
        <v>0</v>
      </c>
      <c r="Q1438">
        <v>15454</v>
      </c>
      <c r="T1438">
        <v>0</v>
      </c>
      <c r="U1438">
        <v>34.51</v>
      </c>
      <c r="AP1438">
        <v>34.51</v>
      </c>
      <c r="BJ1438">
        <v>34.51</v>
      </c>
      <c r="CF1438">
        <v>34.51</v>
      </c>
      <c r="CK1438" s="17"/>
      <c r="CX1438">
        <v>34.51</v>
      </c>
      <c r="DR1438">
        <v>34.51</v>
      </c>
      <c r="EL1438">
        <v>34.51</v>
      </c>
      <c r="FF1438">
        <v>34.51</v>
      </c>
      <c r="FZ1438">
        <v>34.51</v>
      </c>
      <c r="GT1438">
        <v>35.69</v>
      </c>
      <c r="HN1438">
        <v>35.69</v>
      </c>
      <c r="IH1438">
        <v>35.69</v>
      </c>
      <c r="JB1438">
        <v>35.32</v>
      </c>
    </row>
    <row r="1439" spans="1:278" x14ac:dyDescent="0.3">
      <c r="A1439" s="2">
        <f>IFERROR(AVERAGEIF(Customer_Revenue[[#This Row],[1/3/2022]:[3/31/2022]], "&gt;0"), 0)</f>
        <v>20.03</v>
      </c>
      <c r="B1439" s="1">
        <f>IFERROR(AVEDEV(Customer_Revenue[[#This Row],[1/3/2022]:[3/31/2022]]),0)</f>
        <v>0</v>
      </c>
      <c r="C1439" s="1">
        <f>IFERROR(MAX(0,#REF!-#REF!),0)</f>
        <v>0</v>
      </c>
      <c r="D1439" s="1">
        <f>IFERROR(#REF!+#REF!,0)</f>
        <v>0</v>
      </c>
      <c r="E1439" s="2">
        <f>IFERROR(AVERAGEIF(Customer_Revenue[[#This Row],[4/1/2022]:[6/30/2022]], "&gt;0"), 0)</f>
        <v>20.423333333333336</v>
      </c>
      <c r="F1439" s="1">
        <f>IFERROR(AVEDEV(Customer_Revenue[[#This Row],[4/1/2022]:[6/30/2022]]),0)</f>
        <v>0.52444444444444471</v>
      </c>
      <c r="G1439" s="1">
        <f>IFERROR(MAX(0,#REF!-#REF!),0)</f>
        <v>0</v>
      </c>
      <c r="H1439" s="1">
        <f>IFERROR(#REF!+#REF!,0)</f>
        <v>0</v>
      </c>
      <c r="I1439" s="2">
        <f>IFERROR(AVERAGEIF(Customer_Revenue[[#This Row],[4/1/2022]:[9/30/2022]], "&gt;0"),0)</f>
        <v>20.754999999999999</v>
      </c>
      <c r="J1439" s="1">
        <f>IFERROR(AVEDEV(Customer_Revenue[[#This Row],[4/1/2022]:[9/30/2022]]),0)</f>
        <v>0.48333333333333367</v>
      </c>
      <c r="K1439" s="1">
        <f>IFERROR(MAX(0,Customer_Revenue[[#This Row],[Q3 Mean]]-Customer_Revenue[[#This Row],[Q3 Mean Absolute Deviation]]),0)</f>
        <v>20.271666666666665</v>
      </c>
      <c r="L1439" s="1">
        <f>IFERROR(MAX(0,Customer_Revenue[[#This Row],[Q3 Mean]]+Customer_Revenue[[#This Row],[Q3 Mean Absolute Deviation]]),0)</f>
        <v>21.238333333333333</v>
      </c>
      <c r="M1439" s="2">
        <f>IFERROR(AVERAGEIF(Customer_Revenue[[#This Row],[10/1/2021]:[3/31/2022]], "&gt;0"),0)</f>
        <v>20.03</v>
      </c>
      <c r="N1439" s="1">
        <f>IFERROR(AVEDEV(Customer_Revenue[[#This Row],[10/1/2021]:[3/31/2022]]),0)</f>
        <v>4.3815624999999994</v>
      </c>
      <c r="O1439" s="1">
        <f>IFERROR(MAX(0,#REF!-#REF!),0)</f>
        <v>0</v>
      </c>
      <c r="P1439" s="1">
        <f>IFERROR(#REF!+#REF!,0)</f>
        <v>0</v>
      </c>
      <c r="Q1439">
        <v>15455</v>
      </c>
      <c r="T1439">
        <v>0</v>
      </c>
      <c r="U1439">
        <v>20.03</v>
      </c>
      <c r="AO1439">
        <v>20.03</v>
      </c>
      <c r="BI1439">
        <v>20.03</v>
      </c>
      <c r="CC1439">
        <v>20.03</v>
      </c>
      <c r="CK1439" s="17"/>
      <c r="CW1439">
        <v>20.03</v>
      </c>
      <c r="DQ1439">
        <v>20.03</v>
      </c>
      <c r="EK1439">
        <v>20.03</v>
      </c>
      <c r="FE1439">
        <v>20.03</v>
      </c>
      <c r="FY1439">
        <v>20.03</v>
      </c>
      <c r="GS1439">
        <v>21.21</v>
      </c>
      <c r="HM1439">
        <v>21.21</v>
      </c>
      <c r="IG1439">
        <v>21.21</v>
      </c>
      <c r="JA1439">
        <v>20.84</v>
      </c>
    </row>
    <row r="1440" spans="1:278" x14ac:dyDescent="0.3">
      <c r="A1440" s="2">
        <f>IFERROR(AVERAGEIF(Customer_Revenue[[#This Row],[1/3/2022]:[3/31/2022]], "&gt;0"), 0)</f>
        <v>0</v>
      </c>
      <c r="B1440" s="1">
        <f>IFERROR(AVEDEV(Customer_Revenue[[#This Row],[1/3/2022]:[3/31/2022]]),0)</f>
        <v>0</v>
      </c>
      <c r="C1440" s="1">
        <f>IFERROR(MAX(0,#REF!-#REF!),0)</f>
        <v>0</v>
      </c>
      <c r="D1440" s="1">
        <f>IFERROR(#REF!+#REF!,0)</f>
        <v>0</v>
      </c>
      <c r="E1440" s="2">
        <f>IFERROR(AVERAGEIF(Customer_Revenue[[#This Row],[4/1/2022]:[6/30/2022]], "&gt;0"), 0)</f>
        <v>0</v>
      </c>
      <c r="F1440" s="1">
        <f>IFERROR(AVEDEV(Customer_Revenue[[#This Row],[4/1/2022]:[6/30/2022]]),0)</f>
        <v>0</v>
      </c>
      <c r="G1440" s="1">
        <f>IFERROR(MAX(0,#REF!-#REF!),0)</f>
        <v>0</v>
      </c>
      <c r="H1440" s="1">
        <f>IFERROR(#REF!+#REF!,0)</f>
        <v>0</v>
      </c>
      <c r="I1440" s="2">
        <f>IFERROR(AVERAGEIF(Customer_Revenue[[#This Row],[4/1/2022]:[9/30/2022]], "&gt;0"),0)</f>
        <v>0</v>
      </c>
      <c r="J1440" s="1">
        <f>IFERROR(AVEDEV(Customer_Revenue[[#This Row],[4/1/2022]:[9/30/2022]]),0)</f>
        <v>0</v>
      </c>
      <c r="K1440" s="1">
        <f>IFERROR(MAX(0,Customer_Revenue[[#This Row],[Q3 Mean]]-Customer_Revenue[[#This Row],[Q3 Mean Absolute Deviation]]),0)</f>
        <v>0</v>
      </c>
      <c r="L1440" s="1">
        <f>IFERROR(MAX(0,Customer_Revenue[[#This Row],[Q3 Mean]]+Customer_Revenue[[#This Row],[Q3 Mean Absolute Deviation]]),0)</f>
        <v>0</v>
      </c>
      <c r="M1440" s="2">
        <f>IFERROR(AVERAGEIF(Customer_Revenue[[#This Row],[10/1/2021]:[3/31/2022]], "&gt;0"),0)</f>
        <v>0</v>
      </c>
      <c r="N1440" s="1">
        <f>IFERROR(AVEDEV(Customer_Revenue[[#This Row],[10/1/2021]:[3/31/2022]]),0)</f>
        <v>0</v>
      </c>
      <c r="O1440" s="1">
        <f>IFERROR(MAX(0,#REF!-#REF!),0)</f>
        <v>0</v>
      </c>
      <c r="P1440" s="1">
        <f>IFERROR(#REF!+#REF!,0)</f>
        <v>0</v>
      </c>
      <c r="Q1440">
        <v>15456</v>
      </c>
      <c r="AF1440">
        <v>0</v>
      </c>
      <c r="AK1440">
        <v>0</v>
      </c>
      <c r="AQ1440">
        <v>0</v>
      </c>
      <c r="AR1440">
        <v>0</v>
      </c>
      <c r="AV1440">
        <v>0</v>
      </c>
      <c r="BA1440">
        <v>0</v>
      </c>
      <c r="BF1440">
        <v>0</v>
      </c>
      <c r="BK1440">
        <v>0</v>
      </c>
      <c r="BP1440">
        <v>0</v>
      </c>
      <c r="BU1440">
        <v>0</v>
      </c>
      <c r="BZ1440">
        <v>0</v>
      </c>
      <c r="CE1440">
        <v>0</v>
      </c>
      <c r="CJ1440">
        <v>0</v>
      </c>
      <c r="CK1440" s="17"/>
      <c r="CO1440">
        <v>0</v>
      </c>
      <c r="CT1440">
        <v>0</v>
      </c>
      <c r="CY1440">
        <v>0</v>
      </c>
      <c r="DD1440">
        <v>0</v>
      </c>
      <c r="DI1440">
        <v>0</v>
      </c>
      <c r="DN1440">
        <v>0</v>
      </c>
      <c r="DS1440">
        <v>0</v>
      </c>
      <c r="DX1440">
        <v>0</v>
      </c>
      <c r="EC1440">
        <v>0</v>
      </c>
      <c r="EH1440">
        <v>0</v>
      </c>
      <c r="EM1440">
        <v>0</v>
      </c>
      <c r="ER1440">
        <v>0</v>
      </c>
      <c r="EW1440">
        <v>0</v>
      </c>
      <c r="FB1440">
        <v>0</v>
      </c>
      <c r="FG1440">
        <v>0</v>
      </c>
      <c r="FL1440">
        <v>0</v>
      </c>
      <c r="FQ1440">
        <v>0</v>
      </c>
      <c r="FV1440">
        <v>0</v>
      </c>
      <c r="GA1440">
        <v>0</v>
      </c>
      <c r="GF1440">
        <v>0</v>
      </c>
      <c r="GK1440">
        <v>0</v>
      </c>
      <c r="GP1440">
        <v>0</v>
      </c>
      <c r="GU1440">
        <v>0</v>
      </c>
      <c r="GZ1440">
        <v>0</v>
      </c>
      <c r="HE1440">
        <v>0</v>
      </c>
      <c r="HJ1440">
        <v>0</v>
      </c>
      <c r="HO1440">
        <v>0</v>
      </c>
      <c r="HT1440">
        <v>0</v>
      </c>
      <c r="HY1440">
        <v>0</v>
      </c>
      <c r="ID1440">
        <v>0</v>
      </c>
      <c r="II1440">
        <v>0</v>
      </c>
      <c r="IN1440">
        <v>0</v>
      </c>
      <c r="IS1440">
        <v>0</v>
      </c>
      <c r="IX1440">
        <v>0</v>
      </c>
      <c r="JC1440">
        <v>0</v>
      </c>
      <c r="JH1440">
        <v>0</v>
      </c>
      <c r="JM1440">
        <v>0</v>
      </c>
      <c r="JR1440">
        <v>0</v>
      </c>
    </row>
    <row r="1441" spans="1:275" x14ac:dyDescent="0.3">
      <c r="A1441" s="2">
        <f>IFERROR(AVERAGEIF(Customer_Revenue[[#This Row],[1/3/2022]:[3/31/2022]], "&gt;0"), 0)</f>
        <v>35.896153846153851</v>
      </c>
      <c r="B1441" s="1">
        <f>IFERROR(AVEDEV(Customer_Revenue[[#This Row],[1/3/2022]:[3/31/2022]]),0)</f>
        <v>0.53254437869822902</v>
      </c>
      <c r="C1441" s="1">
        <f>IFERROR(MAX(0,#REF!-#REF!),0)</f>
        <v>0</v>
      </c>
      <c r="D1441" s="1">
        <f>IFERROR(#REF!+#REF!,0)</f>
        <v>0</v>
      </c>
      <c r="E1441" s="2">
        <f>IFERROR(AVERAGEIF(Customer_Revenue[[#This Row],[4/1/2022]:[6/30/2022]], "&gt;0"), 0)</f>
        <v>37.523846153846165</v>
      </c>
      <c r="F1441" s="1">
        <f>IFERROR(AVEDEV(Customer_Revenue[[#This Row],[4/1/2022]:[6/30/2022]]),0)</f>
        <v>0.65609467455622028</v>
      </c>
      <c r="G1441" s="1">
        <f>IFERROR(MAX(0,#REF!-#REF!),0)</f>
        <v>0</v>
      </c>
      <c r="H1441" s="1">
        <f>IFERROR(#REF!+#REF!,0)</f>
        <v>0</v>
      </c>
      <c r="I1441" s="2">
        <f>IFERROR(AVERAGEIF(Customer_Revenue[[#This Row],[4/1/2022]:[9/30/2022]], "&gt;0"),0)</f>
        <v>42.08192307692309</v>
      </c>
      <c r="J1441" s="1">
        <f>IFERROR(AVEDEV(Customer_Revenue[[#This Row],[4/1/2022]:[9/30/2022]]),0)</f>
        <v>7.9660059171597721</v>
      </c>
      <c r="K1441" s="1">
        <f>IFERROR(MAX(0,Customer_Revenue[[#This Row],[Q3 Mean]]-Customer_Revenue[[#This Row],[Q3 Mean Absolute Deviation]]),0)</f>
        <v>34.11591715976332</v>
      </c>
      <c r="L1441" s="1">
        <f>IFERROR(MAX(0,Customer_Revenue[[#This Row],[Q3 Mean]]+Customer_Revenue[[#This Row],[Q3 Mean Absolute Deviation]]),0)</f>
        <v>50.047928994082859</v>
      </c>
      <c r="M1441" s="2">
        <f>IFERROR(AVERAGEIF(Customer_Revenue[[#This Row],[10/1/2021]:[3/31/2022]], "&gt;0"),0)</f>
        <v>35.95846153846152</v>
      </c>
      <c r="N1441" s="1">
        <f>IFERROR(AVEDEV(Customer_Revenue[[#This Row],[10/1/2021]:[3/31/2022]]),0)</f>
        <v>0.69124260355028555</v>
      </c>
      <c r="O1441" s="1">
        <f>IFERROR(MAX(0,#REF!-#REF!),0)</f>
        <v>0</v>
      </c>
      <c r="P1441" s="1">
        <f>IFERROR(#REF!+#REF!,0)</f>
        <v>0</v>
      </c>
      <c r="Q1441">
        <v>15457</v>
      </c>
      <c r="W1441">
        <v>35.549999999999997</v>
      </c>
      <c r="AB1441">
        <v>35.549999999999997</v>
      </c>
      <c r="AF1441">
        <v>35.549999999999997</v>
      </c>
      <c r="AK1441">
        <v>41.67</v>
      </c>
      <c r="AM1441">
        <v>35.549999999999997</v>
      </c>
      <c r="AR1441">
        <v>35.549999999999997</v>
      </c>
      <c r="AW1441">
        <v>35.549999999999997</v>
      </c>
      <c r="BB1441">
        <v>35.549999999999997</v>
      </c>
      <c r="BG1441">
        <v>35.549999999999997</v>
      </c>
      <c r="BL1441">
        <v>35.549999999999997</v>
      </c>
      <c r="BQ1441">
        <v>35.549999999999997</v>
      </c>
      <c r="BV1441">
        <v>35.549999999999997</v>
      </c>
      <c r="CA1441">
        <v>35.549999999999997</v>
      </c>
      <c r="CF1441">
        <v>35.549999999999997</v>
      </c>
      <c r="CK1441" s="17">
        <v>35.549999999999997</v>
      </c>
      <c r="CP1441">
        <v>35.549999999999997</v>
      </c>
      <c r="CU1441">
        <v>35.549999999999997</v>
      </c>
      <c r="CZ1441">
        <v>35.549999999999997</v>
      </c>
      <c r="DE1441">
        <v>35.549999999999997</v>
      </c>
      <c r="DJ1441">
        <v>35.549999999999997</v>
      </c>
      <c r="DO1441">
        <v>35.549999999999997</v>
      </c>
      <c r="DT1441">
        <v>35.549999999999997</v>
      </c>
      <c r="DY1441">
        <v>35.549999999999997</v>
      </c>
      <c r="ED1441">
        <v>37.049999999999997</v>
      </c>
      <c r="EI1441">
        <v>37.049999999999997</v>
      </c>
      <c r="EN1441">
        <v>37.049999999999997</v>
      </c>
      <c r="ES1441">
        <v>37.049999999999997</v>
      </c>
      <c r="EX1441">
        <v>37.049999999999997</v>
      </c>
      <c r="FC1441">
        <v>37.049999999999997</v>
      </c>
      <c r="FH1441">
        <v>37.049999999999997</v>
      </c>
      <c r="FM1441">
        <v>37.049999999999997</v>
      </c>
      <c r="FR1441">
        <v>37.049999999999997</v>
      </c>
      <c r="FW1441">
        <v>37.049999999999997</v>
      </c>
      <c r="GB1441">
        <v>37.049999999999997</v>
      </c>
      <c r="GG1441">
        <v>37.049999999999997</v>
      </c>
      <c r="GL1441">
        <v>38.590000000000003</v>
      </c>
      <c r="GQ1441">
        <v>38.590000000000003</v>
      </c>
      <c r="GV1441">
        <v>38.590000000000003</v>
      </c>
      <c r="HA1441">
        <v>38.590000000000003</v>
      </c>
      <c r="HF1441">
        <v>38.590000000000003</v>
      </c>
      <c r="HK1441">
        <v>38.590000000000003</v>
      </c>
      <c r="HP1441">
        <v>38.590000000000003</v>
      </c>
      <c r="HU1441">
        <v>38.590000000000003</v>
      </c>
      <c r="HZ1441">
        <v>38.590000000000003</v>
      </c>
      <c r="IE1441">
        <v>38.590000000000003</v>
      </c>
      <c r="IJ1441">
        <v>38.590000000000003</v>
      </c>
      <c r="IO1441">
        <v>145.63999999999999</v>
      </c>
      <c r="IT1441">
        <v>38.11</v>
      </c>
      <c r="IY1441">
        <v>38.11</v>
      </c>
      <c r="JD1441">
        <v>38.11</v>
      </c>
      <c r="JI1441">
        <v>38.11</v>
      </c>
      <c r="JN1441">
        <v>38.11</v>
      </c>
    </row>
    <row r="1442" spans="1:275" x14ac:dyDescent="0.3">
      <c r="A1442" s="2">
        <f>IFERROR(AVERAGEIF(Customer_Revenue[[#This Row],[1/3/2022]:[3/31/2022]], "&gt;0"), 0)</f>
        <v>29.98</v>
      </c>
      <c r="B1442" s="1">
        <f>IFERROR(AVEDEV(Customer_Revenue[[#This Row],[1/3/2022]:[3/31/2022]]),0)</f>
        <v>11.2425</v>
      </c>
      <c r="C1442" s="1">
        <f>IFERROR(MAX(0,#REF!-#REF!),0)</f>
        <v>0</v>
      </c>
      <c r="D1442" s="1">
        <f>IFERROR(#REF!+#REF!,0)</f>
        <v>0</v>
      </c>
      <c r="E1442" s="2">
        <f>IFERROR(AVERAGEIF(Customer_Revenue[[#This Row],[4/1/2022]:[6/30/2022]], "&gt;0"), 0)</f>
        <v>30.373333333333335</v>
      </c>
      <c r="F1442" s="1">
        <f>IFERROR(AVEDEV(Customer_Revenue[[#This Row],[4/1/2022]:[6/30/2022]]),0)</f>
        <v>0.52444444444444471</v>
      </c>
      <c r="G1442" s="1">
        <f>IFERROR(MAX(0,#REF!-#REF!),0)</f>
        <v>0</v>
      </c>
      <c r="H1442" s="1">
        <f>IFERROR(#REF!+#REF!,0)</f>
        <v>0</v>
      </c>
      <c r="I1442" s="2">
        <f>IFERROR(AVERAGEIF(Customer_Revenue[[#This Row],[4/1/2022]:[9/30/2022]], "&gt;0"),0)</f>
        <v>30.591666666666669</v>
      </c>
      <c r="J1442" s="1">
        <f>IFERROR(AVEDEV(Customer_Revenue[[#This Row],[4/1/2022]:[9/30/2022]]),0)</f>
        <v>0.44166666666666704</v>
      </c>
      <c r="K1442" s="1">
        <f>IFERROR(MAX(0,Customer_Revenue[[#This Row],[Q3 Mean]]-Customer_Revenue[[#This Row],[Q3 Mean Absolute Deviation]]),0)</f>
        <v>30.150000000000002</v>
      </c>
      <c r="L1442" s="1">
        <f>IFERROR(MAX(0,Customer_Revenue[[#This Row],[Q3 Mean]]+Customer_Revenue[[#This Row],[Q3 Mean Absolute Deviation]]),0)</f>
        <v>31.033333333333335</v>
      </c>
      <c r="M1442" s="2">
        <f>IFERROR(AVERAGEIF(Customer_Revenue[[#This Row],[10/1/2021]:[3/31/2022]], "&gt;0"),0)</f>
        <v>29.98</v>
      </c>
      <c r="N1442" s="1">
        <f>IFERROR(AVEDEV(Customer_Revenue[[#This Row],[10/1/2021]:[3/31/2022]]),0)</f>
        <v>11.242500000000001</v>
      </c>
      <c r="O1442" s="1">
        <f>IFERROR(MAX(0,#REF!-#REF!),0)</f>
        <v>0</v>
      </c>
      <c r="P1442" s="1">
        <f>IFERROR(#REF!+#REF!,0)</f>
        <v>0</v>
      </c>
      <c r="Q1442">
        <v>15458</v>
      </c>
      <c r="Y1442">
        <v>0</v>
      </c>
      <c r="Z1442">
        <v>29.98</v>
      </c>
      <c r="AT1442">
        <v>29.98</v>
      </c>
      <c r="BN1442">
        <v>29.98</v>
      </c>
      <c r="CH1442">
        <v>29.98</v>
      </c>
      <c r="CK1442" s="17"/>
      <c r="DB1442">
        <v>0</v>
      </c>
      <c r="DV1442">
        <v>29.98</v>
      </c>
      <c r="EP1442">
        <v>29.98</v>
      </c>
      <c r="FJ1442">
        <v>29.98</v>
      </c>
      <c r="GD1442">
        <v>29.98</v>
      </c>
      <c r="GX1442">
        <v>31.16</v>
      </c>
      <c r="HR1442">
        <v>31.16</v>
      </c>
      <c r="IL1442">
        <v>30.49</v>
      </c>
      <c r="JF1442">
        <v>30.78</v>
      </c>
    </row>
    <row r="1443" spans="1:275" x14ac:dyDescent="0.3">
      <c r="A1443" s="2">
        <f>IFERROR(AVERAGEIF(Customer_Revenue[[#This Row],[1/3/2022]:[3/31/2022]], "&gt;0"), 0)</f>
        <v>50.643333333333338</v>
      </c>
      <c r="B1443" s="1">
        <f>IFERROR(AVEDEV(Customer_Revenue[[#This Row],[1/3/2022]:[3/31/2022]]),0)</f>
        <v>14.033333333333333</v>
      </c>
      <c r="C1443" s="1">
        <f>IFERROR(MAX(0,#REF!-#REF!),0)</f>
        <v>0</v>
      </c>
      <c r="D1443" s="1">
        <f>IFERROR(#REF!+#REF!,0)</f>
        <v>0</v>
      </c>
      <c r="E1443" s="2">
        <f>IFERROR(AVERAGEIF(Customer_Revenue[[#This Row],[4/1/2022]:[6/30/2022]], "&gt;0"), 0)</f>
        <v>41.875714285714288</v>
      </c>
      <c r="F1443" s="1">
        <f>IFERROR(AVEDEV(Customer_Revenue[[#This Row],[4/1/2022]:[6/30/2022]]),0)</f>
        <v>8.3526530612244922</v>
      </c>
      <c r="G1443" s="1">
        <f>IFERROR(MAX(0,#REF!-#REF!),0)</f>
        <v>0</v>
      </c>
      <c r="H1443" s="1">
        <f>IFERROR(#REF!+#REF!,0)</f>
        <v>0</v>
      </c>
      <c r="I1443" s="2">
        <f>IFERROR(AVERAGEIF(Customer_Revenue[[#This Row],[4/1/2022]:[9/30/2022]], "&gt;0"),0)</f>
        <v>41.875714285714288</v>
      </c>
      <c r="J1443" s="1">
        <f>IFERROR(AVEDEV(Customer_Revenue[[#This Row],[4/1/2022]:[9/30/2022]]),0)</f>
        <v>19.135312500000001</v>
      </c>
      <c r="K1443" s="1">
        <f>IFERROR(MAX(0,Customer_Revenue[[#This Row],[Q3 Mean]]-Customer_Revenue[[#This Row],[Q3 Mean Absolute Deviation]]),0)</f>
        <v>22.740401785714287</v>
      </c>
      <c r="L1443" s="1">
        <f>IFERROR(MAX(0,Customer_Revenue[[#This Row],[Q3 Mean]]+Customer_Revenue[[#This Row],[Q3 Mean Absolute Deviation]]),0)</f>
        <v>61.011026785714293</v>
      </c>
      <c r="M1443" s="2">
        <f>IFERROR(AVERAGEIF(Customer_Revenue[[#This Row],[10/1/2021]:[3/31/2022]], "&gt;0"),0)</f>
        <v>38.373846153846152</v>
      </c>
      <c r="N1443" s="1">
        <f>IFERROR(AVEDEV(Customer_Revenue[[#This Row],[10/1/2021]:[3/31/2022]]),0)</f>
        <v>14.224733727810648</v>
      </c>
      <c r="O1443" s="1">
        <f>IFERROR(MAX(0,#REF!-#REF!),0)</f>
        <v>0</v>
      </c>
      <c r="P1443" s="1">
        <f>IFERROR(#REF!+#REF!,0)</f>
        <v>0</v>
      </c>
      <c r="Q1443">
        <v>15459</v>
      </c>
      <c r="W1443">
        <v>16.5</v>
      </c>
      <c r="AF1443">
        <v>20</v>
      </c>
      <c r="AP1443">
        <v>20</v>
      </c>
      <c r="AZ1443">
        <v>41.35</v>
      </c>
      <c r="BJ1443">
        <v>24.1</v>
      </c>
      <c r="BT1443">
        <v>24.1</v>
      </c>
      <c r="CD1443">
        <v>48.95</v>
      </c>
      <c r="CK1443" s="17"/>
      <c r="CN1443">
        <v>36.61</v>
      </c>
      <c r="CX1443">
        <v>61.46</v>
      </c>
      <c r="DH1443">
        <v>36.61</v>
      </c>
      <c r="DP1443">
        <v>61.46</v>
      </c>
      <c r="DZ1443">
        <v>36.61</v>
      </c>
      <c r="EJ1443">
        <v>71.11</v>
      </c>
      <c r="ET1443">
        <v>71.11</v>
      </c>
      <c r="FD1443">
        <v>36.61</v>
      </c>
      <c r="FN1443">
        <v>36.61</v>
      </c>
      <c r="FX1443">
        <v>36.61</v>
      </c>
      <c r="GH1443">
        <v>36.61</v>
      </c>
      <c r="GR1443">
        <v>37.79</v>
      </c>
      <c r="HB1443">
        <v>37.79</v>
      </c>
      <c r="JE1443">
        <v>-45.6</v>
      </c>
    </row>
    <row r="1444" spans="1:275" x14ac:dyDescent="0.3">
      <c r="A1444" s="2">
        <f>IFERROR(AVERAGEIF(Customer_Revenue[[#This Row],[1/3/2022]:[3/31/2022]], "&gt;0"), 0)</f>
        <v>79.513333333333335</v>
      </c>
      <c r="B1444" s="1">
        <f>IFERROR(AVEDEV(Customer_Revenue[[#This Row],[1/3/2022]:[3/31/2022]]),0)</f>
        <v>18.291111111111114</v>
      </c>
      <c r="C1444" s="1">
        <f>IFERROR(MAX(0,#REF!-#REF!),0)</f>
        <v>0</v>
      </c>
      <c r="D1444" s="1">
        <f>IFERROR(#REF!+#REF!,0)</f>
        <v>0</v>
      </c>
      <c r="E1444" s="2">
        <f>IFERROR(AVERAGEIF(Customer_Revenue[[#This Row],[4/1/2022]:[6/30/2022]], "&gt;0"), 0)</f>
        <v>101.28999999999999</v>
      </c>
      <c r="F1444" s="1">
        <f>IFERROR(AVEDEV(Customer_Revenue[[#This Row],[4/1/2022]:[6/30/2022]]),0)</f>
        <v>22.08799999999999</v>
      </c>
      <c r="G1444" s="1">
        <f>IFERROR(MAX(0,#REF!-#REF!),0)</f>
        <v>0</v>
      </c>
      <c r="H1444" s="1">
        <f>IFERROR(#REF!+#REF!,0)</f>
        <v>0</v>
      </c>
      <c r="I1444" s="2">
        <f>IFERROR(AVERAGEIF(Customer_Revenue[[#This Row],[4/1/2022]:[9/30/2022]], "&gt;0"),0)</f>
        <v>101.28999999999999</v>
      </c>
      <c r="J1444" s="1">
        <f>IFERROR(AVEDEV(Customer_Revenue[[#This Row],[4/1/2022]:[9/30/2022]]),0)</f>
        <v>37.719444444444441</v>
      </c>
      <c r="K1444" s="1">
        <f>IFERROR(MAX(0,Customer_Revenue[[#This Row],[Q3 Mean]]-Customer_Revenue[[#This Row],[Q3 Mean Absolute Deviation]]),0)</f>
        <v>63.570555555555551</v>
      </c>
      <c r="L1444" s="1">
        <f>IFERROR(MAX(0,Customer_Revenue[[#This Row],[Q3 Mean]]+Customer_Revenue[[#This Row],[Q3 Mean Absolute Deviation]]),0)</f>
        <v>139.00944444444443</v>
      </c>
      <c r="M1444" s="2">
        <f>IFERROR(AVERAGEIF(Customer_Revenue[[#This Row],[10/1/2021]:[3/31/2022]], "&gt;0"),0)</f>
        <v>83.183076923076925</v>
      </c>
      <c r="N1444" s="1">
        <f>IFERROR(AVEDEV(Customer_Revenue[[#This Row],[10/1/2021]:[3/31/2022]]),0)</f>
        <v>16.814082840236686</v>
      </c>
      <c r="O1444" s="1">
        <f>IFERROR(MAX(0,#REF!-#REF!),0)</f>
        <v>0</v>
      </c>
      <c r="P1444" s="1">
        <f>IFERROR(#REF!+#REF!,0)</f>
        <v>0</v>
      </c>
      <c r="Q1444">
        <v>15460</v>
      </c>
      <c r="V1444">
        <v>78.22</v>
      </c>
      <c r="AE1444">
        <v>89.06</v>
      </c>
      <c r="AP1444">
        <v>53.37</v>
      </c>
      <c r="AZ1444">
        <v>101.18</v>
      </c>
      <c r="BJ1444">
        <v>101.18</v>
      </c>
      <c r="BT1444">
        <v>78.22</v>
      </c>
      <c r="CD1444">
        <v>103.07</v>
      </c>
      <c r="CK1444" s="17"/>
      <c r="CN1444">
        <v>78.22</v>
      </c>
      <c r="CX1444">
        <v>78.22</v>
      </c>
      <c r="DH1444">
        <v>53.37</v>
      </c>
      <c r="DR1444">
        <v>126.03</v>
      </c>
      <c r="EB1444">
        <v>53.37</v>
      </c>
      <c r="EL1444">
        <v>87.87</v>
      </c>
      <c r="EV1444">
        <v>87.87</v>
      </c>
      <c r="FF1444">
        <v>86.33</v>
      </c>
      <c r="FP1444">
        <v>87.87</v>
      </c>
      <c r="FZ1444">
        <v>87.87</v>
      </c>
      <c r="GJ1444">
        <v>156.51</v>
      </c>
      <c r="JE1444">
        <v>-34.5</v>
      </c>
    </row>
    <row r="1445" spans="1:275" x14ac:dyDescent="0.3">
      <c r="A1445" s="2">
        <f>IFERROR(AVERAGEIF(Customer_Revenue[[#This Row],[1/3/2022]:[3/31/2022]], "&gt;0"), 0)</f>
        <v>0</v>
      </c>
      <c r="B1445" s="1">
        <f>IFERROR(AVEDEV(Customer_Revenue[[#This Row],[1/3/2022]:[3/31/2022]]),0)</f>
        <v>0</v>
      </c>
      <c r="C1445" s="1">
        <f>IFERROR(MAX(0,#REF!-#REF!),0)</f>
        <v>0</v>
      </c>
      <c r="D1445" s="1">
        <f>IFERROR(#REF!+#REF!,0)</f>
        <v>0</v>
      </c>
      <c r="E1445" s="2">
        <f>IFERROR(AVERAGEIF(Customer_Revenue[[#This Row],[4/1/2022]:[6/30/2022]], "&gt;0"), 0)</f>
        <v>0</v>
      </c>
      <c r="F1445" s="1">
        <f>IFERROR(AVEDEV(Customer_Revenue[[#This Row],[4/1/2022]:[6/30/2022]]),0)</f>
        <v>0</v>
      </c>
      <c r="G1445" s="1">
        <f>IFERROR(MAX(0,#REF!-#REF!),0)</f>
        <v>0</v>
      </c>
      <c r="H1445" s="1">
        <f>IFERROR(#REF!+#REF!,0)</f>
        <v>0</v>
      </c>
      <c r="I1445" s="2">
        <f>IFERROR(AVERAGEIF(Customer_Revenue[[#This Row],[4/1/2022]:[9/30/2022]], "&gt;0"),0)</f>
        <v>0</v>
      </c>
      <c r="J1445" s="1">
        <f>IFERROR(AVEDEV(Customer_Revenue[[#This Row],[4/1/2022]:[9/30/2022]]),0)</f>
        <v>0</v>
      </c>
      <c r="K1445" s="1">
        <f>IFERROR(MAX(0,Customer_Revenue[[#This Row],[Q3 Mean]]-Customer_Revenue[[#This Row],[Q3 Mean Absolute Deviation]]),0)</f>
        <v>0</v>
      </c>
      <c r="L1445" s="1">
        <f>IFERROR(MAX(0,Customer_Revenue[[#This Row],[Q3 Mean]]+Customer_Revenue[[#This Row],[Q3 Mean Absolute Deviation]]),0)</f>
        <v>0</v>
      </c>
      <c r="M1445" s="2">
        <f>IFERROR(AVERAGEIF(Customer_Revenue[[#This Row],[10/1/2021]:[3/31/2022]], "&gt;0"),0)</f>
        <v>0</v>
      </c>
      <c r="N1445" s="1">
        <f>IFERROR(AVEDEV(Customer_Revenue[[#This Row],[10/1/2021]:[3/31/2022]]),0)</f>
        <v>0</v>
      </c>
      <c r="O1445" s="1">
        <f>IFERROR(MAX(0,#REF!-#REF!),0)</f>
        <v>0</v>
      </c>
      <c r="P1445" s="1">
        <f>IFERROR(#REF!+#REF!,0)</f>
        <v>0</v>
      </c>
      <c r="Q1445">
        <v>15463</v>
      </c>
      <c r="AD1445">
        <v>0</v>
      </c>
      <c r="CK1445" s="17"/>
    </row>
    <row r="1446" spans="1:275" x14ac:dyDescent="0.3">
      <c r="A1446" s="2">
        <f>IFERROR(AVERAGEIF(Customer_Revenue[[#This Row],[1/3/2022]:[3/31/2022]], "&gt;0"), 0)</f>
        <v>12.56</v>
      </c>
      <c r="B1446" s="1">
        <f>IFERROR(AVEDEV(Customer_Revenue[[#This Row],[1/3/2022]:[3/31/2022]]),0)</f>
        <v>0</v>
      </c>
      <c r="C1446" s="1">
        <f>IFERROR(MAX(0,#REF!-#REF!),0)</f>
        <v>0</v>
      </c>
      <c r="D1446" s="1">
        <f>IFERROR(#REF!+#REF!,0)</f>
        <v>0</v>
      </c>
      <c r="E1446" s="2">
        <f>IFERROR(AVERAGEIF(Customer_Revenue[[#This Row],[4/1/2022]:[6/30/2022]], "&gt;0"), 0)</f>
        <v>12.953333333333333</v>
      </c>
      <c r="F1446" s="1">
        <f>IFERROR(AVEDEV(Customer_Revenue[[#This Row],[4/1/2022]:[6/30/2022]]),0)</f>
        <v>0.52444444444444416</v>
      </c>
      <c r="G1446" s="1">
        <f>IFERROR(MAX(0,#REF!-#REF!),0)</f>
        <v>0</v>
      </c>
      <c r="H1446" s="1">
        <f>IFERROR(#REF!+#REF!,0)</f>
        <v>0</v>
      </c>
      <c r="I1446" s="2">
        <f>IFERROR(AVERAGEIF(Customer_Revenue[[#This Row],[4/1/2022]:[9/30/2022]], "&gt;0"),0)</f>
        <v>13.855000000000002</v>
      </c>
      <c r="J1446" s="1">
        <f>IFERROR(AVEDEV(Customer_Revenue[[#This Row],[4/1/2022]:[9/30/2022]]),0)</f>
        <v>4.3212244897959184</v>
      </c>
      <c r="K1446" s="1">
        <f>IFERROR(MAX(0,Customer_Revenue[[#This Row],[Q3 Mean]]-Customer_Revenue[[#This Row],[Q3 Mean Absolute Deviation]]),0)</f>
        <v>9.5337755102040838</v>
      </c>
      <c r="L1446" s="1">
        <f>IFERROR(MAX(0,Customer_Revenue[[#This Row],[Q3 Mean]]+Customer_Revenue[[#This Row],[Q3 Mean Absolute Deviation]]),0)</f>
        <v>18.176224489795921</v>
      </c>
      <c r="M1446" s="2">
        <f>IFERROR(AVERAGEIF(Customer_Revenue[[#This Row],[10/1/2021]:[3/31/2022]], "&gt;0"),0)</f>
        <v>13.101428571428572</v>
      </c>
      <c r="N1446" s="1">
        <f>IFERROR(AVEDEV(Customer_Revenue[[#This Row],[10/1/2021]:[3/31/2022]]),0)</f>
        <v>2.8659374999999985</v>
      </c>
      <c r="O1446" s="1">
        <f>IFERROR(MAX(0,#REF!-#REF!),0)</f>
        <v>0</v>
      </c>
      <c r="P1446" s="1">
        <f>IFERROR(#REF!+#REF!,0)</f>
        <v>0</v>
      </c>
      <c r="Q1446">
        <v>15464</v>
      </c>
      <c r="Y1446">
        <v>0</v>
      </c>
      <c r="Z1446">
        <v>12.56</v>
      </c>
      <c r="AT1446">
        <v>16.350000000000001</v>
      </c>
      <c r="BN1446">
        <v>12.56</v>
      </c>
      <c r="CH1446">
        <v>12.56</v>
      </c>
      <c r="CK1446" s="17"/>
      <c r="DB1446">
        <v>12.56</v>
      </c>
      <c r="DV1446">
        <v>12.56</v>
      </c>
      <c r="EP1446">
        <v>12.56</v>
      </c>
      <c r="FJ1446">
        <v>12.56</v>
      </c>
      <c r="GD1446">
        <v>12.56</v>
      </c>
      <c r="GX1446">
        <v>13.74</v>
      </c>
      <c r="HR1446">
        <v>13.74</v>
      </c>
      <c r="IL1446">
        <v>17.16</v>
      </c>
      <c r="JB1446">
        <v>-3.79</v>
      </c>
      <c r="JF1446">
        <v>13.37</v>
      </c>
    </row>
    <row r="1447" spans="1:275" x14ac:dyDescent="0.3">
      <c r="A1447" s="2">
        <f>IFERROR(AVERAGEIF(Customer_Revenue[[#This Row],[1/3/2022]:[3/31/2022]], "&gt;0"), 0)</f>
        <v>15</v>
      </c>
      <c r="B1447" s="1">
        <f>IFERROR(AVEDEV(Customer_Revenue[[#This Row],[1/3/2022]:[3/31/2022]]),0)</f>
        <v>0</v>
      </c>
      <c r="C1447" s="1">
        <f>IFERROR(MAX(0,#REF!-#REF!),0)</f>
        <v>0</v>
      </c>
      <c r="D1447" s="1">
        <f>IFERROR(#REF!+#REF!,0)</f>
        <v>0</v>
      </c>
      <c r="E1447" s="2">
        <f>IFERROR(AVERAGEIF(Customer_Revenue[[#This Row],[4/1/2022]:[6/30/2022]], "&gt;0"), 0)</f>
        <v>15</v>
      </c>
      <c r="F1447" s="1">
        <f>IFERROR(AVEDEV(Customer_Revenue[[#This Row],[4/1/2022]:[6/30/2022]]),0)</f>
        <v>0</v>
      </c>
      <c r="G1447" s="1">
        <f>IFERROR(MAX(0,#REF!-#REF!),0)</f>
        <v>0</v>
      </c>
      <c r="H1447" s="1">
        <f>IFERROR(#REF!+#REF!,0)</f>
        <v>0</v>
      </c>
      <c r="I1447" s="2">
        <f>IFERROR(AVERAGEIF(Customer_Revenue[[#This Row],[4/1/2022]:[9/30/2022]], "&gt;0"),0)</f>
        <v>15</v>
      </c>
      <c r="J1447" s="1">
        <f>IFERROR(AVEDEV(Customer_Revenue[[#This Row],[4/1/2022]:[9/30/2022]]),0)</f>
        <v>0</v>
      </c>
      <c r="K1447" s="1">
        <f>IFERROR(MAX(0,Customer_Revenue[[#This Row],[Q3 Mean]]-Customer_Revenue[[#This Row],[Q3 Mean Absolute Deviation]]),0)</f>
        <v>15</v>
      </c>
      <c r="L1447" s="1">
        <f>IFERROR(MAX(0,Customer_Revenue[[#This Row],[Q3 Mean]]+Customer_Revenue[[#This Row],[Q3 Mean Absolute Deviation]]),0)</f>
        <v>15</v>
      </c>
      <c r="M1447" s="2">
        <f>IFERROR(AVERAGEIF(Customer_Revenue[[#This Row],[10/1/2021]:[3/31/2022]], "&gt;0"),0)</f>
        <v>15</v>
      </c>
      <c r="N1447" s="1">
        <f>IFERROR(AVEDEV(Customer_Revenue[[#This Row],[10/1/2021]:[3/31/2022]]),0)</f>
        <v>0</v>
      </c>
      <c r="O1447" s="1">
        <f>IFERROR(MAX(0,#REF!-#REF!),0)</f>
        <v>0</v>
      </c>
      <c r="P1447" s="1">
        <f>IFERROR(#REF!+#REF!,0)</f>
        <v>0</v>
      </c>
      <c r="Q1447">
        <v>15465</v>
      </c>
      <c r="AD1447">
        <v>15</v>
      </c>
      <c r="AW1447">
        <v>15</v>
      </c>
      <c r="BQ1447">
        <v>15</v>
      </c>
      <c r="CK1447" s="17">
        <v>15</v>
      </c>
      <c r="DE1447">
        <v>15</v>
      </c>
      <c r="DY1447">
        <v>15</v>
      </c>
      <c r="EW1447">
        <v>15</v>
      </c>
      <c r="FQ1447">
        <v>15</v>
      </c>
      <c r="GI1447">
        <v>15</v>
      </c>
      <c r="HD1447">
        <v>15</v>
      </c>
      <c r="HW1447">
        <v>15</v>
      </c>
      <c r="IO1447">
        <v>15</v>
      </c>
      <c r="JI1447">
        <v>15</v>
      </c>
    </row>
    <row r="1448" spans="1:275" x14ac:dyDescent="0.3">
      <c r="A1448" s="2">
        <f>IFERROR(AVERAGEIF(Customer_Revenue[[#This Row],[1/3/2022]:[3/31/2022]], "&gt;0"), 0)</f>
        <v>84.59</v>
      </c>
      <c r="B1448" s="1">
        <f>IFERROR(AVEDEV(Customer_Revenue[[#This Row],[1/3/2022]:[3/31/2022]]),0)</f>
        <v>41.284444444444439</v>
      </c>
      <c r="C1448" s="1">
        <f>IFERROR(MAX(0,#REF!-#REF!),0)</f>
        <v>0</v>
      </c>
      <c r="D1448" s="1">
        <f>IFERROR(#REF!+#REF!,0)</f>
        <v>0</v>
      </c>
      <c r="E1448" s="2">
        <f>IFERROR(AVERAGEIF(Customer_Revenue[[#This Row],[4/1/2022]:[6/30/2022]], "&gt;0"), 0)</f>
        <v>60.074999999999996</v>
      </c>
      <c r="F1448" s="1">
        <f>IFERROR(AVEDEV(Customer_Revenue[[#This Row],[4/1/2022]:[6/30/2022]]),0)</f>
        <v>13.2325</v>
      </c>
      <c r="G1448" s="1">
        <f>IFERROR(MAX(0,#REF!-#REF!),0)</f>
        <v>0</v>
      </c>
      <c r="H1448" s="1">
        <f>IFERROR(#REF!+#REF!,0)</f>
        <v>0</v>
      </c>
      <c r="I1448" s="2">
        <f>IFERROR(AVERAGEIF(Customer_Revenue[[#This Row],[4/1/2022]:[9/30/2022]], "&gt;0"),0)</f>
        <v>73.58</v>
      </c>
      <c r="J1448" s="1">
        <f>IFERROR(AVEDEV(Customer_Revenue[[#This Row],[4/1/2022]:[9/30/2022]]),0)</f>
        <v>30.502222222222219</v>
      </c>
      <c r="K1448" s="1">
        <f>IFERROR(MAX(0,Customer_Revenue[[#This Row],[Q3 Mean]]-Customer_Revenue[[#This Row],[Q3 Mean Absolute Deviation]]),0)</f>
        <v>43.077777777777783</v>
      </c>
      <c r="L1448" s="1">
        <f>IFERROR(MAX(0,Customer_Revenue[[#This Row],[Q3 Mean]]+Customer_Revenue[[#This Row],[Q3 Mean Absolute Deviation]]),0)</f>
        <v>104.08222222222221</v>
      </c>
      <c r="M1448" s="2">
        <f>IFERROR(AVERAGEIF(Customer_Revenue[[#This Row],[10/1/2021]:[3/31/2022]], "&gt;0"),0)</f>
        <v>64.538333333333341</v>
      </c>
      <c r="N1448" s="1">
        <f>IFERROR(AVEDEV(Customer_Revenue[[#This Row],[10/1/2021]:[3/31/2022]]),0)</f>
        <v>23.286530612244899</v>
      </c>
      <c r="O1448" s="1">
        <f>IFERROR(MAX(0,#REF!-#REF!),0)</f>
        <v>0</v>
      </c>
      <c r="P1448" s="1">
        <f>IFERROR(#REF!+#REF!,0)</f>
        <v>0</v>
      </c>
      <c r="Q1448">
        <v>15466</v>
      </c>
      <c r="AD1448">
        <v>50.86</v>
      </c>
      <c r="AY1448">
        <v>73.819999999999993</v>
      </c>
      <c r="BN1448">
        <v>42.51</v>
      </c>
      <c r="BS1448">
        <v>50.86</v>
      </c>
      <c r="CK1448" s="17"/>
      <c r="CQ1448">
        <v>0</v>
      </c>
      <c r="DG1448">
        <v>50.86</v>
      </c>
      <c r="EF1448">
        <v>118.32</v>
      </c>
      <c r="EU1448">
        <v>50.86</v>
      </c>
      <c r="FO1448">
        <v>50.86</v>
      </c>
      <c r="GI1448">
        <v>86.54</v>
      </c>
      <c r="HC1448">
        <v>52.04</v>
      </c>
      <c r="HW1448">
        <v>127.6</v>
      </c>
      <c r="IS1448">
        <v>0</v>
      </c>
    </row>
    <row r="1449" spans="1:275" x14ac:dyDescent="0.3">
      <c r="A1449" s="2">
        <f>IFERROR(AVERAGEIF(Customer_Revenue[[#This Row],[1/3/2022]:[3/31/2022]], "&gt;0"), 0)</f>
        <v>48.06</v>
      </c>
      <c r="B1449" s="1">
        <f>IFERROR(AVEDEV(Customer_Revenue[[#This Row],[1/3/2022]:[3/31/2022]]),0)</f>
        <v>0</v>
      </c>
      <c r="C1449" s="1">
        <f>IFERROR(MAX(0,#REF!-#REF!),0)</f>
        <v>0</v>
      </c>
      <c r="D1449" s="1">
        <f>IFERROR(#REF!+#REF!,0)</f>
        <v>0</v>
      </c>
      <c r="E1449" s="2">
        <f>IFERROR(AVERAGEIF(Customer_Revenue[[#This Row],[4/1/2022]:[6/30/2022]], "&gt;0"), 0)</f>
        <v>48.45333333333334</v>
      </c>
      <c r="F1449" s="1">
        <f>IFERROR(AVEDEV(Customer_Revenue[[#This Row],[4/1/2022]:[6/30/2022]]),0)</f>
        <v>0.52444444444444593</v>
      </c>
      <c r="G1449" s="1">
        <f>IFERROR(MAX(0,#REF!-#REF!),0)</f>
        <v>0</v>
      </c>
      <c r="H1449" s="1">
        <f>IFERROR(#REF!+#REF!,0)</f>
        <v>0</v>
      </c>
      <c r="I1449" s="2">
        <f>IFERROR(AVERAGEIF(Customer_Revenue[[#This Row],[4/1/2022]:[9/30/2022]], "&gt;0"),0)</f>
        <v>48.785000000000004</v>
      </c>
      <c r="J1449" s="1">
        <f>IFERROR(AVEDEV(Customer_Revenue[[#This Row],[4/1/2022]:[9/30/2022]]),0)</f>
        <v>0.48333333333333189</v>
      </c>
      <c r="K1449" s="1">
        <f>IFERROR(MAX(0,Customer_Revenue[[#This Row],[Q3 Mean]]-Customer_Revenue[[#This Row],[Q3 Mean Absolute Deviation]]),0)</f>
        <v>48.301666666666669</v>
      </c>
      <c r="L1449" s="1">
        <f>IFERROR(MAX(0,Customer_Revenue[[#This Row],[Q3 Mean]]+Customer_Revenue[[#This Row],[Q3 Mean Absolute Deviation]]),0)</f>
        <v>49.268333333333338</v>
      </c>
      <c r="M1449" s="2">
        <f>IFERROR(AVERAGEIF(Customer_Revenue[[#This Row],[10/1/2021]:[3/31/2022]], "&gt;0"),0)</f>
        <v>48.061428571428571</v>
      </c>
      <c r="N1449" s="1">
        <f>IFERROR(AVEDEV(Customer_Revenue[[#This Row],[10/1/2021]:[3/31/2022]]),0)</f>
        <v>26.292839506172836</v>
      </c>
      <c r="O1449" s="1">
        <f>IFERROR(MAX(0,#REF!-#REF!),0)</f>
        <v>0</v>
      </c>
      <c r="P1449" s="1">
        <f>IFERROR(#REF!+#REF!,0)</f>
        <v>0</v>
      </c>
      <c r="Q1449">
        <v>15467</v>
      </c>
      <c r="Z1449">
        <v>48.07</v>
      </c>
      <c r="AD1449">
        <v>0</v>
      </c>
      <c r="AU1449">
        <v>48.06</v>
      </c>
      <c r="AV1449">
        <v>-56</v>
      </c>
      <c r="BO1449">
        <v>48.06</v>
      </c>
      <c r="CI1449">
        <v>48.06</v>
      </c>
      <c r="CK1449" s="17"/>
      <c r="DC1449">
        <v>48.06</v>
      </c>
      <c r="DU1449">
        <v>48.06</v>
      </c>
      <c r="EO1449">
        <v>48.06</v>
      </c>
      <c r="FJ1449">
        <v>48.06</v>
      </c>
      <c r="GC1449">
        <v>48.06</v>
      </c>
      <c r="GW1449">
        <v>49.24</v>
      </c>
      <c r="HQ1449">
        <v>49.24</v>
      </c>
      <c r="IK1449">
        <v>49.24</v>
      </c>
      <c r="JE1449">
        <v>48.87</v>
      </c>
    </row>
    <row r="1450" spans="1:275" x14ac:dyDescent="0.3">
      <c r="A1450" s="2">
        <f>IFERROR(AVERAGEIF(Customer_Revenue[[#This Row],[1/3/2022]:[3/31/2022]], "&gt;0"), 0)</f>
        <v>67.7</v>
      </c>
      <c r="B1450" s="1">
        <f>IFERROR(AVEDEV(Customer_Revenue[[#This Row],[1/3/2022]:[3/31/2022]]),0)</f>
        <v>2.085714285714289</v>
      </c>
      <c r="C1450" s="1">
        <f>IFERROR(MAX(0,#REF!-#REF!),0)</f>
        <v>0</v>
      </c>
      <c r="D1450" s="1">
        <f>IFERROR(#REF!+#REF!,0)</f>
        <v>0</v>
      </c>
      <c r="E1450" s="2">
        <f>IFERROR(AVERAGEIF(Customer_Revenue[[#This Row],[4/1/2022]:[6/30/2022]], "&gt;0"), 0)</f>
        <v>71.743333333333325</v>
      </c>
      <c r="F1450" s="1">
        <f>IFERROR(AVEDEV(Customer_Revenue[[#This Row],[4/1/2022]:[6/30/2022]]),0)</f>
        <v>0.52444444444444593</v>
      </c>
      <c r="G1450" s="1">
        <f>IFERROR(MAX(0,#REF!-#REF!),0)</f>
        <v>0</v>
      </c>
      <c r="H1450" s="1">
        <f>IFERROR(#REF!+#REF!,0)</f>
        <v>0</v>
      </c>
      <c r="I1450" s="2">
        <f>IFERROR(AVERAGEIF(Customer_Revenue[[#This Row],[4/1/2022]:[9/30/2022]], "&gt;0"),0)</f>
        <v>72.081538461538443</v>
      </c>
      <c r="J1450" s="1">
        <f>IFERROR(AVEDEV(Customer_Revenue[[#This Row],[4/1/2022]:[9/30/2022]]),0)</f>
        <v>0.45017751479290796</v>
      </c>
      <c r="K1450" s="1">
        <f>IFERROR(MAX(0,Customer_Revenue[[#This Row],[Q3 Mean]]-Customer_Revenue[[#This Row],[Q3 Mean Absolute Deviation]]),0)</f>
        <v>71.631360946745531</v>
      </c>
      <c r="L1450" s="1">
        <f>IFERROR(MAX(0,Customer_Revenue[[#This Row],[Q3 Mean]]+Customer_Revenue[[#This Row],[Q3 Mean Absolute Deviation]]),0)</f>
        <v>72.531715976331355</v>
      </c>
      <c r="M1450" s="2">
        <f>IFERROR(AVERAGEIF(Customer_Revenue[[#This Row],[10/1/2021]:[3/31/2022]], "&gt;0"),0)</f>
        <v>67.026153846153846</v>
      </c>
      <c r="N1450" s="1">
        <f>IFERROR(AVEDEV(Customer_Revenue[[#This Row],[10/1/2021]:[3/31/2022]]),0)</f>
        <v>1.3304142011834357</v>
      </c>
      <c r="O1450" s="1">
        <f>IFERROR(MAX(0,#REF!-#REF!),0)</f>
        <v>0</v>
      </c>
      <c r="P1450" s="1">
        <f>IFERROR(#REF!+#REF!,0)</f>
        <v>0</v>
      </c>
      <c r="Q1450">
        <v>15468</v>
      </c>
      <c r="AB1450">
        <v>66.239999999999995</v>
      </c>
      <c r="AK1450">
        <v>66.239999999999995</v>
      </c>
      <c r="AS1450">
        <v>66.239999999999995</v>
      </c>
      <c r="BC1450">
        <v>66.239999999999995</v>
      </c>
      <c r="BM1450">
        <v>66.239999999999995</v>
      </c>
      <c r="BW1450">
        <v>66.239999999999995</v>
      </c>
      <c r="CG1450">
        <v>66.239999999999995</v>
      </c>
      <c r="CK1450" s="17"/>
      <c r="CQ1450">
        <v>66.239999999999995</v>
      </c>
      <c r="DA1450">
        <v>66.239999999999995</v>
      </c>
      <c r="DK1450">
        <v>66.239999999999995</v>
      </c>
      <c r="DU1450">
        <v>66.239999999999995</v>
      </c>
      <c r="EE1450">
        <v>71.349999999999994</v>
      </c>
      <c r="EO1450">
        <v>71.349999999999994</v>
      </c>
      <c r="EY1450">
        <v>71.349999999999994</v>
      </c>
      <c r="FI1450">
        <v>71.349999999999994</v>
      </c>
      <c r="FS1450">
        <v>71.349999999999994</v>
      </c>
      <c r="GC1450">
        <v>71.349999999999994</v>
      </c>
      <c r="GM1450">
        <v>72.53</v>
      </c>
      <c r="GW1450">
        <v>72.53</v>
      </c>
      <c r="HG1450">
        <v>72.53</v>
      </c>
      <c r="HQ1450">
        <v>72.53</v>
      </c>
      <c r="IA1450">
        <v>72.53</v>
      </c>
      <c r="IK1450">
        <v>72.53</v>
      </c>
      <c r="IU1450">
        <v>72.16</v>
      </c>
      <c r="JE1450">
        <v>72.16</v>
      </c>
      <c r="JO1450">
        <v>72.16</v>
      </c>
    </row>
    <row r="1451" spans="1:275" x14ac:dyDescent="0.3">
      <c r="A1451" s="2">
        <f>IFERROR(AVERAGEIF(Customer_Revenue[[#This Row],[1/3/2022]:[3/31/2022]], "&gt;0"), 0)</f>
        <v>42.621428571428574</v>
      </c>
      <c r="B1451" s="1">
        <f>IFERROR(AVEDEV(Customer_Revenue[[#This Row],[1/3/2022]:[3/31/2022]]),0)</f>
        <v>11.206734693877552</v>
      </c>
      <c r="C1451" s="1">
        <f>IFERROR(MAX(0,#REF!-#REF!),0)</f>
        <v>0</v>
      </c>
      <c r="D1451" s="1">
        <f>IFERROR(#REF!+#REF!,0)</f>
        <v>0</v>
      </c>
      <c r="E1451" s="2">
        <f>IFERROR(AVERAGEIF(Customer_Revenue[[#This Row],[4/1/2022]:[6/30/2022]], "&gt;0"), 0)</f>
        <v>34.980769230769226</v>
      </c>
      <c r="F1451" s="1">
        <f>IFERROR(AVEDEV(Customer_Revenue[[#This Row],[4/1/2022]:[6/30/2022]]),0)</f>
        <v>0.90248520710059066</v>
      </c>
      <c r="G1451" s="1">
        <f>IFERROR(MAX(0,#REF!-#REF!),0)</f>
        <v>0</v>
      </c>
      <c r="H1451" s="1">
        <f>IFERROR(#REF!+#REF!,0)</f>
        <v>0</v>
      </c>
      <c r="I1451" s="2">
        <f>IFERROR(AVERAGEIF(Customer_Revenue[[#This Row],[4/1/2022]:[9/30/2022]], "&gt;0"),0)</f>
        <v>36.23346153846154</v>
      </c>
      <c r="J1451" s="1">
        <f>IFERROR(AVEDEV(Customer_Revenue[[#This Row],[4/1/2022]:[9/30/2022]]),0)</f>
        <v>1.8737573964497047</v>
      </c>
      <c r="K1451" s="1">
        <f>IFERROR(MAX(0,Customer_Revenue[[#This Row],[Q3 Mean]]-Customer_Revenue[[#This Row],[Q3 Mean Absolute Deviation]]),0)</f>
        <v>34.359704142011836</v>
      </c>
      <c r="L1451" s="1">
        <f>IFERROR(MAX(0,Customer_Revenue[[#This Row],[Q3 Mean]]+Customer_Revenue[[#This Row],[Q3 Mean Absolute Deviation]]),0)</f>
        <v>38.107218934911245</v>
      </c>
      <c r="M1451" s="2">
        <f>IFERROR(AVERAGEIF(Customer_Revenue[[#This Row],[10/1/2021]:[3/31/2022]], "&gt;0"),0)</f>
        <v>40.10777777777777</v>
      </c>
      <c r="N1451" s="1">
        <f>IFERROR(AVEDEV(Customer_Revenue[[#This Row],[10/1/2021]:[3/31/2022]]),0)</f>
        <v>6.8339917695473167</v>
      </c>
      <c r="O1451" s="1">
        <f>IFERROR(MAX(0,#REF!-#REF!),0)</f>
        <v>0</v>
      </c>
      <c r="P1451" s="1">
        <f>IFERROR(#REF!+#REF!,0)</f>
        <v>0</v>
      </c>
      <c r="Q1451">
        <v>15469</v>
      </c>
      <c r="V1451">
        <v>38.71</v>
      </c>
      <c r="AA1451">
        <v>34.51</v>
      </c>
      <c r="AE1451">
        <v>48.19</v>
      </c>
      <c r="AJ1451">
        <v>40.81</v>
      </c>
      <c r="AN1451">
        <v>37.31</v>
      </c>
      <c r="AS1451">
        <v>33.81</v>
      </c>
      <c r="AY1451">
        <v>33.81</v>
      </c>
      <c r="BC1451">
        <v>33.81</v>
      </c>
      <c r="BH1451">
        <v>33.81</v>
      </c>
      <c r="BM1451">
        <v>33.81</v>
      </c>
      <c r="BR1451">
        <v>39.21</v>
      </c>
      <c r="BW1451">
        <v>39.21</v>
      </c>
      <c r="CB1451">
        <v>39.21</v>
      </c>
      <c r="CG1451">
        <v>39.21</v>
      </c>
      <c r="CK1451" s="17"/>
      <c r="CL1451">
        <v>39.21</v>
      </c>
      <c r="CQ1451">
        <v>59.88</v>
      </c>
      <c r="CV1451">
        <v>39.21</v>
      </c>
      <c r="DA1451">
        <v>39.909999999999997</v>
      </c>
      <c r="DF1451">
        <v>39.21</v>
      </c>
      <c r="DK1451">
        <v>33.81</v>
      </c>
      <c r="DP1451">
        <v>33.81</v>
      </c>
      <c r="DU1451">
        <v>103.81</v>
      </c>
      <c r="DZ1451">
        <v>34.51</v>
      </c>
      <c r="EE1451">
        <v>33.81</v>
      </c>
      <c r="EJ1451">
        <v>34.51</v>
      </c>
      <c r="EK1451">
        <v>32</v>
      </c>
      <c r="EO1451">
        <v>33.81</v>
      </c>
      <c r="ET1451">
        <v>34.51</v>
      </c>
      <c r="EY1451">
        <v>34.51</v>
      </c>
      <c r="FD1451">
        <v>33.81</v>
      </c>
      <c r="FI1451">
        <v>33.81</v>
      </c>
      <c r="FN1451">
        <v>36.61</v>
      </c>
      <c r="FS1451">
        <v>33.81</v>
      </c>
      <c r="FX1451">
        <v>34.51</v>
      </c>
      <c r="GC1451">
        <v>34.51</v>
      </c>
      <c r="GH1451">
        <v>34.51</v>
      </c>
      <c r="GM1451">
        <v>36.39</v>
      </c>
      <c r="GR1451">
        <v>35.69</v>
      </c>
      <c r="GW1451">
        <v>36.39</v>
      </c>
      <c r="HB1451">
        <v>35.69</v>
      </c>
      <c r="HG1451">
        <v>34.99</v>
      </c>
      <c r="HL1451">
        <v>34.99</v>
      </c>
      <c r="HQ1451">
        <v>56.36</v>
      </c>
      <c r="HV1451">
        <v>37.79</v>
      </c>
      <c r="IA1451">
        <v>36.39</v>
      </c>
      <c r="IF1451">
        <v>34.99</v>
      </c>
      <c r="IK1451">
        <v>37.090000000000003</v>
      </c>
      <c r="IP1451">
        <v>36.72</v>
      </c>
      <c r="IU1451">
        <v>35.32</v>
      </c>
      <c r="IZ1451">
        <v>36.72</v>
      </c>
      <c r="JE1451">
        <v>36.020000000000003</v>
      </c>
      <c r="JJ1451">
        <v>34.619999999999997</v>
      </c>
      <c r="JO1451">
        <v>35.32</v>
      </c>
    </row>
    <row r="1452" spans="1:275" x14ac:dyDescent="0.3">
      <c r="A1452" s="2">
        <f>IFERROR(AVERAGEIF(Customer_Revenue[[#This Row],[1/3/2022]:[3/31/2022]], "&gt;0"), 0)</f>
        <v>96.773076923076943</v>
      </c>
      <c r="B1452" s="1">
        <f>IFERROR(AVEDEV(Customer_Revenue[[#This Row],[1/3/2022]:[3/31/2022]]),0)</f>
        <v>24.101775147928997</v>
      </c>
      <c r="C1452" s="1">
        <f>IFERROR(MAX(0,#REF!-#REF!),0)</f>
        <v>0</v>
      </c>
      <c r="D1452" s="1">
        <f>IFERROR(#REF!+#REF!,0)</f>
        <v>0</v>
      </c>
      <c r="E1452" s="2">
        <f>IFERROR(AVERAGEIF(Customer_Revenue[[#This Row],[4/1/2022]:[6/30/2022]], "&gt;0"), 0)</f>
        <v>78.546923076923065</v>
      </c>
      <c r="F1452" s="1">
        <f>IFERROR(AVEDEV(Customer_Revenue[[#This Row],[4/1/2022]:[6/30/2022]]),0)</f>
        <v>33.316428571428574</v>
      </c>
      <c r="G1452" s="1">
        <f>IFERROR(MAX(0,#REF!-#REF!),0)</f>
        <v>0</v>
      </c>
      <c r="H1452" s="1">
        <f>IFERROR(#REF!+#REF!,0)</f>
        <v>0</v>
      </c>
      <c r="I1452" s="2">
        <f>IFERROR(AVERAGEIF(Customer_Revenue[[#This Row],[4/1/2022]:[9/30/2022]], "&gt;0"),0)</f>
        <v>91.329615384615394</v>
      </c>
      <c r="J1452" s="1">
        <f>IFERROR(AVEDEV(Customer_Revenue[[#This Row],[4/1/2022]:[9/30/2022]]),0)</f>
        <v>32.80477366255144</v>
      </c>
      <c r="K1452" s="1">
        <f>IFERROR(MAX(0,Customer_Revenue[[#This Row],[Q3 Mean]]-Customer_Revenue[[#This Row],[Q3 Mean Absolute Deviation]]),0)</f>
        <v>58.524841722063954</v>
      </c>
      <c r="L1452" s="1">
        <f>IFERROR(MAX(0,Customer_Revenue[[#This Row],[Q3 Mean]]+Customer_Revenue[[#This Row],[Q3 Mean Absolute Deviation]]),0)</f>
        <v>124.13438904716683</v>
      </c>
      <c r="M1452" s="2">
        <f>IFERROR(AVERAGEIF(Customer_Revenue[[#This Row],[10/1/2021]:[3/31/2022]], "&gt;0"),0)</f>
        <v>91.695555555555543</v>
      </c>
      <c r="N1452" s="1">
        <f>IFERROR(AVEDEV(Customer_Revenue[[#This Row],[10/1/2021]:[3/31/2022]]),0)</f>
        <v>22.760658436213991</v>
      </c>
      <c r="O1452" s="1">
        <f>IFERROR(MAX(0,#REF!-#REF!),0)</f>
        <v>0</v>
      </c>
      <c r="P1452" s="1">
        <f>IFERROR(#REF!+#REF!,0)</f>
        <v>0</v>
      </c>
      <c r="Q1452">
        <v>15471</v>
      </c>
      <c r="V1452">
        <v>47.11</v>
      </c>
      <c r="AA1452">
        <v>128.91999999999999</v>
      </c>
      <c r="AE1452">
        <v>97.11</v>
      </c>
      <c r="AJ1452">
        <v>94.58</v>
      </c>
      <c r="AM1452">
        <v>47.11</v>
      </c>
      <c r="AR1452">
        <v>105.82</v>
      </c>
      <c r="AW1452">
        <v>94.87</v>
      </c>
      <c r="BB1452">
        <v>94.58</v>
      </c>
      <c r="BG1452">
        <v>95.74</v>
      </c>
      <c r="BL1452">
        <v>80.150000000000006</v>
      </c>
      <c r="BN1452">
        <v>18.899999999999999</v>
      </c>
      <c r="BQ1452">
        <v>96.11</v>
      </c>
      <c r="BV1452">
        <v>120.62</v>
      </c>
      <c r="CA1452">
        <v>96.11</v>
      </c>
      <c r="CF1452">
        <v>94.52</v>
      </c>
      <c r="CK1452" s="17">
        <v>47.11</v>
      </c>
      <c r="CP1452">
        <v>148.76</v>
      </c>
      <c r="CU1452">
        <v>47.11</v>
      </c>
      <c r="CZ1452">
        <v>96.99</v>
      </c>
      <c r="DE1452">
        <v>47.11</v>
      </c>
      <c r="DJ1452">
        <v>94.58</v>
      </c>
      <c r="DO1452">
        <v>96.11</v>
      </c>
      <c r="DT1452">
        <v>96.99</v>
      </c>
      <c r="DY1452">
        <v>114.07</v>
      </c>
      <c r="ED1452">
        <v>94.21</v>
      </c>
      <c r="EI1452">
        <v>114.07</v>
      </c>
      <c r="EN1452">
        <v>166.42</v>
      </c>
      <c r="ES1452">
        <v>114.07</v>
      </c>
      <c r="EX1452">
        <v>99.52</v>
      </c>
      <c r="FC1452">
        <v>40.659999999999997</v>
      </c>
      <c r="FH1452">
        <v>90.54</v>
      </c>
      <c r="FM1452">
        <v>40.659999999999997</v>
      </c>
      <c r="FR1452">
        <v>95.73</v>
      </c>
      <c r="FW1452">
        <v>48.26</v>
      </c>
      <c r="GB1452">
        <v>95.67</v>
      </c>
      <c r="GG1452">
        <v>47.52</v>
      </c>
      <c r="GL1452">
        <v>85.17</v>
      </c>
      <c r="GQ1452">
        <v>49.07</v>
      </c>
      <c r="GV1452">
        <v>163.07</v>
      </c>
      <c r="GX1452">
        <v>0</v>
      </c>
      <c r="HA1452">
        <v>51.17</v>
      </c>
      <c r="HF1452">
        <v>96.17</v>
      </c>
      <c r="HK1452">
        <v>118.13</v>
      </c>
      <c r="HP1452">
        <v>115.03</v>
      </c>
      <c r="HU1452">
        <v>126.91</v>
      </c>
      <c r="HZ1452">
        <v>134.99</v>
      </c>
      <c r="IE1452">
        <v>51.91</v>
      </c>
      <c r="IJ1452">
        <v>153.11000000000001</v>
      </c>
      <c r="IO1452">
        <v>50.8</v>
      </c>
      <c r="IT1452">
        <v>69.17</v>
      </c>
      <c r="IY1452">
        <v>135.38999999999999</v>
      </c>
      <c r="JD1452">
        <v>78.11</v>
      </c>
      <c r="JI1452">
        <v>89.37</v>
      </c>
      <c r="JN1452">
        <v>134.37</v>
      </c>
    </row>
    <row r="1453" spans="1:275" x14ac:dyDescent="0.3">
      <c r="A1453" s="2">
        <f>IFERROR(AVERAGEIF(Customer_Revenue[[#This Row],[1/3/2022]:[3/31/2022]], "&gt;0"), 0)</f>
        <v>28.61</v>
      </c>
      <c r="B1453" s="1">
        <f>IFERROR(AVEDEV(Customer_Revenue[[#This Row],[1/3/2022]:[3/31/2022]]),0)</f>
        <v>0</v>
      </c>
      <c r="C1453" s="1">
        <f>IFERROR(MAX(0,#REF!-#REF!),0)</f>
        <v>0</v>
      </c>
      <c r="D1453" s="1">
        <f>IFERROR(#REF!+#REF!,0)</f>
        <v>0</v>
      </c>
      <c r="E1453" s="2">
        <f>IFERROR(AVERAGEIF(Customer_Revenue[[#This Row],[4/1/2022]:[6/30/2022]], "&gt;0"), 0)</f>
        <v>28.956666666666667</v>
      </c>
      <c r="F1453" s="1">
        <f>IFERROR(AVEDEV(Customer_Revenue[[#This Row],[4/1/2022]:[6/30/2022]]),0)</f>
        <v>0.46222222222222226</v>
      </c>
      <c r="G1453" s="1">
        <f>IFERROR(MAX(0,#REF!-#REF!),0)</f>
        <v>0</v>
      </c>
      <c r="H1453" s="1">
        <f>IFERROR(#REF!+#REF!,0)</f>
        <v>0</v>
      </c>
      <c r="I1453" s="2">
        <f>IFERROR(AVERAGEIF(Customer_Revenue[[#This Row],[4/1/2022]:[9/30/2022]], "&gt;0"),0)</f>
        <v>29.25</v>
      </c>
      <c r="J1453" s="1">
        <f>IFERROR(AVEDEV(Customer_Revenue[[#This Row],[4/1/2022]:[9/30/2022]]),0)</f>
        <v>0.42666666666666586</v>
      </c>
      <c r="K1453" s="1">
        <f>IFERROR(MAX(0,Customer_Revenue[[#This Row],[Q3 Mean]]-Customer_Revenue[[#This Row],[Q3 Mean Absolute Deviation]]),0)</f>
        <v>28.823333333333334</v>
      </c>
      <c r="L1453" s="1">
        <f>IFERROR(MAX(0,Customer_Revenue[[#This Row],[Q3 Mean]]+Customer_Revenue[[#This Row],[Q3 Mean Absolute Deviation]]),0)</f>
        <v>29.676666666666666</v>
      </c>
      <c r="M1453" s="2">
        <f>IFERROR(AVERAGEIF(Customer_Revenue[[#This Row],[10/1/2021]:[3/31/2022]], "&gt;0"),0)</f>
        <v>28.610000000000007</v>
      </c>
      <c r="N1453" s="1">
        <f>IFERROR(AVEDEV(Customer_Revenue[[#This Row],[10/1/2021]:[3/31/2022]]),0)</f>
        <v>6.2584374999999959</v>
      </c>
      <c r="O1453" s="1">
        <f>IFERROR(MAX(0,#REF!-#REF!),0)</f>
        <v>0</v>
      </c>
      <c r="P1453" s="1">
        <f>IFERROR(#REF!+#REF!,0)</f>
        <v>0</v>
      </c>
      <c r="Q1453">
        <v>15472</v>
      </c>
      <c r="AA1453">
        <v>0</v>
      </c>
      <c r="AB1453">
        <v>28.61</v>
      </c>
      <c r="AS1453">
        <v>28.61</v>
      </c>
      <c r="BM1453">
        <v>28.61</v>
      </c>
      <c r="CG1453">
        <v>28.61</v>
      </c>
      <c r="CK1453" s="17"/>
      <c r="DA1453">
        <v>28.61</v>
      </c>
      <c r="DU1453">
        <v>28.61</v>
      </c>
      <c r="EO1453">
        <v>28.61</v>
      </c>
      <c r="FI1453">
        <v>28.61</v>
      </c>
      <c r="GC1453">
        <v>28.61</v>
      </c>
      <c r="GW1453">
        <v>29.65</v>
      </c>
      <c r="HQ1453">
        <v>29.65</v>
      </c>
      <c r="IK1453">
        <v>29.65</v>
      </c>
      <c r="JE1453">
        <v>29.33</v>
      </c>
    </row>
    <row r="1454" spans="1:275" x14ac:dyDescent="0.3">
      <c r="A1454" s="2">
        <f>IFERROR(AVERAGEIF(Customer_Revenue[[#This Row],[1/3/2022]:[3/31/2022]], "&gt;0"), 0)</f>
        <v>68.555000000000021</v>
      </c>
      <c r="B1454" s="1">
        <f>IFERROR(AVEDEV(Customer_Revenue[[#This Row],[1/3/2022]:[3/31/2022]]),0)</f>
        <v>9.7356213017751312</v>
      </c>
      <c r="C1454" s="1">
        <f>IFERROR(MAX(0,#REF!-#REF!),0)</f>
        <v>0</v>
      </c>
      <c r="D1454" s="1">
        <f>IFERROR(#REF!+#REF!,0)</f>
        <v>0</v>
      </c>
      <c r="E1454" s="2">
        <f>IFERROR(AVERAGEIF(Customer_Revenue[[#This Row],[4/1/2022]:[6/30/2022]], "&gt;0"), 0)</f>
        <v>70.153846153846175</v>
      </c>
      <c r="F1454" s="1">
        <f>IFERROR(AVEDEV(Customer_Revenue[[#This Row],[4/1/2022]:[6/30/2022]]),0)</f>
        <v>0.65609467455621595</v>
      </c>
      <c r="G1454" s="1">
        <f>IFERROR(MAX(0,#REF!-#REF!),0)</f>
        <v>0</v>
      </c>
      <c r="H1454" s="1">
        <f>IFERROR(#REF!+#REF!,0)</f>
        <v>0</v>
      </c>
      <c r="I1454" s="2">
        <f>IFERROR(AVERAGEIF(Customer_Revenue[[#This Row],[4/1/2022]:[9/30/2022]], "&gt;0"),0)</f>
        <v>70.576153846153858</v>
      </c>
      <c r="J1454" s="1">
        <f>IFERROR(AVEDEV(Customer_Revenue[[#This Row],[4/1/2022]:[9/30/2022]]),0)</f>
        <v>0.62041420118342439</v>
      </c>
      <c r="K1454" s="1">
        <f>IFERROR(MAX(0,Customer_Revenue[[#This Row],[Q3 Mean]]-Customer_Revenue[[#This Row],[Q3 Mean Absolute Deviation]]),0)</f>
        <v>69.955739644970436</v>
      </c>
      <c r="L1454" s="1">
        <f>IFERROR(MAX(0,Customer_Revenue[[#This Row],[Q3 Mean]]+Customer_Revenue[[#This Row],[Q3 Mean Absolute Deviation]]),0)</f>
        <v>71.19656804733728</v>
      </c>
      <c r="M1454" s="2">
        <f>IFERROR(AVERAGEIF(Customer_Revenue[[#This Row],[10/1/2021]:[3/31/2022]], "&gt;0"),0)</f>
        <v>67.316521739130479</v>
      </c>
      <c r="N1454" s="1">
        <f>IFERROR(AVEDEV(Customer_Revenue[[#This Row],[10/1/2021]:[3/31/2022]]),0)</f>
        <v>11.357087999999974</v>
      </c>
      <c r="O1454" s="1">
        <f>IFERROR(MAX(0,#REF!-#REF!),0)</f>
        <v>0</v>
      </c>
      <c r="P1454" s="1">
        <f>IFERROR(#REF!+#REF!,0)</f>
        <v>0</v>
      </c>
      <c r="Q1454">
        <v>15473</v>
      </c>
      <c r="V1454">
        <v>68.17</v>
      </c>
      <c r="AF1454">
        <v>0</v>
      </c>
      <c r="AJ1454">
        <v>43.83</v>
      </c>
      <c r="AM1454">
        <v>68.180000000000007</v>
      </c>
      <c r="AR1454">
        <v>68.180000000000007</v>
      </c>
      <c r="AW1454">
        <v>68.180000000000007</v>
      </c>
      <c r="BB1454">
        <v>68.180000000000007</v>
      </c>
      <c r="BG1454">
        <v>68.180000000000007</v>
      </c>
      <c r="BL1454">
        <v>68.180000000000007</v>
      </c>
      <c r="BQ1454">
        <v>68.180000000000007</v>
      </c>
      <c r="BV1454">
        <v>68.180000000000007</v>
      </c>
      <c r="CA1454">
        <v>68.180000000000007</v>
      </c>
      <c r="CF1454">
        <v>68.180000000000007</v>
      </c>
      <c r="CK1454" s="17">
        <v>68.180000000000007</v>
      </c>
      <c r="CP1454">
        <v>68.180000000000007</v>
      </c>
      <c r="CU1454">
        <v>68.180000000000007</v>
      </c>
      <c r="CZ1454">
        <v>0</v>
      </c>
      <c r="DE1454">
        <v>68.180000000000007</v>
      </c>
      <c r="DJ1454">
        <v>68.180000000000007</v>
      </c>
      <c r="DO1454">
        <v>68.180000000000007</v>
      </c>
      <c r="DT1454">
        <v>68.180000000000007</v>
      </c>
      <c r="DY1454">
        <v>68.180000000000007</v>
      </c>
      <c r="ED1454">
        <v>69.680000000000007</v>
      </c>
      <c r="EI1454">
        <v>69.680000000000007</v>
      </c>
      <c r="EN1454">
        <v>69.680000000000007</v>
      </c>
      <c r="ES1454">
        <v>69.680000000000007</v>
      </c>
      <c r="EX1454">
        <v>69.680000000000007</v>
      </c>
      <c r="FC1454">
        <v>69.680000000000007</v>
      </c>
      <c r="FH1454">
        <v>69.680000000000007</v>
      </c>
      <c r="FM1454">
        <v>69.680000000000007</v>
      </c>
      <c r="FR1454">
        <v>69.680000000000007</v>
      </c>
      <c r="FW1454">
        <v>69.680000000000007</v>
      </c>
      <c r="GB1454">
        <v>69.680000000000007</v>
      </c>
      <c r="GG1454">
        <v>69.680000000000007</v>
      </c>
      <c r="GL1454">
        <v>71.22</v>
      </c>
      <c r="GQ1454">
        <v>71.22</v>
      </c>
      <c r="GV1454">
        <v>71.22</v>
      </c>
      <c r="HA1454">
        <v>71.22</v>
      </c>
      <c r="HF1454">
        <v>71.22</v>
      </c>
      <c r="HK1454">
        <v>71.22</v>
      </c>
      <c r="HP1454">
        <v>71.22</v>
      </c>
      <c r="HU1454">
        <v>71.22</v>
      </c>
      <c r="HZ1454">
        <v>71.22</v>
      </c>
      <c r="IE1454">
        <v>71.22</v>
      </c>
      <c r="IJ1454">
        <v>71.22</v>
      </c>
      <c r="IO1454">
        <v>70.739999999999995</v>
      </c>
      <c r="IT1454">
        <v>70.739999999999995</v>
      </c>
      <c r="IY1454">
        <v>70.739999999999995</v>
      </c>
      <c r="JD1454">
        <v>70.739999999999995</v>
      </c>
      <c r="JI1454">
        <v>70.739999999999995</v>
      </c>
      <c r="JN1454">
        <v>70.739999999999995</v>
      </c>
    </row>
    <row r="1455" spans="1:275" x14ac:dyDescent="0.3">
      <c r="A1455" s="2">
        <f>IFERROR(AVERAGEIF(Customer_Revenue[[#This Row],[1/3/2022]:[3/31/2022]], "&gt;0"), 0)</f>
        <v>123.37846153846155</v>
      </c>
      <c r="B1455" s="1">
        <f>IFERROR(AVEDEV(Customer_Revenue[[#This Row],[1/3/2022]:[3/31/2022]]),0)</f>
        <v>7.5216568047337242</v>
      </c>
      <c r="C1455" s="1">
        <f>IFERROR(MAX(0,#REF!-#REF!),0)</f>
        <v>0</v>
      </c>
      <c r="D1455" s="1">
        <f>IFERROR(#REF!+#REF!,0)</f>
        <v>0</v>
      </c>
      <c r="E1455" s="2">
        <f>IFERROR(AVERAGEIF(Customer_Revenue[[#This Row],[4/1/2022]:[6/30/2022]], "&gt;0"), 0)</f>
        <v>131.82461538461536</v>
      </c>
      <c r="F1455" s="1">
        <f>IFERROR(AVEDEV(Customer_Revenue[[#This Row],[4/1/2022]:[6/30/2022]]),0)</f>
        <v>50.339999999999989</v>
      </c>
      <c r="G1455" s="1">
        <f>IFERROR(MAX(0,#REF!-#REF!),0)</f>
        <v>0</v>
      </c>
      <c r="H1455" s="1">
        <f>IFERROR(#REF!+#REF!,0)</f>
        <v>0</v>
      </c>
      <c r="I1455" s="2">
        <f>IFERROR(AVERAGEIF(Customer_Revenue[[#This Row],[4/1/2022]:[9/30/2022]], "&gt;0"),0)</f>
        <v>124.40230769230769</v>
      </c>
      <c r="J1455" s="1">
        <f>IFERROR(AVEDEV(Customer_Revenue[[#This Row],[4/1/2022]:[9/30/2022]]),0)</f>
        <v>30.802990397805228</v>
      </c>
      <c r="K1455" s="1">
        <f>IFERROR(MAX(0,Customer_Revenue[[#This Row],[Q3 Mean]]-Customer_Revenue[[#This Row],[Q3 Mean Absolute Deviation]]),0)</f>
        <v>93.599317294502455</v>
      </c>
      <c r="L1455" s="1">
        <f>IFERROR(MAX(0,Customer_Revenue[[#This Row],[Q3 Mean]]+Customer_Revenue[[#This Row],[Q3 Mean Absolute Deviation]]),0)</f>
        <v>155.2052980901129</v>
      </c>
      <c r="M1455" s="2">
        <f>IFERROR(AVERAGEIF(Customer_Revenue[[#This Row],[10/1/2021]:[3/31/2022]], "&gt;0"),0)</f>
        <v>125.30499999999998</v>
      </c>
      <c r="N1455" s="1">
        <f>IFERROR(AVEDEV(Customer_Revenue[[#This Row],[10/1/2021]:[3/31/2022]]),0)</f>
        <v>15.057805212620032</v>
      </c>
      <c r="O1455" s="1">
        <f>IFERROR(MAX(0,#REF!-#REF!),0)</f>
        <v>0</v>
      </c>
      <c r="P1455" s="1">
        <f>IFERROR(#REF!+#REF!,0)</f>
        <v>0</v>
      </c>
      <c r="Q1455">
        <v>15474</v>
      </c>
      <c r="V1455">
        <v>121.4</v>
      </c>
      <c r="Z1455">
        <v>-0.6</v>
      </c>
      <c r="AA1455">
        <v>136.93</v>
      </c>
      <c r="AE1455">
        <v>120.8</v>
      </c>
      <c r="AJ1455">
        <v>221.93</v>
      </c>
      <c r="AM1455">
        <v>122.43</v>
      </c>
      <c r="AR1455">
        <v>124.38</v>
      </c>
      <c r="AW1455">
        <v>108.25</v>
      </c>
      <c r="BB1455">
        <v>124.38</v>
      </c>
      <c r="BG1455">
        <v>108.25</v>
      </c>
      <c r="BL1455">
        <v>124.38</v>
      </c>
      <c r="BQ1455">
        <v>108.25</v>
      </c>
      <c r="BV1455">
        <v>124.38</v>
      </c>
      <c r="CA1455">
        <v>108.25</v>
      </c>
      <c r="CF1455">
        <v>124.38</v>
      </c>
      <c r="CK1455" s="17">
        <v>108.25</v>
      </c>
      <c r="CP1455">
        <v>134.85</v>
      </c>
      <c r="CU1455">
        <v>118.72</v>
      </c>
      <c r="CZ1455">
        <v>134.85</v>
      </c>
      <c r="DE1455">
        <v>118.72</v>
      </c>
      <c r="DJ1455">
        <v>134.85</v>
      </c>
      <c r="DO1455">
        <v>118.72</v>
      </c>
      <c r="DT1455">
        <v>134.85</v>
      </c>
      <c r="DY1455">
        <v>118.72</v>
      </c>
      <c r="ED1455">
        <v>124.38</v>
      </c>
      <c r="EI1455">
        <v>108.25</v>
      </c>
      <c r="EN1455">
        <v>124.38</v>
      </c>
      <c r="ES1455">
        <v>108.25</v>
      </c>
      <c r="EX1455">
        <v>113.91</v>
      </c>
      <c r="FC1455">
        <v>97.78</v>
      </c>
      <c r="FH1455">
        <v>113.91</v>
      </c>
      <c r="FM1455">
        <v>327.78</v>
      </c>
      <c r="FO1455">
        <v>-230</v>
      </c>
      <c r="FR1455">
        <v>113.91</v>
      </c>
      <c r="FW1455">
        <v>97.78</v>
      </c>
      <c r="GB1455">
        <v>123.35</v>
      </c>
      <c r="GG1455">
        <v>137.22</v>
      </c>
      <c r="GL1455">
        <v>127.55</v>
      </c>
      <c r="GQ1455">
        <v>111.42</v>
      </c>
      <c r="GV1455">
        <v>127.55</v>
      </c>
      <c r="HA1455">
        <v>113.31</v>
      </c>
      <c r="HF1455">
        <v>129.44</v>
      </c>
      <c r="HK1455">
        <v>113.31</v>
      </c>
      <c r="HP1455">
        <v>129.44</v>
      </c>
      <c r="HU1455">
        <v>97.78</v>
      </c>
      <c r="HZ1455">
        <v>113.91</v>
      </c>
      <c r="IE1455">
        <v>97.78</v>
      </c>
      <c r="IJ1455">
        <v>145.59</v>
      </c>
      <c r="IO1455">
        <v>97.78</v>
      </c>
      <c r="IT1455">
        <v>113.91</v>
      </c>
      <c r="IY1455">
        <v>107.22</v>
      </c>
      <c r="JD1455">
        <v>123.35</v>
      </c>
      <c r="JI1455">
        <v>117.08</v>
      </c>
      <c r="JN1455">
        <v>134.15</v>
      </c>
    </row>
    <row r="1456" spans="1:275" x14ac:dyDescent="0.3">
      <c r="A1456" s="2">
        <f>IFERROR(AVERAGEIF(Customer_Revenue[[#This Row],[1/3/2022]:[3/31/2022]], "&gt;0"), 0)</f>
        <v>89.307692307692307</v>
      </c>
      <c r="B1456" s="1">
        <f>IFERROR(AVEDEV(Customer_Revenue[[#This Row],[1/3/2022]:[3/31/2022]]),0)</f>
        <v>5.1252071005917141</v>
      </c>
      <c r="C1456" s="1">
        <f>IFERROR(MAX(0,#REF!-#REF!),0)</f>
        <v>0</v>
      </c>
      <c r="D1456" s="1">
        <f>IFERROR(#REF!+#REF!,0)</f>
        <v>0</v>
      </c>
      <c r="E1456" s="2">
        <f>IFERROR(AVERAGEIF(Customer_Revenue[[#This Row],[4/1/2022]:[6/30/2022]], "&gt;0"), 0)</f>
        <v>104.60538461538464</v>
      </c>
      <c r="F1456" s="1">
        <f>IFERROR(AVEDEV(Customer_Revenue[[#This Row],[4/1/2022]:[6/30/2022]]),0)</f>
        <v>40.793571428571433</v>
      </c>
      <c r="G1456" s="1">
        <f>IFERROR(MAX(0,#REF!-#REF!),0)</f>
        <v>0</v>
      </c>
      <c r="H1456" s="1">
        <f>IFERROR(#REF!+#REF!,0)</f>
        <v>0</v>
      </c>
      <c r="I1456" s="2">
        <f>IFERROR(AVERAGEIF(Customer_Revenue[[#This Row],[4/1/2022]:[9/30/2022]], "&gt;0"),0)</f>
        <v>105.39615384615389</v>
      </c>
      <c r="J1456" s="1">
        <f>IFERROR(AVEDEV(Customer_Revenue[[#This Row],[4/1/2022]:[9/30/2022]]),0)</f>
        <v>35.258520408163285</v>
      </c>
      <c r="K1456" s="1">
        <f>IFERROR(MAX(0,Customer_Revenue[[#This Row],[Q3 Mean]]-Customer_Revenue[[#This Row],[Q3 Mean Absolute Deviation]]),0)</f>
        <v>70.137633437990615</v>
      </c>
      <c r="L1456" s="1">
        <f>IFERROR(MAX(0,Customer_Revenue[[#This Row],[Q3 Mean]]+Customer_Revenue[[#This Row],[Q3 Mean Absolute Deviation]]),0)</f>
        <v>140.65467425431717</v>
      </c>
      <c r="M1456" s="2">
        <f>IFERROR(AVERAGEIF(Customer_Revenue[[#This Row],[10/1/2021]:[3/31/2022]], "&gt;0"),0)</f>
        <v>85.850000000000009</v>
      </c>
      <c r="N1456" s="1">
        <f>IFERROR(AVEDEV(Customer_Revenue[[#This Row],[10/1/2021]:[3/31/2022]]),0)</f>
        <v>4.9876923076923054</v>
      </c>
      <c r="O1456" s="1">
        <f>IFERROR(MAX(0,#REF!-#REF!),0)</f>
        <v>0</v>
      </c>
      <c r="P1456" s="1">
        <f>IFERROR(#REF!+#REF!,0)</f>
        <v>0</v>
      </c>
      <c r="Q1456">
        <v>15475</v>
      </c>
      <c r="V1456">
        <v>76.91</v>
      </c>
      <c r="AA1456">
        <v>86.83</v>
      </c>
      <c r="AE1456">
        <v>76.94</v>
      </c>
      <c r="AJ1456">
        <v>86.83</v>
      </c>
      <c r="AM1456">
        <v>76.91</v>
      </c>
      <c r="AR1456">
        <v>86.8</v>
      </c>
      <c r="AW1456">
        <v>76.91</v>
      </c>
      <c r="BB1456">
        <v>86.8</v>
      </c>
      <c r="BG1456">
        <v>77.989999999999995</v>
      </c>
      <c r="BL1456">
        <v>87.88</v>
      </c>
      <c r="BQ1456">
        <v>77.989999999999995</v>
      </c>
      <c r="BV1456">
        <v>87.88</v>
      </c>
      <c r="CA1456">
        <v>84.43</v>
      </c>
      <c r="CF1456">
        <v>94.32</v>
      </c>
      <c r="CK1456" s="17">
        <v>84.43</v>
      </c>
      <c r="CP1456">
        <v>94.32</v>
      </c>
      <c r="CU1456">
        <v>84.43</v>
      </c>
      <c r="CZ1456">
        <v>94.32</v>
      </c>
      <c r="DE1456">
        <v>84.43</v>
      </c>
      <c r="DJ1456">
        <v>95.4</v>
      </c>
      <c r="DO1456">
        <v>85.51</v>
      </c>
      <c r="DT1456">
        <v>95.4</v>
      </c>
      <c r="DY1456">
        <v>85.51</v>
      </c>
      <c r="ED1456">
        <v>95.4</v>
      </c>
      <c r="EI1456">
        <v>78.819999999999993</v>
      </c>
      <c r="EN1456">
        <v>88.71</v>
      </c>
      <c r="ES1456">
        <v>78.819999999999993</v>
      </c>
      <c r="EX1456">
        <v>268.70999999999998</v>
      </c>
      <c r="FC1456">
        <v>82.679999999999993</v>
      </c>
      <c r="FH1456">
        <v>92.57</v>
      </c>
      <c r="FM1456">
        <v>82.68</v>
      </c>
      <c r="FR1456">
        <v>86.13</v>
      </c>
      <c r="FW1456">
        <v>79.459999999999994</v>
      </c>
      <c r="GB1456">
        <v>89.35</v>
      </c>
      <c r="GG1456">
        <v>158.21</v>
      </c>
      <c r="GL1456">
        <v>90.26</v>
      </c>
      <c r="GQ1456">
        <v>80.37</v>
      </c>
      <c r="GT1456">
        <v>-180</v>
      </c>
      <c r="GV1456">
        <v>90.26</v>
      </c>
      <c r="HA1456">
        <v>80.37</v>
      </c>
      <c r="HF1456">
        <v>90.26</v>
      </c>
      <c r="HK1456">
        <v>80.37</v>
      </c>
      <c r="HP1456">
        <v>90.26</v>
      </c>
      <c r="HU1456">
        <v>80.37</v>
      </c>
      <c r="HZ1456">
        <v>90.26</v>
      </c>
      <c r="IE1456">
        <v>86.81</v>
      </c>
      <c r="IJ1456">
        <v>96.7</v>
      </c>
      <c r="IO1456">
        <v>86.53</v>
      </c>
      <c r="IP1456">
        <v>-26.8</v>
      </c>
      <c r="IT1456">
        <v>89.73</v>
      </c>
      <c r="IY1456">
        <v>79.84</v>
      </c>
      <c r="JD1456">
        <v>89.73</v>
      </c>
      <c r="JI1456">
        <v>329.84</v>
      </c>
      <c r="JN1456">
        <v>89.73</v>
      </c>
    </row>
    <row r="1457" spans="1:278" x14ac:dyDescent="0.3">
      <c r="A1457" s="2">
        <f>IFERROR(AVERAGEIF(Customer_Revenue[[#This Row],[1/3/2022]:[3/31/2022]], "&gt;0"), 0)</f>
        <v>24.21</v>
      </c>
      <c r="B1457" s="1">
        <f>IFERROR(AVEDEV(Customer_Revenue[[#This Row],[1/3/2022]:[3/31/2022]]),0)</f>
        <v>0</v>
      </c>
      <c r="C1457" s="1">
        <f>IFERROR(MAX(0,#REF!-#REF!),0)</f>
        <v>0</v>
      </c>
      <c r="D1457" s="1">
        <f>IFERROR(#REF!+#REF!,0)</f>
        <v>0</v>
      </c>
      <c r="E1457" s="2">
        <f>IFERROR(AVERAGEIF(Customer_Revenue[[#This Row],[4/1/2022]:[6/30/2022]], "&gt;0"), 0)</f>
        <v>31.447142857142858</v>
      </c>
      <c r="F1457" s="1">
        <f>IFERROR(AVEDEV(Customer_Revenue[[#This Row],[4/1/2022]:[6/30/2022]]),0)</f>
        <v>4.1355102040816307</v>
      </c>
      <c r="G1457" s="1">
        <f>IFERROR(MAX(0,#REF!-#REF!),0)</f>
        <v>0</v>
      </c>
      <c r="H1457" s="1">
        <f>IFERROR(#REF!+#REF!,0)</f>
        <v>0</v>
      </c>
      <c r="I1457" s="2">
        <f>IFERROR(AVERAGEIF(Customer_Revenue[[#This Row],[4/1/2022]:[9/30/2022]], "&gt;0"),0)</f>
        <v>32.88666666666667</v>
      </c>
      <c r="J1457" s="1">
        <f>IFERROR(AVEDEV(Customer_Revenue[[#This Row],[4/1/2022]:[9/30/2022]]),0)</f>
        <v>9.1906122448979541</v>
      </c>
      <c r="K1457" s="1">
        <f>IFERROR(MAX(0,Customer_Revenue[[#This Row],[Q3 Mean]]-Customer_Revenue[[#This Row],[Q3 Mean Absolute Deviation]]),0)</f>
        <v>23.696054421768714</v>
      </c>
      <c r="L1457" s="1">
        <f>IFERROR(MAX(0,Customer_Revenue[[#This Row],[Q3 Mean]]+Customer_Revenue[[#This Row],[Q3 Mean Absolute Deviation]]),0)</f>
        <v>42.077278911564626</v>
      </c>
      <c r="M1457" s="2">
        <f>IFERROR(AVERAGEIF(Customer_Revenue[[#This Row],[10/1/2021]:[3/31/2022]], "&gt;0"),0)</f>
        <v>24.209999999999997</v>
      </c>
      <c r="N1457" s="1">
        <f>IFERROR(AVEDEV(Customer_Revenue[[#This Row],[10/1/2021]:[3/31/2022]]),0)</f>
        <v>3.5527136788005009E-15</v>
      </c>
      <c r="O1457" s="1">
        <f>IFERROR(MAX(0,#REF!-#REF!),0)</f>
        <v>0</v>
      </c>
      <c r="P1457" s="1">
        <f>IFERROR(#REF!+#REF!,0)</f>
        <v>0</v>
      </c>
      <c r="Q1457">
        <v>15476</v>
      </c>
      <c r="AA1457">
        <v>24.21</v>
      </c>
      <c r="AJ1457">
        <v>24.21</v>
      </c>
      <c r="AN1457">
        <v>24.21</v>
      </c>
      <c r="AS1457">
        <v>24.21</v>
      </c>
      <c r="AX1457">
        <v>24.21</v>
      </c>
      <c r="BC1457">
        <v>24.21</v>
      </c>
      <c r="BH1457">
        <v>24.21</v>
      </c>
      <c r="BM1457">
        <v>24.21</v>
      </c>
      <c r="BR1457">
        <v>24.21</v>
      </c>
      <c r="BW1457">
        <v>24.21</v>
      </c>
      <c r="CB1457">
        <v>24.21</v>
      </c>
      <c r="CG1457">
        <v>24.21</v>
      </c>
      <c r="CK1457" s="17"/>
      <c r="CL1457">
        <v>24.21</v>
      </c>
      <c r="CQ1457">
        <v>24.21</v>
      </c>
      <c r="CV1457">
        <v>24.21</v>
      </c>
      <c r="DA1457">
        <v>24.21</v>
      </c>
      <c r="DF1457">
        <v>24.21</v>
      </c>
      <c r="DK1457">
        <v>24.21</v>
      </c>
      <c r="DP1457">
        <v>24.21</v>
      </c>
      <c r="DU1457">
        <v>24.21</v>
      </c>
      <c r="DZ1457">
        <v>24.21</v>
      </c>
      <c r="EE1457">
        <v>24.21</v>
      </c>
      <c r="EJ1457">
        <v>24.21</v>
      </c>
      <c r="EO1457">
        <v>24.21</v>
      </c>
      <c r="ET1457">
        <v>24.21</v>
      </c>
      <c r="EY1457">
        <v>24.21</v>
      </c>
      <c r="FI1457">
        <v>33.869999999999997</v>
      </c>
      <c r="FS1457">
        <v>33.869999999999997</v>
      </c>
      <c r="GC1457">
        <v>33.869999999999997</v>
      </c>
      <c r="GM1457">
        <v>35.049999999999997</v>
      </c>
      <c r="GW1457">
        <v>35.049999999999997</v>
      </c>
      <c r="HG1457">
        <v>0</v>
      </c>
      <c r="HQ1457">
        <v>35.049999999999997</v>
      </c>
      <c r="IA1457">
        <v>35.049999999999997</v>
      </c>
      <c r="IK1457">
        <v>35.049999999999997</v>
      </c>
      <c r="IU1457">
        <v>0</v>
      </c>
      <c r="JE1457">
        <v>34.68</v>
      </c>
      <c r="JO1457">
        <v>34.68</v>
      </c>
    </row>
    <row r="1458" spans="1:278" x14ac:dyDescent="0.3">
      <c r="A1458" s="2">
        <f>IFERROR(AVERAGEIF(Customer_Revenue[[#This Row],[1/3/2022]:[3/31/2022]], "&gt;0"), 0)</f>
        <v>9.2530769230769216</v>
      </c>
      <c r="B1458" s="1">
        <f>IFERROR(AVEDEV(Customer_Revenue[[#This Row],[1/3/2022]:[3/31/2022]]),0)</f>
        <v>2.8591715976331367</v>
      </c>
      <c r="C1458" s="1">
        <f>IFERROR(MAX(0,#REF!-#REF!),0)</f>
        <v>0</v>
      </c>
      <c r="D1458" s="1">
        <f>IFERROR(#REF!+#REF!,0)</f>
        <v>0</v>
      </c>
      <c r="E1458" s="2">
        <f>IFERROR(AVERAGEIF(Customer_Revenue[[#This Row],[4/1/2022]:[6/30/2022]], "&gt;0"), 0)</f>
        <v>12.97</v>
      </c>
      <c r="F1458" s="1">
        <f>IFERROR(AVEDEV(Customer_Revenue[[#This Row],[4/1/2022]:[6/30/2022]]),0)</f>
        <v>0</v>
      </c>
      <c r="G1458" s="1">
        <f>IFERROR(MAX(0,#REF!-#REF!),0)</f>
        <v>0</v>
      </c>
      <c r="H1458" s="1">
        <f>IFERROR(#REF!+#REF!,0)</f>
        <v>0</v>
      </c>
      <c r="I1458" s="2">
        <f>IFERROR(AVERAGEIF(Customer_Revenue[[#This Row],[4/1/2022]:[9/30/2022]], "&gt;0"),0)</f>
        <v>12.970000000000008</v>
      </c>
      <c r="J1458" s="1">
        <f>IFERROR(AVEDEV(Customer_Revenue[[#This Row],[4/1/2022]:[9/30/2022]]),0)</f>
        <v>7.1054273576010019E-15</v>
      </c>
      <c r="K1458" s="1">
        <f>IFERROR(MAX(0,Customer_Revenue[[#This Row],[Q3 Mean]]-Customer_Revenue[[#This Row],[Q3 Mean Absolute Deviation]]),0)</f>
        <v>12.97</v>
      </c>
      <c r="L1458" s="1">
        <f>IFERROR(MAX(0,Customer_Revenue[[#This Row],[Q3 Mean]]+Customer_Revenue[[#This Row],[Q3 Mean Absolute Deviation]]),0)</f>
        <v>12.970000000000015</v>
      </c>
      <c r="M1458" s="2">
        <f>IFERROR(AVERAGEIF(Customer_Revenue[[#This Row],[10/1/2021]:[3/31/2022]], "&gt;0"),0)</f>
        <v>8.8174074074074085</v>
      </c>
      <c r="N1458" s="1">
        <f>IFERROR(AVEDEV(Customer_Revenue[[#This Row],[10/1/2021]:[3/31/2022]]),0)</f>
        <v>1.7305357142857145</v>
      </c>
      <c r="O1458" s="1">
        <f>IFERROR(MAX(0,#REF!-#REF!),0)</f>
        <v>0</v>
      </c>
      <c r="P1458" s="1">
        <f>IFERROR(#REF!+#REF!,0)</f>
        <v>0</v>
      </c>
      <c r="Q1458">
        <v>15477</v>
      </c>
      <c r="T1458">
        <v>8.66</v>
      </c>
      <c r="Y1458">
        <v>8.66</v>
      </c>
      <c r="AD1458">
        <v>8.66</v>
      </c>
      <c r="AH1458">
        <v>8.66</v>
      </c>
      <c r="AL1458">
        <v>8.66</v>
      </c>
      <c r="AP1458">
        <v>8.66</v>
      </c>
      <c r="AQ1458">
        <v>0</v>
      </c>
      <c r="AU1458">
        <v>8.66</v>
      </c>
      <c r="AZ1458">
        <v>8.66</v>
      </c>
      <c r="BE1458">
        <v>8.66</v>
      </c>
      <c r="BJ1458">
        <v>8.66</v>
      </c>
      <c r="BO1458">
        <v>8.66</v>
      </c>
      <c r="BT1458">
        <v>8.66</v>
      </c>
      <c r="BY1458">
        <v>6.93</v>
      </c>
      <c r="CD1458">
        <v>6.93</v>
      </c>
      <c r="CI1458">
        <v>6.93</v>
      </c>
      <c r="CK1458" s="17"/>
      <c r="CN1458">
        <v>6.93</v>
      </c>
      <c r="CS1458">
        <v>6.93</v>
      </c>
      <c r="CX1458">
        <v>6.93</v>
      </c>
      <c r="DC1458">
        <v>6.93</v>
      </c>
      <c r="DH1458">
        <v>6.93</v>
      </c>
      <c r="DM1458">
        <v>6.93</v>
      </c>
      <c r="DR1458">
        <v>6.93</v>
      </c>
      <c r="DW1458">
        <v>12.97</v>
      </c>
      <c r="EB1458">
        <v>12.97</v>
      </c>
      <c r="EG1458">
        <v>12.97</v>
      </c>
      <c r="EL1458">
        <v>12.97</v>
      </c>
      <c r="EQ1458">
        <v>12.97</v>
      </c>
      <c r="EV1458">
        <v>12.97</v>
      </c>
      <c r="FA1458">
        <v>12.97</v>
      </c>
      <c r="FF1458">
        <v>12.97</v>
      </c>
      <c r="FK1458">
        <v>12.97</v>
      </c>
      <c r="FP1458">
        <v>12.97</v>
      </c>
      <c r="FU1458">
        <v>12.97</v>
      </c>
      <c r="FZ1458">
        <v>12.97</v>
      </c>
      <c r="GE1458">
        <v>12.97</v>
      </c>
      <c r="GJ1458">
        <v>12.97</v>
      </c>
      <c r="GO1458">
        <v>12.97</v>
      </c>
      <c r="GT1458">
        <v>12.97</v>
      </c>
      <c r="GY1458">
        <v>12.97</v>
      </c>
      <c r="HD1458">
        <v>12.97</v>
      </c>
      <c r="HI1458">
        <v>12.97</v>
      </c>
      <c r="HN1458">
        <v>12.97</v>
      </c>
      <c r="HS1458">
        <v>12.97</v>
      </c>
      <c r="HX1458">
        <v>12.97</v>
      </c>
      <c r="IC1458">
        <v>12.97</v>
      </c>
      <c r="IH1458">
        <v>12.97</v>
      </c>
      <c r="IM1458">
        <v>12.97</v>
      </c>
      <c r="IR1458">
        <v>12.97</v>
      </c>
      <c r="IW1458">
        <v>12.97</v>
      </c>
      <c r="JB1458">
        <v>12.97</v>
      </c>
      <c r="JG1458">
        <v>12.97</v>
      </c>
      <c r="JL1458">
        <v>12.97</v>
      </c>
      <c r="JQ1458">
        <v>12.97</v>
      </c>
    </row>
    <row r="1459" spans="1:278" x14ac:dyDescent="0.3">
      <c r="A1459" s="2">
        <f>IFERROR(AVERAGEIF(Customer_Revenue[[#This Row],[1/3/2022]:[3/31/2022]], "&gt;0"), 0)</f>
        <v>16.268461538461541</v>
      </c>
      <c r="B1459" s="1">
        <f>IFERROR(AVEDEV(Customer_Revenue[[#This Row],[1/3/2022]:[3/31/2022]]),0)</f>
        <v>2.1521893491124269</v>
      </c>
      <c r="C1459" s="1">
        <f>IFERROR(MAX(0,#REF!-#REF!),0)</f>
        <v>0</v>
      </c>
      <c r="D1459" s="1">
        <f>IFERROR(#REF!+#REF!,0)</f>
        <v>0</v>
      </c>
      <c r="E1459" s="2">
        <f>IFERROR(AVERAGEIF(Customer_Revenue[[#This Row],[4/1/2022]:[6/30/2022]], "&gt;0"), 0)</f>
        <v>14.270000000000001</v>
      </c>
      <c r="F1459" s="1">
        <f>IFERROR(AVEDEV(Customer_Revenue[[#This Row],[4/1/2022]:[6/30/2022]]),0)</f>
        <v>1.7763568394002505E-15</v>
      </c>
      <c r="G1459" s="1">
        <f>IFERROR(MAX(0,#REF!-#REF!),0)</f>
        <v>0</v>
      </c>
      <c r="H1459" s="1">
        <f>IFERROR(#REF!+#REF!,0)</f>
        <v>0</v>
      </c>
      <c r="I1459" s="2">
        <f>IFERROR(AVERAGEIF(Customer_Revenue[[#This Row],[4/1/2022]:[9/30/2022]], "&gt;0"),0)</f>
        <v>14.269999999999998</v>
      </c>
      <c r="J1459" s="1">
        <f>IFERROR(AVEDEV(Customer_Revenue[[#This Row],[4/1/2022]:[9/30/2022]]),0)</f>
        <v>1.7763568394002505E-15</v>
      </c>
      <c r="K1459" s="1">
        <f>IFERROR(MAX(0,Customer_Revenue[[#This Row],[Q3 Mean]]-Customer_Revenue[[#This Row],[Q3 Mean Absolute Deviation]]),0)</f>
        <v>14.269999999999996</v>
      </c>
      <c r="L1459" s="1">
        <f>IFERROR(MAX(0,Customer_Revenue[[#This Row],[Q3 Mean]]+Customer_Revenue[[#This Row],[Q3 Mean Absolute Deviation]]),0)</f>
        <v>14.27</v>
      </c>
      <c r="M1459" s="2">
        <f>IFERROR(AVERAGEIF(Customer_Revenue[[#This Row],[10/1/2021]:[3/31/2022]], "&gt;0"),0)</f>
        <v>17.434230769230769</v>
      </c>
      <c r="N1459" s="1">
        <f>IFERROR(AVEDEV(Customer_Revenue[[#This Row],[10/1/2021]:[3/31/2022]]),0)</f>
        <v>1.7038165680473385</v>
      </c>
      <c r="O1459" s="1">
        <f>IFERROR(MAX(0,#REF!-#REF!),0)</f>
        <v>0</v>
      </c>
      <c r="P1459" s="1">
        <f>IFERROR(#REF!+#REF!,0)</f>
        <v>0</v>
      </c>
      <c r="Q1459">
        <v>15479</v>
      </c>
      <c r="V1459">
        <v>18.600000000000001</v>
      </c>
      <c r="AA1459">
        <v>18.600000000000001</v>
      </c>
      <c r="AF1459">
        <v>18.600000000000001</v>
      </c>
      <c r="AJ1459">
        <v>18.600000000000001</v>
      </c>
      <c r="AO1459">
        <v>18.600000000000001</v>
      </c>
      <c r="AT1459">
        <v>18.600000000000001</v>
      </c>
      <c r="AY1459">
        <v>18.600000000000001</v>
      </c>
      <c r="BD1459">
        <v>18.600000000000001</v>
      </c>
      <c r="BI1459">
        <v>18.600000000000001</v>
      </c>
      <c r="BN1459">
        <v>18.600000000000001</v>
      </c>
      <c r="BS1459">
        <v>18.600000000000001</v>
      </c>
      <c r="BX1459">
        <v>18.600000000000001</v>
      </c>
      <c r="CC1459">
        <v>18.600000000000001</v>
      </c>
      <c r="CH1459">
        <v>18.600000000000001</v>
      </c>
      <c r="CK1459" s="17"/>
      <c r="CM1459">
        <v>18.600000000000001</v>
      </c>
      <c r="CR1459">
        <v>18.600000000000001</v>
      </c>
      <c r="CW1459">
        <v>18.600000000000001</v>
      </c>
      <c r="DB1459">
        <v>18.600000000000001</v>
      </c>
      <c r="DG1459">
        <v>18.600000000000001</v>
      </c>
      <c r="DL1459">
        <v>14.27</v>
      </c>
      <c r="DQ1459">
        <v>14.27</v>
      </c>
      <c r="DV1459">
        <v>14.27</v>
      </c>
      <c r="EA1459">
        <v>14.27</v>
      </c>
      <c r="EF1459">
        <v>14.27</v>
      </c>
      <c r="EK1459">
        <v>14.27</v>
      </c>
      <c r="EP1459">
        <v>14.27</v>
      </c>
      <c r="EU1459">
        <v>14.27</v>
      </c>
      <c r="EZ1459">
        <v>14.27</v>
      </c>
      <c r="FE1459">
        <v>14.27</v>
      </c>
      <c r="FJ1459">
        <v>14.27</v>
      </c>
      <c r="FO1459">
        <v>14.27</v>
      </c>
      <c r="FT1459">
        <v>14.27</v>
      </c>
      <c r="FY1459">
        <v>14.27</v>
      </c>
      <c r="GD1459">
        <v>14.27</v>
      </c>
      <c r="GI1459">
        <v>14.27</v>
      </c>
      <c r="GN1459">
        <v>14.27</v>
      </c>
      <c r="GS1459">
        <v>14.27</v>
      </c>
      <c r="GX1459">
        <v>14.27</v>
      </c>
      <c r="HC1459">
        <v>14.27</v>
      </c>
      <c r="HH1459">
        <v>14.27</v>
      </c>
      <c r="HM1459">
        <v>14.27</v>
      </c>
      <c r="HR1459">
        <v>14.27</v>
      </c>
      <c r="HW1459">
        <v>14.27</v>
      </c>
      <c r="IB1459">
        <v>14.27</v>
      </c>
      <c r="IG1459">
        <v>14.27</v>
      </c>
      <c r="IL1459">
        <v>14.27</v>
      </c>
      <c r="IQ1459">
        <v>14.27</v>
      </c>
      <c r="IV1459">
        <v>14.27</v>
      </c>
      <c r="JA1459">
        <v>14.27</v>
      </c>
      <c r="JF1459">
        <v>14.27</v>
      </c>
      <c r="JK1459">
        <v>14.27</v>
      </c>
      <c r="JP1459">
        <v>14.27</v>
      </c>
    </row>
    <row r="1460" spans="1:278" x14ac:dyDescent="0.3">
      <c r="A1460" s="2">
        <f>IFERROR(AVERAGEIF(Customer_Revenue[[#This Row],[1/3/2022]:[3/31/2022]], "&gt;0"), 0)</f>
        <v>0</v>
      </c>
      <c r="B1460" s="1">
        <f>IFERROR(AVEDEV(Customer_Revenue[[#This Row],[1/3/2022]:[3/31/2022]]),0)</f>
        <v>0</v>
      </c>
      <c r="C1460" s="1">
        <f>IFERROR(MAX(0,#REF!-#REF!),0)</f>
        <v>0</v>
      </c>
      <c r="D1460" s="1">
        <f>IFERROR(#REF!+#REF!,0)</f>
        <v>0</v>
      </c>
      <c r="E1460" s="2">
        <f>IFERROR(AVERAGEIF(Customer_Revenue[[#This Row],[4/1/2022]:[6/30/2022]], "&gt;0"), 0)</f>
        <v>15.253846153846151</v>
      </c>
      <c r="F1460" s="1">
        <f>IFERROR(AVEDEV(Customer_Revenue[[#This Row],[4/1/2022]:[6/30/2022]]),0)</f>
        <v>0.55857988165680383</v>
      </c>
      <c r="G1460" s="1">
        <f>IFERROR(MAX(0,#REF!-#REF!),0)</f>
        <v>0</v>
      </c>
      <c r="H1460" s="1">
        <f>IFERROR(#REF!+#REF!,0)</f>
        <v>0</v>
      </c>
      <c r="I1460" s="2">
        <f>IFERROR(AVERAGEIF(Customer_Revenue[[#This Row],[4/1/2022]:[9/30/2022]], "&gt;0"),0)</f>
        <v>15.517307692307694</v>
      </c>
      <c r="J1460" s="1">
        <f>IFERROR(AVEDEV(Customer_Revenue[[#This Row],[4/1/2022]:[9/30/2022]]),0)</f>
        <v>0.44142011834319422</v>
      </c>
      <c r="K1460" s="1">
        <f>IFERROR(MAX(0,Customer_Revenue[[#This Row],[Q3 Mean]]-Customer_Revenue[[#This Row],[Q3 Mean Absolute Deviation]]),0)</f>
        <v>15.075887573964501</v>
      </c>
      <c r="L1460" s="1">
        <f>IFERROR(MAX(0,Customer_Revenue[[#This Row],[Q3 Mean]]+Customer_Revenue[[#This Row],[Q3 Mean Absolute Deviation]]),0)</f>
        <v>15.958727810650888</v>
      </c>
      <c r="M1460" s="2">
        <f>IFERROR(AVERAGEIF(Customer_Revenue[[#This Row],[10/1/2021]:[3/31/2022]], "&gt;0"),0)</f>
        <v>20.065000000000005</v>
      </c>
      <c r="N1460" s="1">
        <f>IFERROR(AVEDEV(Customer_Revenue[[#This Row],[10/1/2021]:[3/31/2022]]),0)</f>
        <v>7.2213017751479258</v>
      </c>
      <c r="O1460" s="1">
        <f>IFERROR(MAX(0,#REF!-#REF!),0)</f>
        <v>0</v>
      </c>
      <c r="P1460" s="1">
        <f>IFERROR(#REF!+#REF!,0)</f>
        <v>0</v>
      </c>
      <c r="Q1460">
        <v>15480</v>
      </c>
      <c r="T1460">
        <v>20.65</v>
      </c>
      <c r="Y1460">
        <v>20.65</v>
      </c>
      <c r="AD1460">
        <v>20.65</v>
      </c>
      <c r="AH1460">
        <v>20.65</v>
      </c>
      <c r="AL1460">
        <v>20.65</v>
      </c>
      <c r="AP1460">
        <v>20.65</v>
      </c>
      <c r="AU1460">
        <v>20.65</v>
      </c>
      <c r="AZ1460">
        <v>20.65</v>
      </c>
      <c r="BE1460">
        <v>20.65</v>
      </c>
      <c r="BJ1460">
        <v>0</v>
      </c>
      <c r="BO1460">
        <v>14.8</v>
      </c>
      <c r="BT1460">
        <v>0</v>
      </c>
      <c r="CK1460" s="17"/>
      <c r="EQ1460">
        <v>0</v>
      </c>
      <c r="EV1460">
        <v>14.8</v>
      </c>
      <c r="FA1460">
        <v>14.8</v>
      </c>
      <c r="FF1460">
        <v>14.8</v>
      </c>
      <c r="FK1460">
        <v>14.8</v>
      </c>
      <c r="FP1460">
        <v>14.8</v>
      </c>
      <c r="FU1460">
        <v>14.8</v>
      </c>
      <c r="FZ1460">
        <v>14.8</v>
      </c>
      <c r="GE1460">
        <v>14.8</v>
      </c>
      <c r="GJ1460">
        <v>15.98</v>
      </c>
      <c r="GO1460">
        <v>15.98</v>
      </c>
      <c r="GT1460">
        <v>15.98</v>
      </c>
      <c r="GY1460">
        <v>15.98</v>
      </c>
      <c r="HD1460">
        <v>15.98</v>
      </c>
      <c r="HI1460">
        <v>15.98</v>
      </c>
      <c r="HN1460">
        <v>15.98</v>
      </c>
      <c r="HS1460">
        <v>15.98</v>
      </c>
      <c r="HX1460">
        <v>15.98</v>
      </c>
      <c r="IC1460">
        <v>15.98</v>
      </c>
      <c r="IH1460">
        <v>15.98</v>
      </c>
      <c r="IM1460">
        <v>15.61</v>
      </c>
      <c r="IR1460">
        <v>15.61</v>
      </c>
      <c r="IW1460">
        <v>15.61</v>
      </c>
      <c r="JB1460">
        <v>15.61</v>
      </c>
      <c r="JG1460">
        <v>15.61</v>
      </c>
      <c r="JL1460">
        <v>15.61</v>
      </c>
      <c r="JQ1460">
        <v>15.61</v>
      </c>
    </row>
    <row r="1461" spans="1:278" x14ac:dyDescent="0.3">
      <c r="A1461" s="2">
        <f>IFERROR(AVERAGEIF(Customer_Revenue[[#This Row],[1/3/2022]:[3/31/2022]], "&gt;0"), 0)</f>
        <v>18.550000000000004</v>
      </c>
      <c r="B1461" s="1">
        <f>IFERROR(AVEDEV(Customer_Revenue[[#This Row],[1/3/2022]:[3/31/2022]]),0)</f>
        <v>2.6343195266272166</v>
      </c>
      <c r="C1461" s="1">
        <f>IFERROR(MAX(0,#REF!-#REF!),0)</f>
        <v>0</v>
      </c>
      <c r="D1461" s="1">
        <f>IFERROR(#REF!+#REF!,0)</f>
        <v>0</v>
      </c>
      <c r="E1461" s="2">
        <f>IFERROR(AVERAGEIF(Customer_Revenue[[#This Row],[4/1/2022]:[6/30/2022]], "&gt;0"), 0)</f>
        <v>14.713076923076926</v>
      </c>
      <c r="F1461" s="1">
        <f>IFERROR(AVEDEV(Customer_Revenue[[#This Row],[4/1/2022]:[6/30/2022]]),0)</f>
        <v>0.87763313609467519</v>
      </c>
      <c r="G1461" s="1">
        <f>IFERROR(MAX(0,#REF!-#REF!),0)</f>
        <v>0</v>
      </c>
      <c r="H1461" s="1">
        <f>IFERROR(#REF!+#REF!,0)</f>
        <v>0</v>
      </c>
      <c r="I1461" s="2">
        <f>IFERROR(AVERAGEIF(Customer_Revenue[[#This Row],[4/1/2022]:[9/30/2022]], "&gt;0"),0)</f>
        <v>14.861153846153851</v>
      </c>
      <c r="J1461" s="1">
        <f>IFERROR(AVEDEV(Customer_Revenue[[#This Row],[4/1/2022]:[9/30/2022]]),0)</f>
        <v>0.55355029585798832</v>
      </c>
      <c r="K1461" s="1">
        <f>IFERROR(MAX(0,Customer_Revenue[[#This Row],[Q3 Mean]]-Customer_Revenue[[#This Row],[Q3 Mean Absolute Deviation]]),0)</f>
        <v>14.307603550295863</v>
      </c>
      <c r="L1461" s="1">
        <f>IFERROR(MAX(0,Customer_Revenue[[#This Row],[Q3 Mean]]+Customer_Revenue[[#This Row],[Q3 Mean Absolute Deviation]]),0)</f>
        <v>15.414704142011839</v>
      </c>
      <c r="M1461" s="2">
        <f>IFERROR(AVERAGEIF(Customer_Revenue[[#This Row],[10/1/2021]:[3/31/2022]], "&gt;0"),0)</f>
        <v>16.913600000000006</v>
      </c>
      <c r="N1461" s="1">
        <f>IFERROR(AVEDEV(Customer_Revenue[[#This Row],[10/1/2021]:[3/31/2022]]),0)</f>
        <v>2.8146745562130175</v>
      </c>
      <c r="O1461" s="1">
        <f>IFERROR(MAX(0,#REF!-#REF!),0)</f>
        <v>0</v>
      </c>
      <c r="P1461" s="1">
        <f>IFERROR(#REF!+#REF!,0)</f>
        <v>0</v>
      </c>
      <c r="Q1461">
        <v>15481</v>
      </c>
      <c r="V1461">
        <v>14.01</v>
      </c>
      <c r="AA1461">
        <v>14.01</v>
      </c>
      <c r="AE1461">
        <v>14.01</v>
      </c>
      <c r="AJ1461">
        <v>14.01</v>
      </c>
      <c r="AM1461">
        <v>14</v>
      </c>
      <c r="AR1461">
        <v>14</v>
      </c>
      <c r="AW1461">
        <v>14</v>
      </c>
      <c r="BB1461">
        <v>14</v>
      </c>
      <c r="BG1461">
        <v>14</v>
      </c>
      <c r="BL1461">
        <v>18.55</v>
      </c>
      <c r="BQ1461">
        <v>18.55</v>
      </c>
      <c r="BV1461">
        <v>18.55</v>
      </c>
      <c r="CB1461">
        <v>18.55</v>
      </c>
      <c r="CG1461">
        <v>18.55</v>
      </c>
      <c r="CK1461" s="17">
        <v>18.55</v>
      </c>
      <c r="CP1461">
        <v>18.55</v>
      </c>
      <c r="CU1461">
        <v>18.55</v>
      </c>
      <c r="CZ1461">
        <v>18.55</v>
      </c>
      <c r="DE1461">
        <v>18.55</v>
      </c>
      <c r="DJ1461">
        <v>18.55</v>
      </c>
      <c r="DO1461">
        <v>0</v>
      </c>
      <c r="DT1461">
        <v>18.55</v>
      </c>
      <c r="DY1461">
        <v>18.55</v>
      </c>
      <c r="ED1461">
        <v>18.55</v>
      </c>
      <c r="EI1461">
        <v>18.55</v>
      </c>
      <c r="EN1461">
        <v>18.55</v>
      </c>
      <c r="ES1461">
        <v>18.55</v>
      </c>
      <c r="EX1461">
        <v>14</v>
      </c>
      <c r="FC1461">
        <v>14</v>
      </c>
      <c r="FH1461">
        <v>14</v>
      </c>
      <c r="FM1461">
        <v>14</v>
      </c>
      <c r="FR1461">
        <v>14</v>
      </c>
      <c r="FW1461">
        <v>14</v>
      </c>
      <c r="GB1461">
        <v>14</v>
      </c>
      <c r="GG1461">
        <v>14</v>
      </c>
      <c r="GL1461">
        <v>15.18</v>
      </c>
      <c r="GQ1461">
        <v>15.18</v>
      </c>
      <c r="GV1461">
        <v>15.18</v>
      </c>
      <c r="HA1461">
        <v>15.18</v>
      </c>
      <c r="HF1461">
        <v>15.18</v>
      </c>
      <c r="HK1461">
        <v>15.18</v>
      </c>
      <c r="HP1461">
        <v>15.18</v>
      </c>
      <c r="HU1461">
        <v>15.18</v>
      </c>
      <c r="HZ1461">
        <v>15.18</v>
      </c>
      <c r="IE1461">
        <v>15.18</v>
      </c>
      <c r="IJ1461">
        <v>15.18</v>
      </c>
      <c r="IO1461">
        <v>14.81</v>
      </c>
      <c r="IT1461">
        <v>14.81</v>
      </c>
      <c r="IY1461">
        <v>14.81</v>
      </c>
      <c r="JD1461">
        <v>14.81</v>
      </c>
      <c r="JI1461">
        <v>14.81</v>
      </c>
      <c r="JN1461">
        <v>14.81</v>
      </c>
    </row>
    <row r="1462" spans="1:278" x14ac:dyDescent="0.3">
      <c r="A1462" s="2">
        <f>IFERROR(AVERAGEIF(Customer_Revenue[[#This Row],[1/3/2022]:[3/31/2022]], "&gt;0"), 0)</f>
        <v>55.29999999999999</v>
      </c>
      <c r="B1462" s="1">
        <f>IFERROR(AVEDEV(Customer_Revenue[[#This Row],[1/3/2022]:[3/31/2022]]),0)</f>
        <v>7.1054273576010019E-15</v>
      </c>
      <c r="C1462" s="1">
        <f>IFERROR(MAX(0,#REF!-#REF!),0)</f>
        <v>0</v>
      </c>
      <c r="D1462" s="1">
        <f>IFERROR(#REF!+#REF!,0)</f>
        <v>0</v>
      </c>
      <c r="E1462" s="2">
        <f>IFERROR(AVERAGEIF(Customer_Revenue[[#This Row],[4/1/2022]:[6/30/2022]], "&gt;0"), 0)</f>
        <v>56.830769230769235</v>
      </c>
      <c r="F1462" s="1">
        <f>IFERROR(AVEDEV(Customer_Revenue[[#This Row],[4/1/2022]:[6/30/2022]]),0)</f>
        <v>2.0459171597633183</v>
      </c>
      <c r="G1462" s="1">
        <f>IFERROR(MAX(0,#REF!-#REF!),0)</f>
        <v>0</v>
      </c>
      <c r="H1462" s="1">
        <f>IFERROR(#REF!+#REF!,0)</f>
        <v>0</v>
      </c>
      <c r="I1462" s="2">
        <f>IFERROR(AVERAGEIF(Customer_Revenue[[#This Row],[4/1/2022]:[9/30/2022]], "&gt;0"),0)</f>
        <v>73.373076923076894</v>
      </c>
      <c r="J1462" s="1">
        <f>IFERROR(AVEDEV(Customer_Revenue[[#This Row],[4/1/2022]:[9/30/2022]]),0)</f>
        <v>21.165266272189339</v>
      </c>
      <c r="K1462" s="1">
        <f>IFERROR(MAX(0,Customer_Revenue[[#This Row],[Q3 Mean]]-Customer_Revenue[[#This Row],[Q3 Mean Absolute Deviation]]),0)</f>
        <v>52.207810650887552</v>
      </c>
      <c r="L1462" s="1">
        <f>IFERROR(MAX(0,Customer_Revenue[[#This Row],[Q3 Mean]]+Customer_Revenue[[#This Row],[Q3 Mean Absolute Deviation]]),0)</f>
        <v>94.538343195266236</v>
      </c>
      <c r="M1462" s="2">
        <f>IFERROR(AVERAGEIF(Customer_Revenue[[#This Row],[10/1/2021]:[3/31/2022]], "&gt;0"),0)</f>
        <v>55.67076923076921</v>
      </c>
      <c r="N1462" s="1">
        <f>IFERROR(AVEDEV(Customer_Revenue[[#This Row],[10/1/2021]:[3/31/2022]]),0)</f>
        <v>4.4931687242798501</v>
      </c>
      <c r="O1462" s="1">
        <f>IFERROR(MAX(0,#REF!-#REF!),0)</f>
        <v>0</v>
      </c>
      <c r="P1462" s="1">
        <f>IFERROR(#REF!+#REF!,0)</f>
        <v>0</v>
      </c>
      <c r="Q1462">
        <v>15482</v>
      </c>
      <c r="T1462">
        <v>57.56</v>
      </c>
      <c r="Y1462">
        <v>46.56</v>
      </c>
      <c r="AD1462">
        <v>62.66</v>
      </c>
      <c r="AH1462">
        <v>56.76</v>
      </c>
      <c r="AL1462">
        <v>56.76</v>
      </c>
      <c r="AP1462">
        <v>56.76</v>
      </c>
      <c r="AU1462">
        <v>56.76</v>
      </c>
      <c r="AZ1462">
        <v>56.76</v>
      </c>
      <c r="BE1462">
        <v>56.76</v>
      </c>
      <c r="BJ1462">
        <v>0</v>
      </c>
      <c r="BO1462">
        <v>55.3</v>
      </c>
      <c r="BT1462">
        <v>55.3</v>
      </c>
      <c r="BY1462">
        <v>55.3</v>
      </c>
      <c r="CD1462">
        <v>55.3</v>
      </c>
      <c r="CI1462">
        <v>55.3</v>
      </c>
      <c r="CK1462" s="17"/>
      <c r="CN1462">
        <v>55.3</v>
      </c>
      <c r="CS1462">
        <v>55.3</v>
      </c>
      <c r="CX1462">
        <v>55.3</v>
      </c>
      <c r="DC1462">
        <v>55.3</v>
      </c>
      <c r="DH1462">
        <v>55.3</v>
      </c>
      <c r="DM1462">
        <v>55.3</v>
      </c>
      <c r="DR1462">
        <v>55.3</v>
      </c>
      <c r="DW1462">
        <v>55.3</v>
      </c>
      <c r="EB1462">
        <v>55.3</v>
      </c>
      <c r="EG1462">
        <v>55.3</v>
      </c>
      <c r="EL1462">
        <v>55.3</v>
      </c>
      <c r="EQ1462">
        <v>55.3</v>
      </c>
      <c r="EV1462">
        <v>55.3</v>
      </c>
      <c r="FA1462">
        <v>55.3</v>
      </c>
      <c r="FF1462">
        <v>55.3</v>
      </c>
      <c r="FK1462">
        <v>55.3</v>
      </c>
      <c r="FP1462">
        <v>55.3</v>
      </c>
      <c r="FU1462">
        <v>55.3</v>
      </c>
      <c r="FZ1462">
        <v>55.3</v>
      </c>
      <c r="GE1462">
        <v>55.3</v>
      </c>
      <c r="GJ1462">
        <v>56.48</v>
      </c>
      <c r="GO1462">
        <v>56.48</v>
      </c>
      <c r="GT1462">
        <v>56.48</v>
      </c>
      <c r="GY1462">
        <v>63.48</v>
      </c>
      <c r="HD1462">
        <v>63.48</v>
      </c>
      <c r="HI1462">
        <v>63.48</v>
      </c>
      <c r="HN1462">
        <v>63.48</v>
      </c>
      <c r="HS1462">
        <v>63.48</v>
      </c>
      <c r="HX1462">
        <v>131.47999999999999</v>
      </c>
      <c r="IC1462">
        <v>131.47999999999999</v>
      </c>
      <c r="IH1462">
        <v>63.48</v>
      </c>
      <c r="IM1462">
        <v>131.11000000000001</v>
      </c>
      <c r="IR1462">
        <v>97.11</v>
      </c>
      <c r="IW1462">
        <v>63.11</v>
      </c>
      <c r="JB1462">
        <v>97.11</v>
      </c>
      <c r="JG1462">
        <v>97.11</v>
      </c>
      <c r="JL1462">
        <v>63.11</v>
      </c>
      <c r="JQ1462">
        <v>103.36</v>
      </c>
    </row>
    <row r="1463" spans="1:278" x14ac:dyDescent="0.3">
      <c r="A1463" s="2">
        <f>IFERROR(AVERAGEIF(Customer_Revenue[[#This Row],[1/3/2022]:[3/31/2022]], "&gt;0"), 0)</f>
        <v>68.441538461538457</v>
      </c>
      <c r="B1463" s="1">
        <f>IFERROR(AVEDEV(Customer_Revenue[[#This Row],[1/3/2022]:[3/31/2022]]),0)</f>
        <v>8.5491124260354994</v>
      </c>
      <c r="C1463" s="1">
        <f>IFERROR(MAX(0,#REF!-#REF!),0)</f>
        <v>0</v>
      </c>
      <c r="D1463" s="1">
        <f>IFERROR(#REF!+#REF!,0)</f>
        <v>0</v>
      </c>
      <c r="E1463" s="2">
        <f>IFERROR(AVERAGEIF(Customer_Revenue[[#This Row],[4/1/2022]:[6/30/2022]], "&gt;0"), 0)</f>
        <v>69.09692307692309</v>
      </c>
      <c r="F1463" s="1">
        <f>IFERROR(AVEDEV(Customer_Revenue[[#This Row],[4/1/2022]:[6/30/2022]]),0)</f>
        <v>8.1628402366863906</v>
      </c>
      <c r="G1463" s="1">
        <f>IFERROR(MAX(0,#REF!-#REF!),0)</f>
        <v>0</v>
      </c>
      <c r="H1463" s="1">
        <f>IFERROR(#REF!+#REF!,0)</f>
        <v>0</v>
      </c>
      <c r="I1463" s="2">
        <f>IFERROR(AVERAGEIF(Customer_Revenue[[#This Row],[4/1/2022]:[9/30/2022]], "&gt;0"),0)</f>
        <v>86.680370370370355</v>
      </c>
      <c r="J1463" s="1">
        <f>IFERROR(AVEDEV(Customer_Revenue[[#This Row],[4/1/2022]:[9/30/2022]]),0)</f>
        <v>24.352400548696838</v>
      </c>
      <c r="K1463" s="1">
        <f>IFERROR(MAX(0,Customer_Revenue[[#This Row],[Q3 Mean]]-Customer_Revenue[[#This Row],[Q3 Mean Absolute Deviation]]),0)</f>
        <v>62.32796982167352</v>
      </c>
      <c r="L1463" s="1">
        <f>IFERROR(MAX(0,Customer_Revenue[[#This Row],[Q3 Mean]]+Customer_Revenue[[#This Row],[Q3 Mean Absolute Deviation]]),0)</f>
        <v>111.03277091906719</v>
      </c>
      <c r="M1463" s="2">
        <f>IFERROR(AVERAGEIF(Customer_Revenue[[#This Row],[10/1/2021]:[3/31/2022]], "&gt;0"),0)</f>
        <v>67.779999999999987</v>
      </c>
      <c r="N1463" s="1">
        <f>IFERROR(AVEDEV(Customer_Revenue[[#This Row],[10/1/2021]:[3/31/2022]]),0)</f>
        <v>8.5999999999999961</v>
      </c>
      <c r="O1463" s="1">
        <f>IFERROR(MAX(0,#REF!-#REF!),0)</f>
        <v>0</v>
      </c>
      <c r="P1463" s="1">
        <f>IFERROR(#REF!+#REF!,0)</f>
        <v>0</v>
      </c>
      <c r="Q1463">
        <v>15483</v>
      </c>
      <c r="V1463">
        <v>59.18</v>
      </c>
      <c r="AA1463">
        <v>76.38</v>
      </c>
      <c r="AE1463">
        <v>59.18</v>
      </c>
      <c r="AJ1463">
        <v>76.38</v>
      </c>
      <c r="AN1463">
        <v>59.18</v>
      </c>
      <c r="AS1463">
        <v>76.38</v>
      </c>
      <c r="AX1463">
        <v>59.18</v>
      </c>
      <c r="BC1463">
        <v>76.38</v>
      </c>
      <c r="BH1463">
        <v>59.18</v>
      </c>
      <c r="BM1463">
        <v>76.38</v>
      </c>
      <c r="BR1463">
        <v>59.18</v>
      </c>
      <c r="BW1463">
        <v>76.38</v>
      </c>
      <c r="CB1463">
        <v>59.18</v>
      </c>
      <c r="CG1463">
        <v>76.38</v>
      </c>
      <c r="CK1463" s="17"/>
      <c r="CL1463">
        <v>59.18</v>
      </c>
      <c r="CQ1463">
        <v>76.38</v>
      </c>
      <c r="CV1463">
        <v>59.18</v>
      </c>
      <c r="DA1463">
        <v>76.38</v>
      </c>
      <c r="DF1463">
        <v>59.18</v>
      </c>
      <c r="DK1463">
        <v>76.38</v>
      </c>
      <c r="DP1463">
        <v>59.18</v>
      </c>
      <c r="DU1463">
        <v>76.38</v>
      </c>
      <c r="DZ1463">
        <v>59.18</v>
      </c>
      <c r="EE1463">
        <v>76.38</v>
      </c>
      <c r="EJ1463">
        <v>59.18</v>
      </c>
      <c r="EO1463">
        <v>76.38</v>
      </c>
      <c r="ET1463">
        <v>59.18</v>
      </c>
      <c r="EY1463">
        <v>76.38</v>
      </c>
      <c r="FD1463">
        <v>59.18</v>
      </c>
      <c r="FI1463">
        <v>76.38</v>
      </c>
      <c r="FN1463">
        <v>59.18</v>
      </c>
      <c r="FS1463">
        <v>76.38</v>
      </c>
      <c r="FX1463">
        <v>59.18</v>
      </c>
      <c r="GC1463">
        <v>76.38</v>
      </c>
      <c r="GH1463">
        <v>59.18</v>
      </c>
      <c r="GM1463">
        <v>77.56</v>
      </c>
      <c r="GR1463">
        <v>67.36</v>
      </c>
      <c r="GW1463">
        <v>84.56</v>
      </c>
      <c r="HB1463">
        <v>67.36</v>
      </c>
      <c r="HG1463">
        <v>84.56</v>
      </c>
      <c r="HL1463">
        <v>67.36</v>
      </c>
      <c r="HQ1463">
        <v>84.56</v>
      </c>
      <c r="HV1463">
        <v>135.36000000000001</v>
      </c>
      <c r="IA1463">
        <v>84.56</v>
      </c>
      <c r="IF1463">
        <v>67.36</v>
      </c>
      <c r="IH1463">
        <v>34</v>
      </c>
      <c r="IK1463">
        <v>118.56</v>
      </c>
      <c r="IP1463">
        <v>134.99</v>
      </c>
      <c r="IU1463">
        <v>152.19</v>
      </c>
      <c r="IZ1463">
        <v>134.99</v>
      </c>
      <c r="JE1463">
        <v>152.19</v>
      </c>
      <c r="JJ1463">
        <v>107.24</v>
      </c>
      <c r="JO1463">
        <v>84.19</v>
      </c>
    </row>
    <row r="1464" spans="1:278" x14ac:dyDescent="0.3">
      <c r="A1464" s="2">
        <f>IFERROR(AVERAGEIF(Customer_Revenue[[#This Row],[1/3/2022]:[3/31/2022]], "&gt;0"), 0)</f>
        <v>93.781818181818167</v>
      </c>
      <c r="B1464" s="1">
        <f>IFERROR(AVEDEV(Customer_Revenue[[#This Row],[1/3/2022]:[3/31/2022]]),0)</f>
        <v>24.416568047337286</v>
      </c>
      <c r="C1464" s="1">
        <f>IFERROR(MAX(0,#REF!-#REF!),0)</f>
        <v>0</v>
      </c>
      <c r="D1464" s="1">
        <f>IFERROR(#REF!+#REF!,0)</f>
        <v>0</v>
      </c>
      <c r="E1464" s="2">
        <f>IFERROR(AVERAGEIF(Customer_Revenue[[#This Row],[4/1/2022]:[6/30/2022]], "&gt;0"), 0)</f>
        <v>109.83615384615383</v>
      </c>
      <c r="F1464" s="1">
        <f>IFERROR(AVEDEV(Customer_Revenue[[#This Row],[4/1/2022]:[6/30/2022]]),0)</f>
        <v>23.358343195266265</v>
      </c>
      <c r="G1464" s="1">
        <f>IFERROR(MAX(0,#REF!-#REF!),0)</f>
        <v>0</v>
      </c>
      <c r="H1464" s="1">
        <f>IFERROR(#REF!+#REF!,0)</f>
        <v>0</v>
      </c>
      <c r="I1464" s="2">
        <f>IFERROR(AVERAGEIF(Customer_Revenue[[#This Row],[4/1/2022]:[9/30/2022]], "&gt;0"),0)</f>
        <v>105.60269230769225</v>
      </c>
      <c r="J1464" s="1">
        <f>IFERROR(AVEDEV(Customer_Revenue[[#This Row],[4/1/2022]:[9/30/2022]]),0)</f>
        <v>13.307426035502932</v>
      </c>
      <c r="K1464" s="1">
        <f>IFERROR(MAX(0,Customer_Revenue[[#This Row],[Q3 Mean]]-Customer_Revenue[[#This Row],[Q3 Mean Absolute Deviation]]),0)</f>
        <v>92.295266272189323</v>
      </c>
      <c r="L1464" s="1">
        <f>IFERROR(MAX(0,Customer_Revenue[[#This Row],[Q3 Mean]]+Customer_Revenue[[#This Row],[Q3 Mean Absolute Deviation]]),0)</f>
        <v>118.91011834319518</v>
      </c>
      <c r="M1464" s="2">
        <f>IFERROR(AVERAGEIF(Customer_Revenue[[#This Row],[10/1/2021]:[3/31/2022]], "&gt;0"),0)</f>
        <v>91.740416666666661</v>
      </c>
      <c r="N1464" s="1">
        <f>IFERROR(AVEDEV(Customer_Revenue[[#This Row],[10/1/2021]:[3/31/2022]]),0)</f>
        <v>13.417278106508871</v>
      </c>
      <c r="O1464" s="1">
        <f>IFERROR(MAX(0,#REF!-#REF!),0)</f>
        <v>0</v>
      </c>
      <c r="P1464" s="1">
        <f>IFERROR(#REF!+#REF!,0)</f>
        <v>0</v>
      </c>
      <c r="Q1464">
        <v>15484</v>
      </c>
      <c r="V1464">
        <v>91.63</v>
      </c>
      <c r="AA1464">
        <v>83.57</v>
      </c>
      <c r="AE1464">
        <v>91.63</v>
      </c>
      <c r="AJ1464">
        <v>91.63</v>
      </c>
      <c r="AM1464">
        <v>91.63</v>
      </c>
      <c r="AR1464">
        <v>94.19</v>
      </c>
      <c r="AW1464">
        <v>91.13</v>
      </c>
      <c r="BB1464">
        <v>91.63</v>
      </c>
      <c r="BG1464">
        <v>91.63</v>
      </c>
      <c r="BL1464">
        <v>91.63</v>
      </c>
      <c r="BQ1464">
        <v>91.63</v>
      </c>
      <c r="BV1464">
        <v>84.12</v>
      </c>
      <c r="CA1464">
        <v>84.12</v>
      </c>
      <c r="CF1464">
        <v>84.12</v>
      </c>
      <c r="CK1464" s="17">
        <v>91.63</v>
      </c>
      <c r="CP1464">
        <v>84.12</v>
      </c>
      <c r="CU1464">
        <v>0</v>
      </c>
      <c r="CZ1464">
        <v>91.63</v>
      </c>
      <c r="DE1464">
        <v>91.63</v>
      </c>
      <c r="DJ1464">
        <v>0</v>
      </c>
      <c r="DO1464">
        <v>91.63</v>
      </c>
      <c r="DT1464">
        <v>94.99</v>
      </c>
      <c r="DY1464">
        <v>149.49</v>
      </c>
      <c r="ED1464">
        <v>84.12</v>
      </c>
      <c r="EI1464">
        <v>84.12</v>
      </c>
      <c r="EN1464">
        <v>84.12</v>
      </c>
      <c r="ES1464">
        <v>169.28</v>
      </c>
      <c r="EX1464">
        <v>149.49</v>
      </c>
      <c r="FC1464">
        <v>149.49</v>
      </c>
      <c r="FH1464">
        <v>116.53</v>
      </c>
      <c r="FM1464">
        <v>83.57</v>
      </c>
      <c r="FR1464">
        <v>88.57</v>
      </c>
      <c r="FW1464">
        <v>88.57</v>
      </c>
      <c r="GB1464">
        <v>87.47</v>
      </c>
      <c r="GG1464">
        <v>87.47</v>
      </c>
      <c r="GL1464">
        <v>116.22</v>
      </c>
      <c r="GQ1464">
        <v>88.25</v>
      </c>
      <c r="GV1464">
        <v>101.48</v>
      </c>
      <c r="HA1464">
        <v>101.48</v>
      </c>
      <c r="HF1464">
        <v>101.48</v>
      </c>
      <c r="HM1464">
        <v>101.48</v>
      </c>
      <c r="HP1464">
        <v>101.48</v>
      </c>
      <c r="HU1464">
        <v>101.48</v>
      </c>
      <c r="HZ1464">
        <v>101.48</v>
      </c>
      <c r="IE1464">
        <v>101.48</v>
      </c>
      <c r="IJ1464">
        <v>101.48</v>
      </c>
      <c r="IO1464">
        <v>101.24</v>
      </c>
      <c r="IT1464">
        <v>101.24</v>
      </c>
      <c r="IY1464">
        <v>101.24</v>
      </c>
      <c r="JD1464">
        <v>101.24</v>
      </c>
      <c r="JI1464">
        <v>101.24</v>
      </c>
      <c r="JN1464">
        <v>101.24</v>
      </c>
    </row>
    <row r="1465" spans="1:278" x14ac:dyDescent="0.3">
      <c r="A1465" s="2">
        <f>IFERROR(AVERAGEIF(Customer_Revenue[[#This Row],[1/3/2022]:[3/31/2022]], "&gt;0"), 0)</f>
        <v>20.76</v>
      </c>
      <c r="B1465" s="1">
        <f>IFERROR(AVEDEV(Customer_Revenue[[#This Row],[1/3/2022]:[3/31/2022]]),0)</f>
        <v>0</v>
      </c>
      <c r="C1465" s="1">
        <f>IFERROR(MAX(0,#REF!-#REF!),0)</f>
        <v>0</v>
      </c>
      <c r="D1465" s="1">
        <f>IFERROR(#REF!+#REF!,0)</f>
        <v>0</v>
      </c>
      <c r="E1465" s="2">
        <f>IFERROR(AVERAGEIF(Customer_Revenue[[#This Row],[4/1/2022]:[6/30/2022]], "&gt;0"), 0)</f>
        <v>37.057500000000005</v>
      </c>
      <c r="F1465" s="1">
        <f>IFERROR(AVEDEV(Customer_Revenue[[#This Row],[4/1/2022]:[6/30/2022]]),0)</f>
        <v>3.4154166666666672</v>
      </c>
      <c r="G1465" s="1">
        <f>IFERROR(MAX(0,#REF!-#REF!),0)</f>
        <v>0</v>
      </c>
      <c r="H1465" s="1">
        <f>IFERROR(#REF!+#REF!,0)</f>
        <v>0</v>
      </c>
      <c r="I1465" s="2">
        <f>IFERROR(AVERAGEIF(Customer_Revenue[[#This Row],[4/1/2022]:[9/30/2022]], "&gt;0"),0)</f>
        <v>37.573200000000014</v>
      </c>
      <c r="J1465" s="1">
        <f>IFERROR(AVEDEV(Customer_Revenue[[#This Row],[4/1/2022]:[9/30/2022]]),0)</f>
        <v>1.9281919999999937</v>
      </c>
      <c r="K1465" s="1">
        <f>IFERROR(MAX(0,Customer_Revenue[[#This Row],[Q3 Mean]]-Customer_Revenue[[#This Row],[Q3 Mean Absolute Deviation]]),0)</f>
        <v>35.645008000000018</v>
      </c>
      <c r="L1465" s="1">
        <f>IFERROR(MAX(0,Customer_Revenue[[#This Row],[Q3 Mean]]+Customer_Revenue[[#This Row],[Q3 Mean Absolute Deviation]]),0)</f>
        <v>39.50139200000001</v>
      </c>
      <c r="M1465" s="2">
        <f>IFERROR(AVERAGEIF(Customer_Revenue[[#This Row],[10/1/2021]:[3/31/2022]], "&gt;0"),0)</f>
        <v>32.636153846153846</v>
      </c>
      <c r="N1465" s="1">
        <f>IFERROR(AVEDEV(Customer_Revenue[[#This Row],[10/1/2021]:[3/31/2022]]),0)</f>
        <v>12.453571428571431</v>
      </c>
      <c r="O1465" s="1">
        <f>IFERROR(MAX(0,#REF!-#REF!),0)</f>
        <v>0</v>
      </c>
      <c r="P1465" s="1">
        <f>IFERROR(#REF!+#REF!,0)</f>
        <v>0</v>
      </c>
      <c r="Q1465">
        <v>15485</v>
      </c>
      <c r="V1465">
        <v>32.950000000000003</v>
      </c>
      <c r="AA1465">
        <v>34.659999999999997</v>
      </c>
      <c r="AE1465">
        <v>56.25</v>
      </c>
      <c r="AJ1465">
        <v>35.14</v>
      </c>
      <c r="AM1465">
        <v>34.659999999999997</v>
      </c>
      <c r="AR1465">
        <v>59.23</v>
      </c>
      <c r="AW1465">
        <v>37.04</v>
      </c>
      <c r="BB1465">
        <v>37.04</v>
      </c>
      <c r="BG1465">
        <v>32.950000000000003</v>
      </c>
      <c r="BL1465">
        <v>20.76</v>
      </c>
      <c r="BQ1465">
        <v>12.83</v>
      </c>
      <c r="BV1465">
        <v>0</v>
      </c>
      <c r="CA1465">
        <v>10</v>
      </c>
      <c r="CF1465">
        <v>20.76</v>
      </c>
      <c r="CK1465" s="17"/>
      <c r="EY1465">
        <v>20.76</v>
      </c>
      <c r="FD1465">
        <v>52.9</v>
      </c>
      <c r="FJ1465">
        <v>32.950000000000003</v>
      </c>
      <c r="FN1465">
        <v>37.04</v>
      </c>
      <c r="FS1465">
        <v>37.04</v>
      </c>
      <c r="FX1465">
        <v>37.04</v>
      </c>
      <c r="GC1465">
        <v>37.04</v>
      </c>
      <c r="GH1465">
        <v>37.04</v>
      </c>
      <c r="GM1465">
        <v>38.22</v>
      </c>
      <c r="GR1465">
        <v>38.22</v>
      </c>
      <c r="GW1465">
        <v>38.22</v>
      </c>
      <c r="HB1465">
        <v>38.22</v>
      </c>
      <c r="HG1465">
        <v>38.22</v>
      </c>
      <c r="HL1465">
        <v>38.22</v>
      </c>
      <c r="HQ1465">
        <v>38.22</v>
      </c>
      <c r="HV1465">
        <v>38.22</v>
      </c>
      <c r="IA1465">
        <v>38.22</v>
      </c>
      <c r="IF1465">
        <v>38.22</v>
      </c>
      <c r="IK1465">
        <v>38.22</v>
      </c>
      <c r="IP1465">
        <v>37.85</v>
      </c>
      <c r="IU1465">
        <v>37.85</v>
      </c>
      <c r="IZ1465">
        <v>37.85</v>
      </c>
      <c r="JE1465">
        <v>37.85</v>
      </c>
      <c r="JJ1465">
        <v>37.85</v>
      </c>
      <c r="JO1465">
        <v>37.85</v>
      </c>
    </row>
    <row r="1466" spans="1:278" x14ac:dyDescent="0.3">
      <c r="A1466" s="2">
        <f>IFERROR(AVERAGEIF(Customer_Revenue[[#This Row],[1/3/2022]:[3/31/2022]], "&gt;0"), 0)</f>
        <v>31.72</v>
      </c>
      <c r="B1466" s="1">
        <f>IFERROR(AVEDEV(Customer_Revenue[[#This Row],[1/3/2022]:[3/31/2022]]),0)</f>
        <v>0</v>
      </c>
      <c r="C1466" s="1">
        <f>IFERROR(MAX(0,#REF!-#REF!),0)</f>
        <v>0</v>
      </c>
      <c r="D1466" s="1">
        <f>IFERROR(#REF!+#REF!,0)</f>
        <v>0</v>
      </c>
      <c r="E1466" s="2">
        <f>IFERROR(AVERAGEIF(Customer_Revenue[[#This Row],[4/1/2022]:[6/30/2022]], "&gt;0"), 0)</f>
        <v>36.454999999999998</v>
      </c>
      <c r="F1466" s="1">
        <f>IFERROR(AVEDEV(Customer_Revenue[[#This Row],[4/1/2022]:[6/30/2022]]),0)</f>
        <v>4.7350000000000012</v>
      </c>
      <c r="G1466" s="1">
        <f>IFERROR(MAX(0,#REF!-#REF!),0)</f>
        <v>0</v>
      </c>
      <c r="H1466" s="1">
        <f>IFERROR(#REF!+#REF!,0)</f>
        <v>0</v>
      </c>
      <c r="I1466" s="2">
        <f>IFERROR(AVERAGEIF(Customer_Revenue[[#This Row],[4/1/2022]:[9/30/2022]], "&gt;0"),0)</f>
        <v>38.684285714285707</v>
      </c>
      <c r="J1466" s="1">
        <f>IFERROR(AVEDEV(Customer_Revenue[[#This Row],[4/1/2022]:[9/30/2022]]),0)</f>
        <v>3.9795918367346976</v>
      </c>
      <c r="K1466" s="1">
        <f>IFERROR(MAX(0,Customer_Revenue[[#This Row],[Q3 Mean]]-Customer_Revenue[[#This Row],[Q3 Mean Absolute Deviation]]),0)</f>
        <v>34.704693877551009</v>
      </c>
      <c r="L1466" s="1">
        <f>IFERROR(MAX(0,Customer_Revenue[[#This Row],[Q3 Mean]]+Customer_Revenue[[#This Row],[Q3 Mean Absolute Deviation]]),0)</f>
        <v>42.663877551020406</v>
      </c>
      <c r="M1466" s="2">
        <f>IFERROR(AVERAGEIF(Customer_Revenue[[#This Row],[10/1/2021]:[3/31/2022]], "&gt;0"),0)</f>
        <v>26.21846153846154</v>
      </c>
      <c r="N1466" s="1">
        <f>IFERROR(AVEDEV(Customer_Revenue[[#This Row],[10/1/2021]:[3/31/2022]]),0)</f>
        <v>7.6175147928994074</v>
      </c>
      <c r="O1466" s="1">
        <f>IFERROR(MAX(0,#REF!-#REF!),0)</f>
        <v>0</v>
      </c>
      <c r="P1466" s="1">
        <f>IFERROR(#REF!+#REF!,0)</f>
        <v>0</v>
      </c>
      <c r="Q1466">
        <v>15486</v>
      </c>
      <c r="Y1466">
        <v>13.84</v>
      </c>
      <c r="AH1466">
        <v>13.84</v>
      </c>
      <c r="AP1466">
        <v>13.84</v>
      </c>
      <c r="AZ1466">
        <v>13.84</v>
      </c>
      <c r="BJ1466">
        <v>31.72</v>
      </c>
      <c r="BT1466">
        <v>31.72</v>
      </c>
      <c r="CD1466">
        <v>31.72</v>
      </c>
      <c r="CK1466" s="17"/>
      <c r="CN1466">
        <v>31.72</v>
      </c>
      <c r="CX1466">
        <v>31.72</v>
      </c>
      <c r="DH1466">
        <v>31.72</v>
      </c>
      <c r="DR1466">
        <v>31.72</v>
      </c>
      <c r="EB1466">
        <v>31.72</v>
      </c>
      <c r="EL1466">
        <v>31.72</v>
      </c>
      <c r="EV1466">
        <v>31.72</v>
      </c>
      <c r="FF1466">
        <v>31.72</v>
      </c>
      <c r="FZ1466">
        <v>40.6</v>
      </c>
      <c r="GT1466">
        <v>41.78</v>
      </c>
      <c r="HN1466">
        <v>41.78</v>
      </c>
      <c r="IH1466">
        <v>41.78</v>
      </c>
      <c r="JB1466">
        <v>41.41</v>
      </c>
    </row>
    <row r="1467" spans="1:278" x14ac:dyDescent="0.3">
      <c r="A1467" s="2">
        <f>IFERROR(AVERAGEIF(Customer_Revenue[[#This Row],[1/3/2022]:[3/31/2022]], "&gt;0"), 0)</f>
        <v>113.19000000000004</v>
      </c>
      <c r="B1467" s="1">
        <f>IFERROR(AVEDEV(Customer_Revenue[[#This Row],[1/3/2022]:[3/31/2022]]),0)</f>
        <v>4.2632564145606011E-14</v>
      </c>
      <c r="C1467" s="1">
        <f>IFERROR(MAX(0,#REF!-#REF!),0)</f>
        <v>0</v>
      </c>
      <c r="D1467" s="1">
        <f>IFERROR(#REF!+#REF!,0)</f>
        <v>0</v>
      </c>
      <c r="E1467" s="2">
        <f>IFERROR(AVERAGEIF(Customer_Revenue[[#This Row],[4/1/2022]:[6/30/2022]], "&gt;0"), 0)</f>
        <v>94.266153846153856</v>
      </c>
      <c r="F1467" s="1">
        <f>IFERROR(AVEDEV(Customer_Revenue[[#This Row],[4/1/2022]:[6/30/2022]]),0)</f>
        <v>11.341420118343196</v>
      </c>
      <c r="G1467" s="1">
        <f>IFERROR(MAX(0,#REF!-#REF!),0)</f>
        <v>0</v>
      </c>
      <c r="H1467" s="1">
        <f>IFERROR(#REF!+#REF!,0)</f>
        <v>0</v>
      </c>
      <c r="I1467" s="2">
        <f>IFERROR(AVERAGEIF(Customer_Revenue[[#This Row],[4/1/2022]:[9/30/2022]], "&gt;0"),0)</f>
        <v>100.70769230769226</v>
      </c>
      <c r="J1467" s="1">
        <f>IFERROR(AVEDEV(Customer_Revenue[[#This Row],[4/1/2022]:[9/30/2022]]),0)</f>
        <v>9.6347337278106764</v>
      </c>
      <c r="K1467" s="1">
        <f>IFERROR(MAX(0,Customer_Revenue[[#This Row],[Q3 Mean]]-Customer_Revenue[[#This Row],[Q3 Mean Absolute Deviation]]),0)</f>
        <v>91.072958579881572</v>
      </c>
      <c r="L1467" s="1">
        <f>IFERROR(MAX(0,Customer_Revenue[[#This Row],[Q3 Mean]]+Customer_Revenue[[#This Row],[Q3 Mean Absolute Deviation]]),0)</f>
        <v>110.34242603550294</v>
      </c>
      <c r="M1467" s="2">
        <f>IFERROR(AVERAGEIF(Customer_Revenue[[#This Row],[10/1/2021]:[3/31/2022]], "&gt;0"),0)</f>
        <v>117.55692307692311</v>
      </c>
      <c r="N1467" s="1">
        <f>IFERROR(AVEDEV(Customer_Revenue[[#This Row],[10/1/2021]:[3/31/2022]]),0)</f>
        <v>8.5142386831275942</v>
      </c>
      <c r="O1467" s="1">
        <f>IFERROR(MAX(0,#REF!-#REF!),0)</f>
        <v>0</v>
      </c>
      <c r="P1467" s="1">
        <f>IFERROR(#REF!+#REF!,0)</f>
        <v>0</v>
      </c>
      <c r="Q1467">
        <v>15487</v>
      </c>
      <c r="V1467">
        <v>135.93</v>
      </c>
      <c r="AA1467">
        <v>112.45</v>
      </c>
      <c r="AE1467">
        <v>135.93</v>
      </c>
      <c r="AJ1467">
        <v>135.93</v>
      </c>
      <c r="AN1467">
        <v>135.93</v>
      </c>
      <c r="AS1467">
        <v>112.45</v>
      </c>
      <c r="AX1467">
        <v>136.66999999999999</v>
      </c>
      <c r="AY1467">
        <v>0</v>
      </c>
      <c r="BD1467">
        <v>113.19</v>
      </c>
      <c r="BH1467">
        <v>113.19</v>
      </c>
      <c r="BM1467">
        <v>113.77</v>
      </c>
      <c r="BR1467">
        <v>113.19</v>
      </c>
      <c r="BW1467">
        <v>113.19</v>
      </c>
      <c r="CB1467">
        <v>113.19</v>
      </c>
      <c r="CG1467">
        <v>113.19</v>
      </c>
      <c r="CK1467" s="17"/>
      <c r="CL1467">
        <v>113.19</v>
      </c>
      <c r="CQ1467">
        <v>113.19</v>
      </c>
      <c r="CV1467">
        <v>113.19</v>
      </c>
      <c r="DA1467">
        <v>113.19</v>
      </c>
      <c r="DF1467">
        <v>113.19</v>
      </c>
      <c r="DK1467">
        <v>113.19</v>
      </c>
      <c r="DP1467">
        <v>113.19</v>
      </c>
      <c r="DU1467">
        <v>113.19</v>
      </c>
      <c r="DZ1467">
        <v>113.19</v>
      </c>
      <c r="EE1467">
        <v>113.19</v>
      </c>
      <c r="EJ1467">
        <v>113.19</v>
      </c>
      <c r="EO1467">
        <v>113.19</v>
      </c>
      <c r="ET1467">
        <v>113.19</v>
      </c>
      <c r="EY1467">
        <v>86.45</v>
      </c>
      <c r="FD1467">
        <v>108.28</v>
      </c>
      <c r="FJ1467">
        <v>84.46</v>
      </c>
      <c r="FN1467">
        <v>84.72</v>
      </c>
      <c r="FS1467">
        <v>84.72</v>
      </c>
      <c r="FX1467">
        <v>84.72</v>
      </c>
      <c r="GC1467">
        <v>84.72</v>
      </c>
      <c r="GH1467">
        <v>84.72</v>
      </c>
      <c r="GM1467">
        <v>85.9</v>
      </c>
      <c r="GR1467">
        <v>107.33</v>
      </c>
      <c r="GW1467">
        <v>108.93</v>
      </c>
      <c r="HB1467">
        <v>107.32</v>
      </c>
      <c r="HG1467">
        <v>107.32</v>
      </c>
      <c r="HL1467">
        <v>107.32</v>
      </c>
      <c r="HQ1467">
        <v>107.32</v>
      </c>
      <c r="HV1467">
        <v>107.32</v>
      </c>
      <c r="IA1467">
        <v>107.32</v>
      </c>
      <c r="IF1467">
        <v>107.32</v>
      </c>
      <c r="IK1467">
        <v>107.32</v>
      </c>
      <c r="IP1467">
        <v>106.95</v>
      </c>
      <c r="IU1467">
        <v>106.95</v>
      </c>
      <c r="IZ1467">
        <v>106.95</v>
      </c>
      <c r="JE1467">
        <v>106.95</v>
      </c>
      <c r="JJ1467">
        <v>106.95</v>
      </c>
      <c r="JO1467">
        <v>106.95</v>
      </c>
    </row>
    <row r="1468" spans="1:278" x14ac:dyDescent="0.3">
      <c r="A1468" s="2">
        <f>IFERROR(AVERAGEIF(Customer_Revenue[[#This Row],[1/3/2022]:[3/31/2022]], "&gt;0"), 0)</f>
        <v>52.508333333333347</v>
      </c>
      <c r="B1468" s="1">
        <f>IFERROR(AVEDEV(Customer_Revenue[[#This Row],[1/3/2022]:[3/31/2022]]),0)</f>
        <v>0.40638888888887453</v>
      </c>
      <c r="C1468" s="1">
        <f>IFERROR(MAX(0,#REF!-#REF!),0)</f>
        <v>0</v>
      </c>
      <c r="D1468" s="1">
        <f>IFERROR(#REF!+#REF!,0)</f>
        <v>0</v>
      </c>
      <c r="E1468" s="2">
        <f>IFERROR(AVERAGEIF(Customer_Revenue[[#This Row],[4/1/2022]:[6/30/2022]], "&gt;0"), 0)</f>
        <v>54.708461538461535</v>
      </c>
      <c r="F1468" s="1">
        <f>IFERROR(AVEDEV(Customer_Revenue[[#This Row],[4/1/2022]:[6/30/2022]]),0)</f>
        <v>2.8622485207100588</v>
      </c>
      <c r="G1468" s="1">
        <f>IFERROR(MAX(0,#REF!-#REF!),0)</f>
        <v>0</v>
      </c>
      <c r="H1468" s="1">
        <f>IFERROR(#REF!+#REF!,0)</f>
        <v>0</v>
      </c>
      <c r="I1468" s="2">
        <f>IFERROR(AVERAGEIF(Customer_Revenue[[#This Row],[4/1/2022]:[9/30/2022]], "&gt;0"),0)</f>
        <v>70.791111111111093</v>
      </c>
      <c r="J1468" s="1">
        <f>IFERROR(AVEDEV(Customer_Revenue[[#This Row],[4/1/2022]:[9/30/2022]]),0)</f>
        <v>20.720164609053494</v>
      </c>
      <c r="K1468" s="1">
        <f>IFERROR(MAX(0,Customer_Revenue[[#This Row],[Q3 Mean]]-Customer_Revenue[[#This Row],[Q3 Mean Absolute Deviation]]),0)</f>
        <v>50.070946502057595</v>
      </c>
      <c r="L1468" s="1">
        <f>IFERROR(MAX(0,Customer_Revenue[[#This Row],[Q3 Mean]]+Customer_Revenue[[#This Row],[Q3 Mean Absolute Deviation]]),0)</f>
        <v>91.511275720164591</v>
      </c>
      <c r="M1468" s="2">
        <f>IFERROR(AVERAGEIF(Customer_Revenue[[#This Row],[10/1/2021]:[3/31/2022]], "&gt;0"),0)</f>
        <v>52.623600000000017</v>
      </c>
      <c r="N1468" s="1">
        <f>IFERROR(AVEDEV(Customer_Revenue[[#This Row],[10/1/2021]:[3/31/2022]]),0)</f>
        <v>0.2042879999999809</v>
      </c>
      <c r="O1468" s="1">
        <f>IFERROR(MAX(0,#REF!-#REF!),0)</f>
        <v>0</v>
      </c>
      <c r="P1468" s="1">
        <f>IFERROR(#REF!+#REF!,0)</f>
        <v>0</v>
      </c>
      <c r="Q1468">
        <v>15488</v>
      </c>
      <c r="U1468">
        <v>52.73</v>
      </c>
      <c r="Z1468">
        <v>52.73</v>
      </c>
      <c r="AD1468">
        <v>52.73</v>
      </c>
      <c r="AI1468">
        <v>52.73</v>
      </c>
      <c r="AQ1468">
        <v>52.73</v>
      </c>
      <c r="AV1468">
        <v>52.73</v>
      </c>
      <c r="BA1468">
        <v>52.73</v>
      </c>
      <c r="BF1468">
        <v>52.73</v>
      </c>
      <c r="BK1468">
        <v>52.73</v>
      </c>
      <c r="BP1468">
        <v>52.73</v>
      </c>
      <c r="BU1468">
        <v>52.73</v>
      </c>
      <c r="BZ1468">
        <v>52.73</v>
      </c>
      <c r="CE1468">
        <v>52.73</v>
      </c>
      <c r="CJ1468">
        <v>52.73</v>
      </c>
      <c r="CK1468" s="17"/>
      <c r="CO1468">
        <v>52.73</v>
      </c>
      <c r="CT1468">
        <v>52.73</v>
      </c>
      <c r="CY1468">
        <v>52.73</v>
      </c>
      <c r="DD1468">
        <v>50.07</v>
      </c>
      <c r="DI1468">
        <v>52.73</v>
      </c>
      <c r="DN1468">
        <v>52.73</v>
      </c>
      <c r="DS1468">
        <v>52.73</v>
      </c>
      <c r="DX1468">
        <v>52.73</v>
      </c>
      <c r="EC1468">
        <v>52.73</v>
      </c>
      <c r="EH1468">
        <v>52.73</v>
      </c>
      <c r="EM1468">
        <v>52.73</v>
      </c>
      <c r="ER1468">
        <v>52.73</v>
      </c>
      <c r="EW1468">
        <v>52.73</v>
      </c>
      <c r="FB1468">
        <v>52.73</v>
      </c>
      <c r="FG1468">
        <v>52.73</v>
      </c>
      <c r="FL1468">
        <v>52.73</v>
      </c>
      <c r="FQ1468">
        <v>52.73</v>
      </c>
      <c r="FV1468">
        <v>52.73</v>
      </c>
      <c r="GA1468">
        <v>52.73</v>
      </c>
      <c r="GF1468">
        <v>52.73</v>
      </c>
      <c r="GK1468">
        <v>53.91</v>
      </c>
      <c r="GP1468">
        <v>60.91</v>
      </c>
      <c r="GU1468">
        <v>60.91</v>
      </c>
      <c r="GZ1468">
        <v>60.91</v>
      </c>
      <c r="HE1468">
        <v>60.91</v>
      </c>
      <c r="HJ1468">
        <v>70.91</v>
      </c>
      <c r="HO1468">
        <v>60.91</v>
      </c>
      <c r="HT1468">
        <v>60.91</v>
      </c>
      <c r="HY1468">
        <v>128.91</v>
      </c>
      <c r="ID1468">
        <v>128.91</v>
      </c>
      <c r="II1468">
        <v>128.91</v>
      </c>
      <c r="IN1468">
        <v>128.54</v>
      </c>
      <c r="IS1468">
        <v>94.54</v>
      </c>
      <c r="IX1468">
        <v>94.54</v>
      </c>
      <c r="JC1468">
        <v>60.54</v>
      </c>
      <c r="JH1468">
        <v>60.54</v>
      </c>
      <c r="JM1468">
        <v>60.54</v>
      </c>
      <c r="JR1468">
        <v>60.54</v>
      </c>
    </row>
    <row r="1469" spans="1:278" x14ac:dyDescent="0.3">
      <c r="A1469" s="2">
        <f>IFERROR(AVERAGEIF(Customer_Revenue[[#This Row],[1/3/2022]:[3/31/2022]], "&gt;0"), 0)</f>
        <v>74.577499999999986</v>
      </c>
      <c r="B1469" s="1">
        <f>IFERROR(AVEDEV(Customer_Revenue[[#This Row],[1/3/2022]:[3/31/2022]]),0)</f>
        <v>12.146508875739654</v>
      </c>
      <c r="C1469" s="1">
        <f>IFERROR(MAX(0,#REF!-#REF!),0)</f>
        <v>0</v>
      </c>
      <c r="D1469" s="1">
        <f>IFERROR(#REF!+#REF!,0)</f>
        <v>0</v>
      </c>
      <c r="E1469" s="2">
        <f>IFERROR(AVERAGEIF(Customer_Revenue[[#This Row],[4/1/2022]:[6/30/2022]], "&gt;0"), 0)</f>
        <v>68.642857142857139</v>
      </c>
      <c r="F1469" s="1">
        <f>IFERROR(AVEDEV(Customer_Revenue[[#This Row],[4/1/2022]:[6/30/2022]]),0)</f>
        <v>12.736444444444446</v>
      </c>
      <c r="G1469" s="1">
        <f>IFERROR(MAX(0,#REF!-#REF!),0)</f>
        <v>0</v>
      </c>
      <c r="H1469" s="1">
        <f>IFERROR(#REF!+#REF!,0)</f>
        <v>0</v>
      </c>
      <c r="I1469" s="2">
        <f>IFERROR(AVERAGEIF(Customer_Revenue[[#This Row],[4/1/2022]:[9/30/2022]], "&gt;0"),0)</f>
        <v>73.519259259259272</v>
      </c>
      <c r="J1469" s="1">
        <f>IFERROR(AVEDEV(Customer_Revenue[[#This Row],[4/1/2022]:[9/30/2022]]),0)</f>
        <v>18.908265306122448</v>
      </c>
      <c r="K1469" s="1">
        <f>IFERROR(MAX(0,Customer_Revenue[[#This Row],[Q3 Mean]]-Customer_Revenue[[#This Row],[Q3 Mean Absolute Deviation]]),0)</f>
        <v>54.610993953136827</v>
      </c>
      <c r="L1469" s="1">
        <f>IFERROR(MAX(0,Customer_Revenue[[#This Row],[Q3 Mean]]+Customer_Revenue[[#This Row],[Q3 Mean Absolute Deviation]]),0)</f>
        <v>92.427524565381717</v>
      </c>
      <c r="M1469" s="2">
        <f>IFERROR(AVERAGEIF(Customer_Revenue[[#This Row],[10/1/2021]:[3/31/2022]], "&gt;0"),0)</f>
        <v>81.341999999999999</v>
      </c>
      <c r="N1469" s="1">
        <f>IFERROR(AVEDEV(Customer_Revenue[[#This Row],[10/1/2021]:[3/31/2022]]),0)</f>
        <v>11.262218934911248</v>
      </c>
      <c r="O1469" s="1">
        <f>IFERROR(MAX(0,#REF!-#REF!),0)</f>
        <v>0</v>
      </c>
      <c r="P1469" s="1">
        <f>IFERROR(#REF!+#REF!,0)</f>
        <v>0</v>
      </c>
      <c r="Q1469">
        <v>15489</v>
      </c>
      <c r="V1469">
        <v>103.43</v>
      </c>
      <c r="AA1469">
        <v>103.43</v>
      </c>
      <c r="AE1469">
        <v>103.43</v>
      </c>
      <c r="AJ1469">
        <v>91.58</v>
      </c>
      <c r="AO1469">
        <v>87.82</v>
      </c>
      <c r="AR1469">
        <v>91.58</v>
      </c>
      <c r="AW1469">
        <v>72.2</v>
      </c>
      <c r="BB1469">
        <v>91.95</v>
      </c>
      <c r="BI1469">
        <v>91.95</v>
      </c>
      <c r="BL1469">
        <v>73.849999999999994</v>
      </c>
      <c r="BQ1469">
        <v>75.8</v>
      </c>
      <c r="BV1469">
        <v>75.8</v>
      </c>
      <c r="CA1469">
        <v>75.8</v>
      </c>
      <c r="CF1469">
        <v>0</v>
      </c>
      <c r="CK1469" s="17">
        <v>75.8</v>
      </c>
      <c r="CP1469">
        <v>75.8</v>
      </c>
      <c r="CU1469">
        <v>75.8</v>
      </c>
      <c r="CZ1469">
        <v>75.8</v>
      </c>
      <c r="DE1469">
        <v>75.8</v>
      </c>
      <c r="DJ1469">
        <v>75.8</v>
      </c>
      <c r="DO1469">
        <v>75.8</v>
      </c>
      <c r="DT1469">
        <v>75.8</v>
      </c>
      <c r="DY1469">
        <v>75.8</v>
      </c>
      <c r="ED1469">
        <v>62.66</v>
      </c>
      <c r="EI1469">
        <v>85.16</v>
      </c>
      <c r="EN1469">
        <v>64.91</v>
      </c>
      <c r="ES1469">
        <v>64.91</v>
      </c>
      <c r="EX1469">
        <v>64.91</v>
      </c>
      <c r="FC1469">
        <v>64.91</v>
      </c>
      <c r="FH1469">
        <v>56.66</v>
      </c>
      <c r="FM1469">
        <v>56.66</v>
      </c>
      <c r="FN1469">
        <v>50.65</v>
      </c>
      <c r="FO1469">
        <v>0</v>
      </c>
      <c r="FR1469">
        <v>63.26</v>
      </c>
      <c r="FW1469">
        <v>63.26</v>
      </c>
      <c r="GB1469">
        <v>63.26</v>
      </c>
      <c r="GG1469">
        <v>63.26</v>
      </c>
      <c r="GL1469">
        <v>110.19</v>
      </c>
      <c r="GQ1469">
        <v>110.19</v>
      </c>
      <c r="GV1469">
        <v>64.44</v>
      </c>
      <c r="HA1469">
        <v>64.44</v>
      </c>
      <c r="HF1469">
        <v>62.19</v>
      </c>
      <c r="HK1469">
        <v>62.19</v>
      </c>
      <c r="HP1469">
        <v>62.19</v>
      </c>
      <c r="HU1469">
        <v>62.19</v>
      </c>
      <c r="HZ1469">
        <v>62.19</v>
      </c>
      <c r="IE1469">
        <v>62.19</v>
      </c>
      <c r="IJ1469">
        <v>66.69</v>
      </c>
      <c r="IO1469">
        <v>64.069999999999993</v>
      </c>
      <c r="IT1469">
        <v>128.24</v>
      </c>
      <c r="IY1469">
        <v>199.67</v>
      </c>
      <c r="JD1469">
        <v>64.069999999999993</v>
      </c>
      <c r="JI1469">
        <v>64.069999999999993</v>
      </c>
      <c r="JN1469">
        <v>64.069999999999993</v>
      </c>
    </row>
    <row r="1470" spans="1:278" x14ac:dyDescent="0.3">
      <c r="A1470" s="2">
        <f>IFERROR(AVERAGEIF(Customer_Revenue[[#This Row],[1/3/2022]:[3/31/2022]], "&gt;0"), 0)</f>
        <v>16.48</v>
      </c>
      <c r="B1470" s="1">
        <f>IFERROR(AVEDEV(Customer_Revenue[[#This Row],[1/3/2022]:[3/31/2022]]),0)</f>
        <v>0</v>
      </c>
      <c r="C1470" s="1">
        <f>IFERROR(MAX(0,#REF!-#REF!),0)</f>
        <v>0</v>
      </c>
      <c r="D1470" s="1">
        <f>IFERROR(#REF!+#REF!,0)</f>
        <v>0</v>
      </c>
      <c r="E1470" s="2">
        <f>IFERROR(AVERAGEIF(Customer_Revenue[[#This Row],[4/1/2022]:[6/30/2022]], "&gt;0"), 0)</f>
        <v>16.826666666666668</v>
      </c>
      <c r="F1470" s="1">
        <f>IFERROR(AVEDEV(Customer_Revenue[[#This Row],[4/1/2022]:[6/30/2022]]),0)</f>
        <v>0.46222222222222226</v>
      </c>
      <c r="G1470" s="1">
        <f>IFERROR(MAX(0,#REF!-#REF!),0)</f>
        <v>0</v>
      </c>
      <c r="H1470" s="1">
        <f>IFERROR(#REF!+#REF!,0)</f>
        <v>0</v>
      </c>
      <c r="I1470" s="2">
        <f>IFERROR(AVERAGEIF(Customer_Revenue[[#This Row],[4/1/2022]:[9/30/2022]], "&gt;0"),0)</f>
        <v>17.066666666666666</v>
      </c>
      <c r="J1470" s="1">
        <f>IFERROR(AVEDEV(Customer_Revenue[[#This Row],[4/1/2022]:[9/30/2022]]),0)</f>
        <v>0.39111111111111069</v>
      </c>
      <c r="K1470" s="1">
        <f>IFERROR(MAX(0,Customer_Revenue[[#This Row],[Q3 Mean]]-Customer_Revenue[[#This Row],[Q3 Mean Absolute Deviation]]),0)</f>
        <v>16.675555555555555</v>
      </c>
      <c r="L1470" s="1">
        <f>IFERROR(MAX(0,Customer_Revenue[[#This Row],[Q3 Mean]]+Customer_Revenue[[#This Row],[Q3 Mean Absolute Deviation]]),0)</f>
        <v>17.457777777777778</v>
      </c>
      <c r="M1470" s="2">
        <f>IFERROR(AVERAGEIF(Customer_Revenue[[#This Row],[10/1/2021]:[3/31/2022]], "&gt;0"),0)</f>
        <v>16.48</v>
      </c>
      <c r="N1470" s="1">
        <f>IFERROR(AVEDEV(Customer_Revenue[[#This Row],[10/1/2021]:[3/31/2022]]),0)</f>
        <v>3.6049999999999991</v>
      </c>
      <c r="O1470" s="1">
        <f>IFERROR(MAX(0,#REF!-#REF!),0)</f>
        <v>0</v>
      </c>
      <c r="P1470" s="1">
        <f>IFERROR(#REF!+#REF!,0)</f>
        <v>0</v>
      </c>
      <c r="Q1470">
        <v>15490</v>
      </c>
      <c r="AB1470">
        <v>0</v>
      </c>
      <c r="AD1470">
        <v>16.48</v>
      </c>
      <c r="AU1470">
        <v>16.48</v>
      </c>
      <c r="BO1470">
        <v>16.48</v>
      </c>
      <c r="CI1470">
        <v>16.48</v>
      </c>
      <c r="CK1470" s="17"/>
      <c r="DC1470">
        <v>16.48</v>
      </c>
      <c r="DW1470">
        <v>16.48</v>
      </c>
      <c r="EQ1470">
        <v>16.48</v>
      </c>
      <c r="FK1470">
        <v>16.48</v>
      </c>
      <c r="GE1470">
        <v>16.48</v>
      </c>
      <c r="GY1470">
        <v>17.52</v>
      </c>
      <c r="HS1470">
        <v>17.52</v>
      </c>
      <c r="IM1470">
        <v>17.2</v>
      </c>
      <c r="JG1470">
        <v>17.2</v>
      </c>
    </row>
    <row r="1471" spans="1:278" x14ac:dyDescent="0.3">
      <c r="A1471" s="2">
        <f>IFERROR(AVERAGEIF(Customer_Revenue[[#This Row],[1/3/2022]:[3/31/2022]], "&gt;0"), 0)</f>
        <v>60.807500000000005</v>
      </c>
      <c r="B1471" s="1">
        <f>IFERROR(AVEDEV(Customer_Revenue[[#This Row],[1/3/2022]:[3/31/2022]]),0)</f>
        <v>1.2962500000000006</v>
      </c>
      <c r="C1471" s="1">
        <f>IFERROR(MAX(0,#REF!-#REF!),0)</f>
        <v>0</v>
      </c>
      <c r="D1471" s="1">
        <f>IFERROR(#REF!+#REF!,0)</f>
        <v>0</v>
      </c>
      <c r="E1471" s="2">
        <f>IFERROR(AVERAGEIF(Customer_Revenue[[#This Row],[4/1/2022]:[6/30/2022]], "&gt;0"), 0)</f>
        <v>60.173333333333339</v>
      </c>
      <c r="F1471" s="1">
        <f>IFERROR(AVEDEV(Customer_Revenue[[#This Row],[4/1/2022]:[6/30/2022]]),0)</f>
        <v>0.52444444444444593</v>
      </c>
      <c r="G1471" s="1">
        <f>IFERROR(MAX(0,#REF!-#REF!),0)</f>
        <v>0</v>
      </c>
      <c r="H1471" s="1">
        <f>IFERROR(#REF!+#REF!,0)</f>
        <v>0</v>
      </c>
      <c r="I1471" s="2">
        <f>IFERROR(AVERAGEIF(Customer_Revenue[[#This Row],[4/1/2022]:[9/30/2022]], "&gt;0"),0)</f>
        <v>60.504999999999995</v>
      </c>
      <c r="J1471" s="1">
        <f>IFERROR(AVEDEV(Customer_Revenue[[#This Row],[4/1/2022]:[9/30/2022]]),0)</f>
        <v>0.48333333333333545</v>
      </c>
      <c r="K1471" s="1">
        <f>IFERROR(MAX(0,Customer_Revenue[[#This Row],[Q3 Mean]]-Customer_Revenue[[#This Row],[Q3 Mean Absolute Deviation]]),0)</f>
        <v>60.021666666666661</v>
      </c>
      <c r="L1471" s="1">
        <f>IFERROR(MAX(0,Customer_Revenue[[#This Row],[Q3 Mean]]+Customer_Revenue[[#This Row],[Q3 Mean Absolute Deviation]]),0)</f>
        <v>60.98833333333333</v>
      </c>
      <c r="M1471" s="2">
        <f>IFERROR(AVERAGEIF(Customer_Revenue[[#This Row],[10/1/2021]:[3/31/2022]], "&gt;0"),0)</f>
        <v>62.341428571428573</v>
      </c>
      <c r="N1471" s="1">
        <f>IFERROR(AVEDEV(Customer_Revenue[[#This Row],[10/1/2021]:[3/31/2022]]),0)</f>
        <v>26.183399999999999</v>
      </c>
      <c r="O1471" s="1">
        <f>IFERROR(MAX(0,#REF!-#REF!),0)</f>
        <v>0</v>
      </c>
      <c r="P1471" s="1">
        <f>IFERROR(#REF!+#REF!,0)</f>
        <v>0</v>
      </c>
      <c r="Q1471">
        <v>15491</v>
      </c>
      <c r="W1471">
        <v>0</v>
      </c>
      <c r="Y1471">
        <v>52.64</v>
      </c>
      <c r="AN1471">
        <v>0</v>
      </c>
      <c r="AQ1471">
        <v>0</v>
      </c>
      <c r="AV1471">
        <v>70.59</v>
      </c>
      <c r="BP1471">
        <v>69.930000000000007</v>
      </c>
      <c r="CF1471">
        <v>63.4</v>
      </c>
      <c r="CK1471" s="17"/>
      <c r="CZ1471">
        <v>59.78</v>
      </c>
      <c r="DT1471">
        <v>60.27</v>
      </c>
      <c r="EN1471">
        <v>59.78</v>
      </c>
      <c r="FH1471">
        <v>59.78</v>
      </c>
      <c r="GB1471">
        <v>59.78</v>
      </c>
      <c r="GV1471">
        <v>60.96</v>
      </c>
      <c r="HP1471">
        <v>60.96</v>
      </c>
      <c r="IN1471">
        <v>60.96</v>
      </c>
      <c r="JD1471">
        <v>60.59</v>
      </c>
    </row>
    <row r="1472" spans="1:278" x14ac:dyDescent="0.3">
      <c r="A1472" s="2">
        <f>IFERROR(AVERAGEIF(Customer_Revenue[[#This Row],[1/3/2022]:[3/31/2022]], "&gt;0"), 0)</f>
        <v>72.653076923076924</v>
      </c>
      <c r="B1472" s="1">
        <f>IFERROR(AVEDEV(Customer_Revenue[[#This Row],[1/3/2022]:[3/31/2022]]),0)</f>
        <v>15.511479289940828</v>
      </c>
      <c r="C1472" s="1">
        <f>IFERROR(MAX(0,#REF!-#REF!),0)</f>
        <v>0</v>
      </c>
      <c r="D1472" s="1">
        <f>IFERROR(#REF!+#REF!,0)</f>
        <v>0</v>
      </c>
      <c r="E1472" s="2">
        <f>IFERROR(AVERAGEIF(Customer_Revenue[[#This Row],[4/1/2022]:[6/30/2022]], "&gt;0"), 0)</f>
        <v>67.107692307692304</v>
      </c>
      <c r="F1472" s="1">
        <f>IFERROR(AVEDEV(Customer_Revenue[[#This Row],[4/1/2022]:[6/30/2022]]),0)</f>
        <v>10.761065088757395</v>
      </c>
      <c r="G1472" s="1">
        <f>IFERROR(MAX(0,#REF!-#REF!),0)</f>
        <v>0</v>
      </c>
      <c r="H1472" s="1">
        <f>IFERROR(#REF!+#REF!,0)</f>
        <v>0</v>
      </c>
      <c r="I1472" s="2">
        <f>IFERROR(AVERAGEIF(Customer_Revenue[[#This Row],[4/1/2022]:[9/30/2022]], "&gt;0"),0)</f>
        <v>75.644230769230745</v>
      </c>
      <c r="J1472" s="1">
        <f>IFERROR(AVEDEV(Customer_Revenue[[#This Row],[4/1/2022]:[9/30/2022]]),0)</f>
        <v>14.038520710059172</v>
      </c>
      <c r="K1472" s="1">
        <f>IFERROR(MAX(0,Customer_Revenue[[#This Row],[Q3 Mean]]-Customer_Revenue[[#This Row],[Q3 Mean Absolute Deviation]]),0)</f>
        <v>61.605710059171571</v>
      </c>
      <c r="L1472" s="1">
        <f>IFERROR(MAX(0,Customer_Revenue[[#This Row],[Q3 Mean]]+Customer_Revenue[[#This Row],[Q3 Mean Absolute Deviation]]),0)</f>
        <v>89.682751479289919</v>
      </c>
      <c r="M1472" s="2">
        <f>IFERROR(AVERAGEIF(Customer_Revenue[[#This Row],[10/1/2021]:[3/31/2022]], "&gt;0"),0)</f>
        <v>77.22499999999998</v>
      </c>
      <c r="N1472" s="1">
        <f>IFERROR(AVEDEV(Customer_Revenue[[#This Row],[10/1/2021]:[3/31/2022]]),0)</f>
        <v>17.773622448979584</v>
      </c>
      <c r="O1472" s="1">
        <f>IFERROR(MAX(0,#REF!-#REF!),0)</f>
        <v>0</v>
      </c>
      <c r="P1472" s="1">
        <f>IFERROR(#REF!+#REF!,0)</f>
        <v>0</v>
      </c>
      <c r="Q1472">
        <v>15492</v>
      </c>
      <c r="V1472">
        <v>95.18</v>
      </c>
      <c r="AA1472">
        <v>70.33</v>
      </c>
      <c r="AE1472">
        <v>70.33</v>
      </c>
      <c r="AJ1472">
        <v>93.29</v>
      </c>
      <c r="AN1472">
        <v>104.33</v>
      </c>
      <c r="AS1472">
        <v>69.959999999999994</v>
      </c>
      <c r="AT1472">
        <v>0</v>
      </c>
      <c r="AX1472">
        <v>104.33</v>
      </c>
      <c r="AY1472">
        <v>0</v>
      </c>
      <c r="BD1472">
        <v>70.33</v>
      </c>
      <c r="BH1472">
        <v>69.959999999999994</v>
      </c>
      <c r="BM1472">
        <v>104.7</v>
      </c>
      <c r="BR1472">
        <v>70.33</v>
      </c>
      <c r="BW1472">
        <v>70.33</v>
      </c>
      <c r="CB1472">
        <v>69.959999999999994</v>
      </c>
      <c r="CG1472">
        <v>70.33</v>
      </c>
      <c r="CK1472" s="17"/>
      <c r="CL1472">
        <v>104.33</v>
      </c>
      <c r="CQ1472">
        <v>58.37</v>
      </c>
      <c r="CV1472">
        <v>58.37</v>
      </c>
      <c r="DA1472">
        <v>58.37</v>
      </c>
      <c r="DF1472">
        <v>92.37</v>
      </c>
      <c r="DK1472">
        <v>81.33</v>
      </c>
      <c r="DP1472">
        <v>58.74</v>
      </c>
      <c r="DU1472">
        <v>93.03</v>
      </c>
      <c r="DZ1472">
        <v>58.74</v>
      </c>
      <c r="EE1472">
        <v>93.03</v>
      </c>
      <c r="EJ1472">
        <v>58.74</v>
      </c>
      <c r="EO1472">
        <v>58.74</v>
      </c>
      <c r="ET1472">
        <v>58.74</v>
      </c>
      <c r="EY1472">
        <v>91.7</v>
      </c>
      <c r="FD1472">
        <v>58.74</v>
      </c>
      <c r="FJ1472">
        <v>58</v>
      </c>
      <c r="FN1472">
        <v>58.74</v>
      </c>
      <c r="FS1472">
        <v>87.76</v>
      </c>
      <c r="FX1472">
        <v>60.5</v>
      </c>
      <c r="GC1472">
        <v>60.5</v>
      </c>
      <c r="GH1472">
        <v>60.5</v>
      </c>
      <c r="GM1472">
        <v>61.68</v>
      </c>
      <c r="GR1472">
        <v>61.68</v>
      </c>
      <c r="GW1472">
        <v>91.81</v>
      </c>
      <c r="HB1472">
        <v>62.05</v>
      </c>
      <c r="HG1472">
        <v>61.68</v>
      </c>
      <c r="HL1472">
        <v>124.77</v>
      </c>
      <c r="HQ1472">
        <v>62.42</v>
      </c>
      <c r="HV1472">
        <v>152.78</v>
      </c>
      <c r="IA1472">
        <v>76.72</v>
      </c>
      <c r="IF1472">
        <v>76.72</v>
      </c>
      <c r="IK1472">
        <v>77.459999999999994</v>
      </c>
      <c r="IP1472">
        <v>77.09</v>
      </c>
      <c r="IU1472">
        <v>77.09</v>
      </c>
      <c r="IZ1472">
        <v>77.09</v>
      </c>
      <c r="JE1472">
        <v>76.349999999999994</v>
      </c>
      <c r="JJ1472">
        <v>77.09</v>
      </c>
      <c r="JO1472">
        <v>77.09</v>
      </c>
    </row>
    <row r="1473" spans="1:277" x14ac:dyDescent="0.3">
      <c r="A1473" s="2">
        <f>IFERROR(AVERAGEIF(Customer_Revenue[[#This Row],[1/3/2022]:[3/31/2022]], "&gt;0"), 0)</f>
        <v>28.61</v>
      </c>
      <c r="B1473" s="1">
        <f>IFERROR(AVEDEV(Customer_Revenue[[#This Row],[1/3/2022]:[3/31/2022]]),0)</f>
        <v>0</v>
      </c>
      <c r="C1473" s="1">
        <f>IFERROR(MAX(0,#REF!-#REF!),0)</f>
        <v>0</v>
      </c>
      <c r="D1473" s="1">
        <f>IFERROR(#REF!+#REF!,0)</f>
        <v>0</v>
      </c>
      <c r="E1473" s="2">
        <f>IFERROR(AVERAGEIF(Customer_Revenue[[#This Row],[4/1/2022]:[6/30/2022]], "&gt;0"), 0)</f>
        <v>28.956666666666667</v>
      </c>
      <c r="F1473" s="1">
        <f>IFERROR(AVEDEV(Customer_Revenue[[#This Row],[4/1/2022]:[6/30/2022]]),0)</f>
        <v>0.46222222222222226</v>
      </c>
      <c r="G1473" s="1">
        <f>IFERROR(MAX(0,#REF!-#REF!),0)</f>
        <v>0</v>
      </c>
      <c r="H1473" s="1">
        <f>IFERROR(#REF!+#REF!,0)</f>
        <v>0</v>
      </c>
      <c r="I1473" s="2">
        <f>IFERROR(AVERAGEIF(Customer_Revenue[[#This Row],[4/1/2022]:[9/30/2022]], "&gt;0"),0)</f>
        <v>29.25</v>
      </c>
      <c r="J1473" s="1">
        <f>IFERROR(AVEDEV(Customer_Revenue[[#This Row],[4/1/2022]:[9/30/2022]]),0)</f>
        <v>0.42666666666666586</v>
      </c>
      <c r="K1473" s="1">
        <f>IFERROR(MAX(0,Customer_Revenue[[#This Row],[Q3 Mean]]-Customer_Revenue[[#This Row],[Q3 Mean Absolute Deviation]]),0)</f>
        <v>28.823333333333334</v>
      </c>
      <c r="L1473" s="1">
        <f>IFERROR(MAX(0,Customer_Revenue[[#This Row],[Q3 Mean]]+Customer_Revenue[[#This Row],[Q3 Mean Absolute Deviation]]),0)</f>
        <v>29.676666666666666</v>
      </c>
      <c r="M1473" s="2">
        <f>IFERROR(AVERAGEIF(Customer_Revenue[[#This Row],[10/1/2021]:[3/31/2022]], "&gt;0"),0)</f>
        <v>28.610000000000003</v>
      </c>
      <c r="N1473" s="1">
        <f>IFERROR(AVEDEV(Customer_Revenue[[#This Row],[10/1/2021]:[3/31/2022]]),0)</f>
        <v>7.0065306122448936</v>
      </c>
      <c r="O1473" s="1">
        <f>IFERROR(MAX(0,#REF!-#REF!),0)</f>
        <v>0</v>
      </c>
      <c r="P1473" s="1">
        <f>IFERROR(#REF!+#REF!,0)</f>
        <v>0</v>
      </c>
      <c r="Q1473">
        <v>15493</v>
      </c>
      <c r="Y1473">
        <v>0</v>
      </c>
      <c r="Z1473">
        <v>28.61</v>
      </c>
      <c r="AR1473">
        <v>28.61</v>
      </c>
      <c r="BL1473">
        <v>28.61</v>
      </c>
      <c r="CF1473">
        <v>28.61</v>
      </c>
      <c r="CK1473" s="17"/>
      <c r="CZ1473">
        <v>28.61</v>
      </c>
      <c r="EN1473">
        <v>28.61</v>
      </c>
      <c r="FH1473">
        <v>28.61</v>
      </c>
      <c r="GB1473">
        <v>28.61</v>
      </c>
      <c r="GV1473">
        <v>29.65</v>
      </c>
      <c r="HP1473">
        <v>29.65</v>
      </c>
      <c r="IJ1473">
        <v>29.65</v>
      </c>
      <c r="JD1473">
        <v>29.33</v>
      </c>
    </row>
    <row r="1474" spans="1:277" x14ac:dyDescent="0.3">
      <c r="A1474" s="2">
        <f>IFERROR(AVERAGEIF(Customer_Revenue[[#This Row],[1/3/2022]:[3/31/2022]], "&gt;0"), 0)</f>
        <v>72.61</v>
      </c>
      <c r="B1474" s="1">
        <f>IFERROR(AVEDEV(Customer_Revenue[[#This Row],[1/3/2022]:[3/31/2022]]),0)</f>
        <v>0</v>
      </c>
      <c r="C1474" s="1">
        <f>IFERROR(MAX(0,#REF!-#REF!),0)</f>
        <v>0</v>
      </c>
      <c r="D1474" s="1">
        <f>IFERROR(#REF!+#REF!,0)</f>
        <v>0</v>
      </c>
      <c r="E1474" s="2">
        <f>IFERROR(AVERAGEIF(Customer_Revenue[[#This Row],[4/1/2022]:[6/30/2022]], "&gt;0"), 0)</f>
        <v>72.973076923076917</v>
      </c>
      <c r="F1474" s="1">
        <f>IFERROR(AVEDEV(Customer_Revenue[[#This Row],[4/1/2022]:[6/30/2022]]),0)</f>
        <v>0.50272189349112417</v>
      </c>
      <c r="G1474" s="1">
        <f>IFERROR(MAX(0,#REF!-#REF!),0)</f>
        <v>0</v>
      </c>
      <c r="H1474" s="1">
        <f>IFERROR(#REF!+#REF!,0)</f>
        <v>0</v>
      </c>
      <c r="I1474" s="2">
        <f>IFERROR(AVERAGEIF(Customer_Revenue[[#This Row],[4/1/2022]:[9/30/2022]], "&gt;0"),0)</f>
        <v>73.296153846153842</v>
      </c>
      <c r="J1474" s="1">
        <f>IFERROR(AVEDEV(Customer_Revenue[[#This Row],[4/1/2022]:[9/30/2022]]),0)</f>
        <v>0.47502958579882093</v>
      </c>
      <c r="K1474" s="1">
        <f>IFERROR(MAX(0,Customer_Revenue[[#This Row],[Q3 Mean]]-Customer_Revenue[[#This Row],[Q3 Mean Absolute Deviation]]),0)</f>
        <v>72.82112426035502</v>
      </c>
      <c r="L1474" s="1">
        <f>IFERROR(MAX(0,Customer_Revenue[[#This Row],[Q3 Mean]]+Customer_Revenue[[#This Row],[Q3 Mean Absolute Deviation]]),0)</f>
        <v>73.771183431952664</v>
      </c>
      <c r="M1474" s="2">
        <f>IFERROR(AVERAGEIF(Customer_Revenue[[#This Row],[10/1/2021]:[3/31/2022]], "&gt;0"),0)</f>
        <v>73.610769230769179</v>
      </c>
      <c r="N1474" s="1">
        <f>IFERROR(AVEDEV(Customer_Revenue[[#This Row],[10/1/2021]:[3/31/2022]]),0)</f>
        <v>1.2317159763313485</v>
      </c>
      <c r="O1474" s="1">
        <f>IFERROR(MAX(0,#REF!-#REF!),0)</f>
        <v>0</v>
      </c>
      <c r="P1474" s="1">
        <f>IFERROR(#REF!+#REF!,0)</f>
        <v>0</v>
      </c>
      <c r="Q1474">
        <v>15494</v>
      </c>
      <c r="U1474">
        <v>74.98</v>
      </c>
      <c r="Z1474">
        <v>74.98</v>
      </c>
      <c r="AD1474">
        <v>74.98</v>
      </c>
      <c r="AI1474">
        <v>74.989999999999995</v>
      </c>
      <c r="AM1474">
        <v>74.989999999999995</v>
      </c>
      <c r="AR1474">
        <v>74.989999999999995</v>
      </c>
      <c r="AW1474">
        <v>74.989999999999995</v>
      </c>
      <c r="BB1474">
        <v>74.989999999999995</v>
      </c>
      <c r="BG1474">
        <v>74.989999999999995</v>
      </c>
      <c r="BL1474">
        <v>77.239999999999995</v>
      </c>
      <c r="BQ1474">
        <v>72.61</v>
      </c>
      <c r="BV1474">
        <v>72.61</v>
      </c>
      <c r="CA1474">
        <v>72.61</v>
      </c>
      <c r="CF1474">
        <v>72.61</v>
      </c>
      <c r="CK1474" s="17">
        <v>72.61</v>
      </c>
      <c r="CP1474">
        <v>72.61</v>
      </c>
      <c r="CU1474">
        <v>72.61</v>
      </c>
      <c r="CZ1474">
        <v>72.61</v>
      </c>
      <c r="DE1474">
        <v>72.61</v>
      </c>
      <c r="DJ1474">
        <v>72.61</v>
      </c>
      <c r="DO1474">
        <v>72.61</v>
      </c>
      <c r="DT1474">
        <v>72.61</v>
      </c>
      <c r="DY1474">
        <v>72.61</v>
      </c>
      <c r="ED1474">
        <v>72.61</v>
      </c>
      <c r="EI1474">
        <v>72.61</v>
      </c>
      <c r="EN1474">
        <v>72.61</v>
      </c>
      <c r="ES1474">
        <v>72.61</v>
      </c>
      <c r="EX1474">
        <v>72.61</v>
      </c>
      <c r="FC1474">
        <v>72.61</v>
      </c>
      <c r="FH1474">
        <v>72.61</v>
      </c>
      <c r="FM1474">
        <v>72.61</v>
      </c>
      <c r="FR1474">
        <v>72.61</v>
      </c>
      <c r="FW1474">
        <v>72.61</v>
      </c>
      <c r="GB1474">
        <v>72.61</v>
      </c>
      <c r="GG1474">
        <v>72.61</v>
      </c>
      <c r="GL1474">
        <v>73.790000000000006</v>
      </c>
      <c r="GQ1474">
        <v>73.790000000000006</v>
      </c>
      <c r="GV1474">
        <v>73.790000000000006</v>
      </c>
      <c r="HA1474">
        <v>73.790000000000006</v>
      </c>
      <c r="HF1474">
        <v>73.790000000000006</v>
      </c>
      <c r="HK1474">
        <v>73.790000000000006</v>
      </c>
      <c r="HP1474">
        <v>73.790000000000006</v>
      </c>
      <c r="HU1474">
        <v>73.790000000000006</v>
      </c>
      <c r="HZ1474">
        <v>73.790000000000006</v>
      </c>
      <c r="IE1474">
        <v>73.790000000000006</v>
      </c>
      <c r="IJ1474">
        <v>73.790000000000006</v>
      </c>
      <c r="IO1474">
        <v>73.42</v>
      </c>
      <c r="IT1474">
        <v>73.42</v>
      </c>
      <c r="IY1474">
        <v>73.42</v>
      </c>
      <c r="JD1474">
        <v>73.42</v>
      </c>
      <c r="JI1474">
        <v>73.42</v>
      </c>
      <c r="JN1474">
        <v>73.42</v>
      </c>
    </row>
    <row r="1475" spans="1:277" x14ac:dyDescent="0.3">
      <c r="A1475" s="2">
        <f>IFERROR(AVERAGEIF(Customer_Revenue[[#This Row],[1/3/2022]:[3/31/2022]], "&gt;0"), 0)</f>
        <v>0</v>
      </c>
      <c r="B1475" s="1">
        <f>IFERROR(AVEDEV(Customer_Revenue[[#This Row],[1/3/2022]:[3/31/2022]]),0)</f>
        <v>0</v>
      </c>
      <c r="C1475" s="1">
        <f>IFERROR(MAX(0,#REF!-#REF!),0)</f>
        <v>0</v>
      </c>
      <c r="D1475" s="1">
        <f>IFERROR(#REF!+#REF!,0)</f>
        <v>0</v>
      </c>
      <c r="E1475" s="2">
        <f>IFERROR(AVERAGEIF(Customer_Revenue[[#This Row],[4/1/2022]:[6/30/2022]], "&gt;0"), 0)</f>
        <v>22.777777777777771</v>
      </c>
      <c r="F1475" s="1">
        <f>IFERROR(AVEDEV(Customer_Revenue[[#This Row],[4/1/2022]:[6/30/2022]]),0)</f>
        <v>4.1000000000000041</v>
      </c>
      <c r="G1475" s="1">
        <f>IFERROR(MAX(0,#REF!-#REF!),0)</f>
        <v>0</v>
      </c>
      <c r="H1475" s="1">
        <f>IFERROR(#REF!+#REF!,0)</f>
        <v>0</v>
      </c>
      <c r="I1475" s="2">
        <f>IFERROR(AVERAGEIF(Customer_Revenue[[#This Row],[4/1/2022]:[9/30/2022]], "&gt;0"),0)</f>
        <v>22.247727272727261</v>
      </c>
      <c r="J1475" s="1">
        <f>IFERROR(AVEDEV(Customer_Revenue[[#This Row],[4/1/2022]:[9/30/2022]]),0)</f>
        <v>1.949716446124772</v>
      </c>
      <c r="K1475" s="1">
        <f>IFERROR(MAX(0,Customer_Revenue[[#This Row],[Q3 Mean]]-Customer_Revenue[[#This Row],[Q3 Mean Absolute Deviation]]),0)</f>
        <v>20.298010826602489</v>
      </c>
      <c r="L1475" s="1">
        <f>IFERROR(MAX(0,Customer_Revenue[[#This Row],[Q3 Mean]]+Customer_Revenue[[#This Row],[Q3 Mean Absolute Deviation]]),0)</f>
        <v>24.197443718852032</v>
      </c>
      <c r="M1475" s="2">
        <f>IFERROR(AVERAGEIF(Customer_Revenue[[#This Row],[10/1/2021]:[3/31/2022]], "&gt;0"),0)</f>
        <v>26.4</v>
      </c>
      <c r="N1475" s="1">
        <f>IFERROR(AVEDEV(Customer_Revenue[[#This Row],[10/1/2021]:[3/31/2022]]),0)</f>
        <v>17.776</v>
      </c>
      <c r="O1475" s="1">
        <f>IFERROR(MAX(0,#REF!-#REF!),0)</f>
        <v>0</v>
      </c>
      <c r="P1475" s="1">
        <f>IFERROR(#REF!+#REF!,0)</f>
        <v>0</v>
      </c>
      <c r="Q1475">
        <v>15495</v>
      </c>
      <c r="U1475">
        <v>20.9</v>
      </c>
      <c r="AD1475">
        <v>31.9</v>
      </c>
      <c r="AH1475">
        <v>-31.9</v>
      </c>
      <c r="AI1475">
        <v>0</v>
      </c>
      <c r="AO1475">
        <v>0</v>
      </c>
      <c r="CK1475" s="17"/>
      <c r="FJ1475">
        <v>0</v>
      </c>
      <c r="FO1475">
        <v>31.9</v>
      </c>
      <c r="FT1475">
        <v>20.9</v>
      </c>
      <c r="FY1475">
        <v>20.9</v>
      </c>
      <c r="GD1475">
        <v>20.9</v>
      </c>
      <c r="GI1475">
        <v>22.08</v>
      </c>
      <c r="GN1475">
        <v>22.08</v>
      </c>
      <c r="GS1475">
        <v>22.08</v>
      </c>
      <c r="GX1475">
        <v>22.08</v>
      </c>
      <c r="HC1475">
        <v>22.08</v>
      </c>
      <c r="HH1475">
        <v>22.08</v>
      </c>
      <c r="HM1475">
        <v>22.08</v>
      </c>
      <c r="HR1475">
        <v>22.08</v>
      </c>
      <c r="HW1475">
        <v>22.08</v>
      </c>
      <c r="IB1475">
        <v>22.08</v>
      </c>
      <c r="IG1475">
        <v>22.08</v>
      </c>
      <c r="IL1475">
        <v>21.71</v>
      </c>
      <c r="IQ1475">
        <v>21.71</v>
      </c>
      <c r="IV1475">
        <v>21.71</v>
      </c>
      <c r="JA1475">
        <v>21.71</v>
      </c>
      <c r="JF1475">
        <v>21.71</v>
      </c>
      <c r="JK1475">
        <v>21.71</v>
      </c>
      <c r="JP1475">
        <v>21.71</v>
      </c>
    </row>
    <row r="1476" spans="1:277" x14ac:dyDescent="0.3">
      <c r="A1476" s="2">
        <f>IFERROR(AVERAGEIF(Customer_Revenue[[#This Row],[1/3/2022]:[3/31/2022]], "&gt;0"), 0)</f>
        <v>58.676923076923089</v>
      </c>
      <c r="B1476" s="1">
        <f>IFERROR(AVEDEV(Customer_Revenue[[#This Row],[1/3/2022]:[3/31/2022]]),0)</f>
        <v>0.89467455621302006</v>
      </c>
      <c r="C1476" s="1">
        <f>IFERROR(MAX(0,#REF!-#REF!),0)</f>
        <v>0</v>
      </c>
      <c r="D1476" s="1">
        <f>IFERROR(#REF!+#REF!,0)</f>
        <v>0</v>
      </c>
      <c r="E1476" s="2">
        <f>IFERROR(AVERAGEIF(Customer_Revenue[[#This Row],[4/1/2022]:[6/30/2022]], "&gt;0"), 0)</f>
        <v>61.515384615384619</v>
      </c>
      <c r="F1476" s="1">
        <f>IFERROR(AVEDEV(Customer_Revenue[[#This Row],[4/1/2022]:[6/30/2022]]),0)</f>
        <v>3.2911242603550268</v>
      </c>
      <c r="G1476" s="1">
        <f>IFERROR(MAX(0,#REF!-#REF!),0)</f>
        <v>0</v>
      </c>
      <c r="H1476" s="1">
        <f>IFERROR(#REF!+#REF!,0)</f>
        <v>0</v>
      </c>
      <c r="I1476" s="2">
        <f>IFERROR(AVERAGEIF(Customer_Revenue[[#This Row],[4/1/2022]:[9/30/2022]], "&gt;0"),0)</f>
        <v>63.068000000000019</v>
      </c>
      <c r="J1476" s="1">
        <f>IFERROR(AVEDEV(Customer_Revenue[[#This Row],[4/1/2022]:[9/30/2022]]),0)</f>
        <v>2.4566399999999886</v>
      </c>
      <c r="K1476" s="1">
        <f>IFERROR(MAX(0,Customer_Revenue[[#This Row],[Q3 Mean]]-Customer_Revenue[[#This Row],[Q3 Mean Absolute Deviation]]),0)</f>
        <v>60.611360000000033</v>
      </c>
      <c r="L1476" s="1">
        <f>IFERROR(MAX(0,Customer_Revenue[[#This Row],[Q3 Mean]]+Customer_Revenue[[#This Row],[Q3 Mean Absolute Deviation]]),0)</f>
        <v>65.524640000000005</v>
      </c>
      <c r="M1476" s="2">
        <f>IFERROR(AVERAGEIF(Customer_Revenue[[#This Row],[10/1/2021]:[3/31/2022]], "&gt;0"),0)</f>
        <v>60.904615384615411</v>
      </c>
      <c r="N1476" s="1">
        <f>IFERROR(AVEDEV(Customer_Revenue[[#This Row],[10/1/2021]:[3/31/2022]]),0)</f>
        <v>4.7585185185185175</v>
      </c>
      <c r="O1476" s="1">
        <f>IFERROR(MAX(0,#REF!-#REF!),0)</f>
        <v>0</v>
      </c>
      <c r="P1476" s="1">
        <f>IFERROR(#REF!+#REF!,0)</f>
        <v>0</v>
      </c>
      <c r="Q1476">
        <v>15496</v>
      </c>
      <c r="V1476">
        <v>64.040000000000006</v>
      </c>
      <c r="AA1476">
        <v>64.040000000000006</v>
      </c>
      <c r="AE1476">
        <v>64.040000000000006</v>
      </c>
      <c r="AJ1476">
        <v>64.040000000000006</v>
      </c>
      <c r="AM1476">
        <v>59.84</v>
      </c>
      <c r="AS1476">
        <v>65.84</v>
      </c>
      <c r="AY1476">
        <v>65.84</v>
      </c>
      <c r="BB1476">
        <v>61.84</v>
      </c>
      <c r="BG1476">
        <v>65.84</v>
      </c>
      <c r="BM1476">
        <v>65.84</v>
      </c>
      <c r="BQ1476">
        <v>0</v>
      </c>
      <c r="BR1476">
        <v>59.84</v>
      </c>
      <c r="BW1476">
        <v>59.84</v>
      </c>
      <c r="CB1476">
        <v>59.84</v>
      </c>
      <c r="CG1476">
        <v>59.84</v>
      </c>
      <c r="CK1476" s="17"/>
      <c r="CL1476">
        <v>59.84</v>
      </c>
      <c r="CQ1476">
        <v>59.84</v>
      </c>
      <c r="CV1476">
        <v>59.84</v>
      </c>
      <c r="DA1476">
        <v>59.84</v>
      </c>
      <c r="DF1476">
        <v>57.95</v>
      </c>
      <c r="DK1476">
        <v>57.95</v>
      </c>
      <c r="DP1476">
        <v>57.95</v>
      </c>
      <c r="DU1476">
        <v>57.95</v>
      </c>
      <c r="DZ1476">
        <v>57.95</v>
      </c>
      <c r="EE1476">
        <v>57.95</v>
      </c>
      <c r="EJ1476">
        <v>57.95</v>
      </c>
      <c r="EO1476">
        <v>57.95</v>
      </c>
      <c r="ET1476">
        <v>57.95</v>
      </c>
      <c r="EY1476">
        <v>57.95</v>
      </c>
      <c r="FD1476">
        <v>57.95</v>
      </c>
      <c r="FJ1476">
        <v>57.95</v>
      </c>
      <c r="FN1476">
        <v>57.95</v>
      </c>
      <c r="FS1476">
        <v>57.95</v>
      </c>
      <c r="FX1476">
        <v>64.2</v>
      </c>
      <c r="GC1476">
        <v>64.2</v>
      </c>
      <c r="GH1476">
        <v>64.2</v>
      </c>
      <c r="GM1476">
        <v>64.849999999999994</v>
      </c>
      <c r="GR1476">
        <v>64.849999999999994</v>
      </c>
      <c r="GW1476">
        <v>64.849999999999994</v>
      </c>
      <c r="HB1476">
        <v>64.849999999999994</v>
      </c>
      <c r="HG1476">
        <v>64.849999999999994</v>
      </c>
      <c r="HL1476">
        <v>64.849999999999994</v>
      </c>
      <c r="HR1476">
        <v>64.849999999999994</v>
      </c>
      <c r="HV1476">
        <v>64.849999999999994</v>
      </c>
      <c r="IA1476">
        <v>64.849999999999994</v>
      </c>
      <c r="IK1476">
        <v>64.849999999999994</v>
      </c>
      <c r="IP1476">
        <v>64.650000000000006</v>
      </c>
      <c r="IU1476">
        <v>64.650000000000006</v>
      </c>
      <c r="IZ1476">
        <v>64.650000000000006</v>
      </c>
      <c r="JE1476">
        <v>64.650000000000006</v>
      </c>
      <c r="JJ1476">
        <v>64.650000000000006</v>
      </c>
      <c r="JO1476">
        <v>64.650000000000006</v>
      </c>
    </row>
    <row r="1477" spans="1:277" x14ac:dyDescent="0.3">
      <c r="A1477" s="2">
        <f>IFERROR(AVERAGEIF(Customer_Revenue[[#This Row],[1/3/2022]:[3/31/2022]], "&gt;0"), 0)</f>
        <v>94.203846153846158</v>
      </c>
      <c r="B1477" s="1">
        <f>IFERROR(AVEDEV(Customer_Revenue[[#This Row],[1/3/2022]:[3/31/2022]]),0)</f>
        <v>1.4485207100591719</v>
      </c>
      <c r="C1477" s="1">
        <f>IFERROR(MAX(0,#REF!-#REF!),0)</f>
        <v>0</v>
      </c>
      <c r="D1477" s="1">
        <f>IFERROR(#REF!+#REF!,0)</f>
        <v>0</v>
      </c>
      <c r="E1477" s="2">
        <f>IFERROR(AVERAGEIF(Customer_Revenue[[#This Row],[4/1/2022]:[6/30/2022]], "&gt;0"), 0)</f>
        <v>95.703846153846172</v>
      </c>
      <c r="F1477" s="1">
        <f>IFERROR(AVEDEV(Customer_Revenue[[#This Row],[4/1/2022]:[6/30/2022]]),0)</f>
        <v>0.55857988165681149</v>
      </c>
      <c r="G1477" s="1">
        <f>IFERROR(MAX(0,#REF!-#REF!),0)</f>
        <v>0</v>
      </c>
      <c r="H1477" s="1">
        <f>IFERROR(#REF!+#REF!,0)</f>
        <v>0</v>
      </c>
      <c r="I1477" s="2">
        <f>IFERROR(AVERAGEIF(Customer_Revenue[[#This Row],[4/1/2022]:[9/30/2022]], "&gt;0"),0)</f>
        <v>97.816153846153867</v>
      </c>
      <c r="J1477" s="1">
        <f>IFERROR(AVEDEV(Customer_Revenue[[#This Row],[4/1/2022]:[9/30/2022]]),0)</f>
        <v>3.0222485207100691</v>
      </c>
      <c r="K1477" s="1">
        <f>IFERROR(MAX(0,Customer_Revenue[[#This Row],[Q3 Mean]]-Customer_Revenue[[#This Row],[Q3 Mean Absolute Deviation]]),0)</f>
        <v>94.793905325443802</v>
      </c>
      <c r="L1477" s="1">
        <f>IFERROR(MAX(0,Customer_Revenue[[#This Row],[Q3 Mean]]+Customer_Revenue[[#This Row],[Q3 Mean Absolute Deviation]]),0)</f>
        <v>100.83840236686393</v>
      </c>
      <c r="M1477" s="2">
        <f>IFERROR(AVERAGEIF(Customer_Revenue[[#This Row],[10/1/2021]:[3/31/2022]], "&gt;0"),0)</f>
        <v>93.159615384615364</v>
      </c>
      <c r="N1477" s="1">
        <f>IFERROR(AVEDEV(Customer_Revenue[[#This Row],[10/1/2021]:[3/31/2022]]),0)</f>
        <v>1.6118343195266258</v>
      </c>
      <c r="O1477" s="1">
        <f>IFERROR(MAX(0,#REF!-#REF!),0)</f>
        <v>0</v>
      </c>
      <c r="P1477" s="1">
        <f>IFERROR(#REF!+#REF!,0)</f>
        <v>0</v>
      </c>
      <c r="Q1477">
        <v>15497</v>
      </c>
      <c r="U1477">
        <v>91.85</v>
      </c>
      <c r="Z1477">
        <v>91.85</v>
      </c>
      <c r="AD1477">
        <v>91.85</v>
      </c>
      <c r="AI1477">
        <v>91.85</v>
      </c>
      <c r="AP1477">
        <v>91.85</v>
      </c>
      <c r="AU1477">
        <v>91.85</v>
      </c>
      <c r="AZ1477">
        <v>91.85</v>
      </c>
      <c r="BE1477">
        <v>91.85</v>
      </c>
      <c r="BJ1477">
        <v>91.85</v>
      </c>
      <c r="BO1477">
        <v>91.85</v>
      </c>
      <c r="BT1477">
        <v>95.3</v>
      </c>
      <c r="BY1477">
        <v>91.85</v>
      </c>
      <c r="CD1477">
        <v>91.85</v>
      </c>
      <c r="CI1477">
        <v>91.85</v>
      </c>
      <c r="CK1477" s="17"/>
      <c r="CN1477">
        <v>91.85</v>
      </c>
      <c r="CS1477">
        <v>91.85</v>
      </c>
      <c r="CX1477">
        <v>91.85</v>
      </c>
      <c r="DC1477">
        <v>95.25</v>
      </c>
      <c r="DH1477">
        <v>95.25</v>
      </c>
      <c r="DM1477">
        <v>95.25</v>
      </c>
      <c r="DR1477">
        <v>95.25</v>
      </c>
      <c r="DW1477">
        <v>95.25</v>
      </c>
      <c r="EB1477">
        <v>95.25</v>
      </c>
      <c r="EG1477">
        <v>95.25</v>
      </c>
      <c r="EL1477">
        <v>95.25</v>
      </c>
      <c r="EQ1477">
        <v>95.25</v>
      </c>
      <c r="EV1477">
        <v>95.25</v>
      </c>
      <c r="FA1477">
        <v>95.25</v>
      </c>
      <c r="FF1477">
        <v>95.25</v>
      </c>
      <c r="FK1477">
        <v>95.25</v>
      </c>
      <c r="FP1477">
        <v>95.25</v>
      </c>
      <c r="FU1477">
        <v>95.25</v>
      </c>
      <c r="FZ1477">
        <v>95.25</v>
      </c>
      <c r="GE1477">
        <v>95.25</v>
      </c>
      <c r="GJ1477">
        <v>96.43</v>
      </c>
      <c r="GO1477">
        <v>96.43</v>
      </c>
      <c r="GT1477">
        <v>96.43</v>
      </c>
      <c r="GY1477">
        <v>96.43</v>
      </c>
      <c r="HD1477">
        <v>96.43</v>
      </c>
      <c r="HI1477">
        <v>96.43</v>
      </c>
      <c r="HN1477">
        <v>96.43</v>
      </c>
      <c r="HS1477">
        <v>96.43</v>
      </c>
      <c r="HX1477">
        <v>96.43</v>
      </c>
      <c r="IC1477">
        <v>96.43</v>
      </c>
      <c r="IH1477">
        <v>96.43</v>
      </c>
      <c r="IM1477">
        <v>96.06</v>
      </c>
      <c r="IR1477">
        <v>96.06</v>
      </c>
      <c r="IW1477">
        <v>105.69</v>
      </c>
      <c r="JB1477">
        <v>105.67</v>
      </c>
      <c r="JG1477">
        <v>105.67</v>
      </c>
      <c r="JL1477">
        <v>105.67</v>
      </c>
      <c r="JQ1477">
        <v>105.67</v>
      </c>
    </row>
    <row r="1478" spans="1:277" x14ac:dyDescent="0.3">
      <c r="A1478" s="2">
        <f>IFERROR(AVERAGEIF(Customer_Revenue[[#This Row],[1/3/2022]:[3/31/2022]], "&gt;0"), 0)</f>
        <v>18</v>
      </c>
      <c r="B1478" s="1">
        <f>IFERROR(AVEDEV(Customer_Revenue[[#This Row],[1/3/2022]:[3/31/2022]]),0)</f>
        <v>0</v>
      </c>
      <c r="C1478" s="1">
        <f>IFERROR(MAX(0,#REF!-#REF!),0)</f>
        <v>0</v>
      </c>
      <c r="D1478" s="1">
        <f>IFERROR(#REF!+#REF!,0)</f>
        <v>0</v>
      </c>
      <c r="E1478" s="2">
        <f>IFERROR(AVERAGEIF(Customer_Revenue[[#This Row],[4/1/2022]:[6/30/2022]], "&gt;0"), 0)</f>
        <v>18</v>
      </c>
      <c r="F1478" s="1">
        <f>IFERROR(AVEDEV(Customer_Revenue[[#This Row],[4/1/2022]:[6/30/2022]]),0)</f>
        <v>0</v>
      </c>
      <c r="G1478" s="1">
        <f>IFERROR(MAX(0,#REF!-#REF!),0)</f>
        <v>0</v>
      </c>
      <c r="H1478" s="1">
        <f>IFERROR(#REF!+#REF!,0)</f>
        <v>0</v>
      </c>
      <c r="I1478" s="2">
        <f>IFERROR(AVERAGEIF(Customer_Revenue[[#This Row],[4/1/2022]:[9/30/2022]], "&gt;0"),0)</f>
        <v>25.986250000000002</v>
      </c>
      <c r="J1478" s="1">
        <f>IFERROR(AVEDEV(Customer_Revenue[[#This Row],[4/1/2022]:[9/30/2022]]),0)</f>
        <v>7.9862499999999983</v>
      </c>
      <c r="K1478" s="1">
        <f>IFERROR(MAX(0,Customer_Revenue[[#This Row],[Q3 Mean]]-Customer_Revenue[[#This Row],[Q3 Mean Absolute Deviation]]),0)</f>
        <v>18.000000000000004</v>
      </c>
      <c r="L1478" s="1">
        <f>IFERROR(MAX(0,Customer_Revenue[[#This Row],[Q3 Mean]]+Customer_Revenue[[#This Row],[Q3 Mean Absolute Deviation]]),0)</f>
        <v>33.972499999999997</v>
      </c>
      <c r="M1478" s="2">
        <f>IFERROR(AVERAGEIF(Customer_Revenue[[#This Row],[10/1/2021]:[3/31/2022]], "&gt;0"),0)</f>
        <v>32.130000000000003</v>
      </c>
      <c r="N1478" s="1">
        <f>IFERROR(AVEDEV(Customer_Revenue[[#This Row],[10/1/2021]:[3/31/2022]]),0)</f>
        <v>18.771428571428569</v>
      </c>
      <c r="O1478" s="1">
        <f>IFERROR(MAX(0,#REF!-#REF!),0)</f>
        <v>0</v>
      </c>
      <c r="P1478" s="1">
        <f>IFERROR(#REF!+#REF!,0)</f>
        <v>0</v>
      </c>
      <c r="Q1478">
        <v>15498</v>
      </c>
      <c r="W1478">
        <v>0</v>
      </c>
      <c r="Y1478">
        <v>60.38</v>
      </c>
      <c r="AQ1478">
        <v>60.4</v>
      </c>
      <c r="BK1478">
        <v>18</v>
      </c>
      <c r="CF1478">
        <v>18</v>
      </c>
      <c r="CK1478" s="17"/>
      <c r="DV1478">
        <v>18</v>
      </c>
      <c r="EM1478">
        <v>18</v>
      </c>
      <c r="FG1478">
        <v>18</v>
      </c>
      <c r="GA1478">
        <v>18</v>
      </c>
      <c r="GU1478">
        <v>18</v>
      </c>
      <c r="IN1478">
        <v>18</v>
      </c>
      <c r="JA1478">
        <v>31.85</v>
      </c>
      <c r="JF1478">
        <v>34.68</v>
      </c>
      <c r="JK1478">
        <v>34.68</v>
      </c>
      <c r="JP1478">
        <v>34.68</v>
      </c>
    </row>
    <row r="1479" spans="1:277" x14ac:dyDescent="0.3">
      <c r="A1479" s="2">
        <f>IFERROR(AVERAGEIF(Customer_Revenue[[#This Row],[1/3/2022]:[3/31/2022]], "&gt;0"), 0)</f>
        <v>33.592857142857142</v>
      </c>
      <c r="B1479" s="1">
        <f>IFERROR(AVEDEV(Customer_Revenue[[#This Row],[1/3/2022]:[3/31/2022]]),0)</f>
        <v>4.9567346938775518</v>
      </c>
      <c r="C1479" s="1">
        <f>IFERROR(MAX(0,#REF!-#REF!),0)</f>
        <v>0</v>
      </c>
      <c r="D1479" s="1">
        <f>IFERROR(#REF!+#REF!,0)</f>
        <v>0</v>
      </c>
      <c r="E1479" s="2">
        <f>IFERROR(AVERAGEIF(Customer_Revenue[[#This Row],[4/1/2022]:[6/30/2022]], "&gt;0"), 0)</f>
        <v>32.109999999999992</v>
      </c>
      <c r="F1479" s="1">
        <f>IFERROR(AVEDEV(Customer_Revenue[[#This Row],[4/1/2022]:[6/30/2022]]),0)</f>
        <v>5.0600000000000014</v>
      </c>
      <c r="G1479" s="1">
        <f>IFERROR(MAX(0,#REF!-#REF!),0)</f>
        <v>0</v>
      </c>
      <c r="H1479" s="1">
        <f>IFERROR(#REF!+#REF!,0)</f>
        <v>0</v>
      </c>
      <c r="I1479" s="2">
        <f>IFERROR(AVERAGEIF(Customer_Revenue[[#This Row],[4/1/2022]:[9/30/2022]], "&gt;0"),0)</f>
        <v>34.248461538461534</v>
      </c>
      <c r="J1479" s="1">
        <f>IFERROR(AVEDEV(Customer_Revenue[[#This Row],[4/1/2022]:[9/30/2022]]),0)</f>
        <v>6.6616568047337301</v>
      </c>
      <c r="K1479" s="1">
        <f>IFERROR(MAX(0,Customer_Revenue[[#This Row],[Q3 Mean]]-Customer_Revenue[[#This Row],[Q3 Mean Absolute Deviation]]),0)</f>
        <v>27.586804733727803</v>
      </c>
      <c r="L1479" s="1">
        <f>IFERROR(MAX(0,Customer_Revenue[[#This Row],[Q3 Mean]]+Customer_Revenue[[#This Row],[Q3 Mean Absolute Deviation]]),0)</f>
        <v>40.910118343195265</v>
      </c>
      <c r="M1479" s="2">
        <f>IFERROR(AVERAGEIF(Customer_Revenue[[#This Row],[10/1/2021]:[3/31/2022]], "&gt;0"),0)</f>
        <v>33.474615384615383</v>
      </c>
      <c r="N1479" s="1">
        <f>IFERROR(AVEDEV(Customer_Revenue[[#This Row],[10/1/2021]:[3/31/2022]]),0)</f>
        <v>4.7981065088757413</v>
      </c>
      <c r="O1479" s="1">
        <f>IFERROR(MAX(0,#REF!-#REF!),0)</f>
        <v>0</v>
      </c>
      <c r="P1479" s="1">
        <f>IFERROR(#REF!+#REF!,0)</f>
        <v>0</v>
      </c>
      <c r="Q1479">
        <v>15499</v>
      </c>
      <c r="AA1479">
        <v>37.93</v>
      </c>
      <c r="AJ1479">
        <v>30.61</v>
      </c>
      <c r="AR1479">
        <v>37.93</v>
      </c>
      <c r="BB1479">
        <v>27.81</v>
      </c>
      <c r="BL1479">
        <v>37.93</v>
      </c>
      <c r="BV1479">
        <v>27.81</v>
      </c>
      <c r="CF1479">
        <v>37.93</v>
      </c>
      <c r="CK1479" s="17"/>
      <c r="CP1479">
        <v>27.81</v>
      </c>
      <c r="CZ1479">
        <v>37.93</v>
      </c>
      <c r="DJ1479">
        <v>27.81</v>
      </c>
      <c r="DT1479">
        <v>37.93</v>
      </c>
      <c r="ED1479">
        <v>27.81</v>
      </c>
      <c r="EN1479">
        <v>37.93</v>
      </c>
      <c r="EX1479">
        <v>27.81</v>
      </c>
      <c r="FH1479">
        <v>37.93</v>
      </c>
      <c r="FR1479">
        <v>26.08</v>
      </c>
      <c r="GB1479">
        <v>36.200000000000003</v>
      </c>
      <c r="GL1479">
        <v>27.26</v>
      </c>
      <c r="GV1479">
        <v>37.380000000000003</v>
      </c>
      <c r="HF1479">
        <v>59.760000000000005</v>
      </c>
      <c r="HP1479">
        <v>37.380000000000003</v>
      </c>
      <c r="HZ1479">
        <v>27.26</v>
      </c>
      <c r="IJ1479">
        <v>37.380000000000003</v>
      </c>
      <c r="IT1479">
        <v>26.89</v>
      </c>
      <c r="JI1479">
        <v>37.01</v>
      </c>
      <c r="JN1479">
        <v>26.89</v>
      </c>
    </row>
    <row r="1480" spans="1:277" x14ac:dyDescent="0.3">
      <c r="A1480" s="2">
        <f>IFERROR(AVERAGEIF(Customer_Revenue[[#This Row],[1/3/2022]:[3/31/2022]], "&gt;0"), 0)</f>
        <v>70.98</v>
      </c>
      <c r="B1480" s="1">
        <f>IFERROR(AVEDEV(Customer_Revenue[[#This Row],[1/3/2022]:[3/31/2022]]),0)</f>
        <v>0.10000000000000142</v>
      </c>
      <c r="C1480" s="1">
        <f>IFERROR(MAX(0,#REF!-#REF!),0)</f>
        <v>0</v>
      </c>
      <c r="D1480" s="1">
        <f>IFERROR(#REF!+#REF!,0)</f>
        <v>0</v>
      </c>
      <c r="E1480" s="2">
        <f>IFERROR(AVERAGEIF(Customer_Revenue[[#This Row],[4/1/2022]:[6/30/2022]], "&gt;0"), 0)</f>
        <v>71.477142857142852</v>
      </c>
      <c r="F1480" s="1">
        <f>IFERROR(AVEDEV(Customer_Revenue[[#This Row],[4/1/2022]:[6/30/2022]]),0)</f>
        <v>0.63673469387754678</v>
      </c>
      <c r="G1480" s="1">
        <f>IFERROR(MAX(0,#REF!-#REF!),0)</f>
        <v>0</v>
      </c>
      <c r="H1480" s="1">
        <f>IFERROR(#REF!+#REF!,0)</f>
        <v>0</v>
      </c>
      <c r="I1480" s="2">
        <f>IFERROR(AVERAGEIF(Customer_Revenue[[#This Row],[4/1/2022]:[9/30/2022]], "&gt;0"),0)</f>
        <v>75.21846153846154</v>
      </c>
      <c r="J1480" s="1">
        <f>IFERROR(AVEDEV(Customer_Revenue[[#This Row],[4/1/2022]:[9/30/2022]]),0)</f>
        <v>6.4863905325443811</v>
      </c>
      <c r="K1480" s="1">
        <f>IFERROR(MAX(0,Customer_Revenue[[#This Row],[Q3 Mean]]-Customer_Revenue[[#This Row],[Q3 Mean Absolute Deviation]]),0)</f>
        <v>68.732071005917163</v>
      </c>
      <c r="L1480" s="1">
        <f>IFERROR(MAX(0,Customer_Revenue[[#This Row],[Q3 Mean]]+Customer_Revenue[[#This Row],[Q3 Mean Absolute Deviation]]),0)</f>
        <v>81.704852071005917</v>
      </c>
      <c r="M1480" s="2">
        <f>IFERROR(AVERAGEIF(Customer_Revenue[[#This Row],[10/1/2021]:[3/31/2022]], "&gt;0"),0)</f>
        <v>69.2553846153846</v>
      </c>
      <c r="N1480" s="1">
        <f>IFERROR(AVEDEV(Customer_Revenue[[#This Row],[10/1/2021]:[3/31/2022]]),0)</f>
        <v>3.1285207100591865</v>
      </c>
      <c r="O1480" s="1">
        <f>IFERROR(MAX(0,#REF!-#REF!),0)</f>
        <v>0</v>
      </c>
      <c r="P1480" s="1">
        <f>IFERROR(#REF!+#REF!,0)</f>
        <v>0</v>
      </c>
      <c r="Q1480">
        <v>15500</v>
      </c>
      <c r="W1480">
        <v>48.92</v>
      </c>
      <c r="AF1480">
        <v>70.92</v>
      </c>
      <c r="AO1480">
        <v>70.92</v>
      </c>
      <c r="AY1480">
        <v>70.92</v>
      </c>
      <c r="BI1480">
        <v>70.92</v>
      </c>
      <c r="BS1480">
        <v>70.92</v>
      </c>
      <c r="CC1480">
        <v>70.92</v>
      </c>
      <c r="CK1480" s="17"/>
      <c r="CM1480">
        <v>70.92</v>
      </c>
      <c r="CW1480">
        <v>70.92</v>
      </c>
      <c r="DG1480">
        <v>70.92</v>
      </c>
      <c r="DQ1480">
        <v>71.28</v>
      </c>
      <c r="EA1480">
        <v>70.92</v>
      </c>
      <c r="EK1480">
        <v>70.92</v>
      </c>
      <c r="EU1480">
        <v>70.92</v>
      </c>
      <c r="FE1480">
        <v>70.92</v>
      </c>
      <c r="FO1480">
        <v>70.92</v>
      </c>
      <c r="FY1480">
        <v>70.92</v>
      </c>
      <c r="GI1480">
        <v>72.099999999999994</v>
      </c>
      <c r="GS1480">
        <v>72.459999999999994</v>
      </c>
      <c r="HC1480">
        <v>72.099999999999994</v>
      </c>
      <c r="HM1480">
        <v>72.459999999999994</v>
      </c>
      <c r="HW1480">
        <v>72.099999999999994</v>
      </c>
      <c r="IG1480">
        <v>72.099999999999994</v>
      </c>
      <c r="IQ1480">
        <v>117.38</v>
      </c>
      <c r="JA1480">
        <v>71.73</v>
      </c>
      <c r="JK1480">
        <v>71.73</v>
      </c>
    </row>
    <row r="1481" spans="1:277" x14ac:dyDescent="0.3">
      <c r="A1481" s="2">
        <f>IFERROR(AVERAGEIF(Customer_Revenue[[#This Row],[1/3/2022]:[3/31/2022]], "&gt;0"), 0)</f>
        <v>65.88666666666667</v>
      </c>
      <c r="B1481" s="1">
        <f>IFERROR(AVEDEV(Customer_Revenue[[#This Row],[1/3/2022]:[3/31/2022]]),0)</f>
        <v>9.3566863905325484</v>
      </c>
      <c r="C1481" s="1">
        <f>IFERROR(MAX(0,#REF!-#REF!),0)</f>
        <v>0</v>
      </c>
      <c r="D1481" s="1">
        <f>IFERROR(#REF!+#REF!,0)</f>
        <v>0</v>
      </c>
      <c r="E1481" s="2">
        <f>IFERROR(AVERAGEIF(Customer_Revenue[[#This Row],[4/1/2022]:[6/30/2022]], "&gt;0"), 0)</f>
        <v>65.769166666666663</v>
      </c>
      <c r="F1481" s="1">
        <f>IFERROR(AVEDEV(Customer_Revenue[[#This Row],[4/1/2022]:[6/30/2022]]),0)</f>
        <v>7.6281944444444472</v>
      </c>
      <c r="G1481" s="1">
        <f>IFERROR(MAX(0,#REF!-#REF!),0)</f>
        <v>0</v>
      </c>
      <c r="H1481" s="1">
        <f>IFERROR(#REF!+#REF!,0)</f>
        <v>0</v>
      </c>
      <c r="I1481" s="2">
        <f>IFERROR(AVERAGEIF(Customer_Revenue[[#This Row],[4/1/2022]:[9/30/2022]], "&gt;0"),0)</f>
        <v>56.711874999999999</v>
      </c>
      <c r="J1481" s="1">
        <f>IFERROR(AVEDEV(Customer_Revenue[[#This Row],[4/1/2022]:[9/30/2022]]),0)</f>
        <v>21.422975778546714</v>
      </c>
      <c r="K1481" s="1">
        <f>IFERROR(MAX(0,Customer_Revenue[[#This Row],[Q3 Mean]]-Customer_Revenue[[#This Row],[Q3 Mean Absolute Deviation]]),0)</f>
        <v>35.288899221453285</v>
      </c>
      <c r="L1481" s="1">
        <f>IFERROR(MAX(0,Customer_Revenue[[#This Row],[Q3 Mean]]+Customer_Revenue[[#This Row],[Q3 Mean Absolute Deviation]]),0)</f>
        <v>78.134850778546706</v>
      </c>
      <c r="M1481" s="2">
        <f>IFERROR(AVERAGEIF(Customer_Revenue[[#This Row],[10/1/2021]:[3/31/2022]], "&gt;0"),0)</f>
        <v>64.83359999999999</v>
      </c>
      <c r="N1481" s="1">
        <f>IFERROR(AVEDEV(Customer_Revenue[[#This Row],[10/1/2021]:[3/31/2022]]),0)</f>
        <v>4.7953846153846182</v>
      </c>
      <c r="O1481" s="1">
        <f>IFERROR(MAX(0,#REF!-#REF!),0)</f>
        <v>0</v>
      </c>
      <c r="P1481" s="1">
        <f>IFERROR(#REF!+#REF!,0)</f>
        <v>0</v>
      </c>
      <c r="Q1481">
        <v>15501</v>
      </c>
      <c r="V1481">
        <v>62.8</v>
      </c>
      <c r="AA1481">
        <v>65.099999999999994</v>
      </c>
      <c r="AE1481">
        <v>62.8</v>
      </c>
      <c r="AJ1481">
        <v>65.099999999999994</v>
      </c>
      <c r="AM1481">
        <v>62.8</v>
      </c>
      <c r="AR1481">
        <v>65.099999999999994</v>
      </c>
      <c r="AW1481">
        <v>62.8</v>
      </c>
      <c r="BB1481">
        <v>65.099999999999994</v>
      </c>
      <c r="BG1481">
        <v>62.8</v>
      </c>
      <c r="BL1481">
        <v>65.099999999999994</v>
      </c>
      <c r="BQ1481">
        <v>62.8</v>
      </c>
      <c r="BV1481">
        <v>65.099999999999994</v>
      </c>
      <c r="CA1481">
        <v>62.8</v>
      </c>
      <c r="CF1481">
        <v>65.099999999999994</v>
      </c>
      <c r="CK1481" s="17">
        <v>62.8</v>
      </c>
      <c r="CP1481">
        <v>67.400000000000006</v>
      </c>
      <c r="CU1481">
        <v>62.8</v>
      </c>
      <c r="CZ1481">
        <v>67.400000000000006</v>
      </c>
      <c r="DE1481">
        <v>62.8</v>
      </c>
      <c r="DJ1481">
        <v>67.400000000000006</v>
      </c>
      <c r="DO1481">
        <v>0</v>
      </c>
      <c r="DT1481">
        <v>62.8</v>
      </c>
      <c r="DY1481">
        <v>62.8</v>
      </c>
      <c r="ED1481">
        <v>69.7</v>
      </c>
      <c r="EI1481">
        <v>68.67</v>
      </c>
      <c r="EN1481">
        <v>70.97</v>
      </c>
      <c r="ES1481">
        <v>68.67</v>
      </c>
      <c r="EX1481">
        <v>70.97</v>
      </c>
      <c r="FC1481">
        <v>68.67</v>
      </c>
      <c r="FH1481">
        <v>70.97</v>
      </c>
      <c r="FM1481">
        <v>68.67</v>
      </c>
      <c r="FR1481">
        <v>70.97</v>
      </c>
      <c r="FW1481">
        <v>68.67</v>
      </c>
      <c r="GB1481">
        <v>70.97</v>
      </c>
      <c r="GG1481">
        <v>68.67</v>
      </c>
      <c r="GL1481">
        <v>72.150000000000006</v>
      </c>
      <c r="GQ1481">
        <v>69.849999999999994</v>
      </c>
      <c r="GV1481">
        <v>20</v>
      </c>
      <c r="IT1481">
        <v>0</v>
      </c>
      <c r="IY1481">
        <v>28.39</v>
      </c>
      <c r="JD1481">
        <v>30.69</v>
      </c>
      <c r="JI1481">
        <v>28.39</v>
      </c>
      <c r="JN1481">
        <v>30.69</v>
      </c>
    </row>
    <row r="1482" spans="1:277" x14ac:dyDescent="0.3">
      <c r="A1482" s="2">
        <f>IFERROR(AVERAGEIF(Customer_Revenue[[#This Row],[1/3/2022]:[3/31/2022]], "&gt;0"), 0)</f>
        <v>31.329999999999995</v>
      </c>
      <c r="B1482" s="1">
        <f>IFERROR(AVEDEV(Customer_Revenue[[#This Row],[1/3/2022]:[3/31/2022]]),0)</f>
        <v>3.5527136788005009E-15</v>
      </c>
      <c r="C1482" s="1">
        <f>IFERROR(MAX(0,#REF!-#REF!),0)</f>
        <v>0</v>
      </c>
      <c r="D1482" s="1">
        <f>IFERROR(#REF!+#REF!,0)</f>
        <v>0</v>
      </c>
      <c r="E1482" s="2">
        <f>IFERROR(AVERAGEIF(Customer_Revenue[[#This Row],[4/1/2022]:[6/30/2022]], "&gt;0"), 0)</f>
        <v>31.329999999999991</v>
      </c>
      <c r="F1482" s="1">
        <f>IFERROR(AVEDEV(Customer_Revenue[[#This Row],[4/1/2022]:[6/30/2022]]),0)</f>
        <v>7.1054273576010019E-15</v>
      </c>
      <c r="G1482" s="1">
        <f>IFERROR(MAX(0,#REF!-#REF!),0)</f>
        <v>0</v>
      </c>
      <c r="H1482" s="1">
        <f>IFERROR(#REF!+#REF!,0)</f>
        <v>0</v>
      </c>
      <c r="I1482" s="2">
        <f>IFERROR(AVERAGEIF(Customer_Revenue[[#This Row],[4/1/2022]:[9/30/2022]], "&gt;0"),0)</f>
        <v>31.329999999999988</v>
      </c>
      <c r="J1482" s="1">
        <f>IFERROR(AVEDEV(Customer_Revenue[[#This Row],[4/1/2022]:[9/30/2022]]),0)</f>
        <v>1.0658141036401503E-14</v>
      </c>
      <c r="K1482" s="1">
        <f>IFERROR(MAX(0,Customer_Revenue[[#This Row],[Q3 Mean]]-Customer_Revenue[[#This Row],[Q3 Mean Absolute Deviation]]),0)</f>
        <v>31.329999999999977</v>
      </c>
      <c r="L1482" s="1">
        <f>IFERROR(MAX(0,Customer_Revenue[[#This Row],[Q3 Mean]]+Customer_Revenue[[#This Row],[Q3 Mean Absolute Deviation]]),0)</f>
        <v>31.33</v>
      </c>
      <c r="M1482" s="2">
        <f>IFERROR(AVERAGEIF(Customer_Revenue[[#This Row],[10/1/2021]:[3/31/2022]], "&gt;0"),0)</f>
        <v>31.329999999999988</v>
      </c>
      <c r="N1482" s="1">
        <f>IFERROR(AVEDEV(Customer_Revenue[[#This Row],[10/1/2021]:[3/31/2022]]),0)</f>
        <v>1.0658141036401503E-14</v>
      </c>
      <c r="O1482" s="1">
        <f>IFERROR(MAX(0,#REF!-#REF!),0)</f>
        <v>0</v>
      </c>
      <c r="P1482" s="1">
        <f>IFERROR(#REF!+#REF!,0)</f>
        <v>0</v>
      </c>
      <c r="Q1482">
        <v>15502</v>
      </c>
      <c r="U1482">
        <v>31.33</v>
      </c>
      <c r="AD1482">
        <v>31.33</v>
      </c>
      <c r="AM1482">
        <v>31.33</v>
      </c>
      <c r="AW1482">
        <v>31.33</v>
      </c>
      <c r="BG1482">
        <v>31.33</v>
      </c>
      <c r="BQ1482">
        <v>31.33</v>
      </c>
      <c r="CA1482">
        <v>31.33</v>
      </c>
      <c r="CK1482" s="17">
        <v>31.33</v>
      </c>
      <c r="CU1482">
        <v>31.33</v>
      </c>
      <c r="DE1482">
        <v>31.33</v>
      </c>
      <c r="DO1482">
        <v>31.33</v>
      </c>
      <c r="DY1482">
        <v>31.33</v>
      </c>
      <c r="EI1482">
        <v>31.33</v>
      </c>
      <c r="ES1482">
        <v>31.33</v>
      </c>
      <c r="FC1482">
        <v>31.33</v>
      </c>
      <c r="FM1482">
        <v>31.33</v>
      </c>
      <c r="FW1482">
        <v>31.33</v>
      </c>
      <c r="GG1482">
        <v>31.33</v>
      </c>
      <c r="GQ1482">
        <v>31.33</v>
      </c>
      <c r="HA1482">
        <v>31.33</v>
      </c>
      <c r="HK1482">
        <v>31.33</v>
      </c>
      <c r="HU1482">
        <v>31.33</v>
      </c>
      <c r="IE1482">
        <v>31.33</v>
      </c>
      <c r="IO1482">
        <v>31.33</v>
      </c>
      <c r="IY1482">
        <v>31.33</v>
      </c>
      <c r="JI1482">
        <v>31.33</v>
      </c>
    </row>
    <row r="1483" spans="1:277" x14ac:dyDescent="0.3">
      <c r="A1483" s="2">
        <f>IFERROR(AVERAGEIF(Customer_Revenue[[#This Row],[1/3/2022]:[3/31/2022]], "&gt;0"), 0)</f>
        <v>96.995000000000005</v>
      </c>
      <c r="B1483" s="1">
        <f>IFERROR(AVEDEV(Customer_Revenue[[#This Row],[1/3/2022]:[3/31/2022]]),0)</f>
        <v>0.5625</v>
      </c>
      <c r="C1483" s="1">
        <f>IFERROR(MAX(0,#REF!-#REF!),0)</f>
        <v>0</v>
      </c>
      <c r="D1483" s="1">
        <f>IFERROR(#REF!+#REF!,0)</f>
        <v>0</v>
      </c>
      <c r="E1483" s="2">
        <f>IFERROR(AVERAGEIF(Customer_Revenue[[#This Row],[4/1/2022]:[6/30/2022]], "&gt;0"), 0)</f>
        <v>109.62</v>
      </c>
      <c r="F1483" s="1">
        <f>IFERROR(AVEDEV(Customer_Revenue[[#This Row],[4/1/2022]:[6/30/2022]]),0)</f>
        <v>14.306666666666672</v>
      </c>
      <c r="G1483" s="1">
        <f>IFERROR(MAX(0,#REF!-#REF!),0)</f>
        <v>0</v>
      </c>
      <c r="H1483" s="1">
        <f>IFERROR(#REF!+#REF!,0)</f>
        <v>0</v>
      </c>
      <c r="I1483" s="2">
        <f>IFERROR(AVERAGEIF(Customer_Revenue[[#This Row],[4/1/2022]:[9/30/2022]], "&gt;0"),0)</f>
        <v>110.71333333333332</v>
      </c>
      <c r="J1483" s="1">
        <f>IFERROR(AVEDEV(Customer_Revenue[[#This Row],[4/1/2022]:[9/30/2022]]),0)</f>
        <v>15.411111111111111</v>
      </c>
      <c r="K1483" s="1">
        <f>IFERROR(MAX(0,Customer_Revenue[[#This Row],[Q3 Mean]]-Customer_Revenue[[#This Row],[Q3 Mean Absolute Deviation]]),0)</f>
        <v>95.302222222222213</v>
      </c>
      <c r="L1483" s="1">
        <f>IFERROR(MAX(0,Customer_Revenue[[#This Row],[Q3 Mean]]+Customer_Revenue[[#This Row],[Q3 Mean Absolute Deviation]]),0)</f>
        <v>126.12444444444444</v>
      </c>
      <c r="M1483" s="2">
        <f>IFERROR(AVERAGEIF(Customer_Revenue[[#This Row],[10/1/2021]:[3/31/2022]], "&gt;0"),0)</f>
        <v>100.11571428571429</v>
      </c>
      <c r="N1483" s="1">
        <f>IFERROR(AVEDEV(Customer_Revenue[[#This Row],[10/1/2021]:[3/31/2022]]),0)</f>
        <v>21.900312500000005</v>
      </c>
      <c r="O1483" s="1">
        <f>IFERROR(MAX(0,#REF!-#REF!),0)</f>
        <v>0</v>
      </c>
      <c r="P1483" s="1">
        <f>IFERROR(#REF!+#REF!,0)</f>
        <v>0</v>
      </c>
      <c r="Q1483">
        <v>15503</v>
      </c>
      <c r="AA1483">
        <v>0</v>
      </c>
      <c r="AB1483">
        <v>96.63</v>
      </c>
      <c r="AS1483">
        <v>119.58</v>
      </c>
      <c r="BM1483">
        <v>96.62</v>
      </c>
      <c r="CG1483">
        <v>96.62</v>
      </c>
      <c r="CK1483" s="17"/>
      <c r="DA1483">
        <v>96.62</v>
      </c>
      <c r="DU1483">
        <v>96.62</v>
      </c>
      <c r="EO1483">
        <v>98.12</v>
      </c>
      <c r="FI1483">
        <v>98.12</v>
      </c>
      <c r="GC1483">
        <v>131.08000000000001</v>
      </c>
      <c r="GW1483">
        <v>99.66</v>
      </c>
      <c r="HQ1483">
        <v>99.66</v>
      </c>
      <c r="IK1483">
        <v>136.58000000000001</v>
      </c>
      <c r="JE1483">
        <v>99.18</v>
      </c>
    </row>
    <row r="1484" spans="1:277" x14ac:dyDescent="0.3">
      <c r="A1484" s="2">
        <f>IFERROR(AVERAGEIF(Customer_Revenue[[#This Row],[1/3/2022]:[3/31/2022]], "&gt;0"), 0)</f>
        <v>14.573333333333336</v>
      </c>
      <c r="B1484" s="1">
        <f>IFERROR(AVEDEV(Customer_Revenue[[#This Row],[1/3/2022]:[3/31/2022]]),0)</f>
        <v>6.7673469387755096</v>
      </c>
      <c r="C1484" s="1">
        <f>IFERROR(MAX(0,#REF!-#REF!),0)</f>
        <v>0</v>
      </c>
      <c r="D1484" s="1">
        <f>IFERROR(#REF!+#REF!,0)</f>
        <v>0</v>
      </c>
      <c r="E1484" s="2">
        <f>IFERROR(AVERAGEIF(Customer_Revenue[[#This Row],[4/1/2022]:[6/30/2022]], "&gt;0"), 0)</f>
        <v>13.12</v>
      </c>
      <c r="F1484" s="1">
        <f>IFERROR(AVEDEV(Customer_Revenue[[#This Row],[4/1/2022]:[6/30/2022]]),0)</f>
        <v>4.3600000000000003</v>
      </c>
      <c r="G1484" s="1">
        <f>IFERROR(MAX(0,#REF!-#REF!),0)</f>
        <v>0</v>
      </c>
      <c r="H1484" s="1">
        <f>IFERROR(#REF!+#REF!,0)</f>
        <v>0</v>
      </c>
      <c r="I1484" s="2">
        <f>IFERROR(AVERAGEIF(Customer_Revenue[[#This Row],[4/1/2022]:[9/30/2022]], "&gt;0"),0)</f>
        <v>12.784615384615384</v>
      </c>
      <c r="J1484" s="1">
        <f>IFERROR(AVEDEV(Customer_Revenue[[#This Row],[4/1/2022]:[9/30/2022]]),0)</f>
        <v>4.3342011834319525</v>
      </c>
      <c r="K1484" s="1">
        <f>IFERROR(MAX(0,Customer_Revenue[[#This Row],[Q3 Mean]]-Customer_Revenue[[#This Row],[Q3 Mean Absolute Deviation]]),0)</f>
        <v>8.4504142011834311</v>
      </c>
      <c r="L1484" s="1">
        <f>IFERROR(MAX(0,Customer_Revenue[[#This Row],[Q3 Mean]]+Customer_Revenue[[#This Row],[Q3 Mean Absolute Deviation]]),0)</f>
        <v>17.118816568047336</v>
      </c>
      <c r="M1484" s="2">
        <f>IFERROR(AVERAGEIF(Customer_Revenue[[#This Row],[10/1/2021]:[3/31/2022]], "&gt;0"),0)</f>
        <v>13.846666666666666</v>
      </c>
      <c r="N1484" s="1">
        <f>IFERROR(AVEDEV(Customer_Revenue[[#This Row],[10/1/2021]:[3/31/2022]]),0)</f>
        <v>5.6785798816568054</v>
      </c>
      <c r="O1484" s="1">
        <f>IFERROR(MAX(0,#REF!-#REF!),0)</f>
        <v>0</v>
      </c>
      <c r="P1484" s="1">
        <f>IFERROR(#REF!+#REF!,0)</f>
        <v>0</v>
      </c>
      <c r="Q1484">
        <v>15504</v>
      </c>
      <c r="AA1484">
        <v>17.48</v>
      </c>
      <c r="AJ1484">
        <v>8.76</v>
      </c>
      <c r="AR1484">
        <v>17.48</v>
      </c>
      <c r="BB1484">
        <v>8.76</v>
      </c>
      <c r="BL1484">
        <v>17.48</v>
      </c>
      <c r="BV1484">
        <v>8.76</v>
      </c>
      <c r="CF1484">
        <v>26.2</v>
      </c>
      <c r="CK1484" s="17"/>
      <c r="CP1484">
        <v>8.76</v>
      </c>
      <c r="CZ1484">
        <v>0</v>
      </c>
      <c r="DJ1484">
        <v>8.76</v>
      </c>
      <c r="DT1484">
        <v>17.48</v>
      </c>
      <c r="ED1484">
        <v>8.76</v>
      </c>
      <c r="EN1484">
        <v>17.48</v>
      </c>
      <c r="EX1484">
        <v>8.76</v>
      </c>
      <c r="FH1484">
        <v>17.48</v>
      </c>
      <c r="FR1484">
        <v>8.76</v>
      </c>
      <c r="GB1484">
        <v>17.48</v>
      </c>
      <c r="GL1484">
        <v>8.76</v>
      </c>
      <c r="GV1484">
        <v>17.48</v>
      </c>
      <c r="HF1484">
        <v>8.76</v>
      </c>
      <c r="HP1484">
        <v>17.48</v>
      </c>
      <c r="HZ1484">
        <v>8.76</v>
      </c>
      <c r="IJ1484">
        <v>17.48</v>
      </c>
      <c r="IT1484">
        <v>8.76</v>
      </c>
      <c r="JD1484">
        <v>17.48</v>
      </c>
      <c r="JN1484">
        <v>8.76</v>
      </c>
    </row>
    <row r="1485" spans="1:277" x14ac:dyDescent="0.3">
      <c r="A1485" s="2">
        <f>IFERROR(AVERAGEIF(Customer_Revenue[[#This Row],[1/3/2022]:[3/31/2022]], "&gt;0"), 0)</f>
        <v>20</v>
      </c>
      <c r="B1485" s="1">
        <f>IFERROR(AVEDEV(Customer_Revenue[[#This Row],[1/3/2022]:[3/31/2022]]),0)</f>
        <v>7.5</v>
      </c>
      <c r="C1485" s="1">
        <f>IFERROR(MAX(0,#REF!-#REF!),0)</f>
        <v>0</v>
      </c>
      <c r="D1485" s="1">
        <f>IFERROR(#REF!+#REF!,0)</f>
        <v>0</v>
      </c>
      <c r="E1485" s="2">
        <f>IFERROR(AVERAGEIF(Customer_Revenue[[#This Row],[4/1/2022]:[6/30/2022]], "&gt;0"), 0)</f>
        <v>20</v>
      </c>
      <c r="F1485" s="1">
        <f>IFERROR(AVEDEV(Customer_Revenue[[#This Row],[4/1/2022]:[6/30/2022]]),0)</f>
        <v>0</v>
      </c>
      <c r="G1485" s="1">
        <f>IFERROR(MAX(0,#REF!-#REF!),0)</f>
        <v>0</v>
      </c>
      <c r="H1485" s="1">
        <f>IFERROR(#REF!+#REF!,0)</f>
        <v>0</v>
      </c>
      <c r="I1485" s="2">
        <f>IFERROR(AVERAGEIF(Customer_Revenue[[#This Row],[4/1/2022]:[9/30/2022]], "&gt;0"),0)</f>
        <v>20</v>
      </c>
      <c r="J1485" s="1">
        <f>IFERROR(AVEDEV(Customer_Revenue[[#This Row],[4/1/2022]:[9/30/2022]]),0)</f>
        <v>0</v>
      </c>
      <c r="K1485" s="1">
        <f>IFERROR(MAX(0,Customer_Revenue[[#This Row],[Q3 Mean]]-Customer_Revenue[[#This Row],[Q3 Mean Absolute Deviation]]),0)</f>
        <v>20</v>
      </c>
      <c r="L1485" s="1">
        <f>IFERROR(MAX(0,Customer_Revenue[[#This Row],[Q3 Mean]]+Customer_Revenue[[#This Row],[Q3 Mean Absolute Deviation]]),0)</f>
        <v>20</v>
      </c>
      <c r="M1485" s="2">
        <f>IFERROR(AVERAGEIF(Customer_Revenue[[#This Row],[10/1/2021]:[3/31/2022]], "&gt;0"),0)</f>
        <v>20</v>
      </c>
      <c r="N1485" s="1">
        <f>IFERROR(AVEDEV(Customer_Revenue[[#This Row],[10/1/2021]:[3/31/2022]]),0)</f>
        <v>9.795918367346939</v>
      </c>
      <c r="O1485" s="1">
        <f>IFERROR(MAX(0,#REF!-#REF!),0)</f>
        <v>0</v>
      </c>
      <c r="P1485" s="1">
        <f>IFERROR(#REF!+#REF!,0)</f>
        <v>0</v>
      </c>
      <c r="Q1485">
        <v>15505</v>
      </c>
      <c r="AK1485">
        <v>20</v>
      </c>
      <c r="BC1485">
        <v>0</v>
      </c>
      <c r="BW1485">
        <v>20</v>
      </c>
      <c r="CK1485" s="17"/>
      <c r="CQ1485">
        <v>0</v>
      </c>
      <c r="DK1485">
        <v>0</v>
      </c>
      <c r="DP1485">
        <v>0</v>
      </c>
      <c r="EJ1485">
        <v>20</v>
      </c>
      <c r="FD1485">
        <v>20</v>
      </c>
      <c r="FX1485">
        <v>20</v>
      </c>
      <c r="GR1485">
        <v>20</v>
      </c>
      <c r="HL1485">
        <v>20</v>
      </c>
      <c r="IF1485">
        <v>20</v>
      </c>
      <c r="IZ1485">
        <v>20</v>
      </c>
    </row>
    <row r="1486" spans="1:277" x14ac:dyDescent="0.3">
      <c r="A1486" s="2">
        <f>IFERROR(AVERAGEIF(Customer_Revenue[[#This Row],[1/3/2022]:[3/31/2022]], "&gt;0"), 0)</f>
        <v>111.69833333333332</v>
      </c>
      <c r="B1486" s="1">
        <f>IFERROR(AVEDEV(Customer_Revenue[[#This Row],[1/3/2022]:[3/31/2022]]),0)</f>
        <v>50.526249999999997</v>
      </c>
      <c r="C1486" s="1">
        <f>IFERROR(MAX(0,#REF!-#REF!),0)</f>
        <v>0</v>
      </c>
      <c r="D1486" s="1">
        <f>IFERROR(#REF!+#REF!,0)</f>
        <v>0</v>
      </c>
      <c r="E1486" s="2">
        <f>IFERROR(AVERAGEIF(Customer_Revenue[[#This Row],[4/1/2022]:[6/30/2022]], "&gt;0"), 0)</f>
        <v>118.40333333333335</v>
      </c>
      <c r="F1486" s="1">
        <f>IFERROR(AVEDEV(Customer_Revenue[[#This Row],[4/1/2022]:[6/30/2022]]),0)</f>
        <v>59.201666666666661</v>
      </c>
      <c r="G1486" s="1">
        <f>IFERROR(MAX(0,#REF!-#REF!),0)</f>
        <v>0</v>
      </c>
      <c r="H1486" s="1">
        <f>IFERROR(#REF!+#REF!,0)</f>
        <v>0</v>
      </c>
      <c r="I1486" s="2">
        <f>IFERROR(AVERAGEIF(Customer_Revenue[[#This Row],[4/1/2022]:[9/30/2022]], "&gt;0"),0)</f>
        <v>118.74714285714286</v>
      </c>
      <c r="J1486" s="1">
        <f>IFERROR(AVEDEV(Customer_Revenue[[#This Row],[4/1/2022]:[9/30/2022]]),0)</f>
        <v>59.022248520710043</v>
      </c>
      <c r="K1486" s="1">
        <f>IFERROR(MAX(0,Customer_Revenue[[#This Row],[Q3 Mean]]-Customer_Revenue[[#This Row],[Q3 Mean Absolute Deviation]]),0)</f>
        <v>59.724894336432818</v>
      </c>
      <c r="L1486" s="1">
        <f>IFERROR(MAX(0,Customer_Revenue[[#This Row],[Q3 Mean]]+Customer_Revenue[[#This Row],[Q3 Mean Absolute Deviation]]),0)</f>
        <v>177.76939137785291</v>
      </c>
      <c r="M1486" s="2">
        <f>IFERROR(AVERAGEIF(Customer_Revenue[[#This Row],[10/1/2021]:[3/31/2022]], "&gt;0"),0)</f>
        <v>122.12636363636362</v>
      </c>
      <c r="N1486" s="1">
        <f>IFERROR(AVEDEV(Customer_Revenue[[#This Row],[10/1/2021]:[3/31/2022]]),0)</f>
        <v>43.132426035502966</v>
      </c>
      <c r="O1486" s="1">
        <f>IFERROR(MAX(0,#REF!-#REF!),0)</f>
        <v>0</v>
      </c>
      <c r="P1486" s="1">
        <f>IFERROR(#REF!+#REF!,0)</f>
        <v>0</v>
      </c>
      <c r="Q1486">
        <v>15506</v>
      </c>
      <c r="AK1486">
        <v>134.63999999999999</v>
      </c>
      <c r="AU1486">
        <v>134.63999999999999</v>
      </c>
      <c r="BF1486">
        <v>134.63999999999999</v>
      </c>
      <c r="BO1486">
        <v>134.63999999999999</v>
      </c>
      <c r="BY1486">
        <v>134.63999999999999</v>
      </c>
      <c r="CI1486">
        <v>134.63999999999999</v>
      </c>
      <c r="CK1486" s="17"/>
      <c r="CS1486">
        <v>134.63999999999999</v>
      </c>
      <c r="DC1486">
        <v>70.06</v>
      </c>
      <c r="DM1486">
        <v>0</v>
      </c>
      <c r="DU1486">
        <v>62.93</v>
      </c>
      <c r="EE1486">
        <v>133.28</v>
      </c>
      <c r="EJ1486">
        <v>0</v>
      </c>
      <c r="EO1486">
        <v>134.63999999999999</v>
      </c>
      <c r="EY1486">
        <v>118.01</v>
      </c>
      <c r="FJ1486">
        <v>0</v>
      </c>
      <c r="FS1486">
        <v>118.01</v>
      </c>
      <c r="GC1486">
        <v>0</v>
      </c>
      <c r="GM1486">
        <v>119.19</v>
      </c>
      <c r="GW1486">
        <v>0</v>
      </c>
      <c r="HG1486">
        <v>119.19</v>
      </c>
      <c r="HQ1486">
        <v>0</v>
      </c>
      <c r="IA1486">
        <v>119.19</v>
      </c>
      <c r="IK1486">
        <v>0</v>
      </c>
      <c r="IU1486">
        <v>118.82</v>
      </c>
      <c r="JE1486">
        <v>0</v>
      </c>
      <c r="JO1486">
        <v>118.82</v>
      </c>
    </row>
    <row r="1487" spans="1:277" x14ac:dyDescent="0.3">
      <c r="A1487" s="2">
        <f>IFERROR(AVERAGEIF(Customer_Revenue[[#This Row],[1/3/2022]:[3/31/2022]], "&gt;0"), 0)</f>
        <v>44.99</v>
      </c>
      <c r="B1487" s="1">
        <f>IFERROR(AVEDEV(Customer_Revenue[[#This Row],[1/3/2022]:[3/31/2022]]),0)</f>
        <v>14.396799999999999</v>
      </c>
      <c r="C1487" s="1">
        <f>IFERROR(MAX(0,#REF!-#REF!),0)</f>
        <v>0</v>
      </c>
      <c r="D1487" s="1">
        <f>IFERROR(#REF!+#REF!,0)</f>
        <v>0</v>
      </c>
      <c r="E1487" s="2">
        <f>IFERROR(AVERAGEIF(Customer_Revenue[[#This Row],[4/1/2022]:[6/30/2022]], "&gt;0"), 0)</f>
        <v>45.383333333333333</v>
      </c>
      <c r="F1487" s="1">
        <f>IFERROR(AVEDEV(Customer_Revenue[[#This Row],[4/1/2022]:[6/30/2022]]),0)</f>
        <v>0.52444444444444349</v>
      </c>
      <c r="G1487" s="1">
        <f>IFERROR(MAX(0,#REF!-#REF!),0)</f>
        <v>0</v>
      </c>
      <c r="H1487" s="1">
        <f>IFERROR(#REF!+#REF!,0)</f>
        <v>0</v>
      </c>
      <c r="I1487" s="2">
        <f>IFERROR(AVERAGEIF(Customer_Revenue[[#This Row],[4/1/2022]:[9/30/2022]], "&gt;0"),0)</f>
        <v>45.715000000000003</v>
      </c>
      <c r="J1487" s="1">
        <f>IFERROR(AVEDEV(Customer_Revenue[[#This Row],[4/1/2022]:[9/30/2022]]),0)</f>
        <v>0.48333333333333189</v>
      </c>
      <c r="K1487" s="1">
        <f>IFERROR(MAX(0,Customer_Revenue[[#This Row],[Q3 Mean]]-Customer_Revenue[[#This Row],[Q3 Mean Absolute Deviation]]),0)</f>
        <v>45.231666666666669</v>
      </c>
      <c r="L1487" s="1">
        <f>IFERROR(MAX(0,Customer_Revenue[[#This Row],[Q3 Mean]]+Customer_Revenue[[#This Row],[Q3 Mean Absolute Deviation]]),0)</f>
        <v>46.198333333333338</v>
      </c>
      <c r="M1487" s="2">
        <f>IFERROR(AVERAGEIF(Customer_Revenue[[#This Row],[10/1/2021]:[3/31/2022]], "&gt;0"),0)</f>
        <v>44.99</v>
      </c>
      <c r="N1487" s="1">
        <f>IFERROR(AVEDEV(Customer_Revenue[[#This Row],[10/1/2021]:[3/31/2022]]),0)</f>
        <v>15.552098765432097</v>
      </c>
      <c r="O1487" s="1">
        <f>IFERROR(MAX(0,#REF!-#REF!),0)</f>
        <v>0</v>
      </c>
      <c r="P1487" s="1">
        <f>IFERROR(#REF!+#REF!,0)</f>
        <v>0</v>
      </c>
      <c r="Q1487">
        <v>15507</v>
      </c>
      <c r="Y1487">
        <v>0</v>
      </c>
      <c r="Z1487">
        <v>44.99</v>
      </c>
      <c r="AS1487">
        <v>44.99</v>
      </c>
      <c r="BM1487">
        <v>44.99</v>
      </c>
      <c r="CG1487">
        <v>44.99</v>
      </c>
      <c r="CK1487" s="17"/>
      <c r="CY1487">
        <v>0</v>
      </c>
      <c r="DA1487">
        <v>44.99</v>
      </c>
      <c r="DU1487">
        <v>44.99</v>
      </c>
      <c r="EO1487">
        <v>44.99</v>
      </c>
      <c r="FI1487">
        <v>44.99</v>
      </c>
      <c r="GC1487">
        <v>44.99</v>
      </c>
      <c r="GW1487">
        <v>46.17</v>
      </c>
      <c r="HQ1487">
        <v>46.17</v>
      </c>
      <c r="IK1487">
        <v>46.17</v>
      </c>
      <c r="JE1487">
        <v>45.8</v>
      </c>
    </row>
    <row r="1488" spans="1:277" x14ac:dyDescent="0.3">
      <c r="A1488" s="2">
        <f>IFERROR(AVERAGEIF(Customer_Revenue[[#This Row],[1/3/2022]:[3/31/2022]], "&gt;0"), 0)</f>
        <v>20</v>
      </c>
      <c r="B1488" s="1">
        <f>IFERROR(AVEDEV(Customer_Revenue[[#This Row],[1/3/2022]:[3/31/2022]]),0)</f>
        <v>7.5</v>
      </c>
      <c r="C1488" s="1">
        <f>IFERROR(MAX(0,#REF!-#REF!),0)</f>
        <v>0</v>
      </c>
      <c r="D1488" s="1">
        <f>IFERROR(#REF!+#REF!,0)</f>
        <v>0</v>
      </c>
      <c r="E1488" s="2">
        <f>IFERROR(AVERAGEIF(Customer_Revenue[[#This Row],[4/1/2022]:[6/30/2022]], "&gt;0"), 0)</f>
        <v>20</v>
      </c>
      <c r="F1488" s="1">
        <f>IFERROR(AVEDEV(Customer_Revenue[[#This Row],[4/1/2022]:[6/30/2022]]),0)</f>
        <v>0</v>
      </c>
      <c r="G1488" s="1">
        <f>IFERROR(MAX(0,#REF!-#REF!),0)</f>
        <v>0</v>
      </c>
      <c r="H1488" s="1">
        <f>IFERROR(#REF!+#REF!,0)</f>
        <v>0</v>
      </c>
      <c r="I1488" s="2">
        <f>IFERROR(AVERAGEIF(Customer_Revenue[[#This Row],[4/1/2022]:[9/30/2022]], "&gt;0"),0)</f>
        <v>20</v>
      </c>
      <c r="J1488" s="1">
        <f>IFERROR(AVEDEV(Customer_Revenue[[#This Row],[4/1/2022]:[9/30/2022]]),0)</f>
        <v>10</v>
      </c>
      <c r="K1488" s="1">
        <f>IFERROR(MAX(0,Customer_Revenue[[#This Row],[Q3 Mean]]-Customer_Revenue[[#This Row],[Q3 Mean Absolute Deviation]]),0)</f>
        <v>10</v>
      </c>
      <c r="L1488" s="1">
        <f>IFERROR(MAX(0,Customer_Revenue[[#This Row],[Q3 Mean]]+Customer_Revenue[[#This Row],[Q3 Mean Absolute Deviation]]),0)</f>
        <v>30</v>
      </c>
      <c r="M1488" s="2">
        <f>IFERROR(AVERAGEIF(Customer_Revenue[[#This Row],[10/1/2021]:[3/31/2022]], "&gt;0"),0)</f>
        <v>20</v>
      </c>
      <c r="N1488" s="1">
        <f>IFERROR(AVEDEV(Customer_Revenue[[#This Row],[10/1/2021]:[3/31/2022]]),0)</f>
        <v>8.8888888888888893</v>
      </c>
      <c r="O1488" s="1">
        <f>IFERROR(MAX(0,#REF!-#REF!),0)</f>
        <v>0</v>
      </c>
      <c r="P1488" s="1">
        <f>IFERROR(#REF!+#REF!,0)</f>
        <v>0</v>
      </c>
      <c r="Q1488">
        <v>15508</v>
      </c>
      <c r="V1488">
        <v>0</v>
      </c>
      <c r="W1488">
        <v>20</v>
      </c>
      <c r="AN1488">
        <v>20</v>
      </c>
      <c r="BH1488">
        <v>20</v>
      </c>
      <c r="CB1488">
        <v>0</v>
      </c>
      <c r="CK1488" s="17"/>
      <c r="CV1488">
        <v>20</v>
      </c>
      <c r="CY1488">
        <v>0</v>
      </c>
      <c r="DP1488">
        <v>20</v>
      </c>
      <c r="EJ1488">
        <v>20</v>
      </c>
      <c r="FD1488">
        <v>20</v>
      </c>
      <c r="FX1488">
        <v>20</v>
      </c>
      <c r="GR1488">
        <v>20</v>
      </c>
      <c r="HV1488">
        <v>0</v>
      </c>
      <c r="IF1488">
        <v>0</v>
      </c>
      <c r="IZ1488">
        <v>0</v>
      </c>
    </row>
    <row r="1489" spans="1:278" x14ac:dyDescent="0.3">
      <c r="A1489" s="2">
        <f>IFERROR(AVERAGEIF(Customer_Revenue[[#This Row],[1/3/2022]:[3/31/2022]], "&gt;0"), 0)</f>
        <v>20</v>
      </c>
      <c r="B1489" s="1">
        <f>IFERROR(AVEDEV(Customer_Revenue[[#This Row],[1/3/2022]:[3/31/2022]]),0)</f>
        <v>0</v>
      </c>
      <c r="C1489" s="1">
        <f>IFERROR(MAX(0,#REF!-#REF!),0)</f>
        <v>0</v>
      </c>
      <c r="D1489" s="1">
        <f>IFERROR(#REF!+#REF!,0)</f>
        <v>0</v>
      </c>
      <c r="E1489" s="2">
        <f>IFERROR(AVERAGEIF(Customer_Revenue[[#This Row],[4/1/2022]:[6/30/2022]], "&gt;0"), 0)</f>
        <v>20</v>
      </c>
      <c r="F1489" s="1">
        <f>IFERROR(AVEDEV(Customer_Revenue[[#This Row],[4/1/2022]:[6/30/2022]]),0)</f>
        <v>0</v>
      </c>
      <c r="G1489" s="1">
        <f>IFERROR(MAX(0,#REF!-#REF!),0)</f>
        <v>0</v>
      </c>
      <c r="H1489" s="1">
        <f>IFERROR(#REF!+#REF!,0)</f>
        <v>0</v>
      </c>
      <c r="I1489" s="2">
        <f>IFERROR(AVERAGEIF(Customer_Revenue[[#This Row],[4/1/2022]:[9/30/2022]], "&gt;0"),0)</f>
        <v>20</v>
      </c>
      <c r="J1489" s="1">
        <f>IFERROR(AVEDEV(Customer_Revenue[[#This Row],[4/1/2022]:[9/30/2022]]),0)</f>
        <v>0</v>
      </c>
      <c r="K1489" s="1">
        <f>IFERROR(MAX(0,Customer_Revenue[[#This Row],[Q3 Mean]]-Customer_Revenue[[#This Row],[Q3 Mean Absolute Deviation]]),0)</f>
        <v>20</v>
      </c>
      <c r="L1489" s="1">
        <f>IFERROR(MAX(0,Customer_Revenue[[#This Row],[Q3 Mean]]+Customer_Revenue[[#This Row],[Q3 Mean Absolute Deviation]]),0)</f>
        <v>20</v>
      </c>
      <c r="M1489" s="2">
        <f>IFERROR(AVERAGEIF(Customer_Revenue[[#This Row],[10/1/2021]:[3/31/2022]], "&gt;0"),0)</f>
        <v>20</v>
      </c>
      <c r="N1489" s="1">
        <f>IFERROR(AVEDEV(Customer_Revenue[[#This Row],[10/1/2021]:[3/31/2022]]),0)</f>
        <v>4.375</v>
      </c>
      <c r="O1489" s="1">
        <f>IFERROR(MAX(0,#REF!-#REF!),0)</f>
        <v>0</v>
      </c>
      <c r="P1489" s="1">
        <f>IFERROR(#REF!+#REF!,0)</f>
        <v>0</v>
      </c>
      <c r="Q1489">
        <v>15509</v>
      </c>
      <c r="V1489">
        <v>0</v>
      </c>
      <c r="W1489">
        <v>20</v>
      </c>
      <c r="AN1489">
        <v>20</v>
      </c>
      <c r="BH1489">
        <v>20</v>
      </c>
      <c r="CB1489">
        <v>20</v>
      </c>
      <c r="CK1489" s="17"/>
      <c r="CV1489">
        <v>20</v>
      </c>
      <c r="DP1489">
        <v>20</v>
      </c>
      <c r="EJ1489">
        <v>20</v>
      </c>
      <c r="FD1489">
        <v>20</v>
      </c>
      <c r="FX1489">
        <v>20</v>
      </c>
      <c r="GR1489">
        <v>20</v>
      </c>
      <c r="HL1489">
        <v>20</v>
      </c>
      <c r="IF1489">
        <v>20</v>
      </c>
      <c r="IZ1489">
        <v>20</v>
      </c>
    </row>
    <row r="1490" spans="1:278" x14ac:dyDescent="0.3">
      <c r="A1490" s="2">
        <f>IFERROR(AVERAGEIF(Customer_Revenue[[#This Row],[1/3/2022]:[3/31/2022]], "&gt;0"), 0)</f>
        <v>57.379999999999995</v>
      </c>
      <c r="B1490" s="1">
        <f>IFERROR(AVEDEV(Customer_Revenue[[#This Row],[1/3/2022]:[3/31/2022]]),0)</f>
        <v>5.8666666666666698</v>
      </c>
      <c r="C1490" s="1">
        <f>IFERROR(MAX(0,#REF!-#REF!),0)</f>
        <v>0</v>
      </c>
      <c r="D1490" s="1">
        <f>IFERROR(#REF!+#REF!,0)</f>
        <v>0</v>
      </c>
      <c r="E1490" s="2">
        <f>IFERROR(AVERAGEIF(Customer_Revenue[[#This Row],[4/1/2022]:[6/30/2022]], "&gt;0"), 0)</f>
        <v>53.373333333333335</v>
      </c>
      <c r="F1490" s="1">
        <f>IFERROR(AVEDEV(Customer_Revenue[[#This Row],[4/1/2022]:[6/30/2022]]),0)</f>
        <v>0.52444444444444593</v>
      </c>
      <c r="G1490" s="1">
        <f>IFERROR(MAX(0,#REF!-#REF!),0)</f>
        <v>0</v>
      </c>
      <c r="H1490" s="1">
        <f>IFERROR(#REF!+#REF!,0)</f>
        <v>0</v>
      </c>
      <c r="I1490" s="2">
        <f>IFERROR(AVERAGEIF(Customer_Revenue[[#This Row],[4/1/2022]:[9/30/2022]], "&gt;0"),0)</f>
        <v>53.717142857142861</v>
      </c>
      <c r="J1490" s="1">
        <f>IFERROR(AVEDEV(Customer_Revenue[[#This Row],[4/1/2022]:[9/30/2022]]),0)</f>
        <v>0.42122448979591604</v>
      </c>
      <c r="K1490" s="1">
        <f>IFERROR(MAX(0,Customer_Revenue[[#This Row],[Q3 Mean]]-Customer_Revenue[[#This Row],[Q3 Mean Absolute Deviation]]),0)</f>
        <v>53.295918367346943</v>
      </c>
      <c r="L1490" s="1">
        <f>IFERROR(MAX(0,Customer_Revenue[[#This Row],[Q3 Mean]]+Customer_Revenue[[#This Row],[Q3 Mean Absolute Deviation]]),0)</f>
        <v>54.138367346938779</v>
      </c>
      <c r="M1490" s="2">
        <f>IFERROR(AVERAGEIF(Customer_Revenue[[#This Row],[10/1/2021]:[3/31/2022]], "&gt;0"),0)</f>
        <v>61.780000000000008</v>
      </c>
      <c r="N1490" s="1">
        <f>IFERROR(AVEDEV(Customer_Revenue[[#This Row],[10/1/2021]:[3/31/2022]]),0)</f>
        <v>15.129795918367339</v>
      </c>
      <c r="O1490" s="1">
        <f>IFERROR(MAX(0,#REF!-#REF!),0)</f>
        <v>0</v>
      </c>
      <c r="P1490" s="1">
        <f>IFERROR(#REF!+#REF!,0)</f>
        <v>0</v>
      </c>
      <c r="Q1490">
        <v>15510</v>
      </c>
      <c r="AJ1490">
        <v>66.180000000000007</v>
      </c>
      <c r="AM1490">
        <v>0</v>
      </c>
      <c r="BB1490">
        <v>66.180000000000007</v>
      </c>
      <c r="BV1490">
        <v>66.180000000000007</v>
      </c>
      <c r="CK1490" s="17"/>
      <c r="CP1490">
        <v>66.180000000000007</v>
      </c>
      <c r="DJ1490">
        <v>52.98</v>
      </c>
      <c r="EE1490">
        <v>52.98</v>
      </c>
      <c r="EY1490">
        <v>52.98</v>
      </c>
      <c r="FS1490">
        <v>52.98</v>
      </c>
      <c r="GM1490">
        <v>54.16</v>
      </c>
      <c r="HG1490">
        <v>54.16</v>
      </c>
      <c r="IA1490">
        <v>54.16</v>
      </c>
      <c r="IU1490">
        <v>53.79</v>
      </c>
      <c r="JO1490">
        <v>53.79</v>
      </c>
    </row>
    <row r="1491" spans="1:278" x14ac:dyDescent="0.3">
      <c r="A1491" s="2">
        <f>IFERROR(AVERAGEIF(Customer_Revenue[[#This Row],[1/3/2022]:[3/31/2022]], "&gt;0"), 0)</f>
        <v>27.707142857142859</v>
      </c>
      <c r="B1491" s="1">
        <f>IFERROR(AVEDEV(Customer_Revenue[[#This Row],[1/3/2022]:[3/31/2022]]),0)</f>
        <v>2.01795918367347</v>
      </c>
      <c r="C1491" s="1">
        <f>IFERROR(MAX(0,#REF!-#REF!),0)</f>
        <v>0</v>
      </c>
      <c r="D1491" s="1">
        <f>IFERROR(#REF!+#REF!,0)</f>
        <v>0</v>
      </c>
      <c r="E1491" s="2">
        <f>IFERROR(AVERAGEIF(Customer_Revenue[[#This Row],[4/1/2022]:[6/30/2022]], "&gt;0"), 0)</f>
        <v>35.163333333333334</v>
      </c>
      <c r="F1491" s="1">
        <f>IFERROR(AVEDEV(Customer_Revenue[[#This Row],[4/1/2022]:[6/30/2022]]),0)</f>
        <v>0.52444444444444349</v>
      </c>
      <c r="G1491" s="1">
        <f>IFERROR(MAX(0,#REF!-#REF!),0)</f>
        <v>0</v>
      </c>
      <c r="H1491" s="1">
        <f>IFERROR(#REF!+#REF!,0)</f>
        <v>0</v>
      </c>
      <c r="I1491" s="2">
        <f>IFERROR(AVERAGEIF(Customer_Revenue[[#This Row],[4/1/2022]:[9/30/2022]], "&gt;0"),0)</f>
        <v>35.501538461538459</v>
      </c>
      <c r="J1491" s="1">
        <f>IFERROR(AVEDEV(Customer_Revenue[[#This Row],[4/1/2022]:[9/30/2022]]),0)</f>
        <v>0.4501775147929003</v>
      </c>
      <c r="K1491" s="1">
        <f>IFERROR(MAX(0,Customer_Revenue[[#This Row],[Q3 Mean]]-Customer_Revenue[[#This Row],[Q3 Mean Absolute Deviation]]),0)</f>
        <v>35.051360946745561</v>
      </c>
      <c r="L1491" s="1">
        <f>IFERROR(MAX(0,Customer_Revenue[[#This Row],[Q3 Mean]]+Customer_Revenue[[#This Row],[Q3 Mean Absolute Deviation]]),0)</f>
        <v>35.951715976331357</v>
      </c>
      <c r="M1491" s="2">
        <f>IFERROR(AVERAGEIF(Customer_Revenue[[#This Row],[10/1/2021]:[3/31/2022]], "&gt;0"),0)</f>
        <v>27.163846153846155</v>
      </c>
      <c r="N1491" s="1">
        <f>IFERROR(AVEDEV(Customer_Revenue[[#This Row],[10/1/2021]:[3/31/2022]]),0)</f>
        <v>3.603367346938775</v>
      </c>
      <c r="O1491" s="1">
        <f>IFERROR(MAX(0,#REF!-#REF!),0)</f>
        <v>0</v>
      </c>
      <c r="P1491" s="1">
        <f>IFERROR(#REF!+#REF!,0)</f>
        <v>0</v>
      </c>
      <c r="Q1491">
        <v>15511</v>
      </c>
      <c r="W1491">
        <v>26.53</v>
      </c>
      <c r="AF1491">
        <v>0</v>
      </c>
      <c r="AK1491">
        <v>26.53</v>
      </c>
      <c r="AU1491">
        <v>26.53</v>
      </c>
      <c r="BF1491">
        <v>26.53</v>
      </c>
      <c r="BO1491">
        <v>26.53</v>
      </c>
      <c r="BY1491">
        <v>26.53</v>
      </c>
      <c r="CI1491">
        <v>26.53</v>
      </c>
      <c r="CK1491" s="17"/>
      <c r="CS1491">
        <v>26.53</v>
      </c>
      <c r="DC1491">
        <v>26.53</v>
      </c>
      <c r="DM1491">
        <v>26.53</v>
      </c>
      <c r="DU1491">
        <v>26.53</v>
      </c>
      <c r="EE1491">
        <v>26.53</v>
      </c>
      <c r="EO1491">
        <v>34.770000000000003</v>
      </c>
      <c r="EY1491">
        <v>34.770000000000003</v>
      </c>
      <c r="FJ1491">
        <v>34.770000000000003</v>
      </c>
      <c r="FS1491">
        <v>34.770000000000003</v>
      </c>
      <c r="GC1491">
        <v>34.770000000000003</v>
      </c>
      <c r="GM1491">
        <v>35.950000000000003</v>
      </c>
      <c r="GW1491">
        <v>35.950000000000003</v>
      </c>
      <c r="HG1491">
        <v>35.950000000000003</v>
      </c>
      <c r="HQ1491">
        <v>35.950000000000003</v>
      </c>
      <c r="IA1491">
        <v>35.950000000000003</v>
      </c>
      <c r="IK1491">
        <v>35.950000000000003</v>
      </c>
      <c r="IU1491">
        <v>35.58</v>
      </c>
      <c r="JE1491">
        <v>35.58</v>
      </c>
      <c r="JO1491">
        <v>35.58</v>
      </c>
    </row>
    <row r="1492" spans="1:278" x14ac:dyDescent="0.3">
      <c r="A1492" s="2">
        <f>IFERROR(AVERAGEIF(Customer_Revenue[[#This Row],[1/3/2022]:[3/31/2022]], "&gt;0"), 0)</f>
        <v>21.91</v>
      </c>
      <c r="B1492" s="1">
        <f>IFERROR(AVEDEV(Customer_Revenue[[#This Row],[1/3/2022]:[3/31/2022]]),0)</f>
        <v>2.5466666666666669</v>
      </c>
      <c r="C1492" s="1">
        <f>IFERROR(MAX(0,#REF!-#REF!),0)</f>
        <v>0</v>
      </c>
      <c r="D1492" s="1">
        <f>IFERROR(#REF!+#REF!,0)</f>
        <v>0</v>
      </c>
      <c r="E1492" s="2">
        <f>IFERROR(AVERAGEIF(Customer_Revenue[[#This Row],[4/1/2022]:[6/30/2022]], "&gt;0"), 0)</f>
        <v>20</v>
      </c>
      <c r="F1492" s="1">
        <f>IFERROR(AVEDEV(Customer_Revenue[[#This Row],[4/1/2022]:[6/30/2022]]),0)</f>
        <v>0</v>
      </c>
      <c r="G1492" s="1">
        <f>IFERROR(MAX(0,#REF!-#REF!),0)</f>
        <v>0</v>
      </c>
      <c r="H1492" s="1">
        <f>IFERROR(#REF!+#REF!,0)</f>
        <v>0</v>
      </c>
      <c r="I1492" s="2">
        <f>IFERROR(AVERAGEIF(Customer_Revenue[[#This Row],[4/1/2022]:[9/30/2022]], "&gt;0"),0)</f>
        <v>20</v>
      </c>
      <c r="J1492" s="1">
        <f>IFERROR(AVEDEV(Customer_Revenue[[#This Row],[4/1/2022]:[9/30/2022]]),0)</f>
        <v>4.8979591836734704</v>
      </c>
      <c r="K1492" s="1">
        <f>IFERROR(MAX(0,Customer_Revenue[[#This Row],[Q3 Mean]]-Customer_Revenue[[#This Row],[Q3 Mean Absolute Deviation]]),0)</f>
        <v>15.102040816326529</v>
      </c>
      <c r="L1492" s="1">
        <f>IFERROR(MAX(0,Customer_Revenue[[#This Row],[Q3 Mean]]+Customer_Revenue[[#This Row],[Q3 Mean Absolute Deviation]]),0)</f>
        <v>24.897959183673471</v>
      </c>
      <c r="M1492" s="2">
        <f>IFERROR(AVERAGEIF(Customer_Revenue[[#This Row],[10/1/2021]:[3/31/2022]], "&gt;0"),0)</f>
        <v>21.637142857142859</v>
      </c>
      <c r="N1492" s="1">
        <f>IFERROR(AVEDEV(Customer_Revenue[[#This Row],[10/1/2021]:[3/31/2022]]),0)</f>
        <v>4.7331249999999994</v>
      </c>
      <c r="O1492" s="1">
        <f>IFERROR(MAX(0,#REF!-#REF!),0)</f>
        <v>0</v>
      </c>
      <c r="P1492" s="1">
        <f>IFERROR(#REF!+#REF!,0)</f>
        <v>0</v>
      </c>
      <c r="Q1492">
        <v>15512</v>
      </c>
      <c r="V1492">
        <v>0</v>
      </c>
      <c r="W1492">
        <v>20</v>
      </c>
      <c r="AQ1492">
        <v>20</v>
      </c>
      <c r="BK1492">
        <v>20</v>
      </c>
      <c r="CE1492">
        <v>25.73</v>
      </c>
      <c r="CK1492" s="17"/>
      <c r="CY1492">
        <v>20</v>
      </c>
      <c r="DS1492">
        <v>20</v>
      </c>
      <c r="EM1492">
        <v>25.73</v>
      </c>
      <c r="FG1492">
        <v>20</v>
      </c>
      <c r="GA1492">
        <v>20</v>
      </c>
      <c r="GU1492">
        <v>20</v>
      </c>
      <c r="HO1492">
        <v>20</v>
      </c>
      <c r="II1492">
        <v>20</v>
      </c>
      <c r="JB1492">
        <v>20</v>
      </c>
      <c r="JC1492">
        <v>0</v>
      </c>
    </row>
    <row r="1493" spans="1:278" x14ac:dyDescent="0.3">
      <c r="A1493" s="2">
        <f>IFERROR(AVERAGEIF(Customer_Revenue[[#This Row],[1/3/2022]:[3/31/2022]], "&gt;0"), 0)</f>
        <v>284.87846153846152</v>
      </c>
      <c r="B1493" s="1">
        <f>IFERROR(AVEDEV(Customer_Revenue[[#This Row],[1/3/2022]:[3/31/2022]]),0)</f>
        <v>51.461183431952655</v>
      </c>
      <c r="C1493" s="1">
        <f>IFERROR(MAX(0,#REF!-#REF!),0)</f>
        <v>0</v>
      </c>
      <c r="D1493" s="1">
        <f>IFERROR(#REF!+#REF!,0)</f>
        <v>0</v>
      </c>
      <c r="E1493" s="2">
        <f>IFERROR(AVERAGEIF(Customer_Revenue[[#This Row],[4/1/2022]:[6/30/2022]], "&gt;0"), 0)</f>
        <v>319.73769230769233</v>
      </c>
      <c r="F1493" s="1">
        <f>IFERROR(AVEDEV(Customer_Revenue[[#This Row],[4/1/2022]:[6/30/2022]]),0)</f>
        <v>65.265207100591724</v>
      </c>
      <c r="G1493" s="1">
        <f>IFERROR(MAX(0,#REF!-#REF!),0)</f>
        <v>0</v>
      </c>
      <c r="H1493" s="1">
        <f>IFERROR(#REF!+#REF!,0)</f>
        <v>0</v>
      </c>
      <c r="I1493" s="2">
        <f>IFERROR(AVERAGEIF(Customer_Revenue[[#This Row],[4/1/2022]:[9/30/2022]], "&gt;0"),0)</f>
        <v>343.17346153846154</v>
      </c>
      <c r="J1493" s="1">
        <f>IFERROR(AVEDEV(Customer_Revenue[[#This Row],[4/1/2022]:[9/30/2022]]),0)</f>
        <v>60.183964497041416</v>
      </c>
      <c r="K1493" s="1">
        <f>IFERROR(MAX(0,Customer_Revenue[[#This Row],[Q3 Mean]]-Customer_Revenue[[#This Row],[Q3 Mean Absolute Deviation]]),0)</f>
        <v>282.98949704142012</v>
      </c>
      <c r="L1493" s="1">
        <f>IFERROR(MAX(0,Customer_Revenue[[#This Row],[Q3 Mean]]+Customer_Revenue[[#This Row],[Q3 Mean Absolute Deviation]]),0)</f>
        <v>403.35742603550295</v>
      </c>
      <c r="M1493" s="2">
        <f>IFERROR(AVERAGEIF(Customer_Revenue[[#This Row],[10/1/2021]:[3/31/2022]], "&gt;0"),0)</f>
        <v>329.97035714285715</v>
      </c>
      <c r="N1493" s="1">
        <f>IFERROR(AVEDEV(Customer_Revenue[[#This Row],[10/1/2021]:[3/31/2022]]),0)</f>
        <v>114.93033163265306</v>
      </c>
      <c r="O1493" s="1">
        <f>IFERROR(MAX(0,#REF!-#REF!),0)</f>
        <v>0</v>
      </c>
      <c r="P1493" s="1">
        <f>IFERROR(#REF!+#REF!,0)</f>
        <v>0</v>
      </c>
      <c r="Q1493">
        <v>15513</v>
      </c>
      <c r="W1493">
        <v>465.9</v>
      </c>
      <c r="Y1493">
        <v>9</v>
      </c>
      <c r="AA1493">
        <v>6</v>
      </c>
      <c r="AB1493">
        <v>565.44000000000005</v>
      </c>
      <c r="AF1493">
        <v>486.36</v>
      </c>
      <c r="AK1493">
        <v>502.14</v>
      </c>
      <c r="AN1493">
        <v>486.36</v>
      </c>
      <c r="AS1493">
        <v>451.18</v>
      </c>
      <c r="AX1493">
        <v>64.900000000000006</v>
      </c>
      <c r="BC1493">
        <v>570.58000000000004</v>
      </c>
      <c r="BH1493">
        <v>339.56</v>
      </c>
      <c r="BM1493">
        <v>343</v>
      </c>
      <c r="BR1493">
        <v>424.53</v>
      </c>
      <c r="BW1493">
        <v>425.85</v>
      </c>
      <c r="CB1493">
        <v>394.95</v>
      </c>
      <c r="CG1493">
        <v>368.66</v>
      </c>
      <c r="CK1493" s="17"/>
      <c r="CL1493">
        <v>370.61</v>
      </c>
      <c r="CQ1493">
        <v>272.51</v>
      </c>
      <c r="CV1493">
        <v>212.54</v>
      </c>
      <c r="DA1493">
        <v>243.3</v>
      </c>
      <c r="DF1493">
        <v>273.3</v>
      </c>
      <c r="DK1493">
        <v>218.14</v>
      </c>
      <c r="DP1493">
        <v>363.46</v>
      </c>
      <c r="DU1493">
        <v>326.33</v>
      </c>
      <c r="DZ1493">
        <v>329.83</v>
      </c>
      <c r="EE1493">
        <v>241.47</v>
      </c>
      <c r="EJ1493">
        <v>263.48</v>
      </c>
      <c r="EO1493">
        <v>219.79</v>
      </c>
      <c r="ET1493">
        <v>220.08</v>
      </c>
      <c r="EY1493">
        <v>251.9</v>
      </c>
      <c r="FD1493">
        <v>228.61</v>
      </c>
      <c r="FI1493">
        <v>289.92</v>
      </c>
      <c r="FN1493">
        <v>208.78</v>
      </c>
      <c r="FS1493">
        <v>303.38</v>
      </c>
      <c r="FX1493">
        <v>401.31</v>
      </c>
      <c r="GC1493">
        <v>416.11</v>
      </c>
      <c r="GH1493">
        <v>334.34</v>
      </c>
      <c r="GM1493">
        <v>364.63</v>
      </c>
      <c r="GR1493">
        <v>429.4</v>
      </c>
      <c r="GW1493">
        <v>311.27</v>
      </c>
      <c r="HB1493">
        <v>396.86</v>
      </c>
      <c r="HG1493">
        <v>301.98</v>
      </c>
      <c r="HL1493">
        <v>458.28</v>
      </c>
      <c r="HQ1493">
        <v>328.92</v>
      </c>
      <c r="HV1493">
        <v>313.5</v>
      </c>
      <c r="IA1493">
        <v>371.29</v>
      </c>
      <c r="IF1493">
        <v>352.83</v>
      </c>
      <c r="IK1493">
        <v>348.13</v>
      </c>
      <c r="IP1493">
        <v>439.73</v>
      </c>
      <c r="IU1493">
        <v>402.69</v>
      </c>
      <c r="IZ1493">
        <v>367.38</v>
      </c>
      <c r="JE1493">
        <v>371.9</v>
      </c>
      <c r="JJ1493">
        <v>243.01</v>
      </c>
      <c r="JO1493">
        <v>466.28</v>
      </c>
    </row>
    <row r="1494" spans="1:278" x14ac:dyDescent="0.3">
      <c r="A1494" s="2">
        <f>IFERROR(AVERAGEIF(Customer_Revenue[[#This Row],[1/3/2022]:[3/31/2022]], "&gt;0"), 0)</f>
        <v>59.480000000000004</v>
      </c>
      <c r="B1494" s="1">
        <f>IFERROR(AVEDEV(Customer_Revenue[[#This Row],[1/3/2022]:[3/31/2022]]),0)</f>
        <v>13.011249999999997</v>
      </c>
      <c r="C1494" s="1">
        <f>IFERROR(MAX(0,#REF!-#REF!),0)</f>
        <v>0</v>
      </c>
      <c r="D1494" s="1">
        <f>IFERROR(#REF!+#REF!,0)</f>
        <v>0</v>
      </c>
      <c r="E1494" s="2">
        <f>IFERROR(AVERAGEIF(Customer_Revenue[[#This Row],[4/1/2022]:[6/30/2022]], "&gt;0"), 0)</f>
        <v>59.873333333333335</v>
      </c>
      <c r="F1494" s="1">
        <f>IFERROR(AVEDEV(Customer_Revenue[[#This Row],[4/1/2022]:[6/30/2022]]),0)</f>
        <v>0.52444444444444593</v>
      </c>
      <c r="G1494" s="1">
        <f>IFERROR(MAX(0,#REF!-#REF!),0)</f>
        <v>0</v>
      </c>
      <c r="H1494" s="1">
        <f>IFERROR(#REF!+#REF!,0)</f>
        <v>0</v>
      </c>
      <c r="I1494" s="2">
        <f>IFERROR(AVERAGEIF(Customer_Revenue[[#This Row],[4/1/2022]:[9/30/2022]], "&gt;0"),0)</f>
        <v>61.213076923076905</v>
      </c>
      <c r="J1494" s="1">
        <f>IFERROR(AVEDEV(Customer_Revenue[[#This Row],[4/1/2022]:[9/30/2022]]),0)</f>
        <v>1.8610650887573839</v>
      </c>
      <c r="K1494" s="1">
        <f>IFERROR(MAX(0,Customer_Revenue[[#This Row],[Q3 Mean]]-Customer_Revenue[[#This Row],[Q3 Mean Absolute Deviation]]),0)</f>
        <v>59.352011834319519</v>
      </c>
      <c r="L1494" s="1">
        <f>IFERROR(MAX(0,Customer_Revenue[[#This Row],[Q3 Mean]]+Customer_Revenue[[#This Row],[Q3 Mean Absolute Deviation]]),0)</f>
        <v>63.07414201183429</v>
      </c>
      <c r="M1494" s="2">
        <f>IFERROR(AVERAGEIF(Customer_Revenue[[#This Row],[10/1/2021]:[3/31/2022]], "&gt;0"),0)</f>
        <v>59.555384615384618</v>
      </c>
      <c r="N1494" s="1">
        <f>IFERROR(AVEDEV(Customer_Revenue[[#This Row],[10/1/2021]:[3/31/2022]]),0)</f>
        <v>7.9002040816326495</v>
      </c>
      <c r="O1494" s="1">
        <f>IFERROR(MAX(0,#REF!-#REF!),0)</f>
        <v>0</v>
      </c>
      <c r="P1494" s="1">
        <f>IFERROR(#REF!+#REF!,0)</f>
        <v>0</v>
      </c>
      <c r="Q1494">
        <v>15514</v>
      </c>
      <c r="AB1494">
        <v>59.48</v>
      </c>
      <c r="AK1494">
        <v>59.48</v>
      </c>
      <c r="AU1494">
        <v>59.48</v>
      </c>
      <c r="BE1494">
        <v>59.48</v>
      </c>
      <c r="BO1494">
        <v>59.48</v>
      </c>
      <c r="BY1494">
        <v>60.46</v>
      </c>
      <c r="CI1494">
        <v>59.48</v>
      </c>
      <c r="CK1494" s="17"/>
      <c r="CS1494">
        <v>59.48</v>
      </c>
      <c r="DC1494">
        <v>59.48</v>
      </c>
      <c r="DM1494">
        <v>59.48</v>
      </c>
      <c r="DU1494">
        <v>59.48</v>
      </c>
      <c r="EE1494">
        <v>59.48</v>
      </c>
      <c r="EJ1494">
        <v>0</v>
      </c>
      <c r="EO1494">
        <v>59.48</v>
      </c>
      <c r="EY1494">
        <v>59.48</v>
      </c>
      <c r="FJ1494">
        <v>59.48</v>
      </c>
      <c r="FS1494">
        <v>59.48</v>
      </c>
      <c r="GC1494">
        <v>59.48</v>
      </c>
      <c r="GM1494">
        <v>60.66</v>
      </c>
      <c r="GW1494">
        <v>60.66</v>
      </c>
      <c r="HG1494">
        <v>60.66</v>
      </c>
      <c r="HQ1494">
        <v>60.66</v>
      </c>
      <c r="IA1494">
        <v>60.66</v>
      </c>
      <c r="IK1494">
        <v>60.66</v>
      </c>
      <c r="IU1494">
        <v>60.29</v>
      </c>
      <c r="JE1494">
        <v>60.29</v>
      </c>
      <c r="JO1494">
        <v>73.31</v>
      </c>
    </row>
    <row r="1495" spans="1:278" x14ac:dyDescent="0.3">
      <c r="A1495" s="2">
        <f>IFERROR(AVERAGEIF(Customer_Revenue[[#This Row],[1/3/2022]:[3/31/2022]], "&gt;0"), 0)</f>
        <v>93.56</v>
      </c>
      <c r="B1495" s="1">
        <f>IFERROR(AVEDEV(Customer_Revenue[[#This Row],[1/3/2022]:[3/31/2022]]),0)</f>
        <v>0</v>
      </c>
      <c r="C1495" s="1">
        <f>IFERROR(MAX(0,#REF!-#REF!),0)</f>
        <v>0</v>
      </c>
      <c r="D1495" s="1">
        <f>IFERROR(#REF!+#REF!,0)</f>
        <v>0</v>
      </c>
      <c r="E1495" s="2">
        <f>IFERROR(AVERAGEIF(Customer_Revenue[[#This Row],[4/1/2022]:[6/30/2022]], "&gt;0"), 0)</f>
        <v>93.953333333333333</v>
      </c>
      <c r="F1495" s="1">
        <f>IFERROR(AVEDEV(Customer_Revenue[[#This Row],[4/1/2022]:[6/30/2022]]),0)</f>
        <v>0.52444444444444116</v>
      </c>
      <c r="G1495" s="1">
        <f>IFERROR(MAX(0,#REF!-#REF!),0)</f>
        <v>0</v>
      </c>
      <c r="H1495" s="1">
        <f>IFERROR(#REF!+#REF!,0)</f>
        <v>0</v>
      </c>
      <c r="I1495" s="2">
        <f>IFERROR(AVERAGEIF(Customer_Revenue[[#This Row],[4/1/2022]:[9/30/2022]], "&gt;0"),0)</f>
        <v>81.486666666666665</v>
      </c>
      <c r="J1495" s="1">
        <f>IFERROR(AVEDEV(Customer_Revenue[[#This Row],[4/1/2022]:[9/30/2022]]),0)</f>
        <v>21.302222222222223</v>
      </c>
      <c r="K1495" s="1">
        <f>IFERROR(MAX(0,Customer_Revenue[[#This Row],[Q3 Mean]]-Customer_Revenue[[#This Row],[Q3 Mean Absolute Deviation]]),0)</f>
        <v>60.184444444444438</v>
      </c>
      <c r="L1495" s="1">
        <f>IFERROR(MAX(0,Customer_Revenue[[#This Row],[Q3 Mean]]+Customer_Revenue[[#This Row],[Q3 Mean Absolute Deviation]]),0)</f>
        <v>102.78888888888889</v>
      </c>
      <c r="M1495" s="2">
        <f>IFERROR(AVERAGEIF(Customer_Revenue[[#This Row],[10/1/2021]:[3/31/2022]], "&gt;0"),0)</f>
        <v>93.560000000000016</v>
      </c>
      <c r="N1495" s="1">
        <f>IFERROR(AVEDEV(Customer_Revenue[[#This Row],[10/1/2021]:[3/31/2022]]),0)</f>
        <v>20.466249999999995</v>
      </c>
      <c r="O1495" s="1">
        <f>IFERROR(MAX(0,#REF!-#REF!),0)</f>
        <v>0</v>
      </c>
      <c r="P1495" s="1">
        <f>IFERROR(#REF!+#REF!,0)</f>
        <v>0</v>
      </c>
      <c r="Q1495">
        <v>15515</v>
      </c>
      <c r="U1495">
        <v>0</v>
      </c>
      <c r="V1495">
        <v>93.56</v>
      </c>
      <c r="AM1495">
        <v>93.56</v>
      </c>
      <c r="BG1495">
        <v>93.56</v>
      </c>
      <c r="CA1495">
        <v>93.56</v>
      </c>
      <c r="CK1495" s="17"/>
      <c r="CU1495">
        <v>93.56</v>
      </c>
      <c r="DO1495">
        <v>93.56</v>
      </c>
      <c r="EI1495">
        <v>93.56</v>
      </c>
      <c r="FC1495">
        <v>93.56</v>
      </c>
      <c r="FW1495">
        <v>93.56</v>
      </c>
      <c r="GQ1495">
        <v>94.74</v>
      </c>
      <c r="HK1495">
        <v>94.74</v>
      </c>
      <c r="IE1495">
        <v>94.74</v>
      </c>
      <c r="IY1495">
        <v>17.579999999999998</v>
      </c>
    </row>
    <row r="1496" spans="1:278" x14ac:dyDescent="0.3">
      <c r="A1496" s="2">
        <f>IFERROR(AVERAGEIF(Customer_Revenue[[#This Row],[1/3/2022]:[3/31/2022]], "&gt;0"), 0)</f>
        <v>67.430000000000007</v>
      </c>
      <c r="B1496" s="1">
        <f>IFERROR(AVEDEV(Customer_Revenue[[#This Row],[1/3/2022]:[3/31/2022]]),0)</f>
        <v>0</v>
      </c>
      <c r="C1496" s="1">
        <f>IFERROR(MAX(0,#REF!-#REF!),0)</f>
        <v>0</v>
      </c>
      <c r="D1496" s="1">
        <f>IFERROR(#REF!+#REF!,0)</f>
        <v>0</v>
      </c>
      <c r="E1496" s="2">
        <f>IFERROR(AVERAGEIF(Customer_Revenue[[#This Row],[4/1/2022]:[6/30/2022]], "&gt;0"), 0)</f>
        <v>38.5</v>
      </c>
      <c r="F1496" s="1">
        <f>IFERROR(AVEDEV(Customer_Revenue[[#This Row],[4/1/2022]:[6/30/2022]]),0)</f>
        <v>17.111111111111111</v>
      </c>
      <c r="G1496" s="1">
        <f>IFERROR(MAX(0,#REF!-#REF!),0)</f>
        <v>0</v>
      </c>
      <c r="H1496" s="1">
        <f>IFERROR(#REF!+#REF!,0)</f>
        <v>0</v>
      </c>
      <c r="I1496" s="2">
        <f>IFERROR(AVERAGEIF(Customer_Revenue[[#This Row],[4/1/2022]:[9/30/2022]], "&gt;0"),0)</f>
        <v>38.407499999999999</v>
      </c>
      <c r="J1496" s="1">
        <f>IFERROR(AVEDEV(Customer_Revenue[[#This Row],[4/1/2022]:[9/30/2022]]),0)</f>
        <v>17.07</v>
      </c>
      <c r="K1496" s="1">
        <f>IFERROR(MAX(0,Customer_Revenue[[#This Row],[Q3 Mean]]-Customer_Revenue[[#This Row],[Q3 Mean Absolute Deviation]]),0)</f>
        <v>21.337499999999999</v>
      </c>
      <c r="L1496" s="1">
        <f>IFERROR(MAX(0,Customer_Revenue[[#This Row],[Q3 Mean]]+Customer_Revenue[[#This Row],[Q3 Mean Absolute Deviation]]),0)</f>
        <v>55.477499999999999</v>
      </c>
      <c r="M1496" s="2">
        <f>IFERROR(AVERAGEIF(Customer_Revenue[[#This Row],[10/1/2021]:[3/31/2022]], "&gt;0"),0)</f>
        <v>63.128571428571433</v>
      </c>
      <c r="N1496" s="1">
        <f>IFERROR(AVEDEV(Customer_Revenue[[#This Row],[10/1/2021]:[3/31/2022]]),0)</f>
        <v>18.288749999999997</v>
      </c>
      <c r="O1496" s="1">
        <f>IFERROR(MAX(0,#REF!-#REF!),0)</f>
        <v>0</v>
      </c>
      <c r="P1496" s="1">
        <f>IFERROR(#REF!+#REF!,0)</f>
        <v>0</v>
      </c>
      <c r="Q1496">
        <v>15516</v>
      </c>
      <c r="AA1496">
        <v>37.32</v>
      </c>
      <c r="AE1496">
        <v>0</v>
      </c>
      <c r="AS1496">
        <v>67.430000000000007</v>
      </c>
      <c r="BM1496">
        <v>67.430000000000007</v>
      </c>
      <c r="CG1496">
        <v>67.430000000000007</v>
      </c>
      <c r="CK1496" s="17"/>
      <c r="DA1496">
        <v>67.430000000000007</v>
      </c>
      <c r="DU1496">
        <v>67.430000000000007</v>
      </c>
      <c r="EO1496">
        <v>67.430000000000007</v>
      </c>
      <c r="FS1496">
        <v>0</v>
      </c>
      <c r="GC1496">
        <v>0</v>
      </c>
      <c r="GW1496">
        <v>38.5</v>
      </c>
      <c r="HQ1496">
        <v>38.5</v>
      </c>
      <c r="IK1496">
        <v>38.5</v>
      </c>
      <c r="JE1496">
        <v>38.130000000000003</v>
      </c>
    </row>
    <row r="1497" spans="1:278" x14ac:dyDescent="0.3">
      <c r="A1497" s="2">
        <f>IFERROR(AVERAGEIF(Customer_Revenue[[#This Row],[1/3/2022]:[3/31/2022]], "&gt;0"), 0)</f>
        <v>75.503846153846169</v>
      </c>
      <c r="B1497" s="1">
        <f>IFERROR(AVEDEV(Customer_Revenue[[#This Row],[1/3/2022]:[3/31/2022]]),0)</f>
        <v>4.4733727810650903</v>
      </c>
      <c r="C1497" s="1">
        <f>IFERROR(MAX(0,#REF!-#REF!),0)</f>
        <v>0</v>
      </c>
      <c r="D1497" s="1">
        <f>IFERROR(#REF!+#REF!,0)</f>
        <v>0</v>
      </c>
      <c r="E1497" s="2">
        <f>IFERROR(AVERAGEIF(Customer_Revenue[[#This Row],[4/1/2022]:[6/30/2022]], "&gt;0"), 0)</f>
        <v>81.119230769230782</v>
      </c>
      <c r="F1497" s="1">
        <f>IFERROR(AVEDEV(Customer_Revenue[[#This Row],[4/1/2022]:[6/30/2022]]),0)</f>
        <v>1.420118343195282</v>
      </c>
      <c r="G1497" s="1">
        <f>IFERROR(MAX(0,#REF!-#REF!),0)</f>
        <v>0</v>
      </c>
      <c r="H1497" s="1">
        <f>IFERROR(#REF!+#REF!,0)</f>
        <v>0</v>
      </c>
      <c r="I1497" s="2">
        <f>IFERROR(AVERAGEIF(Customer_Revenue[[#This Row],[4/1/2022]:[9/30/2022]], "&gt;0"),0)</f>
        <v>85.637692307692291</v>
      </c>
      <c r="J1497" s="1">
        <f>IFERROR(AVEDEV(Customer_Revenue[[#This Row],[4/1/2022]:[9/30/2022]]),0)</f>
        <v>27.475111111111136</v>
      </c>
      <c r="K1497" s="1">
        <f>IFERROR(MAX(0,Customer_Revenue[[#This Row],[Q3 Mean]]-Customer_Revenue[[#This Row],[Q3 Mean Absolute Deviation]]),0)</f>
        <v>58.162581196581158</v>
      </c>
      <c r="L1497" s="1">
        <f>IFERROR(MAX(0,Customer_Revenue[[#This Row],[Q3 Mean]]+Customer_Revenue[[#This Row],[Q3 Mean Absolute Deviation]]),0)</f>
        <v>113.11280341880342</v>
      </c>
      <c r="M1497" s="2">
        <f>IFERROR(AVERAGEIF(Customer_Revenue[[#This Row],[10/1/2021]:[3/31/2022]], "&gt;0"),0)</f>
        <v>78.153999999999954</v>
      </c>
      <c r="N1497" s="1">
        <f>IFERROR(AVEDEV(Customer_Revenue[[#This Row],[10/1/2021]:[3/31/2022]]),0)</f>
        <v>7.8257396449704322</v>
      </c>
      <c r="O1497" s="1">
        <f>IFERROR(MAX(0,#REF!-#REF!),0)</f>
        <v>0</v>
      </c>
      <c r="P1497" s="1">
        <f>IFERROR(#REF!+#REF!,0)</f>
        <v>0</v>
      </c>
      <c r="Q1497">
        <v>15517</v>
      </c>
      <c r="V1497">
        <v>80.349999999999994</v>
      </c>
      <c r="AA1497">
        <v>80.349999999999994</v>
      </c>
      <c r="AE1497">
        <v>80.349999999999994</v>
      </c>
      <c r="AJ1497">
        <v>80.349999999999994</v>
      </c>
      <c r="AO1497">
        <v>80.349999999999994</v>
      </c>
      <c r="AT1497">
        <v>80.349999999999994</v>
      </c>
      <c r="AY1497">
        <v>80.349999999999994</v>
      </c>
      <c r="BD1497">
        <v>83.05</v>
      </c>
      <c r="BI1497">
        <v>83.05</v>
      </c>
      <c r="BN1497">
        <v>83.05</v>
      </c>
      <c r="BS1497">
        <v>80.349999999999994</v>
      </c>
      <c r="BX1497">
        <v>80.349999999999994</v>
      </c>
      <c r="CC1497">
        <v>0</v>
      </c>
      <c r="CH1497">
        <v>80.349999999999994</v>
      </c>
      <c r="CK1497" s="17"/>
      <c r="CM1497">
        <v>80.349999999999994</v>
      </c>
      <c r="CR1497">
        <v>80.349999999999994</v>
      </c>
      <c r="CW1497">
        <v>80.349999999999994</v>
      </c>
      <c r="DB1497">
        <v>71.349999999999994</v>
      </c>
      <c r="DG1497">
        <v>71.349999999999994</v>
      </c>
      <c r="DL1497">
        <v>71.349999999999994</v>
      </c>
      <c r="DQ1497">
        <v>71.349999999999994</v>
      </c>
      <c r="DV1497">
        <v>71.349999999999994</v>
      </c>
      <c r="EA1497">
        <v>71.349999999999994</v>
      </c>
      <c r="EF1497">
        <v>71.349999999999994</v>
      </c>
      <c r="EK1497">
        <v>80.349999999999994</v>
      </c>
      <c r="EP1497">
        <v>80.349999999999994</v>
      </c>
      <c r="EU1497">
        <v>80.349999999999994</v>
      </c>
      <c r="EZ1497">
        <v>80.349999999999994</v>
      </c>
      <c r="FE1497">
        <v>80.349999999999994</v>
      </c>
      <c r="FJ1497">
        <v>80.349999999999994</v>
      </c>
      <c r="FO1497">
        <v>80.349999999999994</v>
      </c>
      <c r="FT1497">
        <v>80.349999999999994</v>
      </c>
      <c r="FY1497">
        <v>80.349999999999994</v>
      </c>
      <c r="GD1497">
        <v>80.349999999999994</v>
      </c>
      <c r="GI1497">
        <v>80.349999999999994</v>
      </c>
      <c r="GN1497">
        <v>80.349999999999994</v>
      </c>
      <c r="GS1497">
        <v>80.349999999999994</v>
      </c>
      <c r="GX1497">
        <v>80.349999999999994</v>
      </c>
      <c r="HC1497">
        <v>90.35</v>
      </c>
      <c r="HH1497">
        <v>80.349999999999994</v>
      </c>
      <c r="HL1497">
        <v>-10</v>
      </c>
      <c r="HM1497">
        <v>80.349999999999994</v>
      </c>
      <c r="HR1497">
        <v>80.349999999999994</v>
      </c>
      <c r="HW1497">
        <v>80.349999999999994</v>
      </c>
      <c r="IB1497">
        <v>80.349999999999994</v>
      </c>
      <c r="IG1497">
        <v>80.349999999999994</v>
      </c>
      <c r="IL1497">
        <v>194.05</v>
      </c>
      <c r="IQ1497">
        <v>80.349999999999994</v>
      </c>
      <c r="IS1497">
        <v>-56.49</v>
      </c>
      <c r="IV1497">
        <v>90.35</v>
      </c>
      <c r="JA1497">
        <v>80.349999999999994</v>
      </c>
      <c r="JE1497">
        <v>-10</v>
      </c>
      <c r="JF1497">
        <v>80.349999999999994</v>
      </c>
      <c r="JK1497">
        <v>80.349999999999994</v>
      </c>
      <c r="JM1497">
        <v>-56.49</v>
      </c>
      <c r="JP1497">
        <v>84.13</v>
      </c>
    </row>
    <row r="1498" spans="1:278" x14ac:dyDescent="0.3">
      <c r="A1498" s="2">
        <f>IFERROR(AVERAGEIF(Customer_Revenue[[#This Row],[1/3/2022]:[3/31/2022]], "&gt;0"), 0)</f>
        <v>32</v>
      </c>
      <c r="B1498" s="1">
        <f>IFERROR(AVEDEV(Customer_Revenue[[#This Row],[1/3/2022]:[3/31/2022]]),0)</f>
        <v>0</v>
      </c>
      <c r="C1498" s="1">
        <f>IFERROR(MAX(0,#REF!-#REF!),0)</f>
        <v>0</v>
      </c>
      <c r="D1498" s="1">
        <f>IFERROR(#REF!+#REF!,0)</f>
        <v>0</v>
      </c>
      <c r="E1498" s="2">
        <f>IFERROR(AVERAGEIF(Customer_Revenue[[#This Row],[4/1/2022]:[6/30/2022]], "&gt;0"), 0)</f>
        <v>32.337142857142858</v>
      </c>
      <c r="F1498" s="1">
        <f>IFERROR(AVEDEV(Customer_Revenue[[#This Row],[4/1/2022]:[6/30/2022]]),0)</f>
        <v>0.48163265306122482</v>
      </c>
      <c r="G1498" s="1">
        <f>IFERROR(MAX(0,#REF!-#REF!),0)</f>
        <v>0</v>
      </c>
      <c r="H1498" s="1">
        <f>IFERROR(#REF!+#REF!,0)</f>
        <v>0</v>
      </c>
      <c r="I1498" s="2">
        <f>IFERROR(AVERAGEIF(Customer_Revenue[[#This Row],[4/1/2022]:[9/30/2022]], "&gt;0"),0)</f>
        <v>32.652857142857144</v>
      </c>
      <c r="J1498" s="1">
        <f>IFERROR(AVEDEV(Customer_Revenue[[#This Row],[4/1/2022]:[9/30/2022]]),0)</f>
        <v>4.0634666666666659</v>
      </c>
      <c r="K1498" s="1">
        <f>IFERROR(MAX(0,Customer_Revenue[[#This Row],[Q3 Mean]]-Customer_Revenue[[#This Row],[Q3 Mean Absolute Deviation]]),0)</f>
        <v>28.589390476190477</v>
      </c>
      <c r="L1498" s="1">
        <f>IFERROR(MAX(0,Customer_Revenue[[#This Row],[Q3 Mean]]+Customer_Revenue[[#This Row],[Q3 Mean Absolute Deviation]]),0)</f>
        <v>36.716323809523807</v>
      </c>
      <c r="M1498" s="2">
        <f>IFERROR(AVERAGEIF(Customer_Revenue[[#This Row],[10/1/2021]:[3/31/2022]], "&gt;0"),0)</f>
        <v>32</v>
      </c>
      <c r="N1498" s="1">
        <f>IFERROR(AVEDEV(Customer_Revenue[[#This Row],[10/1/2021]:[3/31/2022]]),0)</f>
        <v>0</v>
      </c>
      <c r="O1498" s="1">
        <f>IFERROR(MAX(0,#REF!-#REF!),0)</f>
        <v>0</v>
      </c>
      <c r="P1498" s="1">
        <f>IFERROR(#REF!+#REF!,0)</f>
        <v>0</v>
      </c>
      <c r="Q1498">
        <v>15518</v>
      </c>
      <c r="AB1498">
        <v>32</v>
      </c>
      <c r="AK1498">
        <v>32</v>
      </c>
      <c r="AV1498">
        <v>32</v>
      </c>
      <c r="BF1498">
        <v>32</v>
      </c>
      <c r="BP1498">
        <v>32</v>
      </c>
      <c r="CB1498">
        <v>32</v>
      </c>
      <c r="CJ1498">
        <v>32</v>
      </c>
      <c r="CK1498" s="17"/>
      <c r="CT1498">
        <v>32</v>
      </c>
      <c r="DD1498">
        <v>32</v>
      </c>
      <c r="DN1498">
        <v>32</v>
      </c>
      <c r="DX1498">
        <v>32</v>
      </c>
      <c r="EH1498">
        <v>32</v>
      </c>
      <c r="ER1498">
        <v>32</v>
      </c>
      <c r="FB1498">
        <v>32</v>
      </c>
      <c r="FL1498">
        <v>32</v>
      </c>
      <c r="FV1498">
        <v>32</v>
      </c>
      <c r="GF1498">
        <v>32</v>
      </c>
      <c r="GP1498">
        <v>33.18</v>
      </c>
      <c r="GZ1498">
        <v>33.18</v>
      </c>
      <c r="HI1498">
        <v>33.18</v>
      </c>
      <c r="HJ1498">
        <v>0</v>
      </c>
      <c r="HT1498">
        <v>33.18</v>
      </c>
      <c r="ID1498">
        <v>33.18</v>
      </c>
      <c r="IN1498">
        <v>32.81</v>
      </c>
      <c r="IX1498">
        <v>32.81</v>
      </c>
      <c r="JH1498">
        <v>32.81</v>
      </c>
      <c r="JR1498">
        <v>32.81</v>
      </c>
    </row>
    <row r="1499" spans="1:278" x14ac:dyDescent="0.3">
      <c r="A1499" s="2">
        <f>IFERROR(AVERAGEIF(Customer_Revenue[[#This Row],[1/3/2022]:[3/31/2022]], "&gt;0"), 0)</f>
        <v>53.2</v>
      </c>
      <c r="B1499" s="1">
        <f>IFERROR(AVEDEV(Customer_Revenue[[#This Row],[1/3/2022]:[3/31/2022]]),0)</f>
        <v>0</v>
      </c>
      <c r="C1499" s="1">
        <f>IFERROR(MAX(0,#REF!-#REF!),0)</f>
        <v>0</v>
      </c>
      <c r="D1499" s="1">
        <f>IFERROR(#REF!+#REF!,0)</f>
        <v>0</v>
      </c>
      <c r="E1499" s="2">
        <f>IFERROR(AVERAGEIF(Customer_Revenue[[#This Row],[4/1/2022]:[6/30/2022]], "&gt;0"), 0)</f>
        <v>26.293333333333333</v>
      </c>
      <c r="F1499" s="1">
        <f>IFERROR(AVEDEV(Customer_Revenue[[#This Row],[4/1/2022]:[6/30/2022]]),0)</f>
        <v>0.52444444444444471</v>
      </c>
      <c r="G1499" s="1">
        <f>IFERROR(MAX(0,#REF!-#REF!),0)</f>
        <v>0</v>
      </c>
      <c r="H1499" s="1">
        <f>IFERROR(#REF!+#REF!,0)</f>
        <v>0</v>
      </c>
      <c r="I1499" s="2">
        <f>IFERROR(AVERAGEIF(Customer_Revenue[[#This Row],[4/1/2022]:[9/30/2022]], "&gt;0"),0)</f>
        <v>26.625</v>
      </c>
      <c r="J1499" s="1">
        <f>IFERROR(AVEDEV(Customer_Revenue[[#This Row],[4/1/2022]:[9/30/2022]]),0)</f>
        <v>0.48333333333333311</v>
      </c>
      <c r="K1499" s="1">
        <f>IFERROR(MAX(0,Customer_Revenue[[#This Row],[Q3 Mean]]-Customer_Revenue[[#This Row],[Q3 Mean Absolute Deviation]]),0)</f>
        <v>26.141666666666666</v>
      </c>
      <c r="L1499" s="1">
        <f>IFERROR(MAX(0,Customer_Revenue[[#This Row],[Q3 Mean]]+Customer_Revenue[[#This Row],[Q3 Mean Absolute Deviation]]),0)</f>
        <v>27.108333333333334</v>
      </c>
      <c r="M1499" s="2">
        <f>IFERROR(AVERAGEIF(Customer_Revenue[[#This Row],[10/1/2021]:[3/31/2022]], "&gt;0"),0)</f>
        <v>49.3</v>
      </c>
      <c r="N1499" s="1">
        <f>IFERROR(AVEDEV(Customer_Revenue[[#This Row],[10/1/2021]:[3/31/2022]]),0)</f>
        <v>15.09375</v>
      </c>
      <c r="O1499" s="1">
        <f>IFERROR(MAX(0,#REF!-#REF!),0)</f>
        <v>0</v>
      </c>
      <c r="P1499" s="1">
        <f>IFERROR(#REF!+#REF!,0)</f>
        <v>0</v>
      </c>
      <c r="Q1499">
        <v>15519</v>
      </c>
      <c r="Z1499">
        <v>0</v>
      </c>
      <c r="AA1499">
        <v>25.9</v>
      </c>
      <c r="AR1499">
        <v>53.2</v>
      </c>
      <c r="BL1499">
        <v>53.2</v>
      </c>
      <c r="CF1499">
        <v>53.2</v>
      </c>
      <c r="CK1499" s="17"/>
      <c r="CZ1499">
        <v>53.2</v>
      </c>
      <c r="DT1499">
        <v>53.2</v>
      </c>
      <c r="EN1499">
        <v>53.2</v>
      </c>
      <c r="FH1499">
        <v>25.9</v>
      </c>
      <c r="GB1499">
        <v>25.9</v>
      </c>
      <c r="GV1499">
        <v>27.08</v>
      </c>
      <c r="HP1499">
        <v>27.08</v>
      </c>
      <c r="IJ1499">
        <v>27.08</v>
      </c>
      <c r="JD1499">
        <v>26.71</v>
      </c>
    </row>
    <row r="1500" spans="1:278" x14ac:dyDescent="0.3">
      <c r="A1500" s="2">
        <f>IFERROR(AVERAGEIF(Customer_Revenue[[#This Row],[1/3/2022]:[3/31/2022]], "&gt;0"), 0)</f>
        <v>333.51500000000004</v>
      </c>
      <c r="B1500" s="1">
        <f>IFERROR(AVEDEV(Customer_Revenue[[#This Row],[1/3/2022]:[3/31/2022]]),0)</f>
        <v>4.0550000000000068</v>
      </c>
      <c r="C1500" s="1">
        <f>IFERROR(MAX(0,#REF!-#REF!),0)</f>
        <v>0</v>
      </c>
      <c r="D1500" s="1">
        <f>IFERROR(#REF!+#REF!,0)</f>
        <v>0</v>
      </c>
      <c r="E1500" s="2">
        <f>IFERROR(AVERAGEIF(Customer_Revenue[[#This Row],[4/1/2022]:[6/30/2022]], "&gt;0"), 0)</f>
        <v>365.1969230769231</v>
      </c>
      <c r="F1500" s="1">
        <f>IFERROR(AVEDEV(Customer_Revenue[[#This Row],[4/1/2022]:[6/30/2022]]),0)</f>
        <v>84.678666666666629</v>
      </c>
      <c r="G1500" s="1">
        <f>IFERROR(MAX(0,#REF!-#REF!),0)</f>
        <v>0</v>
      </c>
      <c r="H1500" s="1">
        <f>IFERROR(#REF!+#REF!,0)</f>
        <v>0</v>
      </c>
      <c r="I1500" s="2">
        <f>IFERROR(AVERAGEIF(Customer_Revenue[[#This Row],[4/1/2022]:[9/30/2022]], "&gt;0"),0)</f>
        <v>344.05925925925936</v>
      </c>
      <c r="J1500" s="1">
        <f>IFERROR(AVEDEV(Customer_Revenue[[#This Row],[4/1/2022]:[9/30/2022]]),0)</f>
        <v>77.33277835587927</v>
      </c>
      <c r="K1500" s="1">
        <f>IFERROR(MAX(0,Customer_Revenue[[#This Row],[Q3 Mean]]-Customer_Revenue[[#This Row],[Q3 Mean Absolute Deviation]]),0)</f>
        <v>266.72648090338009</v>
      </c>
      <c r="L1500" s="1">
        <f>IFERROR(MAX(0,Customer_Revenue[[#This Row],[Q3 Mean]]+Customer_Revenue[[#This Row],[Q3 Mean Absolute Deviation]]),0)</f>
        <v>421.39203761513863</v>
      </c>
      <c r="M1500" s="2">
        <f>IFERROR(AVERAGEIF(Customer_Revenue[[#This Row],[10/1/2021]:[3/31/2022]], "&gt;0"),0)</f>
        <v>333.49043478260865</v>
      </c>
      <c r="N1500" s="1">
        <f>IFERROR(AVEDEV(Customer_Revenue[[#This Row],[10/1/2021]:[3/31/2022]]),0)</f>
        <v>68.079408284023714</v>
      </c>
      <c r="O1500" s="1">
        <f>IFERROR(MAX(0,#REF!-#REF!),0)</f>
        <v>0</v>
      </c>
      <c r="P1500" s="1">
        <f>IFERROR(#REF!+#REF!,0)</f>
        <v>0</v>
      </c>
      <c r="Q1500">
        <v>15520</v>
      </c>
      <c r="T1500">
        <v>315.81</v>
      </c>
      <c r="Y1500">
        <v>323.91000000000003</v>
      </c>
      <c r="AD1500">
        <v>340.81</v>
      </c>
      <c r="AH1500">
        <v>323.91000000000003</v>
      </c>
      <c r="AL1500">
        <v>329.46</v>
      </c>
      <c r="AQ1500">
        <v>362.57</v>
      </c>
      <c r="AV1500">
        <v>329.46</v>
      </c>
      <c r="BA1500">
        <v>337.57</v>
      </c>
      <c r="BF1500">
        <v>0</v>
      </c>
      <c r="BK1500">
        <v>337.57</v>
      </c>
      <c r="BP1500">
        <v>329.46</v>
      </c>
      <c r="BU1500">
        <v>337.57</v>
      </c>
      <c r="BZ1500">
        <v>0</v>
      </c>
      <c r="CE1500">
        <v>0</v>
      </c>
      <c r="CJ1500">
        <v>329.46</v>
      </c>
      <c r="CK1500" s="17"/>
      <c r="CO1500">
        <v>337.57</v>
      </c>
      <c r="CT1500">
        <v>329.46</v>
      </c>
      <c r="CY1500">
        <v>337.57</v>
      </c>
      <c r="DD1500">
        <v>329.46</v>
      </c>
      <c r="DI1500">
        <v>337.57</v>
      </c>
      <c r="DN1500">
        <v>329.46</v>
      </c>
      <c r="DS1500">
        <v>337.57</v>
      </c>
      <c r="DX1500">
        <v>329.46</v>
      </c>
      <c r="EC1500">
        <v>337.57</v>
      </c>
      <c r="EH1500">
        <v>329.46</v>
      </c>
      <c r="EM1500">
        <v>337.57</v>
      </c>
      <c r="ER1500">
        <v>504.46</v>
      </c>
      <c r="EW1500">
        <v>473.92</v>
      </c>
      <c r="FA1500">
        <v>315.81</v>
      </c>
      <c r="FB1500">
        <v>0</v>
      </c>
      <c r="FG1500">
        <v>548.91999999999996</v>
      </c>
      <c r="FL1500">
        <v>315.81</v>
      </c>
      <c r="FQ1500">
        <v>323.92</v>
      </c>
      <c r="FV1500">
        <v>340.81</v>
      </c>
      <c r="GA1500">
        <v>323.92</v>
      </c>
      <c r="GF1500">
        <v>315.81</v>
      </c>
      <c r="GJ1500">
        <v>325.10000000000002</v>
      </c>
      <c r="GK1500">
        <v>0</v>
      </c>
      <c r="GP1500">
        <v>316.99</v>
      </c>
      <c r="GU1500">
        <v>325.10000000000002</v>
      </c>
      <c r="GZ1500">
        <v>316.99</v>
      </c>
      <c r="HE1500">
        <v>325.10000000000002</v>
      </c>
      <c r="HI1500">
        <v>316.99</v>
      </c>
      <c r="HJ1500">
        <v>0</v>
      </c>
      <c r="HO1500">
        <v>325.10000000000002</v>
      </c>
      <c r="HT1500">
        <v>316.99</v>
      </c>
      <c r="HY1500">
        <v>325.10000000000002</v>
      </c>
      <c r="ID1500">
        <v>316.99</v>
      </c>
      <c r="II1500">
        <v>325.10000000000002</v>
      </c>
      <c r="IN1500">
        <v>316.62</v>
      </c>
      <c r="IS1500">
        <v>324.73</v>
      </c>
      <c r="IX1500">
        <v>316.62</v>
      </c>
      <c r="JB1500">
        <v>324.73</v>
      </c>
      <c r="JC1500">
        <v>0</v>
      </c>
      <c r="JH1500">
        <v>366.62</v>
      </c>
      <c r="JM1500">
        <v>324.73</v>
      </c>
      <c r="JR1500">
        <v>316.62</v>
      </c>
    </row>
    <row r="1501" spans="1:278" x14ac:dyDescent="0.3">
      <c r="A1501" s="2">
        <f>IFERROR(AVERAGEIF(Customer_Revenue[[#This Row],[1/3/2022]:[3/31/2022]], "&gt;0"), 0)</f>
        <v>5.9399999999999986</v>
      </c>
      <c r="B1501" s="1">
        <f>IFERROR(AVEDEV(Customer_Revenue[[#This Row],[1/3/2022]:[3/31/2022]]),0)</f>
        <v>1.7763568394002505E-15</v>
      </c>
      <c r="C1501" s="1">
        <f>IFERROR(MAX(0,#REF!-#REF!),0)</f>
        <v>0</v>
      </c>
      <c r="D1501" s="1">
        <f>IFERROR(#REF!+#REF!,0)</f>
        <v>0</v>
      </c>
      <c r="E1501" s="2">
        <f>IFERROR(AVERAGEIF(Customer_Revenue[[#This Row],[4/1/2022]:[6/30/2022]], "&gt;0"), 0)</f>
        <v>5.9399999999999986</v>
      </c>
      <c r="F1501" s="1">
        <f>IFERROR(AVEDEV(Customer_Revenue[[#This Row],[4/1/2022]:[6/30/2022]]),0)</f>
        <v>1.9008000000000014</v>
      </c>
      <c r="G1501" s="1">
        <f>IFERROR(MAX(0,#REF!-#REF!),0)</f>
        <v>0</v>
      </c>
      <c r="H1501" s="1">
        <f>IFERROR(#REF!+#REF!,0)</f>
        <v>0</v>
      </c>
      <c r="I1501" s="2">
        <f>IFERROR(AVERAGEIF(Customer_Revenue[[#This Row],[4/1/2022]:[9/30/2022]], "&gt;0"),0)</f>
        <v>5.9399999999999986</v>
      </c>
      <c r="J1501" s="1">
        <f>IFERROR(AVEDEV(Customer_Revenue[[#This Row],[4/1/2022]:[9/30/2022]]),0)</f>
        <v>2.8817122473246117</v>
      </c>
      <c r="K1501" s="1">
        <f>IFERROR(MAX(0,Customer_Revenue[[#This Row],[Q3 Mean]]-Customer_Revenue[[#This Row],[Q3 Mean Absolute Deviation]]),0)</f>
        <v>3.0582877526753869</v>
      </c>
      <c r="L1501" s="1">
        <f>IFERROR(MAX(0,Customer_Revenue[[#This Row],[Q3 Mean]]+Customer_Revenue[[#This Row],[Q3 Mean Absolute Deviation]]),0)</f>
        <v>8.8217122473246103</v>
      </c>
      <c r="M1501" s="2">
        <f>IFERROR(AVERAGEIF(Customer_Revenue[[#This Row],[10/1/2021]:[3/31/2022]], "&gt;0"),0)</f>
        <v>5.9399999999999986</v>
      </c>
      <c r="N1501" s="1">
        <f>IFERROR(AVEDEV(Customer_Revenue[[#This Row],[10/1/2021]:[3/31/2022]]),0)</f>
        <v>1.2126035502958594</v>
      </c>
      <c r="O1501" s="1">
        <f>IFERROR(MAX(0,#REF!-#REF!),0)</f>
        <v>0</v>
      </c>
      <c r="P1501" s="1">
        <f>IFERROR(#REF!+#REF!,0)</f>
        <v>0</v>
      </c>
      <c r="Q1501">
        <v>15521</v>
      </c>
      <c r="T1501">
        <v>5.94</v>
      </c>
      <c r="Y1501">
        <v>5.94</v>
      </c>
      <c r="AD1501">
        <v>5.94</v>
      </c>
      <c r="AH1501">
        <v>5.94</v>
      </c>
      <c r="AL1501">
        <v>5.94</v>
      </c>
      <c r="AQ1501">
        <v>5.94</v>
      </c>
      <c r="AV1501">
        <v>5.94</v>
      </c>
      <c r="BA1501">
        <v>5.94</v>
      </c>
      <c r="BF1501">
        <v>0</v>
      </c>
      <c r="BK1501">
        <v>5.94</v>
      </c>
      <c r="BP1501">
        <v>5.94</v>
      </c>
      <c r="BU1501">
        <v>5.94</v>
      </c>
      <c r="BZ1501">
        <v>0</v>
      </c>
      <c r="CE1501">
        <v>0</v>
      </c>
      <c r="CJ1501">
        <v>5.94</v>
      </c>
      <c r="CK1501" s="17"/>
      <c r="CO1501">
        <v>5.94</v>
      </c>
      <c r="CT1501">
        <v>5.94</v>
      </c>
      <c r="CY1501">
        <v>5.94</v>
      </c>
      <c r="DD1501">
        <v>5.94</v>
      </c>
      <c r="DI1501">
        <v>5.94</v>
      </c>
      <c r="DN1501">
        <v>5.94</v>
      </c>
      <c r="DS1501">
        <v>5.94</v>
      </c>
      <c r="DX1501">
        <v>5.94</v>
      </c>
      <c r="EC1501">
        <v>5.94</v>
      </c>
      <c r="EH1501">
        <v>5.94</v>
      </c>
      <c r="EM1501">
        <v>5.94</v>
      </c>
      <c r="ER1501">
        <v>5.94</v>
      </c>
      <c r="EW1501">
        <v>5.94</v>
      </c>
      <c r="FA1501">
        <v>5.94</v>
      </c>
      <c r="FB1501">
        <v>0</v>
      </c>
      <c r="FG1501">
        <v>5.94</v>
      </c>
      <c r="FL1501">
        <v>5.94</v>
      </c>
      <c r="FQ1501">
        <v>5.94</v>
      </c>
      <c r="FV1501">
        <v>5.94</v>
      </c>
      <c r="GA1501">
        <v>5.94</v>
      </c>
      <c r="GF1501">
        <v>5.94</v>
      </c>
      <c r="GJ1501">
        <v>5.94</v>
      </c>
      <c r="GK1501">
        <v>0</v>
      </c>
      <c r="GP1501">
        <v>5.94</v>
      </c>
      <c r="GU1501">
        <v>5.94</v>
      </c>
      <c r="GZ1501">
        <v>0</v>
      </c>
      <c r="HE1501">
        <v>0</v>
      </c>
      <c r="HJ1501">
        <v>0</v>
      </c>
      <c r="HO1501">
        <v>0</v>
      </c>
      <c r="HT1501">
        <v>0</v>
      </c>
      <c r="HY1501">
        <v>0</v>
      </c>
      <c r="ID1501">
        <v>0</v>
      </c>
      <c r="II1501">
        <v>0</v>
      </c>
      <c r="IN1501">
        <v>0</v>
      </c>
      <c r="IS1501">
        <v>0</v>
      </c>
      <c r="IX1501">
        <v>0</v>
      </c>
      <c r="JC1501">
        <v>0</v>
      </c>
      <c r="JH1501">
        <v>0</v>
      </c>
      <c r="JM1501">
        <v>0</v>
      </c>
      <c r="JR1501">
        <v>0</v>
      </c>
    </row>
    <row r="1502" spans="1:278" x14ac:dyDescent="0.3">
      <c r="A1502" s="2">
        <f>IFERROR(AVERAGEIF(Customer_Revenue[[#This Row],[1/3/2022]:[3/31/2022]], "&gt;0"), 0)</f>
        <v>1109.6033333333337</v>
      </c>
      <c r="B1502" s="1">
        <f>IFERROR(AVEDEV(Customer_Revenue[[#This Row],[1/3/2022]:[3/31/2022]]),0)</f>
        <v>274.53142857142836</v>
      </c>
      <c r="C1502" s="1">
        <f>IFERROR(MAX(0,#REF!-#REF!),0)</f>
        <v>0</v>
      </c>
      <c r="D1502" s="1">
        <f>IFERROR(#REF!+#REF!,0)</f>
        <v>0</v>
      </c>
      <c r="E1502" s="2">
        <f>IFERROR(AVERAGEIF(Customer_Revenue[[#This Row],[4/1/2022]:[6/30/2022]], "&gt;0"), 0)</f>
        <v>1038.3349999999998</v>
      </c>
      <c r="F1502" s="1">
        <f>IFERROR(AVEDEV(Customer_Revenue[[#This Row],[4/1/2022]:[6/30/2022]]),0)</f>
        <v>451.83648437500005</v>
      </c>
      <c r="G1502" s="1">
        <f>IFERROR(MAX(0,#REF!-#REF!),0)</f>
        <v>0</v>
      </c>
      <c r="H1502" s="1">
        <f>IFERROR(#REF!+#REF!,0)</f>
        <v>0</v>
      </c>
      <c r="I1502" s="2">
        <f>IFERROR(AVERAGEIF(Customer_Revenue[[#This Row],[4/1/2022]:[9/30/2022]], "&gt;0"),0)</f>
        <v>1018.5531034482754</v>
      </c>
      <c r="J1502" s="1">
        <f>IFERROR(AVEDEV(Customer_Revenue[[#This Row],[4/1/2022]:[9/30/2022]]),0)</f>
        <v>344.65859375000036</v>
      </c>
      <c r="K1502" s="1">
        <f>IFERROR(MAX(0,Customer_Revenue[[#This Row],[Q3 Mean]]-Customer_Revenue[[#This Row],[Q3 Mean Absolute Deviation]]),0)</f>
        <v>673.89450969827499</v>
      </c>
      <c r="L1502" s="1">
        <f>IFERROR(MAX(0,Customer_Revenue[[#This Row],[Q3 Mean]]+Customer_Revenue[[#This Row],[Q3 Mean Absolute Deviation]]),0)</f>
        <v>1363.2116971982757</v>
      </c>
      <c r="M1502" s="2">
        <f>IFERROR(AVERAGEIF(Customer_Revenue[[#This Row],[10/1/2021]:[3/31/2022]], "&gt;0"),0)</f>
        <v>1099.2795652173916</v>
      </c>
      <c r="N1502" s="1">
        <f>IFERROR(AVEDEV(Customer_Revenue[[#This Row],[10/1/2021]:[3/31/2022]]),0)</f>
        <v>323.83048469387762</v>
      </c>
      <c r="O1502" s="1">
        <f>IFERROR(MAX(0,#REF!-#REF!),0)</f>
        <v>0</v>
      </c>
      <c r="P1502" s="1">
        <f>IFERROR(#REF!+#REF!,0)</f>
        <v>0</v>
      </c>
      <c r="Q1502">
        <v>15522</v>
      </c>
      <c r="T1502">
        <v>1057.32</v>
      </c>
      <c r="Y1502">
        <v>1056.58</v>
      </c>
      <c r="AD1502">
        <v>1082.32</v>
      </c>
      <c r="AH1502">
        <v>1058.06</v>
      </c>
      <c r="AL1502">
        <v>1103.8900000000001</v>
      </c>
      <c r="AQ1502">
        <v>1101.67</v>
      </c>
      <c r="AV1502">
        <v>1101.67</v>
      </c>
      <c r="BA1502">
        <v>1101.67</v>
      </c>
      <c r="BF1502">
        <v>0</v>
      </c>
      <c r="BK1502">
        <v>1101.67</v>
      </c>
      <c r="BP1502">
        <v>1101.67</v>
      </c>
      <c r="BU1502">
        <v>1101.67</v>
      </c>
      <c r="BZ1502">
        <v>0</v>
      </c>
      <c r="CE1502">
        <v>0</v>
      </c>
      <c r="CJ1502">
        <v>1101.67</v>
      </c>
      <c r="CK1502" s="17"/>
      <c r="CO1502">
        <v>1101.67</v>
      </c>
      <c r="CT1502">
        <v>1101.67</v>
      </c>
      <c r="CY1502">
        <v>1101.67</v>
      </c>
      <c r="DD1502">
        <v>1126.67</v>
      </c>
      <c r="DF1502">
        <v>-11.4</v>
      </c>
      <c r="DI1502">
        <v>1090.27</v>
      </c>
      <c r="DJ1502">
        <v>-11.4</v>
      </c>
      <c r="DN1502">
        <v>1115.27</v>
      </c>
      <c r="DS1502">
        <v>1090.27</v>
      </c>
      <c r="DX1502">
        <v>1090.27</v>
      </c>
      <c r="EC1502">
        <v>1090.27</v>
      </c>
      <c r="EH1502">
        <v>1215.27</v>
      </c>
      <c r="EM1502">
        <v>1090.27</v>
      </c>
      <c r="ER1502">
        <v>1265.27</v>
      </c>
      <c r="EW1502">
        <v>1392.96</v>
      </c>
      <c r="FA1502">
        <v>1042.96</v>
      </c>
      <c r="FB1502">
        <v>0</v>
      </c>
      <c r="FG1502">
        <v>1242.96</v>
      </c>
      <c r="FL1502">
        <v>1042.96</v>
      </c>
      <c r="FQ1502">
        <v>1042.96</v>
      </c>
      <c r="FS1502">
        <v>-1125</v>
      </c>
      <c r="FV1502">
        <v>1097.4000000000001</v>
      </c>
      <c r="GA1502">
        <v>1069.44</v>
      </c>
      <c r="GF1502">
        <v>1045.92</v>
      </c>
      <c r="GJ1502">
        <v>1044.1400000000001</v>
      </c>
      <c r="GK1502">
        <v>25</v>
      </c>
      <c r="GP1502">
        <v>1109.96</v>
      </c>
      <c r="GU1502">
        <v>1044.1400000000001</v>
      </c>
      <c r="GZ1502">
        <v>1070.6199999999999</v>
      </c>
      <c r="HE1502">
        <v>1079.26</v>
      </c>
      <c r="HI1502">
        <v>1054.26</v>
      </c>
      <c r="HJ1502">
        <v>25</v>
      </c>
      <c r="HO1502">
        <v>1054.26</v>
      </c>
      <c r="HT1502">
        <v>1079.26</v>
      </c>
      <c r="HY1502">
        <v>1079.26</v>
      </c>
      <c r="ID1502">
        <v>1054.26</v>
      </c>
      <c r="II1502">
        <v>1054.26</v>
      </c>
      <c r="IN1502">
        <v>1078.8900000000001</v>
      </c>
      <c r="IS1502">
        <v>1078.8900000000001</v>
      </c>
      <c r="IX1502">
        <v>1053.8900000000001</v>
      </c>
      <c r="JB1502">
        <v>1048.19</v>
      </c>
      <c r="JC1502">
        <v>0</v>
      </c>
      <c r="JH1502">
        <v>1153.8900000000001</v>
      </c>
      <c r="JM1502">
        <v>1053.8900000000001</v>
      </c>
      <c r="JR1502">
        <v>1053.8900000000001</v>
      </c>
    </row>
    <row r="1503" spans="1:278" x14ac:dyDescent="0.3">
      <c r="A1503" s="2">
        <f>IFERROR(AVERAGEIF(Customer_Revenue[[#This Row],[1/3/2022]:[3/31/2022]], "&gt;0"), 0)</f>
        <v>85.203333333333333</v>
      </c>
      <c r="B1503" s="1">
        <f>IFERROR(AVEDEV(Customer_Revenue[[#This Row],[1/3/2022]:[3/31/2022]]),0)</f>
        <v>18.539171597633132</v>
      </c>
      <c r="C1503" s="1">
        <f>IFERROR(MAX(0,#REF!-#REF!),0)</f>
        <v>0</v>
      </c>
      <c r="D1503" s="1">
        <f>IFERROR(#REF!+#REF!,0)</f>
        <v>0</v>
      </c>
      <c r="E1503" s="2">
        <f>IFERROR(AVERAGEIF(Customer_Revenue[[#This Row],[4/1/2022]:[6/30/2022]], "&gt;0"), 0)</f>
        <v>68.372307692307686</v>
      </c>
      <c r="F1503" s="1">
        <f>IFERROR(AVEDEV(Customer_Revenue[[#This Row],[4/1/2022]:[6/30/2022]]),0)</f>
        <v>19.545599999999997</v>
      </c>
      <c r="G1503" s="1">
        <f>IFERROR(MAX(0,#REF!-#REF!),0)</f>
        <v>0</v>
      </c>
      <c r="H1503" s="1">
        <f>IFERROR(#REF!+#REF!,0)</f>
        <v>0</v>
      </c>
      <c r="I1503" s="2">
        <f>IFERROR(AVERAGEIF(Customer_Revenue[[#This Row],[4/1/2022]:[9/30/2022]], "&gt;0"),0)</f>
        <v>57.733333333333377</v>
      </c>
      <c r="J1503" s="1">
        <f>IFERROR(AVEDEV(Customer_Revenue[[#This Row],[4/1/2022]:[9/30/2022]]),0)</f>
        <v>16.253569198751293</v>
      </c>
      <c r="K1503" s="1">
        <f>IFERROR(MAX(0,Customer_Revenue[[#This Row],[Q3 Mean]]-Customer_Revenue[[#This Row],[Q3 Mean Absolute Deviation]]),0)</f>
        <v>41.479764134582084</v>
      </c>
      <c r="L1503" s="1">
        <f>IFERROR(MAX(0,Customer_Revenue[[#This Row],[Q3 Mean]]+Customer_Revenue[[#This Row],[Q3 Mean Absolute Deviation]]),0)</f>
        <v>73.98690253208467</v>
      </c>
      <c r="M1503" s="2">
        <f>IFERROR(AVERAGEIF(Customer_Revenue[[#This Row],[10/1/2021]:[3/31/2022]], "&gt;0"),0)</f>
        <v>85.47043478260872</v>
      </c>
      <c r="N1503" s="1">
        <f>IFERROR(AVEDEV(Customer_Revenue[[#This Row],[10/1/2021]:[3/31/2022]]),0)</f>
        <v>24.147654320987634</v>
      </c>
      <c r="O1503" s="1">
        <f>IFERROR(MAX(0,#REF!-#REF!),0)</f>
        <v>0</v>
      </c>
      <c r="P1503" s="1">
        <f>IFERROR(#REF!+#REF!,0)</f>
        <v>0</v>
      </c>
      <c r="Q1503">
        <v>15524</v>
      </c>
      <c r="T1503">
        <v>77.58</v>
      </c>
      <c r="Y1503">
        <v>86.58</v>
      </c>
      <c r="AD1503">
        <v>86.58</v>
      </c>
      <c r="AH1503">
        <v>86.58</v>
      </c>
      <c r="AL1503">
        <v>86.58</v>
      </c>
      <c r="AQ1503">
        <v>86.58</v>
      </c>
      <c r="AV1503">
        <v>86.58</v>
      </c>
      <c r="BA1503">
        <v>86.58</v>
      </c>
      <c r="BF1503">
        <v>0</v>
      </c>
      <c r="BK1503">
        <v>86.58</v>
      </c>
      <c r="BP1503">
        <v>86.58</v>
      </c>
      <c r="BU1503">
        <v>86.58</v>
      </c>
      <c r="BZ1503">
        <v>0</v>
      </c>
      <c r="CE1503">
        <v>0</v>
      </c>
      <c r="CJ1503">
        <v>86.58</v>
      </c>
      <c r="CK1503" s="17"/>
      <c r="CO1503">
        <v>86.58</v>
      </c>
      <c r="CT1503">
        <v>90.64</v>
      </c>
      <c r="CY1503">
        <v>70.64</v>
      </c>
      <c r="DD1503">
        <v>120.64</v>
      </c>
      <c r="DI1503">
        <v>80.64</v>
      </c>
      <c r="DM1503">
        <v>-40</v>
      </c>
      <c r="DN1503">
        <v>80.64</v>
      </c>
      <c r="DS1503">
        <v>80.64</v>
      </c>
      <c r="DX1503">
        <v>80.64</v>
      </c>
      <c r="EC1503">
        <v>80.64</v>
      </c>
      <c r="EH1503">
        <v>86.58</v>
      </c>
      <c r="EM1503">
        <v>77.58</v>
      </c>
      <c r="ER1503">
        <v>77.58</v>
      </c>
      <c r="EW1503">
        <v>77.58</v>
      </c>
      <c r="FA1503">
        <v>77.58</v>
      </c>
      <c r="FB1503">
        <v>0</v>
      </c>
      <c r="FG1503">
        <v>77.58</v>
      </c>
      <c r="FL1503">
        <v>77.58</v>
      </c>
      <c r="FQ1503">
        <v>77.58</v>
      </c>
      <c r="FV1503">
        <v>77.58</v>
      </c>
      <c r="GA1503">
        <v>77.58</v>
      </c>
      <c r="GF1503">
        <v>53.64</v>
      </c>
      <c r="GJ1503">
        <v>53.64</v>
      </c>
      <c r="GK1503">
        <v>0</v>
      </c>
      <c r="GP1503">
        <v>53.64</v>
      </c>
      <c r="GU1503">
        <v>53.64</v>
      </c>
      <c r="GZ1503">
        <v>53.64</v>
      </c>
      <c r="HE1503">
        <v>53.64</v>
      </c>
      <c r="HI1503">
        <v>53.64</v>
      </c>
      <c r="HJ1503">
        <v>0</v>
      </c>
      <c r="HO1503">
        <v>53.64</v>
      </c>
      <c r="HT1503">
        <v>53.64</v>
      </c>
      <c r="HY1503">
        <v>53.64</v>
      </c>
      <c r="ID1503">
        <v>44.64</v>
      </c>
      <c r="II1503">
        <v>44.64</v>
      </c>
      <c r="IN1503">
        <v>44.64</v>
      </c>
      <c r="IS1503">
        <v>44.64</v>
      </c>
      <c r="IX1503">
        <v>44.64</v>
      </c>
      <c r="JB1503">
        <v>44.64</v>
      </c>
      <c r="JC1503">
        <v>0</v>
      </c>
      <c r="JH1503">
        <v>44.64</v>
      </c>
      <c r="JM1503">
        <v>44.64</v>
      </c>
      <c r="JR1503">
        <v>44.64</v>
      </c>
    </row>
    <row r="1504" spans="1:278" x14ac:dyDescent="0.3">
      <c r="A1504" s="2">
        <f>IFERROR(AVERAGEIF(Customer_Revenue[[#This Row],[1/3/2022]:[3/31/2022]], "&gt;0"), 0)</f>
        <v>51.340000000000025</v>
      </c>
      <c r="B1504" s="1">
        <f>IFERROR(AVEDEV(Customer_Revenue[[#This Row],[1/3/2022]:[3/31/2022]]),0)</f>
        <v>2.1316282072803006E-14</v>
      </c>
      <c r="C1504" s="1">
        <f>IFERROR(MAX(0,#REF!-#REF!),0)</f>
        <v>0</v>
      </c>
      <c r="D1504" s="1">
        <f>IFERROR(#REF!+#REF!,0)</f>
        <v>0</v>
      </c>
      <c r="E1504" s="2">
        <f>IFERROR(AVERAGEIF(Customer_Revenue[[#This Row],[4/1/2022]:[6/30/2022]], "&gt;0"), 0)</f>
        <v>51.793846153846161</v>
      </c>
      <c r="F1504" s="1">
        <f>IFERROR(AVEDEV(Customer_Revenue[[#This Row],[4/1/2022]:[6/30/2022]]),0)</f>
        <v>0.5585798816568055</v>
      </c>
      <c r="G1504" s="1">
        <f>IFERROR(MAX(0,#REF!-#REF!),0)</f>
        <v>0</v>
      </c>
      <c r="H1504" s="1">
        <f>IFERROR(#REF!+#REF!,0)</f>
        <v>0</v>
      </c>
      <c r="I1504" s="2">
        <f>IFERROR(AVERAGEIF(Customer_Revenue[[#This Row],[4/1/2022]:[9/30/2022]], "&gt;0"),0)</f>
        <v>52.05730769230771</v>
      </c>
      <c r="J1504" s="1">
        <f>IFERROR(AVEDEV(Customer_Revenue[[#This Row],[4/1/2022]:[9/30/2022]]),0)</f>
        <v>0.44142011834318851</v>
      </c>
      <c r="K1504" s="1">
        <f>IFERROR(MAX(0,Customer_Revenue[[#This Row],[Q3 Mean]]-Customer_Revenue[[#This Row],[Q3 Mean Absolute Deviation]]),0)</f>
        <v>51.615887573964521</v>
      </c>
      <c r="L1504" s="1">
        <f>IFERROR(MAX(0,Customer_Revenue[[#This Row],[Q3 Mean]]+Customer_Revenue[[#This Row],[Q3 Mean Absolute Deviation]]),0)</f>
        <v>52.498727810650898</v>
      </c>
      <c r="M1504" s="2">
        <f>IFERROR(AVERAGEIF(Customer_Revenue[[#This Row],[10/1/2021]:[3/31/2022]], "&gt;0"),0)</f>
        <v>51.34</v>
      </c>
      <c r="N1504" s="1">
        <f>IFERROR(AVEDEV(Customer_Revenue[[#This Row],[10/1/2021]:[3/31/2022]]),0)</f>
        <v>7.2908875739645023</v>
      </c>
      <c r="O1504" s="1">
        <f>IFERROR(MAX(0,#REF!-#REF!),0)</f>
        <v>0</v>
      </c>
      <c r="P1504" s="1">
        <f>IFERROR(#REF!+#REF!,0)</f>
        <v>0</v>
      </c>
      <c r="Q1504">
        <v>15525</v>
      </c>
      <c r="V1504">
        <v>51.34</v>
      </c>
      <c r="AA1504">
        <v>51.34</v>
      </c>
      <c r="AE1504">
        <v>51.34</v>
      </c>
      <c r="AJ1504">
        <v>51.34</v>
      </c>
      <c r="AO1504">
        <v>51.34</v>
      </c>
      <c r="AT1504">
        <v>51.34</v>
      </c>
      <c r="AY1504">
        <v>51.34</v>
      </c>
      <c r="BD1504">
        <v>51.34</v>
      </c>
      <c r="BI1504">
        <v>51.34</v>
      </c>
      <c r="BN1504">
        <v>51.34</v>
      </c>
      <c r="BS1504">
        <v>51.34</v>
      </c>
      <c r="BX1504">
        <v>0</v>
      </c>
      <c r="CC1504">
        <v>0</v>
      </c>
      <c r="CH1504">
        <v>51.34</v>
      </c>
      <c r="CK1504" s="17"/>
      <c r="CM1504">
        <v>51.34</v>
      </c>
      <c r="CR1504">
        <v>51.34</v>
      </c>
      <c r="CW1504">
        <v>51.34</v>
      </c>
      <c r="DB1504">
        <v>51.34</v>
      </c>
      <c r="DG1504">
        <v>51.34</v>
      </c>
      <c r="DL1504">
        <v>51.34</v>
      </c>
      <c r="DQ1504">
        <v>51.34</v>
      </c>
      <c r="DV1504">
        <v>51.34</v>
      </c>
      <c r="EA1504">
        <v>51.34</v>
      </c>
      <c r="EF1504">
        <v>51.34</v>
      </c>
      <c r="EK1504">
        <v>51.34</v>
      </c>
      <c r="EP1504">
        <v>51.34</v>
      </c>
      <c r="EU1504">
        <v>51.34</v>
      </c>
      <c r="EZ1504">
        <v>51.34</v>
      </c>
      <c r="FE1504">
        <v>51.34</v>
      </c>
      <c r="FJ1504">
        <v>51.34</v>
      </c>
      <c r="FO1504">
        <v>51.34</v>
      </c>
      <c r="FT1504">
        <v>51.34</v>
      </c>
      <c r="FY1504">
        <v>51.34</v>
      </c>
      <c r="GD1504">
        <v>51.34</v>
      </c>
      <c r="GI1504">
        <v>52.52</v>
      </c>
      <c r="GN1504">
        <v>52.52</v>
      </c>
      <c r="GS1504">
        <v>52.52</v>
      </c>
      <c r="GX1504">
        <v>52.52</v>
      </c>
      <c r="HC1504">
        <v>52.52</v>
      </c>
      <c r="HH1504">
        <v>52.52</v>
      </c>
      <c r="HM1504">
        <v>52.52</v>
      </c>
      <c r="HR1504">
        <v>52.52</v>
      </c>
      <c r="HW1504">
        <v>52.52</v>
      </c>
      <c r="IB1504">
        <v>52.52</v>
      </c>
      <c r="IG1504">
        <v>52.52</v>
      </c>
      <c r="IL1504">
        <v>52.15</v>
      </c>
      <c r="IQ1504">
        <v>52.15</v>
      </c>
      <c r="IV1504">
        <v>52.15</v>
      </c>
      <c r="JA1504">
        <v>52.15</v>
      </c>
      <c r="JF1504">
        <v>52.15</v>
      </c>
      <c r="JK1504">
        <v>52.15</v>
      </c>
      <c r="JP1504">
        <v>52.15</v>
      </c>
    </row>
    <row r="1505" spans="1:278" x14ac:dyDescent="0.3">
      <c r="A1505" s="2">
        <f>IFERROR(AVERAGEIF(Customer_Revenue[[#This Row],[1/3/2022]:[3/31/2022]], "&gt;0"), 0)</f>
        <v>22.11</v>
      </c>
      <c r="B1505" s="1">
        <f>IFERROR(AVEDEV(Customer_Revenue[[#This Row],[1/3/2022]:[3/31/2022]]),0)</f>
        <v>0</v>
      </c>
      <c r="C1505" s="1">
        <f>IFERROR(MAX(0,#REF!-#REF!),0)</f>
        <v>0</v>
      </c>
      <c r="D1505" s="1">
        <f>IFERROR(#REF!+#REF!,0)</f>
        <v>0</v>
      </c>
      <c r="E1505" s="2">
        <f>IFERROR(AVERAGEIF(Customer_Revenue[[#This Row],[4/1/2022]:[6/30/2022]], "&gt;0"), 0)</f>
        <v>29.905000000000001</v>
      </c>
      <c r="F1505" s="1">
        <f>IFERROR(AVEDEV(Customer_Revenue[[#This Row],[4/1/2022]:[6/30/2022]]),0)</f>
        <v>7.7949999999999999</v>
      </c>
      <c r="G1505" s="1">
        <f>IFERROR(MAX(0,#REF!-#REF!),0)</f>
        <v>0</v>
      </c>
      <c r="H1505" s="1">
        <f>IFERROR(#REF!+#REF!,0)</f>
        <v>0</v>
      </c>
      <c r="I1505" s="2">
        <f>IFERROR(AVERAGEIF(Customer_Revenue[[#This Row],[4/1/2022]:[9/30/2022]], "&gt;0"),0)</f>
        <v>33.392857142857146</v>
      </c>
      <c r="J1505" s="1">
        <f>IFERROR(AVEDEV(Customer_Revenue[[#This Row],[4/1/2022]:[9/30/2022]]),0)</f>
        <v>6.4473469387755094</v>
      </c>
      <c r="K1505" s="1">
        <f>IFERROR(MAX(0,Customer_Revenue[[#This Row],[Q3 Mean]]-Customer_Revenue[[#This Row],[Q3 Mean Absolute Deviation]]),0)</f>
        <v>26.945510204081636</v>
      </c>
      <c r="L1505" s="1">
        <f>IFERROR(MAX(0,Customer_Revenue[[#This Row],[Q3 Mean]]+Customer_Revenue[[#This Row],[Q3 Mean Absolute Deviation]]),0)</f>
        <v>39.840204081632656</v>
      </c>
      <c r="M1505" s="2">
        <f>IFERROR(AVERAGEIF(Customer_Revenue[[#This Row],[10/1/2021]:[3/31/2022]], "&gt;0"),0)</f>
        <v>22.11</v>
      </c>
      <c r="N1505" s="1">
        <f>IFERROR(AVEDEV(Customer_Revenue[[#This Row],[10/1/2021]:[3/31/2022]]),0)</f>
        <v>0</v>
      </c>
      <c r="O1505" s="1">
        <f>IFERROR(MAX(0,#REF!-#REF!),0)</f>
        <v>0</v>
      </c>
      <c r="P1505" s="1">
        <f>IFERROR(#REF!+#REF!,0)</f>
        <v>0</v>
      </c>
      <c r="Q1505">
        <v>15526</v>
      </c>
      <c r="AE1505">
        <v>22.11</v>
      </c>
      <c r="AW1505">
        <v>22.11</v>
      </c>
      <c r="BQ1505">
        <v>22.11</v>
      </c>
      <c r="CK1505" s="17"/>
      <c r="CM1505">
        <v>22.11</v>
      </c>
      <c r="DE1505">
        <v>22.11</v>
      </c>
      <c r="DY1505">
        <v>22.11</v>
      </c>
      <c r="ES1505">
        <v>22.11</v>
      </c>
      <c r="FM1505">
        <v>22.11</v>
      </c>
      <c r="GG1505">
        <v>37.11</v>
      </c>
      <c r="HA1505">
        <v>38.29</v>
      </c>
      <c r="HU1505">
        <v>38.29</v>
      </c>
      <c r="IO1505">
        <v>37.92</v>
      </c>
      <c r="JI1505">
        <v>37.92</v>
      </c>
    </row>
    <row r="1506" spans="1:278" x14ac:dyDescent="0.3">
      <c r="A1506" s="2">
        <f>IFERROR(AVERAGEIF(Customer_Revenue[[#This Row],[1/3/2022]:[3/31/2022]], "&gt;0"), 0)</f>
        <v>245.37</v>
      </c>
      <c r="B1506" s="1">
        <f>IFERROR(AVEDEV(Customer_Revenue[[#This Row],[1/3/2022]:[3/31/2022]]),0)</f>
        <v>29.455384615384613</v>
      </c>
      <c r="C1506" s="1">
        <f>IFERROR(MAX(0,#REF!-#REF!),0)</f>
        <v>0</v>
      </c>
      <c r="D1506" s="1">
        <f>IFERROR(#REF!+#REF!,0)</f>
        <v>0</v>
      </c>
      <c r="E1506" s="2">
        <f>IFERROR(AVERAGEIF(Customer_Revenue[[#This Row],[4/1/2022]:[6/30/2022]], "&gt;0"), 0)</f>
        <v>187.94538461538463</v>
      </c>
      <c r="F1506" s="1">
        <f>IFERROR(AVEDEV(Customer_Revenue[[#This Row],[4/1/2022]:[6/30/2022]]),0)</f>
        <v>43.945917159763319</v>
      </c>
      <c r="G1506" s="1">
        <f>IFERROR(MAX(0,#REF!-#REF!),0)</f>
        <v>0</v>
      </c>
      <c r="H1506" s="1">
        <f>IFERROR(#REF!+#REF!,0)</f>
        <v>0</v>
      </c>
      <c r="I1506" s="2">
        <f>IFERROR(AVERAGEIF(Customer_Revenue[[#This Row],[4/1/2022]:[9/30/2022]], "&gt;0"),0)</f>
        <v>183.2269230769231</v>
      </c>
      <c r="J1506" s="1">
        <f>IFERROR(AVEDEV(Customer_Revenue[[#This Row],[4/1/2022]:[9/30/2022]]),0)</f>
        <v>38.036272189349127</v>
      </c>
      <c r="K1506" s="1">
        <f>IFERROR(MAX(0,Customer_Revenue[[#This Row],[Q3 Mean]]-Customer_Revenue[[#This Row],[Q3 Mean Absolute Deviation]]),0)</f>
        <v>145.19065088757398</v>
      </c>
      <c r="L1506" s="1">
        <f>IFERROR(MAX(0,Customer_Revenue[[#This Row],[Q3 Mean]]+Customer_Revenue[[#This Row],[Q3 Mean Absolute Deviation]]),0)</f>
        <v>221.26319526627222</v>
      </c>
      <c r="M1506" s="2">
        <f>IFERROR(AVERAGEIF(Customer_Revenue[[#This Row],[10/1/2021]:[3/31/2022]], "&gt;0"),0)</f>
        <v>238.78374999999997</v>
      </c>
      <c r="N1506" s="1">
        <f>IFERROR(AVEDEV(Customer_Revenue[[#This Row],[10/1/2021]:[3/31/2022]]),0)</f>
        <v>46.284437869822504</v>
      </c>
      <c r="O1506" s="1">
        <f>IFERROR(MAX(0,#REF!-#REF!),0)</f>
        <v>0</v>
      </c>
      <c r="P1506" s="1">
        <f>IFERROR(#REF!+#REF!,0)</f>
        <v>0</v>
      </c>
      <c r="Q1506">
        <v>15527</v>
      </c>
      <c r="V1506">
        <v>160.96</v>
      </c>
      <c r="AA1506">
        <v>153.24</v>
      </c>
      <c r="AE1506">
        <v>243.4</v>
      </c>
      <c r="AJ1506">
        <v>249.69</v>
      </c>
      <c r="AO1506">
        <v>222.43</v>
      </c>
      <c r="AT1506">
        <v>214.71</v>
      </c>
      <c r="AY1506">
        <v>304.87</v>
      </c>
      <c r="BD1506">
        <v>249.69</v>
      </c>
      <c r="BI1506">
        <v>222.43</v>
      </c>
      <c r="BN1506">
        <v>214.71</v>
      </c>
      <c r="BS1506">
        <v>304.87</v>
      </c>
      <c r="BX1506">
        <v>0</v>
      </c>
      <c r="CC1506">
        <v>0</v>
      </c>
      <c r="CH1506">
        <v>214.71</v>
      </c>
      <c r="CK1506" s="17"/>
      <c r="CM1506">
        <v>304.87</v>
      </c>
      <c r="CR1506">
        <v>249.69</v>
      </c>
      <c r="CW1506">
        <v>222.43</v>
      </c>
      <c r="DB1506">
        <v>214.71</v>
      </c>
      <c r="DG1506">
        <v>304.87</v>
      </c>
      <c r="DL1506">
        <v>249.69</v>
      </c>
      <c r="DQ1506">
        <v>222.43</v>
      </c>
      <c r="DV1506">
        <v>214.71</v>
      </c>
      <c r="EA1506">
        <v>304.87</v>
      </c>
      <c r="EF1506">
        <v>249.69</v>
      </c>
      <c r="EK1506">
        <v>222.43</v>
      </c>
      <c r="EP1506">
        <v>214.71</v>
      </c>
      <c r="EU1506">
        <v>304.87</v>
      </c>
      <c r="EZ1506">
        <v>153.24</v>
      </c>
      <c r="FE1506">
        <v>160.96</v>
      </c>
      <c r="FJ1506">
        <v>153.24</v>
      </c>
      <c r="FO1506">
        <v>243.4</v>
      </c>
      <c r="FT1506">
        <v>153.24</v>
      </c>
      <c r="FY1506">
        <v>160.96</v>
      </c>
      <c r="GD1506">
        <v>153.24</v>
      </c>
      <c r="GI1506">
        <v>244.58</v>
      </c>
      <c r="GN1506">
        <v>154.41999999999999</v>
      </c>
      <c r="GS1506">
        <v>162.13999999999999</v>
      </c>
      <c r="GX1506">
        <v>154.41999999999999</v>
      </c>
      <c r="HC1506">
        <v>244.58</v>
      </c>
      <c r="HH1506">
        <v>154.41999999999999</v>
      </c>
      <c r="HM1506">
        <v>162.13999999999999</v>
      </c>
      <c r="HR1506">
        <v>154.41999999999999</v>
      </c>
      <c r="HW1506">
        <v>246.79</v>
      </c>
      <c r="IB1506">
        <v>156.63</v>
      </c>
      <c r="IG1506">
        <v>164.35</v>
      </c>
      <c r="IL1506">
        <v>156.26</v>
      </c>
      <c r="IQ1506">
        <v>246.42</v>
      </c>
      <c r="IV1506">
        <v>156.26</v>
      </c>
      <c r="JA1506">
        <v>163.98</v>
      </c>
      <c r="JF1506">
        <v>156.26</v>
      </c>
      <c r="JK1506">
        <v>246.42</v>
      </c>
      <c r="JP1506">
        <v>156.26</v>
      </c>
    </row>
    <row r="1507" spans="1:278" x14ac:dyDescent="0.3">
      <c r="A1507" s="2">
        <f>IFERROR(AVERAGEIF(Customer_Revenue[[#This Row],[1/3/2022]:[3/31/2022]], "&gt;0"), 0)</f>
        <v>128.82857142857142</v>
      </c>
      <c r="B1507" s="1">
        <f>IFERROR(AVEDEV(Customer_Revenue[[#This Row],[1/3/2022]:[3/31/2022]]),0)</f>
        <v>0.61224489795917847</v>
      </c>
      <c r="C1507" s="1">
        <f>IFERROR(MAX(0,#REF!-#REF!),0)</f>
        <v>0</v>
      </c>
      <c r="D1507" s="1">
        <f>IFERROR(#REF!+#REF!,0)</f>
        <v>0</v>
      </c>
      <c r="E1507" s="2">
        <f>IFERROR(AVERAGEIF(Customer_Revenue[[#This Row],[4/1/2022]:[6/30/2022]], "&gt;0"), 0)</f>
        <v>112.98833333333334</v>
      </c>
      <c r="F1507" s="1">
        <f>IFERROR(AVEDEV(Customer_Revenue[[#This Row],[4/1/2022]:[6/30/2022]]),0)</f>
        <v>28.699444444444442</v>
      </c>
      <c r="G1507" s="1">
        <f>IFERROR(MAX(0,#REF!-#REF!),0)</f>
        <v>0</v>
      </c>
      <c r="H1507" s="1">
        <f>IFERROR(#REF!+#REF!,0)</f>
        <v>0</v>
      </c>
      <c r="I1507" s="2">
        <f>IFERROR(AVERAGEIF(Customer_Revenue[[#This Row],[4/1/2022]:[9/30/2022]], "&gt;0"),0)</f>
        <v>116.81666666666671</v>
      </c>
      <c r="J1507" s="1">
        <f>IFERROR(AVEDEV(Customer_Revenue[[#This Row],[4/1/2022]:[9/30/2022]]),0)</f>
        <v>14.987777777777749</v>
      </c>
      <c r="K1507" s="1">
        <f>IFERROR(MAX(0,Customer_Revenue[[#This Row],[Q3 Mean]]-Customer_Revenue[[#This Row],[Q3 Mean Absolute Deviation]]),0)</f>
        <v>101.82888888888895</v>
      </c>
      <c r="L1507" s="1">
        <f>IFERROR(MAX(0,Customer_Revenue[[#This Row],[Q3 Mean]]+Customer_Revenue[[#This Row],[Q3 Mean Absolute Deviation]]),0)</f>
        <v>131.80444444444444</v>
      </c>
      <c r="M1507" s="2">
        <f>IFERROR(AVERAGEIF(Customer_Revenue[[#This Row],[10/1/2021]:[3/31/2022]], "&gt;0"),0)</f>
        <v>129.89857142857144</v>
      </c>
      <c r="N1507" s="1">
        <f>IFERROR(AVEDEV(Customer_Revenue[[#This Row],[10/1/2021]:[3/31/2022]]),0)</f>
        <v>1.7126530612244883</v>
      </c>
      <c r="O1507" s="1">
        <f>IFERROR(MAX(0,#REF!-#REF!),0)</f>
        <v>0</v>
      </c>
      <c r="P1507" s="1">
        <f>IFERROR(#REF!+#REF!,0)</f>
        <v>0</v>
      </c>
      <c r="Q1507">
        <v>15528</v>
      </c>
      <c r="AB1507">
        <v>132.9</v>
      </c>
      <c r="AK1507">
        <v>132.9</v>
      </c>
      <c r="AN1507">
        <v>132.88999999999999</v>
      </c>
      <c r="AS1507">
        <v>132.88999999999999</v>
      </c>
      <c r="BC1507">
        <v>128.4</v>
      </c>
      <c r="BM1507">
        <v>128.4</v>
      </c>
      <c r="BW1507">
        <v>128.4</v>
      </c>
      <c r="CG1507">
        <v>128.4</v>
      </c>
      <c r="CK1507" s="17"/>
      <c r="CQ1507">
        <v>128.4</v>
      </c>
      <c r="DA1507">
        <v>128.4</v>
      </c>
      <c r="DK1507">
        <v>128.4</v>
      </c>
      <c r="DU1507">
        <v>128.4</v>
      </c>
      <c r="EE1507">
        <v>129.9</v>
      </c>
      <c r="EO1507">
        <v>129.9</v>
      </c>
      <c r="EY1507">
        <v>129.9</v>
      </c>
      <c r="FI1507">
        <v>129.9</v>
      </c>
      <c r="FS1507">
        <v>129.9</v>
      </c>
      <c r="GC1507">
        <v>129.9</v>
      </c>
      <c r="GZ1507">
        <v>26.89</v>
      </c>
      <c r="HB1507">
        <v>131.44</v>
      </c>
      <c r="HL1507">
        <v>135.96</v>
      </c>
      <c r="HV1507">
        <v>117.87</v>
      </c>
      <c r="IF1507">
        <v>117.87</v>
      </c>
      <c r="IP1507">
        <v>117.39</v>
      </c>
      <c r="IZ1507">
        <v>117.39</v>
      </c>
      <c r="JJ1507">
        <v>117.39</v>
      </c>
    </row>
    <row r="1508" spans="1:278" x14ac:dyDescent="0.3">
      <c r="A1508" s="2">
        <f>IFERROR(AVERAGEIF(Customer_Revenue[[#This Row],[1/3/2022]:[3/31/2022]], "&gt;0"), 0)</f>
        <v>16.098571428571429</v>
      </c>
      <c r="B1508" s="1">
        <f>IFERROR(AVEDEV(Customer_Revenue[[#This Row],[1/3/2022]:[3/31/2022]]),0)</f>
        <v>0.61224489795918424</v>
      </c>
      <c r="C1508" s="1">
        <f>IFERROR(MAX(0,#REF!-#REF!),0)</f>
        <v>0</v>
      </c>
      <c r="D1508" s="1">
        <f>IFERROR(#REF!+#REF!,0)</f>
        <v>0</v>
      </c>
      <c r="E1508" s="2">
        <f>IFERROR(AVERAGEIF(Customer_Revenue[[#This Row],[4/1/2022]:[6/30/2022]], "&gt;0"), 0)</f>
        <v>17.683333333333337</v>
      </c>
      <c r="F1508" s="1">
        <f>IFERROR(AVEDEV(Customer_Revenue[[#This Row],[4/1/2022]:[6/30/2022]]),0)</f>
        <v>0.68444444444444485</v>
      </c>
      <c r="G1508" s="1">
        <f>IFERROR(MAX(0,#REF!-#REF!),0)</f>
        <v>0</v>
      </c>
      <c r="H1508" s="1">
        <f>IFERROR(#REF!+#REF!,0)</f>
        <v>0</v>
      </c>
      <c r="I1508" s="2">
        <f>IFERROR(AVERAGEIF(Customer_Revenue[[#This Row],[4/1/2022]:[9/30/2022]], "&gt;0"),0)</f>
        <v>18.125384615384618</v>
      </c>
      <c r="J1508" s="1">
        <f>IFERROR(AVEDEV(Customer_Revenue[[#This Row],[4/1/2022]:[9/30/2022]]),0)</f>
        <v>0.58792899408283905</v>
      </c>
      <c r="K1508" s="1">
        <f>IFERROR(MAX(0,Customer_Revenue[[#This Row],[Q3 Mean]]-Customer_Revenue[[#This Row],[Q3 Mean Absolute Deviation]]),0)</f>
        <v>17.537455621301778</v>
      </c>
      <c r="L1508" s="1">
        <f>IFERROR(MAX(0,Customer_Revenue[[#This Row],[Q3 Mean]]+Customer_Revenue[[#This Row],[Q3 Mean Absolute Deviation]]),0)</f>
        <v>18.713313609467459</v>
      </c>
      <c r="M1508" s="2">
        <f>IFERROR(AVERAGEIF(Customer_Revenue[[#This Row],[10/1/2021]:[3/31/2022]], "&gt;0"),0)</f>
        <v>15.942727272727273</v>
      </c>
      <c r="N1508" s="1">
        <f>IFERROR(AVEDEV(Customer_Revenue[[#This Row],[10/1/2021]:[3/31/2022]]),0)</f>
        <v>2.4356944444444437</v>
      </c>
      <c r="O1508" s="1">
        <f>IFERROR(MAX(0,#REF!-#REF!),0)</f>
        <v>0</v>
      </c>
      <c r="P1508" s="1">
        <f>IFERROR(#REF!+#REF!,0)</f>
        <v>0</v>
      </c>
      <c r="Q1508">
        <v>15531</v>
      </c>
      <c r="AB1508">
        <v>15.67</v>
      </c>
      <c r="AK1508">
        <v>15.67</v>
      </c>
      <c r="AS1508">
        <v>15.67</v>
      </c>
      <c r="BC1508">
        <v>0</v>
      </c>
      <c r="BW1508">
        <v>15.67</v>
      </c>
      <c r="CG1508">
        <v>15.67</v>
      </c>
      <c r="CK1508" s="17"/>
      <c r="CQ1508">
        <v>15.67</v>
      </c>
      <c r="DA1508">
        <v>15.67</v>
      </c>
      <c r="DK1508">
        <v>15.67</v>
      </c>
      <c r="DU1508">
        <v>15.67</v>
      </c>
      <c r="EE1508">
        <v>17.170000000000002</v>
      </c>
      <c r="EO1508">
        <v>17.170000000000002</v>
      </c>
      <c r="FD1508">
        <v>17.170000000000002</v>
      </c>
      <c r="FI1508">
        <v>17.170000000000002</v>
      </c>
      <c r="FS1508">
        <v>17.170000000000002</v>
      </c>
      <c r="GC1508">
        <v>17.170000000000002</v>
      </c>
      <c r="GM1508">
        <v>18.71</v>
      </c>
      <c r="GW1508">
        <v>18.71</v>
      </c>
      <c r="HG1508">
        <v>18.71</v>
      </c>
      <c r="HQ1508">
        <v>18.71</v>
      </c>
      <c r="IA1508">
        <v>18.71</v>
      </c>
      <c r="IK1508">
        <v>18.71</v>
      </c>
      <c r="IU1508">
        <v>18.23</v>
      </c>
      <c r="JE1508">
        <v>18.23</v>
      </c>
      <c r="JO1508">
        <v>18.23</v>
      </c>
    </row>
    <row r="1509" spans="1:278" x14ac:dyDescent="0.3">
      <c r="A1509" s="2">
        <f>IFERROR(AVERAGEIF(Customer_Revenue[[#This Row],[1/3/2022]:[3/31/2022]], "&gt;0"), 0)</f>
        <v>0</v>
      </c>
      <c r="B1509" s="1">
        <f>IFERROR(AVEDEV(Customer_Revenue[[#This Row],[1/3/2022]:[3/31/2022]]),0)</f>
        <v>0</v>
      </c>
      <c r="C1509" s="1">
        <f>IFERROR(MAX(0,#REF!-#REF!),0)</f>
        <v>0</v>
      </c>
      <c r="D1509" s="1">
        <f>IFERROR(#REF!+#REF!,0)</f>
        <v>0</v>
      </c>
      <c r="E1509" s="2">
        <f>IFERROR(AVERAGEIF(Customer_Revenue[[#This Row],[4/1/2022]:[6/30/2022]], "&gt;0"), 0)</f>
        <v>43.928333333333335</v>
      </c>
      <c r="F1509" s="1">
        <f>IFERROR(AVEDEV(Customer_Revenue[[#This Row],[4/1/2022]:[6/30/2022]]),0)</f>
        <v>9.3997633136094674</v>
      </c>
      <c r="G1509" s="1">
        <f>IFERROR(MAX(0,#REF!-#REF!),0)</f>
        <v>0</v>
      </c>
      <c r="H1509" s="1">
        <f>IFERROR(#REF!+#REF!,0)</f>
        <v>0</v>
      </c>
      <c r="I1509" s="2">
        <f>IFERROR(AVERAGEIF(Customer_Revenue[[#This Row],[4/1/2022]:[9/30/2022]], "&gt;0"),0)</f>
        <v>45.685599999999987</v>
      </c>
      <c r="J1509" s="1">
        <f>IFERROR(AVEDEV(Customer_Revenue[[#This Row],[4/1/2022]:[9/30/2022]]),0)</f>
        <v>5.2197633136094765</v>
      </c>
      <c r="K1509" s="1">
        <f>IFERROR(MAX(0,Customer_Revenue[[#This Row],[Q3 Mean]]-Customer_Revenue[[#This Row],[Q3 Mean Absolute Deviation]]),0)</f>
        <v>40.46583668639051</v>
      </c>
      <c r="L1509" s="1">
        <f>IFERROR(MAX(0,Customer_Revenue[[#This Row],[Q3 Mean]]+Customer_Revenue[[#This Row],[Q3 Mean Absolute Deviation]]),0)</f>
        <v>50.905363313609463</v>
      </c>
      <c r="M1509" s="2">
        <f>IFERROR(AVERAGEIF(Customer_Revenue[[#This Row],[10/1/2021]:[3/31/2022]], "&gt;0"),0)</f>
        <v>49.11</v>
      </c>
      <c r="N1509" s="1">
        <f>IFERROR(AVEDEV(Customer_Revenue[[#This Row],[10/1/2021]:[3/31/2022]]),0)</f>
        <v>24.555</v>
      </c>
      <c r="O1509" s="1">
        <f>IFERROR(MAX(0,#REF!-#REF!),0)</f>
        <v>0</v>
      </c>
      <c r="P1509" s="1">
        <f>IFERROR(#REF!+#REF!,0)</f>
        <v>0</v>
      </c>
      <c r="Q1509">
        <v>15532</v>
      </c>
      <c r="V1509">
        <v>49.11</v>
      </c>
      <c r="AJ1509">
        <v>0</v>
      </c>
      <c r="CK1509" s="17"/>
      <c r="ET1509">
        <v>0</v>
      </c>
      <c r="EY1509">
        <v>48.92</v>
      </c>
      <c r="FD1509">
        <v>48.14</v>
      </c>
      <c r="FI1509">
        <v>44.75</v>
      </c>
      <c r="FN1509">
        <v>20</v>
      </c>
      <c r="FS1509">
        <v>44.36</v>
      </c>
      <c r="FX1509">
        <v>44.75</v>
      </c>
      <c r="GC1509">
        <v>44.75</v>
      </c>
      <c r="GH1509">
        <v>44.75</v>
      </c>
      <c r="GM1509">
        <v>45.93</v>
      </c>
      <c r="GR1509">
        <v>45.93</v>
      </c>
      <c r="GW1509">
        <v>48.93</v>
      </c>
      <c r="HB1509">
        <v>45.93</v>
      </c>
      <c r="HG1509">
        <v>45.93</v>
      </c>
      <c r="HL1509">
        <v>45.93</v>
      </c>
      <c r="HQ1509">
        <v>48.93</v>
      </c>
      <c r="HV1509">
        <v>48.93</v>
      </c>
      <c r="IA1509">
        <v>45.93</v>
      </c>
      <c r="IF1509">
        <v>45.93</v>
      </c>
      <c r="IK1509">
        <v>51.54</v>
      </c>
      <c r="IP1509">
        <v>48.56</v>
      </c>
      <c r="IU1509">
        <v>45.56</v>
      </c>
      <c r="IZ1509">
        <v>45.17</v>
      </c>
      <c r="JE1509">
        <v>45.56</v>
      </c>
      <c r="JJ1509">
        <v>45.56</v>
      </c>
      <c r="JO1509">
        <v>51.47</v>
      </c>
    </row>
    <row r="1510" spans="1:278" x14ac:dyDescent="0.3">
      <c r="A1510" s="2">
        <f>IFERROR(AVERAGEIF(Customer_Revenue[[#This Row],[1/3/2022]:[3/31/2022]], "&gt;0"), 0)</f>
        <v>36.86</v>
      </c>
      <c r="B1510" s="1">
        <f>IFERROR(AVEDEV(Customer_Revenue[[#This Row],[1/3/2022]:[3/31/2022]]),0)</f>
        <v>2.566666666666666</v>
      </c>
      <c r="C1510" s="1">
        <f>IFERROR(MAX(0,#REF!-#REF!),0)</f>
        <v>0</v>
      </c>
      <c r="D1510" s="1">
        <f>IFERROR(#REF!+#REF!,0)</f>
        <v>0</v>
      </c>
      <c r="E1510" s="2">
        <f>IFERROR(AVERAGEIF(Customer_Revenue[[#This Row],[4/1/2022]:[6/30/2022]], "&gt;0"), 0)</f>
        <v>38.73714285714285</v>
      </c>
      <c r="F1510" s="1">
        <f>IFERROR(AVEDEV(Customer_Revenue[[#This Row],[4/1/2022]:[6/30/2022]]),0)</f>
        <v>0.48163265306122177</v>
      </c>
      <c r="G1510" s="1">
        <f>IFERROR(MAX(0,#REF!-#REF!),0)</f>
        <v>0</v>
      </c>
      <c r="H1510" s="1">
        <f>IFERROR(#REF!+#REF!,0)</f>
        <v>0</v>
      </c>
      <c r="I1510" s="2">
        <f>IFERROR(AVERAGEIF(Customer_Revenue[[#This Row],[4/1/2022]:[9/30/2022]], "&gt;0"),0)</f>
        <v>39.052857142857135</v>
      </c>
      <c r="J1510" s="1">
        <f>IFERROR(AVEDEV(Customer_Revenue[[#This Row],[4/1/2022]:[9/30/2022]]),0)</f>
        <v>4.8599111111111162</v>
      </c>
      <c r="K1510" s="1">
        <f>IFERROR(MAX(0,Customer_Revenue[[#This Row],[Q3 Mean]]-Customer_Revenue[[#This Row],[Q3 Mean Absolute Deviation]]),0)</f>
        <v>34.192946031746018</v>
      </c>
      <c r="L1510" s="1">
        <f>IFERROR(MAX(0,Customer_Revenue[[#This Row],[Q3 Mean]]+Customer_Revenue[[#This Row],[Q3 Mean Absolute Deviation]]),0)</f>
        <v>43.912768253968252</v>
      </c>
      <c r="M1510" s="2">
        <f>IFERROR(AVERAGEIF(Customer_Revenue[[#This Row],[10/1/2021]:[3/31/2022]], "&gt;0"),0)</f>
        <v>36.859999999999992</v>
      </c>
      <c r="N1510" s="1">
        <f>IFERROR(AVEDEV(Customer_Revenue[[#This Row],[10/1/2021]:[3/31/2022]]),0)</f>
        <v>2.5666666666666704</v>
      </c>
      <c r="O1510" s="1">
        <f>IFERROR(MAX(0,#REF!-#REF!),0)</f>
        <v>0</v>
      </c>
      <c r="P1510" s="1">
        <f>IFERROR(#REF!+#REF!,0)</f>
        <v>0</v>
      </c>
      <c r="Q1510">
        <v>15533</v>
      </c>
      <c r="AB1510">
        <v>38.4</v>
      </c>
      <c r="AK1510">
        <v>38.4</v>
      </c>
      <c r="AV1510">
        <v>38.4</v>
      </c>
      <c r="BF1510">
        <v>29.16</v>
      </c>
      <c r="BP1510">
        <v>38.4</v>
      </c>
      <c r="CB1510">
        <v>38.4</v>
      </c>
      <c r="CJ1510">
        <v>38.4</v>
      </c>
      <c r="CK1510" s="17"/>
      <c r="CT1510">
        <v>38.4</v>
      </c>
      <c r="DD1510">
        <v>29.16</v>
      </c>
      <c r="DN1510">
        <v>38.4</v>
      </c>
      <c r="DX1510">
        <v>38.4</v>
      </c>
      <c r="EH1510">
        <v>38.4</v>
      </c>
      <c r="ER1510">
        <v>38.4</v>
      </c>
      <c r="FB1510">
        <v>38.4</v>
      </c>
      <c r="FL1510">
        <v>38.4</v>
      </c>
      <c r="FV1510">
        <v>38.4</v>
      </c>
      <c r="GF1510">
        <v>38.4</v>
      </c>
      <c r="GP1510">
        <v>39.58</v>
      </c>
      <c r="GZ1510">
        <v>39.58</v>
      </c>
      <c r="HI1510">
        <v>39.58</v>
      </c>
      <c r="HJ1510">
        <v>0</v>
      </c>
      <c r="HT1510">
        <v>39.58</v>
      </c>
      <c r="ID1510">
        <v>39.58</v>
      </c>
      <c r="IN1510">
        <v>39.21</v>
      </c>
      <c r="IX1510">
        <v>39.21</v>
      </c>
      <c r="JH1510">
        <v>39.21</v>
      </c>
      <c r="JR1510">
        <v>39.21</v>
      </c>
    </row>
    <row r="1511" spans="1:278" x14ac:dyDescent="0.3">
      <c r="A1511" s="2">
        <f>IFERROR(AVERAGEIF(Customer_Revenue[[#This Row],[1/3/2022]:[3/31/2022]], "&gt;0"), 0)</f>
        <v>20</v>
      </c>
      <c r="B1511" s="1">
        <f>IFERROR(AVEDEV(Customer_Revenue[[#This Row],[1/3/2022]:[3/31/2022]]),0)</f>
        <v>6.7346938775510221</v>
      </c>
      <c r="C1511" s="1">
        <f>IFERROR(MAX(0,#REF!-#REF!),0)</f>
        <v>0</v>
      </c>
      <c r="D1511" s="1">
        <f>IFERROR(#REF!+#REF!,0)</f>
        <v>0</v>
      </c>
      <c r="E1511" s="2">
        <f>IFERROR(AVERAGEIF(Customer_Revenue[[#This Row],[4/1/2022]:[6/30/2022]], "&gt;0"), 0)</f>
        <v>20</v>
      </c>
      <c r="F1511" s="1">
        <f>IFERROR(AVEDEV(Customer_Revenue[[#This Row],[4/1/2022]:[6/30/2022]]),0)</f>
        <v>0</v>
      </c>
      <c r="G1511" s="1">
        <f>IFERROR(MAX(0,#REF!-#REF!),0)</f>
        <v>0</v>
      </c>
      <c r="H1511" s="1">
        <f>IFERROR(#REF!+#REF!,0)</f>
        <v>0</v>
      </c>
      <c r="I1511" s="2">
        <f>IFERROR(AVERAGEIF(Customer_Revenue[[#This Row],[4/1/2022]:[9/30/2022]], "&gt;0"),0)</f>
        <v>20.696363636363635</v>
      </c>
      <c r="J1511" s="1">
        <f>IFERROR(AVEDEV(Customer_Revenue[[#This Row],[4/1/2022]:[9/30/2022]]),0)</f>
        <v>3.161944444444444</v>
      </c>
      <c r="K1511" s="1">
        <f>IFERROR(MAX(0,Customer_Revenue[[#This Row],[Q3 Mean]]-Customer_Revenue[[#This Row],[Q3 Mean Absolute Deviation]]),0)</f>
        <v>17.534419191919191</v>
      </c>
      <c r="L1511" s="1">
        <f>IFERROR(MAX(0,Customer_Revenue[[#This Row],[Q3 Mean]]+Customer_Revenue[[#This Row],[Q3 Mean Absolute Deviation]]),0)</f>
        <v>23.858308080808079</v>
      </c>
      <c r="M1511" s="2">
        <f>IFERROR(AVERAGEIF(Customer_Revenue[[#This Row],[10/1/2021]:[3/31/2022]], "&gt;0"),0)</f>
        <v>20</v>
      </c>
      <c r="N1511" s="1">
        <f>IFERROR(AVEDEV(Customer_Revenue[[#This Row],[10/1/2021]:[3/31/2022]]),0)</f>
        <v>6.0356652949245513</v>
      </c>
      <c r="O1511" s="1">
        <f>IFERROR(MAX(0,#REF!-#REF!),0)</f>
        <v>0</v>
      </c>
      <c r="P1511" s="1">
        <f>IFERROR(#REF!+#REF!,0)</f>
        <v>0</v>
      </c>
      <c r="Q1511">
        <v>15534</v>
      </c>
      <c r="V1511">
        <v>20</v>
      </c>
      <c r="AA1511">
        <v>20</v>
      </c>
      <c r="AE1511">
        <v>20</v>
      </c>
      <c r="AJ1511">
        <v>20</v>
      </c>
      <c r="AM1511">
        <v>20</v>
      </c>
      <c r="AR1511">
        <v>20</v>
      </c>
      <c r="AW1511">
        <v>20</v>
      </c>
      <c r="BB1511">
        <v>20</v>
      </c>
      <c r="BG1511">
        <v>20</v>
      </c>
      <c r="BL1511">
        <v>20</v>
      </c>
      <c r="BQ1511">
        <v>20</v>
      </c>
      <c r="BV1511">
        <v>0</v>
      </c>
      <c r="CA1511">
        <v>0</v>
      </c>
      <c r="CF1511">
        <v>20</v>
      </c>
      <c r="CK1511" s="17">
        <v>20</v>
      </c>
      <c r="CN1511">
        <v>0</v>
      </c>
      <c r="CP1511">
        <v>0</v>
      </c>
      <c r="CU1511">
        <v>20</v>
      </c>
      <c r="CZ1511">
        <v>20</v>
      </c>
      <c r="DE1511">
        <v>20</v>
      </c>
      <c r="DJ1511">
        <v>20</v>
      </c>
      <c r="DO1511">
        <v>0</v>
      </c>
      <c r="DT1511">
        <v>20</v>
      </c>
      <c r="DY1511">
        <v>20</v>
      </c>
      <c r="ED1511">
        <v>20</v>
      </c>
      <c r="EI1511">
        <v>20</v>
      </c>
      <c r="EN1511">
        <v>20</v>
      </c>
      <c r="ES1511">
        <v>20</v>
      </c>
      <c r="EX1511">
        <v>20</v>
      </c>
      <c r="FC1511">
        <v>20</v>
      </c>
      <c r="FH1511">
        <v>20</v>
      </c>
      <c r="FM1511">
        <v>20</v>
      </c>
      <c r="FR1511">
        <v>20</v>
      </c>
      <c r="FW1511">
        <v>20</v>
      </c>
      <c r="IT1511">
        <v>0</v>
      </c>
      <c r="IY1511">
        <v>27.66</v>
      </c>
      <c r="JD1511">
        <v>20</v>
      </c>
      <c r="JI1511">
        <v>20</v>
      </c>
      <c r="JN1511">
        <v>20</v>
      </c>
    </row>
    <row r="1512" spans="1:278" x14ac:dyDescent="0.3">
      <c r="A1512" s="2">
        <f>IFERROR(AVERAGEIF(Customer_Revenue[[#This Row],[1/3/2022]:[3/31/2022]], "&gt;0"), 0)</f>
        <v>44.168571428571433</v>
      </c>
      <c r="B1512" s="1">
        <f>IFERROR(AVEDEV(Customer_Revenue[[#This Row],[1/3/2022]:[3/31/2022]]),0)</f>
        <v>17.750123456790121</v>
      </c>
      <c r="C1512" s="1">
        <f>IFERROR(MAX(0,#REF!-#REF!),0)</f>
        <v>0</v>
      </c>
      <c r="D1512" s="1">
        <f>IFERROR(#REF!+#REF!,0)</f>
        <v>0</v>
      </c>
      <c r="E1512" s="2">
        <f>IFERROR(AVERAGEIF(Customer_Revenue[[#This Row],[4/1/2022]:[6/30/2022]], "&gt;0"), 0)</f>
        <v>36.043333333333329</v>
      </c>
      <c r="F1512" s="1">
        <f>IFERROR(AVEDEV(Customer_Revenue[[#This Row],[4/1/2022]:[6/30/2022]]),0)</f>
        <v>9.1966666666666672</v>
      </c>
      <c r="G1512" s="1">
        <f>IFERROR(MAX(0,#REF!-#REF!),0)</f>
        <v>0</v>
      </c>
      <c r="H1512" s="1">
        <f>IFERROR(#REF!+#REF!,0)</f>
        <v>0</v>
      </c>
      <c r="I1512" s="2">
        <f>IFERROR(AVERAGEIF(Customer_Revenue[[#This Row],[4/1/2022]:[9/30/2022]], "&gt;0"),0)</f>
        <v>31.220000000000002</v>
      </c>
      <c r="J1512" s="1">
        <f>IFERROR(AVEDEV(Customer_Revenue[[#This Row],[4/1/2022]:[9/30/2022]]),0)</f>
        <v>6.4707692307692319</v>
      </c>
      <c r="K1512" s="1">
        <f>IFERROR(MAX(0,Customer_Revenue[[#This Row],[Q3 Mean]]-Customer_Revenue[[#This Row],[Q3 Mean Absolute Deviation]]),0)</f>
        <v>24.74923076923077</v>
      </c>
      <c r="L1512" s="1">
        <f>IFERROR(MAX(0,Customer_Revenue[[#This Row],[Q3 Mean]]+Customer_Revenue[[#This Row],[Q3 Mean Absolute Deviation]]),0)</f>
        <v>37.690769230769234</v>
      </c>
      <c r="M1512" s="2">
        <f>IFERROR(AVERAGEIF(Customer_Revenue[[#This Row],[10/1/2021]:[3/31/2022]], "&gt;0"),0)</f>
        <v>38.930769230769236</v>
      </c>
      <c r="N1512" s="1">
        <f>IFERROR(AVEDEV(Customer_Revenue[[#This Row],[10/1/2021]:[3/31/2022]]),0)</f>
        <v>17.489531250000002</v>
      </c>
      <c r="O1512" s="1">
        <f>IFERROR(MAX(0,#REF!-#REF!),0)</f>
        <v>0</v>
      </c>
      <c r="P1512" s="1">
        <f>IFERROR(#REF!+#REF!,0)</f>
        <v>0</v>
      </c>
      <c r="Q1512">
        <v>15535</v>
      </c>
      <c r="W1512">
        <v>20.170000000000002</v>
      </c>
      <c r="AF1512">
        <v>29.18</v>
      </c>
      <c r="AM1512">
        <v>19.47</v>
      </c>
      <c r="BG1512">
        <v>0</v>
      </c>
      <c r="BJ1512">
        <v>20.76</v>
      </c>
      <c r="BT1512">
        <v>48.6</v>
      </c>
      <c r="BY1512">
        <v>58.74</v>
      </c>
      <c r="CG1512">
        <v>-9.4</v>
      </c>
      <c r="CH1512">
        <v>-4.96</v>
      </c>
      <c r="CI1512">
        <v>43.74</v>
      </c>
      <c r="CK1512" s="17"/>
      <c r="CS1512">
        <v>43.74</v>
      </c>
      <c r="DC1512">
        <v>43.74</v>
      </c>
      <c r="DM1512">
        <v>43.74</v>
      </c>
      <c r="DW1512">
        <v>43.74</v>
      </c>
      <c r="EG1512">
        <v>45.24</v>
      </c>
      <c r="EQ1512">
        <v>45.24</v>
      </c>
      <c r="FA1512">
        <v>45.24</v>
      </c>
      <c r="FK1512">
        <v>45.24</v>
      </c>
      <c r="FU1512">
        <v>45.24</v>
      </c>
      <c r="GE1512">
        <v>25.82</v>
      </c>
      <c r="GO1512">
        <v>27.36</v>
      </c>
      <c r="GY1512">
        <v>27.36</v>
      </c>
      <c r="HI1512">
        <v>27.36</v>
      </c>
      <c r="HS1512">
        <v>27.36</v>
      </c>
      <c r="IC1512">
        <v>27.36</v>
      </c>
      <c r="IM1512">
        <v>26.88</v>
      </c>
      <c r="IW1512">
        <v>26.88</v>
      </c>
      <c r="JG1512">
        <v>26.88</v>
      </c>
      <c r="JQ1512">
        <v>26.88</v>
      </c>
    </row>
    <row r="1513" spans="1:278" x14ac:dyDescent="0.3">
      <c r="A1513" s="2">
        <f>IFERROR(AVERAGEIF(Customer_Revenue[[#This Row],[1/3/2022]:[3/31/2022]], "&gt;0"), 0)</f>
        <v>64.453333333333319</v>
      </c>
      <c r="B1513" s="1">
        <f>IFERROR(AVEDEV(Customer_Revenue[[#This Row],[1/3/2022]:[3/31/2022]]),0)</f>
        <v>7.9188888888888904</v>
      </c>
      <c r="C1513" s="1">
        <f>IFERROR(MAX(0,#REF!-#REF!),0)</f>
        <v>0</v>
      </c>
      <c r="D1513" s="1">
        <f>IFERROR(#REF!+#REF!,0)</f>
        <v>0</v>
      </c>
      <c r="E1513" s="2">
        <f>IFERROR(AVERAGEIF(Customer_Revenue[[#This Row],[4/1/2022]:[6/30/2022]], "&gt;0"), 0)</f>
        <v>76.708571428571432</v>
      </c>
      <c r="F1513" s="1">
        <f>IFERROR(AVEDEV(Customer_Revenue[[#This Row],[4/1/2022]:[6/30/2022]]),0)</f>
        <v>15.053061224489795</v>
      </c>
      <c r="G1513" s="1">
        <f>IFERROR(MAX(0,#REF!-#REF!),0)</f>
        <v>0</v>
      </c>
      <c r="H1513" s="1">
        <f>IFERROR(#REF!+#REF!,0)</f>
        <v>0</v>
      </c>
      <c r="I1513" s="2">
        <f>IFERROR(AVERAGEIF(Customer_Revenue[[#This Row],[4/1/2022]:[9/30/2022]], "&gt;0"),0)</f>
        <v>87.816153846153838</v>
      </c>
      <c r="J1513" s="1">
        <f>IFERROR(AVEDEV(Customer_Revenue[[#This Row],[4/1/2022]:[9/30/2022]]),0)</f>
        <v>21.203550295857987</v>
      </c>
      <c r="K1513" s="1">
        <f>IFERROR(MAX(0,Customer_Revenue[[#This Row],[Q3 Mean]]-Customer_Revenue[[#This Row],[Q3 Mean Absolute Deviation]]),0)</f>
        <v>66.612603550295859</v>
      </c>
      <c r="L1513" s="1">
        <f>IFERROR(MAX(0,Customer_Revenue[[#This Row],[Q3 Mean]]+Customer_Revenue[[#This Row],[Q3 Mean Absolute Deviation]]),0)</f>
        <v>109.01970414201182</v>
      </c>
      <c r="M1513" s="2">
        <f>IFERROR(AVERAGEIF(Customer_Revenue[[#This Row],[10/1/2021]:[3/31/2022]], "&gt;0"),0)</f>
        <v>77.696153846153848</v>
      </c>
      <c r="N1513" s="1">
        <f>IFERROR(AVEDEV(Customer_Revenue[[#This Row],[10/1/2021]:[3/31/2022]]),0)</f>
        <v>40.192</v>
      </c>
      <c r="O1513" s="1">
        <f>IFERROR(MAX(0,#REF!-#REF!),0)</f>
        <v>0</v>
      </c>
      <c r="P1513" s="1">
        <f>IFERROR(#REF!+#REF!,0)</f>
        <v>0</v>
      </c>
      <c r="Q1513">
        <v>15536</v>
      </c>
      <c r="W1513">
        <v>74.040000000000006</v>
      </c>
      <c r="AF1513">
        <v>73.11</v>
      </c>
      <c r="AM1513">
        <v>162.69999999999999</v>
      </c>
      <c r="AQ1513">
        <v>-97.93</v>
      </c>
      <c r="AW1513">
        <v>60.02</v>
      </c>
      <c r="BG1513">
        <v>140.74</v>
      </c>
      <c r="BI1513">
        <v>-74.97</v>
      </c>
      <c r="BQ1513">
        <v>46.95</v>
      </c>
      <c r="CA1513">
        <v>65.77</v>
      </c>
      <c r="CK1513" s="17">
        <v>70.709999999999994</v>
      </c>
      <c r="CU1513">
        <v>66.569999999999993</v>
      </c>
      <c r="DE1513">
        <v>47.75</v>
      </c>
      <c r="DO1513">
        <v>66.569999999999993</v>
      </c>
      <c r="DY1513">
        <v>57.4</v>
      </c>
      <c r="EI1513">
        <v>77.72</v>
      </c>
      <c r="ES1513">
        <v>58.1</v>
      </c>
      <c r="FC1513">
        <v>77.72</v>
      </c>
      <c r="FM1513">
        <v>91.86</v>
      </c>
      <c r="FW1513">
        <v>77.72</v>
      </c>
      <c r="GG1513">
        <v>58.9</v>
      </c>
      <c r="GQ1513">
        <v>112.22</v>
      </c>
      <c r="HA1513">
        <v>60.44</v>
      </c>
      <c r="HK1513">
        <v>79.260000000000005</v>
      </c>
      <c r="HU1513">
        <v>100.7</v>
      </c>
      <c r="IE1513">
        <v>120.32</v>
      </c>
      <c r="IO1513">
        <v>110.4</v>
      </c>
      <c r="IY1513">
        <v>129.22</v>
      </c>
      <c r="JI1513">
        <v>64.75</v>
      </c>
    </row>
    <row r="1514" spans="1:278" x14ac:dyDescent="0.3">
      <c r="A1514" s="2">
        <f>IFERROR(AVERAGEIF(Customer_Revenue[[#This Row],[1/3/2022]:[3/31/2022]], "&gt;0"), 0)</f>
        <v>63.474615384615383</v>
      </c>
      <c r="B1514" s="1">
        <f>IFERROR(AVEDEV(Customer_Revenue[[#This Row],[1/3/2022]:[3/31/2022]]),0)</f>
        <v>8.9352040816326515</v>
      </c>
      <c r="C1514" s="1">
        <f>IFERROR(MAX(0,#REF!-#REF!),0)</f>
        <v>0</v>
      </c>
      <c r="D1514" s="1">
        <f>IFERROR(#REF!+#REF!,0)</f>
        <v>0</v>
      </c>
      <c r="E1514" s="2">
        <f>IFERROR(AVERAGEIF(Customer_Revenue[[#This Row],[4/1/2022]:[6/30/2022]], "&gt;0"), 0)</f>
        <v>63.616923076923086</v>
      </c>
      <c r="F1514" s="1">
        <f>IFERROR(AVEDEV(Customer_Revenue[[#This Row],[4/1/2022]:[6/30/2022]]),0)</f>
        <v>4.2592899408284035</v>
      </c>
      <c r="G1514" s="1">
        <f>IFERROR(MAX(0,#REF!-#REF!),0)</f>
        <v>0</v>
      </c>
      <c r="H1514" s="1">
        <f>IFERROR(#REF!+#REF!,0)</f>
        <v>0</v>
      </c>
      <c r="I1514" s="2">
        <f>IFERROR(AVERAGEIF(Customer_Revenue[[#This Row],[4/1/2022]:[9/30/2022]], "&gt;0"),0)</f>
        <v>63.568846153846167</v>
      </c>
      <c r="J1514" s="1">
        <f>IFERROR(AVEDEV(Customer_Revenue[[#This Row],[4/1/2022]:[9/30/2022]]),0)</f>
        <v>6.3665020576131663</v>
      </c>
      <c r="K1514" s="1">
        <f>IFERROR(MAX(0,Customer_Revenue[[#This Row],[Q3 Mean]]-Customer_Revenue[[#This Row],[Q3 Mean Absolute Deviation]]),0)</f>
        <v>57.202344096232999</v>
      </c>
      <c r="L1514" s="1">
        <f>IFERROR(MAX(0,Customer_Revenue[[#This Row],[Q3 Mean]]+Customer_Revenue[[#This Row],[Q3 Mean Absolute Deviation]]),0)</f>
        <v>69.935348211459328</v>
      </c>
      <c r="M1514" s="2">
        <f>IFERROR(AVERAGEIF(Customer_Revenue[[#This Row],[10/1/2021]:[3/31/2022]], "&gt;0"),0)</f>
        <v>99.959199999999967</v>
      </c>
      <c r="N1514" s="1">
        <f>IFERROR(AVEDEV(Customer_Revenue[[#This Row],[10/1/2021]:[3/31/2022]]),0)</f>
        <v>48.264209274673014</v>
      </c>
      <c r="O1514" s="1">
        <f>IFERROR(MAX(0,#REF!-#REF!),0)</f>
        <v>0</v>
      </c>
      <c r="P1514" s="1">
        <f>IFERROR(#REF!+#REF!,0)</f>
        <v>0</v>
      </c>
      <c r="Q1514">
        <v>15537</v>
      </c>
      <c r="U1514">
        <v>170.25</v>
      </c>
      <c r="Z1514">
        <v>186.45</v>
      </c>
      <c r="AD1514">
        <v>166.2</v>
      </c>
      <c r="AI1514">
        <v>166.2</v>
      </c>
      <c r="AP1514">
        <v>174.3</v>
      </c>
      <c r="AQ1514">
        <v>0</v>
      </c>
      <c r="AU1514">
        <v>166.2</v>
      </c>
      <c r="AZ1514">
        <v>166.2</v>
      </c>
      <c r="BA1514">
        <v>0</v>
      </c>
      <c r="BE1514">
        <v>166.2</v>
      </c>
      <c r="BJ1514">
        <v>107.99</v>
      </c>
      <c r="BO1514">
        <v>0</v>
      </c>
      <c r="BT1514">
        <v>86.84</v>
      </c>
      <c r="BY1514">
        <v>58.49</v>
      </c>
      <c r="CD1514">
        <v>58.49</v>
      </c>
      <c r="CI1514">
        <v>58.49</v>
      </c>
      <c r="CJ1514">
        <v>0</v>
      </c>
      <c r="CK1514" s="17"/>
      <c r="CN1514">
        <v>58.49</v>
      </c>
      <c r="CS1514">
        <v>66.59</v>
      </c>
      <c r="CX1514">
        <v>58.49</v>
      </c>
      <c r="DC1514">
        <v>58.49</v>
      </c>
      <c r="DH1514">
        <v>58.49</v>
      </c>
      <c r="DM1514">
        <v>58.49</v>
      </c>
      <c r="DR1514">
        <v>58.49</v>
      </c>
      <c r="DW1514">
        <v>58.49</v>
      </c>
      <c r="EB1514">
        <v>66.59</v>
      </c>
      <c r="EG1514">
        <v>70.64</v>
      </c>
      <c r="EL1514">
        <v>62.54</v>
      </c>
      <c r="EQ1514">
        <v>90.89</v>
      </c>
      <c r="EV1514">
        <v>58.49</v>
      </c>
      <c r="FA1514">
        <v>58.49</v>
      </c>
      <c r="FF1514">
        <v>62.54</v>
      </c>
      <c r="FK1514">
        <v>58.49</v>
      </c>
      <c r="FP1514">
        <v>58.49</v>
      </c>
      <c r="FU1514">
        <v>62.54</v>
      </c>
      <c r="FZ1514">
        <v>86.84</v>
      </c>
      <c r="GE1514">
        <v>62.54</v>
      </c>
      <c r="GJ1514">
        <v>67.77</v>
      </c>
      <c r="GO1514">
        <v>63.72</v>
      </c>
      <c r="GT1514">
        <v>63.72</v>
      </c>
      <c r="GY1514">
        <v>59.67</v>
      </c>
      <c r="HD1514">
        <v>63.72</v>
      </c>
      <c r="HI1514">
        <v>63.72</v>
      </c>
      <c r="HN1514">
        <v>59.67</v>
      </c>
      <c r="HS1514">
        <v>75.87</v>
      </c>
      <c r="HX1514">
        <v>59.67</v>
      </c>
      <c r="IC1514">
        <v>63.72</v>
      </c>
      <c r="IH1514">
        <v>59.67</v>
      </c>
      <c r="IM1514">
        <v>59.3</v>
      </c>
      <c r="IR1514">
        <v>67.400000000000006</v>
      </c>
      <c r="IS1514">
        <v>0</v>
      </c>
      <c r="IW1514">
        <v>59.3</v>
      </c>
      <c r="JB1514">
        <v>59.3</v>
      </c>
      <c r="JG1514">
        <v>59.3</v>
      </c>
      <c r="JL1514">
        <v>71.45</v>
      </c>
      <c r="JQ1514">
        <v>67.400000000000006</v>
      </c>
    </row>
    <row r="1515" spans="1:278" x14ac:dyDescent="0.3">
      <c r="A1515" s="2">
        <f>IFERROR(AVERAGEIF(Customer_Revenue[[#This Row],[1/3/2022]:[3/31/2022]], "&gt;0"), 0)</f>
        <v>40.619999999999997</v>
      </c>
      <c r="B1515" s="1">
        <f>IFERROR(AVEDEV(Customer_Revenue[[#This Row],[1/3/2022]:[3/31/2022]]),0)</f>
        <v>0</v>
      </c>
      <c r="C1515" s="1">
        <f>IFERROR(MAX(0,#REF!-#REF!),0)</f>
        <v>0</v>
      </c>
      <c r="D1515" s="1">
        <f>IFERROR(#REF!+#REF!,0)</f>
        <v>0</v>
      </c>
      <c r="E1515" s="2">
        <f>IFERROR(AVERAGEIF(Customer_Revenue[[#This Row],[4/1/2022]:[6/30/2022]], "&gt;0"), 0)</f>
        <v>40.619999999999997</v>
      </c>
      <c r="F1515" s="1">
        <f>IFERROR(AVEDEV(Customer_Revenue[[#This Row],[4/1/2022]:[6/30/2022]]),0)</f>
        <v>0</v>
      </c>
      <c r="G1515" s="1">
        <f>IFERROR(MAX(0,#REF!-#REF!),0)</f>
        <v>0</v>
      </c>
      <c r="H1515" s="1">
        <f>IFERROR(#REF!+#REF!,0)</f>
        <v>0</v>
      </c>
      <c r="I1515" s="2">
        <f>IFERROR(AVERAGEIF(Customer_Revenue[[#This Row],[4/1/2022]:[9/30/2022]], "&gt;0"),0)</f>
        <v>40.619999999999997</v>
      </c>
      <c r="J1515" s="1">
        <f>IFERROR(AVEDEV(Customer_Revenue[[#This Row],[4/1/2022]:[9/30/2022]]),0)</f>
        <v>0</v>
      </c>
      <c r="K1515" s="1">
        <f>IFERROR(MAX(0,Customer_Revenue[[#This Row],[Q3 Mean]]-Customer_Revenue[[#This Row],[Q3 Mean Absolute Deviation]]),0)</f>
        <v>40.619999999999997</v>
      </c>
      <c r="L1515" s="1">
        <f>IFERROR(MAX(0,Customer_Revenue[[#This Row],[Q3 Mean]]+Customer_Revenue[[#This Row],[Q3 Mean Absolute Deviation]]),0)</f>
        <v>40.619999999999997</v>
      </c>
      <c r="M1515" s="2">
        <f>IFERROR(AVERAGEIF(Customer_Revenue[[#This Row],[10/1/2021]:[3/31/2022]], "&gt;0"),0)</f>
        <v>40.619999999999997</v>
      </c>
      <c r="N1515" s="1">
        <f>IFERROR(AVEDEV(Customer_Revenue[[#This Row],[10/1/2021]:[3/31/2022]]),0)</f>
        <v>8.8856249999999992</v>
      </c>
      <c r="O1515" s="1">
        <f>IFERROR(MAX(0,#REF!-#REF!),0)</f>
        <v>0</v>
      </c>
      <c r="P1515" s="1">
        <f>IFERROR(#REF!+#REF!,0)</f>
        <v>0</v>
      </c>
      <c r="Q1515">
        <v>15539</v>
      </c>
      <c r="U1515">
        <v>0</v>
      </c>
      <c r="V1515">
        <v>40.619999999999997</v>
      </c>
      <c r="AN1515">
        <v>40.619999999999997</v>
      </c>
      <c r="BH1515">
        <v>40.619999999999997</v>
      </c>
      <c r="CB1515">
        <v>40.619999999999997</v>
      </c>
      <c r="CK1515" s="17"/>
      <c r="CV1515">
        <v>40.619999999999997</v>
      </c>
      <c r="DP1515">
        <v>40.619999999999997</v>
      </c>
      <c r="EJ1515">
        <v>40.619999999999997</v>
      </c>
      <c r="FD1515">
        <v>40.619999999999997</v>
      </c>
      <c r="FX1515">
        <v>40.619999999999997</v>
      </c>
      <c r="GR1515">
        <v>40.619999999999997</v>
      </c>
      <c r="HL1515">
        <v>40.619999999999997</v>
      </c>
      <c r="IF1515">
        <v>40.619999999999997</v>
      </c>
      <c r="IZ1515">
        <v>40.619999999999997</v>
      </c>
    </row>
    <row r="1516" spans="1:278" x14ac:dyDescent="0.3">
      <c r="A1516" s="2">
        <f>IFERROR(AVERAGEIF(Customer_Revenue[[#This Row],[1/3/2022]:[3/31/2022]], "&gt;0"), 0)</f>
        <v>20.449999999999992</v>
      </c>
      <c r="B1516" s="1">
        <f>IFERROR(AVEDEV(Customer_Revenue[[#This Row],[1/3/2022]:[3/31/2022]]),0)</f>
        <v>0.16615384615384399</v>
      </c>
      <c r="C1516" s="1">
        <f>IFERROR(MAX(0,#REF!-#REF!),0)</f>
        <v>0</v>
      </c>
      <c r="D1516" s="1">
        <f>IFERROR(#REF!+#REF!,0)</f>
        <v>0</v>
      </c>
      <c r="E1516" s="2">
        <f>IFERROR(AVERAGEIF(Customer_Revenue[[#This Row],[4/1/2022]:[6/30/2022]], "&gt;0"), 0)</f>
        <v>20.885833333333331</v>
      </c>
      <c r="F1516" s="1">
        <f>IFERROR(AVEDEV(Customer_Revenue[[#This Row],[4/1/2022]:[6/30/2022]]),0)</f>
        <v>2.9660355029585803</v>
      </c>
      <c r="G1516" s="1">
        <f>IFERROR(MAX(0,#REF!-#REF!),0)</f>
        <v>0</v>
      </c>
      <c r="H1516" s="1">
        <f>IFERROR(#REF!+#REF!,0)</f>
        <v>0</v>
      </c>
      <c r="I1516" s="2">
        <f>IFERROR(AVERAGEIF(Customer_Revenue[[#This Row],[4/1/2022]:[9/30/2022]], "&gt;0"),0)</f>
        <v>20.186521739130427</v>
      </c>
      <c r="J1516" s="1">
        <f>IFERROR(AVEDEV(Customer_Revenue[[#This Row],[4/1/2022]:[9/30/2022]]),0)</f>
        <v>5.4930177514792957</v>
      </c>
      <c r="K1516" s="1">
        <f>IFERROR(MAX(0,Customer_Revenue[[#This Row],[Q3 Mean]]-Customer_Revenue[[#This Row],[Q3 Mean Absolute Deviation]]),0)</f>
        <v>14.69350398765113</v>
      </c>
      <c r="L1516" s="1">
        <f>IFERROR(MAX(0,Customer_Revenue[[#This Row],[Q3 Mean]]+Customer_Revenue[[#This Row],[Q3 Mean Absolute Deviation]]),0)</f>
        <v>25.679539490609724</v>
      </c>
      <c r="M1516" s="2">
        <f>IFERROR(AVERAGEIF(Customer_Revenue[[#This Row],[10/1/2021]:[3/31/2022]], "&gt;0"),0)</f>
        <v>20.431739130434774</v>
      </c>
      <c r="N1516" s="1">
        <f>IFERROR(AVEDEV(Customer_Revenue[[#This Row],[10/1/2021]:[3/31/2022]]),0)</f>
        <v>4.1709763313609489</v>
      </c>
      <c r="O1516" s="1">
        <f>IFERROR(MAX(0,#REF!-#REF!),0)</f>
        <v>0</v>
      </c>
      <c r="P1516" s="1">
        <f>IFERROR(#REF!+#REF!,0)</f>
        <v>0</v>
      </c>
      <c r="Q1516">
        <v>15541</v>
      </c>
      <c r="V1516">
        <v>20.329999999999998</v>
      </c>
      <c r="AA1516">
        <v>20.329999999999998</v>
      </c>
      <c r="AE1516">
        <v>20.72</v>
      </c>
      <c r="AJ1516">
        <v>20.329999999999998</v>
      </c>
      <c r="AN1516">
        <v>20.329999999999998</v>
      </c>
      <c r="AS1516">
        <v>19.940000000000001</v>
      </c>
      <c r="AX1516">
        <v>20.329999999999998</v>
      </c>
      <c r="BC1516">
        <v>0</v>
      </c>
      <c r="BH1516">
        <v>20.329999999999998</v>
      </c>
      <c r="BM1516">
        <v>20.72</v>
      </c>
      <c r="BR1516">
        <v>20.72</v>
      </c>
      <c r="BW1516">
        <v>0</v>
      </c>
      <c r="CB1516">
        <v>0</v>
      </c>
      <c r="CG1516">
        <v>20.72</v>
      </c>
      <c r="CK1516" s="17"/>
      <c r="CL1516">
        <v>20.72</v>
      </c>
      <c r="CQ1516">
        <v>20.329999999999998</v>
      </c>
      <c r="CV1516">
        <v>20.329999999999998</v>
      </c>
      <c r="DA1516">
        <v>20.329999999999998</v>
      </c>
      <c r="DF1516">
        <v>20.329999999999998</v>
      </c>
      <c r="DK1516">
        <v>20.329999999999998</v>
      </c>
      <c r="DP1516">
        <v>20.329999999999998</v>
      </c>
      <c r="DU1516">
        <v>20.329999999999998</v>
      </c>
      <c r="DZ1516">
        <v>20.329999999999998</v>
      </c>
      <c r="EE1516">
        <v>20.329999999999998</v>
      </c>
      <c r="EJ1516">
        <v>20.72</v>
      </c>
      <c r="EO1516">
        <v>20.72</v>
      </c>
      <c r="ET1516">
        <v>0</v>
      </c>
      <c r="EY1516">
        <v>20.72</v>
      </c>
      <c r="FD1516">
        <v>20.329999999999998</v>
      </c>
      <c r="FI1516">
        <v>20.329999999999998</v>
      </c>
      <c r="FN1516">
        <v>20.72</v>
      </c>
      <c r="FS1516">
        <v>20.329999999999998</v>
      </c>
      <c r="FX1516">
        <v>20.329999999999998</v>
      </c>
      <c r="GC1516">
        <v>20.329999999999998</v>
      </c>
      <c r="GH1516">
        <v>20.72</v>
      </c>
      <c r="GM1516">
        <v>21.9</v>
      </c>
      <c r="GR1516">
        <v>21.9</v>
      </c>
      <c r="GW1516">
        <v>21.51</v>
      </c>
      <c r="HB1516">
        <v>21.51</v>
      </c>
      <c r="HG1516">
        <v>21.51</v>
      </c>
      <c r="HL1516">
        <v>21.51</v>
      </c>
      <c r="HQ1516">
        <v>21.51</v>
      </c>
      <c r="HV1516">
        <v>21.51</v>
      </c>
      <c r="IA1516">
        <v>21.51</v>
      </c>
      <c r="IF1516">
        <v>0</v>
      </c>
      <c r="IK1516">
        <v>0</v>
      </c>
      <c r="IP1516">
        <v>21.53</v>
      </c>
      <c r="IU1516">
        <v>21.53</v>
      </c>
      <c r="IZ1516">
        <v>20.75</v>
      </c>
      <c r="JE1516">
        <v>1.9999999999999574E-2</v>
      </c>
      <c r="JJ1516">
        <v>21.14</v>
      </c>
      <c r="JO1516">
        <v>21.14</v>
      </c>
    </row>
    <row r="1517" spans="1:278" x14ac:dyDescent="0.3">
      <c r="A1517" s="2">
        <f>IFERROR(AVERAGEIF(Customer_Revenue[[#This Row],[1/3/2022]:[3/31/2022]], "&gt;0"), 0)</f>
        <v>44.840000000000018</v>
      </c>
      <c r="B1517" s="1">
        <f>IFERROR(AVEDEV(Customer_Revenue[[#This Row],[1/3/2022]:[3/31/2022]]),0)</f>
        <v>11.090769230769231</v>
      </c>
      <c r="C1517" s="1">
        <f>IFERROR(MAX(0,#REF!-#REF!),0)</f>
        <v>0</v>
      </c>
      <c r="D1517" s="1">
        <f>IFERROR(#REF!+#REF!,0)</f>
        <v>0</v>
      </c>
      <c r="E1517" s="2">
        <f>IFERROR(AVERAGEIF(Customer_Revenue[[#This Row],[4/1/2022]:[6/30/2022]], "&gt;0"), 0)</f>
        <v>46.165833333333346</v>
      </c>
      <c r="F1517" s="1">
        <f>IFERROR(AVEDEV(Customer_Revenue[[#This Row],[4/1/2022]:[6/30/2022]]),0)</f>
        <v>13.448047337278108</v>
      </c>
      <c r="G1517" s="1">
        <f>IFERROR(MAX(0,#REF!-#REF!),0)</f>
        <v>0</v>
      </c>
      <c r="H1517" s="1">
        <f>IFERROR(#REF!+#REF!,0)</f>
        <v>0</v>
      </c>
      <c r="I1517" s="2">
        <f>IFERROR(AVERAGEIF(Customer_Revenue[[#This Row],[4/1/2022]:[9/30/2022]], "&gt;0"),0)</f>
        <v>46.875294117647073</v>
      </c>
      <c r="J1517" s="1">
        <f>IFERROR(AVEDEV(Customer_Revenue[[#This Row],[4/1/2022]:[9/30/2022]]),0)</f>
        <v>21.762199999999993</v>
      </c>
      <c r="K1517" s="1">
        <f>IFERROR(MAX(0,Customer_Revenue[[#This Row],[Q3 Mean]]-Customer_Revenue[[#This Row],[Q3 Mean Absolute Deviation]]),0)</f>
        <v>25.11309411764708</v>
      </c>
      <c r="L1517" s="1">
        <f>IFERROR(MAX(0,Customer_Revenue[[#This Row],[Q3 Mean]]+Customer_Revenue[[#This Row],[Q3 Mean Absolute Deviation]]),0)</f>
        <v>68.637494117647066</v>
      </c>
      <c r="M1517" s="2">
        <f>IFERROR(AVERAGEIF(Customer_Revenue[[#This Row],[10/1/2021]:[3/31/2022]], "&gt;0"),0)</f>
        <v>46.212608695652158</v>
      </c>
      <c r="N1517" s="1">
        <f>IFERROR(AVEDEV(Customer_Revenue[[#This Row],[10/1/2021]:[3/31/2022]]),0)</f>
        <v>14.801952662721893</v>
      </c>
      <c r="O1517" s="1">
        <f>IFERROR(MAX(0,#REF!-#REF!),0)</f>
        <v>0</v>
      </c>
      <c r="P1517" s="1">
        <f>IFERROR(#REF!+#REF!,0)</f>
        <v>0</v>
      </c>
      <c r="Q1517">
        <v>15543</v>
      </c>
      <c r="V1517">
        <v>56.92</v>
      </c>
      <c r="AA1517">
        <v>34.82</v>
      </c>
      <c r="AE1517">
        <v>58.43</v>
      </c>
      <c r="AJ1517">
        <v>34.43</v>
      </c>
      <c r="AN1517">
        <v>56.53</v>
      </c>
      <c r="AS1517">
        <v>34.04</v>
      </c>
      <c r="AX1517">
        <v>56.53</v>
      </c>
      <c r="BC1517">
        <v>0</v>
      </c>
      <c r="BH1517">
        <v>56.53</v>
      </c>
      <c r="BM1517">
        <v>34.82</v>
      </c>
      <c r="BR1517">
        <v>56.92</v>
      </c>
      <c r="BW1517">
        <v>0</v>
      </c>
      <c r="CB1517">
        <v>0</v>
      </c>
      <c r="CG1517">
        <v>34.82</v>
      </c>
      <c r="CK1517" s="17"/>
      <c r="CL1517">
        <v>56.92</v>
      </c>
      <c r="CQ1517">
        <v>34.43</v>
      </c>
      <c r="CV1517">
        <v>56.92</v>
      </c>
      <c r="DA1517">
        <v>34.43</v>
      </c>
      <c r="DF1517">
        <v>56.53</v>
      </c>
      <c r="DK1517">
        <v>34.43</v>
      </c>
      <c r="DP1517">
        <v>56.92</v>
      </c>
      <c r="DU1517">
        <v>34.82</v>
      </c>
      <c r="DZ1517">
        <v>56.92</v>
      </c>
      <c r="EE1517">
        <v>34.04</v>
      </c>
      <c r="EJ1517">
        <v>56.92</v>
      </c>
      <c r="EO1517">
        <v>34.82</v>
      </c>
      <c r="ET1517">
        <v>0</v>
      </c>
      <c r="EY1517">
        <v>34.82</v>
      </c>
      <c r="FD1517">
        <v>56.92</v>
      </c>
      <c r="FI1517">
        <v>34.82</v>
      </c>
      <c r="FN1517">
        <v>56.92</v>
      </c>
      <c r="FS1517">
        <v>34.82</v>
      </c>
      <c r="FX1517">
        <v>56.92</v>
      </c>
      <c r="GC1517">
        <v>34.82</v>
      </c>
      <c r="GH1517">
        <v>56.92</v>
      </c>
      <c r="GM1517">
        <v>36</v>
      </c>
      <c r="GR1517">
        <v>58.1</v>
      </c>
      <c r="GW1517">
        <v>35.61</v>
      </c>
      <c r="HB1517">
        <v>57.32</v>
      </c>
      <c r="IK1517">
        <v>0</v>
      </c>
      <c r="IP1517">
        <v>57.73</v>
      </c>
      <c r="IU1517">
        <v>35.630000000000003</v>
      </c>
      <c r="IZ1517">
        <v>56.95</v>
      </c>
      <c r="JE1517">
        <v>-115.4</v>
      </c>
      <c r="JJ1517">
        <v>57.34</v>
      </c>
      <c r="JO1517">
        <v>35.24</v>
      </c>
    </row>
    <row r="1518" spans="1:278" x14ac:dyDescent="0.3">
      <c r="A1518" s="2">
        <f>IFERROR(AVERAGEIF(Customer_Revenue[[#This Row],[1/3/2022]:[3/31/2022]], "&gt;0"), 0)</f>
        <v>43.099999999999994</v>
      </c>
      <c r="B1518" s="1">
        <f>IFERROR(AVEDEV(Customer_Revenue[[#This Row],[1/3/2022]:[3/31/2022]]),0)</f>
        <v>0.22153846153846118</v>
      </c>
      <c r="C1518" s="1">
        <f>IFERROR(MAX(0,#REF!-#REF!),0)</f>
        <v>0</v>
      </c>
      <c r="D1518" s="1">
        <f>IFERROR(#REF!+#REF!,0)</f>
        <v>0</v>
      </c>
      <c r="E1518" s="2">
        <f>IFERROR(AVERAGEIF(Customer_Revenue[[#This Row],[4/1/2022]:[6/30/2022]], "&gt;0"), 0)</f>
        <v>43.635833333333331</v>
      </c>
      <c r="F1518" s="1">
        <f>IFERROR(AVEDEV(Customer_Revenue[[#This Row],[4/1/2022]:[6/30/2022]]),0)</f>
        <v>6.196804733727812</v>
      </c>
      <c r="G1518" s="1">
        <f>IFERROR(MAX(0,#REF!-#REF!),0)</f>
        <v>0</v>
      </c>
      <c r="H1518" s="1">
        <f>IFERROR(#REF!+#REF!,0)</f>
        <v>0</v>
      </c>
      <c r="I1518" s="2">
        <f>IFERROR(AVERAGEIF(Customer_Revenue[[#This Row],[4/1/2022]:[9/30/2022]], "&gt;0"),0)</f>
        <v>42.976956521739126</v>
      </c>
      <c r="J1518" s="1">
        <f>IFERROR(AVEDEV(Customer_Revenue[[#This Row],[4/1/2022]:[9/30/2022]]),0)</f>
        <v>11.400710059171603</v>
      </c>
      <c r="K1518" s="1">
        <f>IFERROR(MAX(0,Customer_Revenue[[#This Row],[Q3 Mean]]-Customer_Revenue[[#This Row],[Q3 Mean Absolute Deviation]]),0)</f>
        <v>31.576246462567525</v>
      </c>
      <c r="L1518" s="1">
        <f>IFERROR(MAX(0,Customer_Revenue[[#This Row],[Q3 Mean]]+Customer_Revenue[[#This Row],[Q3 Mean Absolute Deviation]]),0)</f>
        <v>54.377666580910727</v>
      </c>
      <c r="M1518" s="2">
        <f>IFERROR(AVERAGEIF(Customer_Revenue[[#This Row],[10/1/2021]:[3/31/2022]], "&gt;0"),0)</f>
        <v>43.29043478260872</v>
      </c>
      <c r="N1518" s="1">
        <f>IFERROR(AVEDEV(Customer_Revenue[[#This Row],[10/1/2021]:[3/31/2022]]),0)</f>
        <v>8.8373964497041317</v>
      </c>
      <c r="O1518" s="1">
        <f>IFERROR(MAX(0,#REF!-#REF!),0)</f>
        <v>0</v>
      </c>
      <c r="P1518" s="1">
        <f>IFERROR(#REF!+#REF!,0)</f>
        <v>0</v>
      </c>
      <c r="Q1518">
        <v>15544</v>
      </c>
      <c r="V1518">
        <v>43.34</v>
      </c>
      <c r="AA1518">
        <v>42.95</v>
      </c>
      <c r="AE1518">
        <v>42.95</v>
      </c>
      <c r="AJ1518">
        <v>44.78</v>
      </c>
      <c r="AN1518">
        <v>46.22</v>
      </c>
      <c r="AS1518">
        <v>42.56</v>
      </c>
      <c r="AX1518">
        <v>42.95</v>
      </c>
      <c r="BC1518">
        <v>0</v>
      </c>
      <c r="BH1518">
        <v>42.95</v>
      </c>
      <c r="BM1518">
        <v>43.34</v>
      </c>
      <c r="BR1518">
        <v>43.34</v>
      </c>
      <c r="BW1518">
        <v>0</v>
      </c>
      <c r="CB1518">
        <v>0</v>
      </c>
      <c r="CG1518">
        <v>43.34</v>
      </c>
      <c r="CK1518" s="17"/>
      <c r="CL1518">
        <v>43.34</v>
      </c>
      <c r="CQ1518">
        <v>43.34</v>
      </c>
      <c r="CV1518">
        <v>43.34</v>
      </c>
      <c r="DA1518">
        <v>42.95</v>
      </c>
      <c r="DF1518">
        <v>42.95</v>
      </c>
      <c r="DK1518">
        <v>42.95</v>
      </c>
      <c r="DP1518">
        <v>42.56</v>
      </c>
      <c r="DU1518">
        <v>42.95</v>
      </c>
      <c r="DZ1518">
        <v>42.95</v>
      </c>
      <c r="EE1518">
        <v>42.95</v>
      </c>
      <c r="EJ1518">
        <v>43.34</v>
      </c>
      <c r="EO1518">
        <v>43.34</v>
      </c>
      <c r="ET1518">
        <v>0</v>
      </c>
      <c r="EY1518">
        <v>43.34</v>
      </c>
      <c r="FD1518">
        <v>42.95</v>
      </c>
      <c r="FI1518">
        <v>42.95</v>
      </c>
      <c r="FN1518">
        <v>43.34</v>
      </c>
      <c r="FS1518">
        <v>43.34</v>
      </c>
      <c r="FX1518">
        <v>43.34</v>
      </c>
      <c r="GC1518">
        <v>43.34</v>
      </c>
      <c r="GH1518">
        <v>43.34</v>
      </c>
      <c r="GM1518">
        <v>44.52</v>
      </c>
      <c r="GR1518">
        <v>44.52</v>
      </c>
      <c r="GW1518">
        <v>44.52</v>
      </c>
      <c r="HB1518">
        <v>44.13</v>
      </c>
      <c r="HG1518">
        <v>44.13</v>
      </c>
      <c r="HL1518">
        <v>44.13</v>
      </c>
      <c r="HQ1518">
        <v>44.13</v>
      </c>
      <c r="HV1518">
        <v>44.13</v>
      </c>
      <c r="IA1518">
        <v>44.13</v>
      </c>
      <c r="IF1518">
        <v>25</v>
      </c>
      <c r="IK1518">
        <v>0</v>
      </c>
      <c r="IP1518">
        <v>44.15</v>
      </c>
      <c r="IU1518">
        <v>44.15</v>
      </c>
      <c r="IZ1518">
        <v>43.37</v>
      </c>
      <c r="JE1518">
        <v>-24.979999999999997</v>
      </c>
      <c r="JJ1518">
        <v>43.76</v>
      </c>
      <c r="JO1518">
        <v>43.76</v>
      </c>
    </row>
    <row r="1519" spans="1:278" x14ac:dyDescent="0.3">
      <c r="A1519" s="2">
        <f>IFERROR(AVERAGEIF(Customer_Revenue[[#This Row],[1/3/2022]:[3/31/2022]], "&gt;0"), 0)</f>
        <v>85.575384615384621</v>
      </c>
      <c r="B1519" s="1">
        <f>IFERROR(AVEDEV(Customer_Revenue[[#This Row],[1/3/2022]:[3/31/2022]]),0)</f>
        <v>25.535714285714288</v>
      </c>
      <c r="C1519" s="1">
        <f>IFERROR(MAX(0,#REF!-#REF!),0)</f>
        <v>0</v>
      </c>
      <c r="D1519" s="1">
        <f>IFERROR(#REF!+#REF!,0)</f>
        <v>0</v>
      </c>
      <c r="E1519" s="2">
        <f>IFERROR(AVERAGEIF(Customer_Revenue[[#This Row],[4/1/2022]:[6/30/2022]], "&gt;0"), 0)</f>
        <v>62.42923076923077</v>
      </c>
      <c r="F1519" s="1">
        <f>IFERROR(AVEDEV(Customer_Revenue[[#This Row],[4/1/2022]:[6/30/2022]]),0)</f>
        <v>11.66508875739645</v>
      </c>
      <c r="G1519" s="1">
        <f>IFERROR(MAX(0,#REF!-#REF!),0)</f>
        <v>0</v>
      </c>
      <c r="H1519" s="1">
        <f>IFERROR(#REF!+#REF!,0)</f>
        <v>0</v>
      </c>
      <c r="I1519" s="2">
        <f>IFERROR(AVERAGEIF(Customer_Revenue[[#This Row],[4/1/2022]:[9/30/2022]], "&gt;0"),0)</f>
        <v>60.624230769230763</v>
      </c>
      <c r="J1519" s="1">
        <f>IFERROR(AVEDEV(Customer_Revenue[[#This Row],[4/1/2022]:[9/30/2022]]),0)</f>
        <v>11.51147928994083</v>
      </c>
      <c r="K1519" s="1">
        <f>IFERROR(MAX(0,Customer_Revenue[[#This Row],[Q3 Mean]]-Customer_Revenue[[#This Row],[Q3 Mean Absolute Deviation]]),0)</f>
        <v>49.112751479289933</v>
      </c>
      <c r="L1519" s="1">
        <f>IFERROR(MAX(0,Customer_Revenue[[#This Row],[Q3 Mean]]+Customer_Revenue[[#This Row],[Q3 Mean Absolute Deviation]]),0)</f>
        <v>72.135710059171601</v>
      </c>
      <c r="M1519" s="2">
        <f>IFERROR(AVERAGEIF(Customer_Revenue[[#This Row],[10/1/2021]:[3/31/2022]], "&gt;0"),0)</f>
        <v>95.239259259259228</v>
      </c>
      <c r="N1519" s="1">
        <f>IFERROR(AVEDEV(Customer_Revenue[[#This Row],[10/1/2021]:[3/31/2022]]),0)</f>
        <v>19.085918367346945</v>
      </c>
      <c r="O1519" s="1">
        <f>IFERROR(MAX(0,#REF!-#REF!),0)</f>
        <v>0</v>
      </c>
      <c r="P1519" s="1">
        <f>IFERROR(#REF!+#REF!,0)</f>
        <v>0</v>
      </c>
      <c r="Q1519">
        <v>15545</v>
      </c>
      <c r="U1519">
        <v>98.28</v>
      </c>
      <c r="Z1519">
        <v>98.28</v>
      </c>
      <c r="AD1519">
        <v>126.05</v>
      </c>
      <c r="AI1519">
        <v>98.28</v>
      </c>
      <c r="AN1519">
        <v>98.29</v>
      </c>
      <c r="AP1519">
        <v>98.29</v>
      </c>
      <c r="AU1519">
        <v>98.29</v>
      </c>
      <c r="AZ1519">
        <v>126.01</v>
      </c>
      <c r="BE1519">
        <v>98.24</v>
      </c>
      <c r="BJ1519">
        <v>98.24</v>
      </c>
      <c r="BO1519">
        <v>98.24</v>
      </c>
      <c r="BT1519">
        <v>126.01</v>
      </c>
      <c r="BY1519">
        <v>98.24</v>
      </c>
      <c r="CD1519">
        <v>98.24</v>
      </c>
      <c r="CI1519">
        <v>98.24</v>
      </c>
      <c r="CK1519" s="17"/>
      <c r="CN1519">
        <v>126.01</v>
      </c>
      <c r="CS1519">
        <v>98.24</v>
      </c>
      <c r="CX1519">
        <v>98.24</v>
      </c>
      <c r="DC1519">
        <v>98.24</v>
      </c>
      <c r="DH1519">
        <v>126.01</v>
      </c>
      <c r="DM1519">
        <v>62.24</v>
      </c>
      <c r="DN1519">
        <v>0</v>
      </c>
      <c r="DR1519">
        <v>62.24</v>
      </c>
      <c r="DW1519">
        <v>62.24</v>
      </c>
      <c r="EB1519">
        <v>90.01</v>
      </c>
      <c r="EG1519">
        <v>62.24</v>
      </c>
      <c r="EL1519">
        <v>62.24</v>
      </c>
      <c r="EQ1519">
        <v>66.290000000000006</v>
      </c>
      <c r="EV1519">
        <v>90.01</v>
      </c>
      <c r="FA1519">
        <v>62.24</v>
      </c>
      <c r="FF1519">
        <v>62.24</v>
      </c>
      <c r="FK1519">
        <v>62.24</v>
      </c>
      <c r="FP1519">
        <v>90.01</v>
      </c>
      <c r="FU1519">
        <v>62.24</v>
      </c>
      <c r="FZ1519">
        <v>62.24</v>
      </c>
      <c r="GE1519">
        <v>47.49</v>
      </c>
      <c r="GJ1519">
        <v>65.14</v>
      </c>
      <c r="GO1519">
        <v>37.369999999999997</v>
      </c>
      <c r="GT1519">
        <v>37.369999999999997</v>
      </c>
      <c r="GY1519">
        <v>52.61</v>
      </c>
      <c r="HD1519">
        <v>80.38</v>
      </c>
      <c r="HI1519">
        <v>52.61</v>
      </c>
      <c r="HN1519">
        <v>52.61</v>
      </c>
      <c r="HS1519">
        <v>52.61</v>
      </c>
      <c r="HX1519">
        <v>80.38</v>
      </c>
      <c r="IC1519">
        <v>52.61</v>
      </c>
      <c r="IH1519">
        <v>52.61</v>
      </c>
      <c r="IM1519">
        <v>52.24</v>
      </c>
      <c r="IR1519">
        <v>80.010000000000005</v>
      </c>
      <c r="IW1519">
        <v>52.24</v>
      </c>
      <c r="JB1519">
        <v>52.24</v>
      </c>
      <c r="JG1519">
        <v>52.24</v>
      </c>
      <c r="JL1519">
        <v>80.010000000000005</v>
      </c>
      <c r="JQ1519">
        <v>52.24</v>
      </c>
    </row>
    <row r="1520" spans="1:278" x14ac:dyDescent="0.3">
      <c r="A1520" s="2">
        <f>IFERROR(AVERAGEIF(Customer_Revenue[[#This Row],[1/3/2022]:[3/31/2022]], "&gt;0"), 0)</f>
        <v>76.399285714285725</v>
      </c>
      <c r="B1520" s="1">
        <f>IFERROR(AVEDEV(Customer_Revenue[[#This Row],[1/3/2022]:[3/31/2022]]),0)</f>
        <v>4.1487755102040902</v>
      </c>
      <c r="C1520" s="1">
        <f>IFERROR(MAX(0,#REF!-#REF!),0)</f>
        <v>0</v>
      </c>
      <c r="D1520" s="1">
        <f>IFERROR(#REF!+#REF!,0)</f>
        <v>0</v>
      </c>
      <c r="E1520" s="2">
        <f>IFERROR(AVERAGEIF(Customer_Revenue[[#This Row],[4/1/2022]:[6/30/2022]], "&gt;0"), 0)</f>
        <v>72.416923076923069</v>
      </c>
      <c r="F1520" s="1">
        <f>IFERROR(AVEDEV(Customer_Revenue[[#This Row],[4/1/2022]:[6/30/2022]]),0)</f>
        <v>14.912448979591849</v>
      </c>
      <c r="G1520" s="1">
        <f>IFERROR(MAX(0,#REF!-#REF!),0)</f>
        <v>0</v>
      </c>
      <c r="H1520" s="1">
        <f>IFERROR(#REF!+#REF!,0)</f>
        <v>0</v>
      </c>
      <c r="I1520" s="2">
        <f>IFERROR(AVERAGEIF(Customer_Revenue[[#This Row],[4/1/2022]:[9/30/2022]], "&gt;0"),0)</f>
        <v>76.258076923076885</v>
      </c>
      <c r="J1520" s="1">
        <f>IFERROR(AVEDEV(Customer_Revenue[[#This Row],[4/1/2022]:[9/30/2022]]),0)</f>
        <v>12.768928571428605</v>
      </c>
      <c r="K1520" s="1">
        <f>IFERROR(MAX(0,Customer_Revenue[[#This Row],[Q3 Mean]]-Customer_Revenue[[#This Row],[Q3 Mean Absolute Deviation]]),0)</f>
        <v>63.489148351648282</v>
      </c>
      <c r="L1520" s="1">
        <f>IFERROR(MAX(0,Customer_Revenue[[#This Row],[Q3 Mean]]+Customer_Revenue[[#This Row],[Q3 Mean Absolute Deviation]]),0)</f>
        <v>89.027005494505488</v>
      </c>
      <c r="M1520" s="2">
        <f>IFERROR(AVERAGEIF(Customer_Revenue[[#This Row],[10/1/2021]:[3/31/2022]], "&gt;0"),0)</f>
        <v>72.226296296296297</v>
      </c>
      <c r="N1520" s="1">
        <f>IFERROR(AVEDEV(Customer_Revenue[[#This Row],[10/1/2021]:[3/31/2022]]),0)</f>
        <v>16.650000000000002</v>
      </c>
      <c r="O1520" s="1">
        <f>IFERROR(MAX(0,#REF!-#REF!),0)</f>
        <v>0</v>
      </c>
      <c r="P1520" s="1">
        <f>IFERROR(#REF!+#REF!,0)</f>
        <v>0</v>
      </c>
      <c r="Q1520">
        <v>15546</v>
      </c>
      <c r="T1520">
        <v>76.83</v>
      </c>
      <c r="Y1520">
        <v>76.83</v>
      </c>
      <c r="AD1520">
        <v>76.83</v>
      </c>
      <c r="AH1520">
        <v>76.83</v>
      </c>
      <c r="AL1520">
        <v>76.83</v>
      </c>
      <c r="AQ1520">
        <v>76.849999999999994</v>
      </c>
      <c r="AV1520">
        <v>61.49</v>
      </c>
      <c r="BA1520">
        <v>61.49</v>
      </c>
      <c r="BF1520">
        <v>63.5</v>
      </c>
      <c r="BG1520">
        <v>-24.509999999999998</v>
      </c>
      <c r="BK1520">
        <v>55.32</v>
      </c>
      <c r="BP1520">
        <v>55.32</v>
      </c>
      <c r="BU1520">
        <v>55.32</v>
      </c>
      <c r="BZ1520">
        <v>0</v>
      </c>
      <c r="CA1520">
        <v>67.08</v>
      </c>
      <c r="CE1520">
        <v>0</v>
      </c>
      <c r="CF1520">
        <v>90.92</v>
      </c>
      <c r="CJ1520">
        <v>90.92</v>
      </c>
      <c r="CK1520" s="17"/>
      <c r="CO1520">
        <v>72.55</v>
      </c>
      <c r="CT1520">
        <v>72.55</v>
      </c>
      <c r="CY1520">
        <v>72.55</v>
      </c>
      <c r="DD1520">
        <v>72.55</v>
      </c>
      <c r="DI1520">
        <v>72.55</v>
      </c>
      <c r="DM1520">
        <v>75</v>
      </c>
      <c r="DR1520">
        <v>75</v>
      </c>
      <c r="DW1520">
        <v>75</v>
      </c>
      <c r="EB1520">
        <v>75</v>
      </c>
      <c r="EG1520">
        <v>75</v>
      </c>
      <c r="EL1520">
        <v>75</v>
      </c>
      <c r="EQ1520">
        <v>75</v>
      </c>
      <c r="EV1520">
        <v>71.16</v>
      </c>
      <c r="EZ1520">
        <v>-40</v>
      </c>
      <c r="FA1520">
        <v>71.16</v>
      </c>
      <c r="FF1520">
        <v>71.16</v>
      </c>
      <c r="FK1520">
        <v>71.16</v>
      </c>
      <c r="FP1520">
        <v>71.16</v>
      </c>
      <c r="FU1520">
        <v>71.16</v>
      </c>
      <c r="FZ1520">
        <v>71.16</v>
      </c>
      <c r="GE1520">
        <v>71.16</v>
      </c>
      <c r="GJ1520">
        <v>71.16</v>
      </c>
      <c r="GO1520">
        <v>71.16</v>
      </c>
      <c r="GT1520">
        <v>71.16</v>
      </c>
      <c r="GY1520">
        <v>79.33</v>
      </c>
      <c r="HD1520">
        <v>79.33</v>
      </c>
      <c r="HH1520">
        <v>79.33</v>
      </c>
      <c r="HN1520">
        <v>79.33</v>
      </c>
      <c r="HS1520">
        <v>79.33</v>
      </c>
      <c r="HX1520">
        <v>79.33</v>
      </c>
      <c r="IC1520">
        <v>79.33</v>
      </c>
      <c r="IH1520">
        <v>79.33</v>
      </c>
      <c r="IM1520">
        <v>79.33</v>
      </c>
      <c r="IR1520">
        <v>79.33</v>
      </c>
      <c r="IW1520">
        <v>79.33</v>
      </c>
      <c r="JA1520">
        <v>79.33</v>
      </c>
      <c r="JB1520">
        <v>0</v>
      </c>
      <c r="JG1520">
        <v>79.33</v>
      </c>
      <c r="JL1520">
        <v>89.33</v>
      </c>
      <c r="JQ1520">
        <v>79.33</v>
      </c>
    </row>
    <row r="1521" spans="1:277" x14ac:dyDescent="0.3">
      <c r="A1521" s="2">
        <f>IFERROR(AVERAGEIF(Customer_Revenue[[#This Row],[1/3/2022]:[3/31/2022]], "&gt;0"), 0)</f>
        <v>67.720000000000013</v>
      </c>
      <c r="B1521" s="1">
        <f>IFERROR(AVEDEV(Customer_Revenue[[#This Row],[1/3/2022]:[3/31/2022]]),0)</f>
        <v>1.4210854715202004E-14</v>
      </c>
      <c r="C1521" s="1">
        <f>IFERROR(MAX(0,#REF!-#REF!),0)</f>
        <v>0</v>
      </c>
      <c r="D1521" s="1">
        <f>IFERROR(#REF!+#REF!,0)</f>
        <v>0</v>
      </c>
      <c r="E1521" s="2">
        <f>IFERROR(AVERAGEIF(Customer_Revenue[[#This Row],[4/1/2022]:[6/30/2022]], "&gt;0"), 0)</f>
        <v>76.701538461538476</v>
      </c>
      <c r="F1521" s="1">
        <f>IFERROR(AVEDEV(Customer_Revenue[[#This Row],[4/1/2022]:[6/30/2022]]),0)</f>
        <v>1.3817751479289844</v>
      </c>
      <c r="G1521" s="1">
        <f>IFERROR(MAX(0,#REF!-#REF!),0)</f>
        <v>0</v>
      </c>
      <c r="H1521" s="1">
        <f>IFERROR(#REF!+#REF!,0)</f>
        <v>0</v>
      </c>
      <c r="I1521" s="2">
        <f>IFERROR(AVERAGEIF(Customer_Revenue[[#This Row],[4/1/2022]:[9/30/2022]], "&gt;0"),0)</f>
        <v>77.075769230769254</v>
      </c>
      <c r="J1521" s="1">
        <f>IFERROR(AVEDEV(Customer_Revenue[[#This Row],[4/1/2022]:[9/30/2022]]),0)</f>
        <v>5.9794238683127334</v>
      </c>
      <c r="K1521" s="1">
        <f>IFERROR(MAX(0,Customer_Revenue[[#This Row],[Q3 Mean]]-Customer_Revenue[[#This Row],[Q3 Mean Absolute Deviation]]),0)</f>
        <v>71.096345362456518</v>
      </c>
      <c r="L1521" s="1">
        <f>IFERROR(MAX(0,Customer_Revenue[[#This Row],[Q3 Mean]]+Customer_Revenue[[#This Row],[Q3 Mean Absolute Deviation]]),0)</f>
        <v>83.05519309908199</v>
      </c>
      <c r="M1521" s="2">
        <f>IFERROR(AVERAGEIF(Customer_Revenue[[#This Row],[10/1/2021]:[3/31/2022]], "&gt;0"),0)</f>
        <v>68.30629629629631</v>
      </c>
      <c r="N1521" s="1">
        <f>IFERROR(AVEDEV(Customer_Revenue[[#This Row],[10/1/2021]:[3/31/2022]]),0)</f>
        <v>8.7717954815695478</v>
      </c>
      <c r="O1521" s="1">
        <f>IFERROR(MAX(0,#REF!-#REF!),0)</f>
        <v>0</v>
      </c>
      <c r="P1521" s="1">
        <f>IFERROR(#REF!+#REF!,0)</f>
        <v>0</v>
      </c>
      <c r="Q1521">
        <v>15547</v>
      </c>
      <c r="T1521">
        <v>69.680000000000007</v>
      </c>
      <c r="Y1521">
        <v>69.680000000000007</v>
      </c>
      <c r="AD1521">
        <v>69.680000000000007</v>
      </c>
      <c r="AH1521">
        <v>69.680000000000007</v>
      </c>
      <c r="AL1521">
        <v>69.680000000000007</v>
      </c>
      <c r="AQ1521">
        <v>69.73</v>
      </c>
      <c r="AV1521">
        <v>69.73</v>
      </c>
      <c r="BA1521">
        <v>69.73</v>
      </c>
      <c r="BF1521">
        <v>67.72</v>
      </c>
      <c r="BK1521">
        <v>67.72</v>
      </c>
      <c r="BP1521">
        <v>67.72</v>
      </c>
      <c r="BU1521">
        <v>67.72</v>
      </c>
      <c r="BZ1521">
        <v>0</v>
      </c>
      <c r="CA1521">
        <v>67.72</v>
      </c>
      <c r="CE1521">
        <v>0</v>
      </c>
      <c r="CF1521">
        <v>67.72</v>
      </c>
      <c r="CJ1521">
        <v>67.72</v>
      </c>
      <c r="CK1521" s="17"/>
      <c r="CO1521">
        <v>67.72</v>
      </c>
      <c r="CT1521">
        <v>67.72</v>
      </c>
      <c r="CY1521">
        <v>67.72</v>
      </c>
      <c r="DD1521">
        <v>67.72</v>
      </c>
      <c r="DI1521">
        <v>67.72</v>
      </c>
      <c r="DM1521">
        <v>67.72</v>
      </c>
      <c r="DR1521">
        <v>67.72</v>
      </c>
      <c r="DW1521">
        <v>67.72</v>
      </c>
      <c r="EB1521">
        <v>67.72</v>
      </c>
      <c r="EG1521">
        <v>67.72</v>
      </c>
      <c r="EL1521">
        <v>67.72</v>
      </c>
      <c r="EQ1521">
        <v>67.72</v>
      </c>
      <c r="EV1521">
        <v>67.72</v>
      </c>
      <c r="FA1521">
        <v>77.45</v>
      </c>
      <c r="FF1521">
        <v>77.45</v>
      </c>
      <c r="FK1521">
        <v>77.45</v>
      </c>
      <c r="FP1521">
        <v>77.45</v>
      </c>
      <c r="FU1521">
        <v>77.45</v>
      </c>
      <c r="FZ1521">
        <v>77.45</v>
      </c>
      <c r="GE1521">
        <v>77.45</v>
      </c>
      <c r="GJ1521">
        <v>77.45</v>
      </c>
      <c r="GO1521">
        <v>77.45</v>
      </c>
      <c r="GT1521">
        <v>77.45</v>
      </c>
      <c r="GY1521">
        <v>77.45</v>
      </c>
      <c r="HD1521">
        <v>77.45</v>
      </c>
      <c r="HH1521">
        <v>77.45</v>
      </c>
      <c r="HN1521">
        <v>77.45</v>
      </c>
      <c r="HS1521">
        <v>77.45</v>
      </c>
      <c r="HX1521">
        <v>77.45</v>
      </c>
      <c r="IC1521">
        <v>77.45</v>
      </c>
      <c r="IH1521">
        <v>77.45</v>
      </c>
      <c r="IM1521">
        <v>77.45</v>
      </c>
      <c r="IR1521">
        <v>77.45</v>
      </c>
      <c r="IW1521">
        <v>77.45</v>
      </c>
      <c r="JA1521">
        <v>77.45</v>
      </c>
      <c r="JB1521">
        <v>0</v>
      </c>
      <c r="JG1521">
        <v>77.45</v>
      </c>
      <c r="JL1521">
        <v>77.45</v>
      </c>
      <c r="JQ1521">
        <v>77.45</v>
      </c>
    </row>
    <row r="1522" spans="1:277" x14ac:dyDescent="0.3">
      <c r="A1522" s="2">
        <f>IFERROR(AVERAGEIF(Customer_Revenue[[#This Row],[1/3/2022]:[3/31/2022]], "&gt;0"), 0)</f>
        <v>66.178571428571431</v>
      </c>
      <c r="B1522" s="1">
        <f>IFERROR(AVEDEV(Customer_Revenue[[#This Row],[1/3/2022]:[3/31/2022]]),0)</f>
        <v>2.4489795918367361</v>
      </c>
      <c r="C1522" s="1">
        <f>IFERROR(MAX(0,#REF!-#REF!),0)</f>
        <v>0</v>
      </c>
      <c r="D1522" s="1">
        <f>IFERROR(#REF!+#REF!,0)</f>
        <v>0</v>
      </c>
      <c r="E1522" s="2">
        <f>IFERROR(AVERAGEIF(Customer_Revenue[[#This Row],[4/1/2022]:[6/30/2022]], "&gt;0"), 0)</f>
        <v>65.519230769230774</v>
      </c>
      <c r="F1522" s="1">
        <f>IFERROR(AVEDEV(Customer_Revenue[[#This Row],[4/1/2022]:[6/30/2022]]),0)</f>
        <v>1.42011834319527</v>
      </c>
      <c r="G1522" s="1">
        <f>IFERROR(MAX(0,#REF!-#REF!),0)</f>
        <v>0</v>
      </c>
      <c r="H1522" s="1">
        <f>IFERROR(#REF!+#REF!,0)</f>
        <v>0</v>
      </c>
      <c r="I1522" s="2">
        <f>IFERROR(AVERAGEIF(Customer_Revenue[[#This Row],[4/1/2022]:[9/30/2022]], "&gt;0"),0)</f>
        <v>65.134615384615387</v>
      </c>
      <c r="J1522" s="1">
        <f>IFERROR(AVEDEV(Customer_Revenue[[#This Row],[4/1/2022]:[9/30/2022]]),0)</f>
        <v>4.6460905349794244</v>
      </c>
      <c r="K1522" s="1">
        <f>IFERROR(MAX(0,Customer_Revenue[[#This Row],[Q3 Mean]]-Customer_Revenue[[#This Row],[Q3 Mean Absolute Deviation]]),0)</f>
        <v>60.488524849635965</v>
      </c>
      <c r="L1522" s="1">
        <f>IFERROR(MAX(0,Customer_Revenue[[#This Row],[Q3 Mean]]+Customer_Revenue[[#This Row],[Q3 Mean Absolute Deviation]]),0)</f>
        <v>69.780705919594809</v>
      </c>
      <c r="M1522" s="2">
        <f>IFERROR(AVERAGEIF(Customer_Revenue[[#This Row],[10/1/2021]:[3/31/2022]], "&gt;0"),0)</f>
        <v>65.487037037037041</v>
      </c>
      <c r="N1522" s="1">
        <f>IFERROR(AVEDEV(Customer_Revenue[[#This Row],[10/1/2021]:[3/31/2022]]),0)</f>
        <v>8.4097502972651643</v>
      </c>
      <c r="O1522" s="1">
        <f>IFERROR(MAX(0,#REF!-#REF!),0)</f>
        <v>0</v>
      </c>
      <c r="P1522" s="1">
        <f>IFERROR(#REF!+#REF!,0)</f>
        <v>0</v>
      </c>
      <c r="Q1522">
        <v>15548</v>
      </c>
      <c r="T1522">
        <v>64.73</v>
      </c>
      <c r="Y1522">
        <v>64.73</v>
      </c>
      <c r="AD1522">
        <v>64.73</v>
      </c>
      <c r="AH1522">
        <v>64.73</v>
      </c>
      <c r="AL1522">
        <v>64.73</v>
      </c>
      <c r="AQ1522">
        <v>64.75</v>
      </c>
      <c r="AV1522">
        <v>64.75</v>
      </c>
      <c r="BA1522">
        <v>64.75</v>
      </c>
      <c r="BF1522">
        <v>64.75</v>
      </c>
      <c r="BK1522">
        <v>64.75</v>
      </c>
      <c r="BP1522">
        <v>64.75</v>
      </c>
      <c r="BU1522">
        <v>64.75</v>
      </c>
      <c r="BZ1522">
        <v>0</v>
      </c>
      <c r="CA1522">
        <v>64.75</v>
      </c>
      <c r="CE1522">
        <v>0</v>
      </c>
      <c r="CF1522">
        <v>64.75</v>
      </c>
      <c r="CJ1522">
        <v>64.75</v>
      </c>
      <c r="CK1522" s="17"/>
      <c r="CO1522">
        <v>64.75</v>
      </c>
      <c r="CT1522">
        <v>64.75</v>
      </c>
      <c r="CY1522">
        <v>64.75</v>
      </c>
      <c r="DD1522">
        <v>74.75</v>
      </c>
      <c r="DI1522">
        <v>64.75</v>
      </c>
      <c r="DM1522">
        <v>64.75</v>
      </c>
      <c r="DR1522">
        <v>64.75</v>
      </c>
      <c r="DW1522">
        <v>74.75</v>
      </c>
      <c r="EB1522">
        <v>64.75</v>
      </c>
      <c r="EG1522">
        <v>64.75</v>
      </c>
      <c r="EL1522">
        <v>64.75</v>
      </c>
      <c r="EQ1522">
        <v>64.75</v>
      </c>
      <c r="EV1522">
        <v>64.75</v>
      </c>
      <c r="FA1522">
        <v>64.75</v>
      </c>
      <c r="FF1522">
        <v>64.75</v>
      </c>
      <c r="FK1522">
        <v>64.75</v>
      </c>
      <c r="FP1522">
        <v>64.75</v>
      </c>
      <c r="FU1522">
        <v>64.75</v>
      </c>
      <c r="FZ1522">
        <v>64.75</v>
      </c>
      <c r="GE1522">
        <v>64.75</v>
      </c>
      <c r="GJ1522">
        <v>64.75</v>
      </c>
      <c r="GO1522">
        <v>74.75</v>
      </c>
      <c r="GT1522">
        <v>64.75</v>
      </c>
      <c r="GY1522">
        <v>64.75</v>
      </c>
      <c r="HD1522">
        <v>64.75</v>
      </c>
      <c r="HH1522">
        <v>64.75</v>
      </c>
      <c r="HN1522">
        <v>64.75</v>
      </c>
      <c r="HS1522">
        <v>64.75</v>
      </c>
      <c r="HX1522">
        <v>64.75</v>
      </c>
      <c r="IC1522">
        <v>64.75</v>
      </c>
      <c r="IH1522">
        <v>64.75</v>
      </c>
      <c r="IM1522">
        <v>64.75</v>
      </c>
      <c r="IR1522">
        <v>64.75</v>
      </c>
      <c r="IW1522">
        <v>64.75</v>
      </c>
      <c r="JA1522">
        <v>64.75</v>
      </c>
      <c r="JB1522">
        <v>0</v>
      </c>
      <c r="JG1522">
        <v>64.75</v>
      </c>
      <c r="JL1522">
        <v>64.75</v>
      </c>
      <c r="JQ1522">
        <v>64.75</v>
      </c>
    </row>
    <row r="1523" spans="1:277" x14ac:dyDescent="0.3">
      <c r="A1523" s="2">
        <f>IFERROR(AVERAGEIF(Customer_Revenue[[#This Row],[1/3/2022]:[3/31/2022]], "&gt;0"), 0)</f>
        <v>64.289999999999992</v>
      </c>
      <c r="B1523" s="1">
        <f>IFERROR(AVEDEV(Customer_Revenue[[#This Row],[1/3/2022]:[3/31/2022]]),0)</f>
        <v>1.4210854715202004E-14</v>
      </c>
      <c r="C1523" s="1">
        <f>IFERROR(MAX(0,#REF!-#REF!),0)</f>
        <v>0</v>
      </c>
      <c r="D1523" s="1">
        <f>IFERROR(#REF!+#REF!,0)</f>
        <v>0</v>
      </c>
      <c r="E1523" s="2">
        <f>IFERROR(AVERAGEIF(Customer_Revenue[[#This Row],[4/1/2022]:[6/30/2022]], "&gt;0"), 0)</f>
        <v>61.143846153846162</v>
      </c>
      <c r="F1523" s="1">
        <f>IFERROR(AVEDEV(Customer_Revenue[[#This Row],[4/1/2022]:[6/30/2022]]),0)</f>
        <v>3.872189349112428</v>
      </c>
      <c r="G1523" s="1">
        <f>IFERROR(MAX(0,#REF!-#REF!),0)</f>
        <v>0</v>
      </c>
      <c r="H1523" s="1">
        <f>IFERROR(#REF!+#REF!,0)</f>
        <v>0</v>
      </c>
      <c r="I1523" s="2">
        <f>IFERROR(AVERAGEIF(Customer_Revenue[[#This Row],[4/1/2022]:[9/30/2022]], "&gt;0"),0)</f>
        <v>60.694615384615375</v>
      </c>
      <c r="J1523" s="1">
        <f>IFERROR(AVEDEV(Customer_Revenue[[#This Row],[4/1/2022]:[9/30/2022]]),0)</f>
        <v>3.8792899408284076</v>
      </c>
      <c r="K1523" s="1">
        <f>IFERROR(MAX(0,Customer_Revenue[[#This Row],[Q3 Mean]]-Customer_Revenue[[#This Row],[Q3 Mean Absolute Deviation]]),0)</f>
        <v>56.815325443786968</v>
      </c>
      <c r="L1523" s="1">
        <f>IFERROR(MAX(0,Customer_Revenue[[#This Row],[Q3 Mean]]+Customer_Revenue[[#This Row],[Q3 Mean Absolute Deviation]]),0)</f>
        <v>64.573905325443789</v>
      </c>
      <c r="M1523" s="2">
        <f>IFERROR(AVERAGEIF(Customer_Revenue[[#This Row],[10/1/2021]:[3/31/2022]], "&gt;0"),0)</f>
        <v>69.863846153846126</v>
      </c>
      <c r="N1523" s="1">
        <f>IFERROR(AVEDEV(Customer_Revenue[[#This Row],[10/1/2021]:[3/31/2022]]),0)</f>
        <v>14.613058984910877</v>
      </c>
      <c r="O1523" s="1">
        <f>IFERROR(MAX(0,#REF!-#REF!),0)</f>
        <v>0</v>
      </c>
      <c r="P1523" s="1">
        <f>IFERROR(#REF!+#REF!,0)</f>
        <v>0</v>
      </c>
      <c r="Q1523">
        <v>15549</v>
      </c>
      <c r="V1523">
        <v>64.27</v>
      </c>
      <c r="AA1523">
        <v>64.27</v>
      </c>
      <c r="AE1523">
        <v>64.27</v>
      </c>
      <c r="AJ1523">
        <v>64.27</v>
      </c>
      <c r="AM1523">
        <v>64.290000000000006</v>
      </c>
      <c r="AR1523">
        <v>199.29</v>
      </c>
      <c r="AW1523">
        <v>64.290000000000006</v>
      </c>
      <c r="BB1523">
        <v>64.290000000000006</v>
      </c>
      <c r="BF1523">
        <v>-135</v>
      </c>
      <c r="BG1523">
        <v>64.290000000000006</v>
      </c>
      <c r="BL1523">
        <v>64.290000000000006</v>
      </c>
      <c r="BQ1523">
        <v>74.290000000000006</v>
      </c>
      <c r="BV1523">
        <v>64.290000000000006</v>
      </c>
      <c r="CA1523">
        <v>64.290000000000006</v>
      </c>
      <c r="CF1523">
        <v>64.290000000000006</v>
      </c>
      <c r="CK1523" s="17">
        <v>64.290000000000006</v>
      </c>
      <c r="CP1523">
        <v>64.290000000000006</v>
      </c>
      <c r="CU1523">
        <v>64.290000000000006</v>
      </c>
      <c r="CZ1523">
        <v>64.290000000000006</v>
      </c>
      <c r="DE1523">
        <v>64.290000000000006</v>
      </c>
      <c r="DJ1523">
        <v>64.290000000000006</v>
      </c>
      <c r="DO1523">
        <v>64.290000000000006</v>
      </c>
      <c r="DT1523">
        <v>64.290000000000006</v>
      </c>
      <c r="DY1523">
        <v>64.290000000000006</v>
      </c>
      <c r="ED1523">
        <v>64.290000000000006</v>
      </c>
      <c r="EI1523">
        <v>64.290000000000006</v>
      </c>
      <c r="EN1523">
        <v>64.290000000000006</v>
      </c>
      <c r="ES1523">
        <v>64.290000000000006</v>
      </c>
      <c r="EX1523">
        <v>64.290000000000006</v>
      </c>
      <c r="FC1523">
        <v>64.290000000000006</v>
      </c>
      <c r="FH1523">
        <v>64.290000000000006</v>
      </c>
      <c r="FM1523">
        <v>64.290000000000006</v>
      </c>
      <c r="FR1523">
        <v>64.290000000000006</v>
      </c>
      <c r="FW1523">
        <v>64.290000000000006</v>
      </c>
      <c r="GB1523">
        <v>64.290000000000006</v>
      </c>
      <c r="GG1523">
        <v>56.11</v>
      </c>
      <c r="GL1523">
        <v>56.11</v>
      </c>
      <c r="GQ1523">
        <v>56.11</v>
      </c>
      <c r="GV1523">
        <v>56.11</v>
      </c>
      <c r="HA1523">
        <v>56.11</v>
      </c>
      <c r="HF1523">
        <v>56.11</v>
      </c>
      <c r="HK1523">
        <v>56.11</v>
      </c>
      <c r="HP1523">
        <v>56.11</v>
      </c>
      <c r="HU1523">
        <v>56.11</v>
      </c>
      <c r="HZ1523">
        <v>56.11</v>
      </c>
      <c r="IE1523">
        <v>56.11</v>
      </c>
      <c r="IJ1523">
        <v>63.79</v>
      </c>
      <c r="IO1523">
        <v>63.79</v>
      </c>
      <c r="IT1523">
        <v>63.79</v>
      </c>
      <c r="IY1523">
        <v>63.79</v>
      </c>
      <c r="JD1523">
        <v>63.79</v>
      </c>
      <c r="JI1523">
        <v>63.79</v>
      </c>
      <c r="JN1523">
        <v>63.79</v>
      </c>
    </row>
    <row r="1524" spans="1:277" x14ac:dyDescent="0.3">
      <c r="A1524" s="2">
        <f>IFERROR(AVERAGEIF(Customer_Revenue[[#This Row],[1/3/2022]:[3/31/2022]], "&gt;0"), 0)</f>
        <v>56.919999999999995</v>
      </c>
      <c r="B1524" s="1">
        <f>IFERROR(AVEDEV(Customer_Revenue[[#This Row],[1/3/2022]:[3/31/2022]]),0)</f>
        <v>7.5506122448979651</v>
      </c>
      <c r="C1524" s="1">
        <f>IFERROR(MAX(0,#REF!-#REF!),0)</f>
        <v>0</v>
      </c>
      <c r="D1524" s="1">
        <f>IFERROR(#REF!+#REF!,0)</f>
        <v>0</v>
      </c>
      <c r="E1524" s="2">
        <f>IFERROR(AVERAGEIF(Customer_Revenue[[#This Row],[4/1/2022]:[6/30/2022]], "&gt;0"), 0)</f>
        <v>36.698333333333345</v>
      </c>
      <c r="F1524" s="1">
        <f>IFERROR(AVEDEV(Customer_Revenue[[#This Row],[4/1/2022]:[6/30/2022]]),0)</f>
        <v>5.211597633136086</v>
      </c>
      <c r="G1524" s="1">
        <f>IFERROR(MAX(0,#REF!-#REF!),0)</f>
        <v>0</v>
      </c>
      <c r="H1524" s="1">
        <f>IFERROR(#REF!+#REF!,0)</f>
        <v>0</v>
      </c>
      <c r="I1524" s="2">
        <f>IFERROR(AVERAGEIF(Customer_Revenue[[#This Row],[4/1/2022]:[9/30/2022]], "&gt;0"),0)</f>
        <v>37.549166666666657</v>
      </c>
      <c r="J1524" s="1">
        <f>IFERROR(AVEDEV(Customer_Revenue[[#This Row],[4/1/2022]:[9/30/2022]]),0)</f>
        <v>5.3324260355029631</v>
      </c>
      <c r="K1524" s="1">
        <f>IFERROR(MAX(0,Customer_Revenue[[#This Row],[Q3 Mean]]-Customer_Revenue[[#This Row],[Q3 Mean Absolute Deviation]]),0)</f>
        <v>32.216740631163695</v>
      </c>
      <c r="L1524" s="1">
        <f>IFERROR(MAX(0,Customer_Revenue[[#This Row],[Q3 Mean]]+Customer_Revenue[[#This Row],[Q3 Mean Absolute Deviation]]),0)</f>
        <v>42.88159270216962</v>
      </c>
      <c r="M1524" s="2">
        <f>IFERROR(AVERAGEIF(Customer_Revenue[[#This Row],[10/1/2021]:[3/31/2022]], "&gt;0"),0)</f>
        <v>56.92</v>
      </c>
      <c r="N1524" s="1">
        <f>IFERROR(AVEDEV(Customer_Revenue[[#This Row],[10/1/2021]:[3/31/2022]]),0)</f>
        <v>14.366639231824413</v>
      </c>
      <c r="O1524" s="1">
        <f>IFERROR(MAX(0,#REF!-#REF!),0)</f>
        <v>0</v>
      </c>
      <c r="P1524" s="1">
        <f>IFERROR(#REF!+#REF!,0)</f>
        <v>0</v>
      </c>
      <c r="Q1524">
        <v>15550</v>
      </c>
      <c r="U1524">
        <v>56.92</v>
      </c>
      <c r="Z1524">
        <v>56.92</v>
      </c>
      <c r="AD1524">
        <v>56.92</v>
      </c>
      <c r="AI1524">
        <v>56.92</v>
      </c>
      <c r="AM1524">
        <v>56.92</v>
      </c>
      <c r="AR1524">
        <v>56.92</v>
      </c>
      <c r="AW1524">
        <v>56.92</v>
      </c>
      <c r="BB1524">
        <v>0</v>
      </c>
      <c r="BG1524">
        <v>56.92</v>
      </c>
      <c r="BL1524">
        <v>56.92</v>
      </c>
      <c r="BQ1524">
        <v>56.92</v>
      </c>
      <c r="BV1524">
        <v>0</v>
      </c>
      <c r="CA1524">
        <v>0</v>
      </c>
      <c r="CF1524">
        <v>56.92</v>
      </c>
      <c r="CK1524" s="17">
        <v>56.92</v>
      </c>
      <c r="CP1524">
        <v>56.92</v>
      </c>
      <c r="CU1524">
        <v>56.92</v>
      </c>
      <c r="CZ1524">
        <v>56.92</v>
      </c>
      <c r="DE1524">
        <v>56.92</v>
      </c>
      <c r="DJ1524">
        <v>56.92</v>
      </c>
      <c r="DO1524">
        <v>0</v>
      </c>
      <c r="DQ1524">
        <v>56.92</v>
      </c>
      <c r="DT1524">
        <v>56.92</v>
      </c>
      <c r="DY1524">
        <v>56.92</v>
      </c>
      <c r="ED1524">
        <v>56.92</v>
      </c>
      <c r="EI1524">
        <v>56.92</v>
      </c>
      <c r="EN1524">
        <v>56.92</v>
      </c>
      <c r="ES1524">
        <v>56.92</v>
      </c>
      <c r="EX1524">
        <v>0</v>
      </c>
      <c r="FC1524">
        <v>34.86</v>
      </c>
      <c r="FH1524">
        <v>34.86</v>
      </c>
      <c r="FM1524">
        <v>34.86</v>
      </c>
      <c r="FR1524">
        <v>34.86</v>
      </c>
      <c r="FW1524">
        <v>34.86</v>
      </c>
      <c r="GB1524">
        <v>34.86</v>
      </c>
      <c r="GG1524">
        <v>34.86</v>
      </c>
      <c r="GL1524">
        <v>34.86</v>
      </c>
      <c r="GQ1524">
        <v>34.86</v>
      </c>
      <c r="GV1524">
        <v>34.86</v>
      </c>
      <c r="HA1524">
        <v>34.86</v>
      </c>
      <c r="HF1524">
        <v>37.1</v>
      </c>
      <c r="HK1524">
        <v>37.1</v>
      </c>
      <c r="HP1524">
        <v>37.1</v>
      </c>
      <c r="HU1524">
        <v>37.1</v>
      </c>
      <c r="HZ1524">
        <v>39.049999999999997</v>
      </c>
      <c r="IE1524">
        <v>39.049999999999997</v>
      </c>
      <c r="IJ1524">
        <v>0</v>
      </c>
      <c r="IO1524">
        <v>39.049999999999997</v>
      </c>
      <c r="IT1524">
        <v>39.049999999999997</v>
      </c>
      <c r="IY1524">
        <v>39.049999999999997</v>
      </c>
      <c r="JD1524">
        <v>39.049999999999997</v>
      </c>
      <c r="JI1524">
        <v>39.049999999999997</v>
      </c>
      <c r="JN1524">
        <v>39.049999999999997</v>
      </c>
    </row>
    <row r="1525" spans="1:277" x14ac:dyDescent="0.3">
      <c r="A1525" s="2">
        <f>IFERROR(AVERAGEIF(Customer_Revenue[[#This Row],[1/3/2022]:[3/31/2022]], "&gt;0"), 0)</f>
        <v>86.658571428571435</v>
      </c>
      <c r="B1525" s="1">
        <f>IFERROR(AVEDEV(Customer_Revenue[[#This Row],[1/3/2022]:[3/31/2022]]),0)</f>
        <v>19.909687499999997</v>
      </c>
      <c r="C1525" s="1">
        <f>IFERROR(MAX(0,#REF!-#REF!),0)</f>
        <v>0</v>
      </c>
      <c r="D1525" s="1">
        <f>IFERROR(#REF!+#REF!,0)</f>
        <v>0</v>
      </c>
      <c r="E1525" s="2">
        <f>IFERROR(AVERAGEIF(Customer_Revenue[[#This Row],[4/1/2022]:[6/30/2022]], "&gt;0"), 0)</f>
        <v>40.556666666666672</v>
      </c>
      <c r="F1525" s="1">
        <f>IFERROR(AVEDEV(Customer_Revenue[[#This Row],[4/1/2022]:[6/30/2022]]),0)</f>
        <v>9.2966666666666669</v>
      </c>
      <c r="G1525" s="1">
        <f>IFERROR(MAX(0,#REF!-#REF!),0)</f>
        <v>0</v>
      </c>
      <c r="H1525" s="1">
        <f>IFERROR(#REF!+#REF!,0)</f>
        <v>0</v>
      </c>
      <c r="I1525" s="2">
        <f>IFERROR(AVERAGEIF(Customer_Revenue[[#This Row],[4/1/2022]:[9/30/2022]], "&gt;0"),0)</f>
        <v>39.432499999999997</v>
      </c>
      <c r="J1525" s="1">
        <f>IFERROR(AVEDEV(Customer_Revenue[[#This Row],[4/1/2022]:[9/30/2022]]),0)</f>
        <v>11.927500000000002</v>
      </c>
      <c r="K1525" s="1">
        <f>IFERROR(MAX(0,Customer_Revenue[[#This Row],[Q3 Mean]]-Customer_Revenue[[#This Row],[Q3 Mean Absolute Deviation]]),0)</f>
        <v>27.504999999999995</v>
      </c>
      <c r="L1525" s="1">
        <f>IFERROR(MAX(0,Customer_Revenue[[#This Row],[Q3 Mean]]+Customer_Revenue[[#This Row],[Q3 Mean Absolute Deviation]]),0)</f>
        <v>51.36</v>
      </c>
      <c r="M1525" s="2">
        <f>IFERROR(AVERAGEIF(Customer_Revenue[[#This Row],[10/1/2021]:[3/31/2022]], "&gt;0"),0)</f>
        <v>85.246153846153831</v>
      </c>
      <c r="N1525" s="1">
        <f>IFERROR(AVEDEV(Customer_Revenue[[#This Row],[10/1/2021]:[3/31/2022]]),0)</f>
        <v>15.586734693877551</v>
      </c>
      <c r="O1525" s="1">
        <f>IFERROR(MAX(0,#REF!-#REF!),0)</f>
        <v>0</v>
      </c>
      <c r="P1525" s="1">
        <f>IFERROR(#REF!+#REF!,0)</f>
        <v>0</v>
      </c>
      <c r="Q1525">
        <v>15551</v>
      </c>
      <c r="Z1525">
        <v>73.92</v>
      </c>
      <c r="AI1525">
        <v>93.04</v>
      </c>
      <c r="AU1525">
        <v>73.209999999999994</v>
      </c>
      <c r="BF1525">
        <v>93.75</v>
      </c>
      <c r="BO1525">
        <v>73.92</v>
      </c>
      <c r="BY1525">
        <v>93.75</v>
      </c>
      <c r="CI1525">
        <v>73.92</v>
      </c>
      <c r="CK1525" s="17"/>
      <c r="CS1525">
        <v>108.59</v>
      </c>
      <c r="DC1525">
        <v>73.92</v>
      </c>
      <c r="DM1525">
        <v>93.75</v>
      </c>
      <c r="DN1525">
        <v>0</v>
      </c>
      <c r="DW1525">
        <v>77.63</v>
      </c>
      <c r="EG1525">
        <v>101.17</v>
      </c>
      <c r="EQ1525">
        <v>77.63</v>
      </c>
      <c r="FA1525">
        <v>49.46</v>
      </c>
      <c r="FK1525">
        <v>33.340000000000003</v>
      </c>
      <c r="FU1525">
        <v>49.46</v>
      </c>
      <c r="GE1525">
        <v>29.63</v>
      </c>
      <c r="GO1525">
        <v>50.64</v>
      </c>
      <c r="GY1525">
        <v>30.81</v>
      </c>
      <c r="HI1525">
        <v>50.64</v>
      </c>
      <c r="HS1525">
        <v>30.81</v>
      </c>
      <c r="IC1525">
        <v>10</v>
      </c>
      <c r="IT1525">
        <v>50.27</v>
      </c>
      <c r="JD1525">
        <v>30.44</v>
      </c>
      <c r="JN1525">
        <v>57.69</v>
      </c>
    </row>
    <row r="1526" spans="1:277" x14ac:dyDescent="0.3">
      <c r="A1526" s="2">
        <f>IFERROR(AVERAGEIF(Customer_Revenue[[#This Row],[1/3/2022]:[3/31/2022]], "&gt;0"), 0)</f>
        <v>65.080000000000013</v>
      </c>
      <c r="B1526" s="1">
        <f>IFERROR(AVEDEV(Customer_Revenue[[#This Row],[1/3/2022]:[3/31/2022]]),0)</f>
        <v>8.6330612244897846</v>
      </c>
      <c r="C1526" s="1">
        <f>IFERROR(MAX(0,#REF!-#REF!),0)</f>
        <v>0</v>
      </c>
      <c r="D1526" s="1">
        <f>IFERROR(#REF!+#REF!,0)</f>
        <v>0</v>
      </c>
      <c r="E1526" s="2">
        <f>IFERROR(AVERAGEIF(Customer_Revenue[[#This Row],[4/1/2022]:[6/30/2022]], "&gt;0"), 0)</f>
        <v>38.743636363636377</v>
      </c>
      <c r="F1526" s="1">
        <f>IFERROR(AVEDEV(Customer_Revenue[[#This Row],[4/1/2022]:[6/30/2022]]),0)</f>
        <v>5.9191666666666647</v>
      </c>
      <c r="G1526" s="1">
        <f>IFERROR(MAX(0,#REF!-#REF!),0)</f>
        <v>0</v>
      </c>
      <c r="H1526" s="1">
        <f>IFERROR(#REF!+#REF!,0)</f>
        <v>0</v>
      </c>
      <c r="I1526" s="2">
        <f>IFERROR(AVERAGEIF(Customer_Revenue[[#This Row],[4/1/2022]:[9/30/2022]], "&gt;0"),0)</f>
        <v>39.292941176470592</v>
      </c>
      <c r="J1526" s="1">
        <f>IFERROR(AVEDEV(Customer_Revenue[[#This Row],[4/1/2022]:[9/30/2022]]),0)</f>
        <v>10.019700000000004</v>
      </c>
      <c r="K1526" s="1">
        <f>IFERROR(MAX(0,Customer_Revenue[[#This Row],[Q3 Mean]]-Customer_Revenue[[#This Row],[Q3 Mean Absolute Deviation]]),0)</f>
        <v>29.273241176470588</v>
      </c>
      <c r="L1526" s="1">
        <f>IFERROR(MAX(0,Customer_Revenue[[#This Row],[Q3 Mean]]+Customer_Revenue[[#This Row],[Q3 Mean Absolute Deviation]]),0)</f>
        <v>49.312641176470592</v>
      </c>
      <c r="M1526" s="2">
        <f>IFERROR(AVERAGEIF(Customer_Revenue[[#This Row],[10/1/2021]:[3/31/2022]], "&gt;0"),0)</f>
        <v>65.079999999999984</v>
      </c>
      <c r="N1526" s="1">
        <f>IFERROR(AVEDEV(Customer_Revenue[[#This Row],[10/1/2021]:[3/31/2022]]),0)</f>
        <v>16.426227709190677</v>
      </c>
      <c r="O1526" s="1">
        <f>IFERROR(MAX(0,#REF!-#REF!),0)</f>
        <v>0</v>
      </c>
      <c r="P1526" s="1">
        <f>IFERROR(#REF!+#REF!,0)</f>
        <v>0</v>
      </c>
      <c r="Q1526">
        <v>15552</v>
      </c>
      <c r="U1526">
        <v>65.08</v>
      </c>
      <c r="Z1526">
        <v>65.08</v>
      </c>
      <c r="AD1526">
        <v>65.08</v>
      </c>
      <c r="AI1526">
        <v>65.08</v>
      </c>
      <c r="AM1526">
        <v>65.08</v>
      </c>
      <c r="AR1526">
        <v>65.08</v>
      </c>
      <c r="AW1526">
        <v>65.08</v>
      </c>
      <c r="BB1526">
        <v>0</v>
      </c>
      <c r="BG1526">
        <v>65.08</v>
      </c>
      <c r="BL1526">
        <v>65.08</v>
      </c>
      <c r="BQ1526">
        <v>65.08</v>
      </c>
      <c r="BV1526">
        <v>0</v>
      </c>
      <c r="CA1526">
        <v>0</v>
      </c>
      <c r="CF1526">
        <v>65.08</v>
      </c>
      <c r="CK1526" s="17">
        <v>65.08</v>
      </c>
      <c r="CP1526">
        <v>65.08</v>
      </c>
      <c r="CU1526">
        <v>65.08</v>
      </c>
      <c r="CZ1526">
        <v>65.08</v>
      </c>
      <c r="DE1526">
        <v>65.08</v>
      </c>
      <c r="DJ1526">
        <v>65.08</v>
      </c>
      <c r="DO1526">
        <v>0</v>
      </c>
      <c r="DQ1526">
        <v>65.08</v>
      </c>
      <c r="DT1526">
        <v>65.08</v>
      </c>
      <c r="DY1526">
        <v>65.08</v>
      </c>
      <c r="ED1526">
        <v>65.08</v>
      </c>
      <c r="EI1526">
        <v>65.08</v>
      </c>
      <c r="EN1526">
        <v>65.08</v>
      </c>
      <c r="ES1526">
        <v>65.08</v>
      </c>
      <c r="EX1526">
        <v>0</v>
      </c>
      <c r="FC1526">
        <v>36.11</v>
      </c>
      <c r="FH1526">
        <v>36.11</v>
      </c>
      <c r="FM1526">
        <v>36.11</v>
      </c>
      <c r="FR1526">
        <v>36.11</v>
      </c>
      <c r="FW1526">
        <v>36.11</v>
      </c>
      <c r="GB1526">
        <v>36.11</v>
      </c>
      <c r="GG1526">
        <v>36.11</v>
      </c>
      <c r="GL1526">
        <v>36.11</v>
      </c>
      <c r="GQ1526">
        <v>36.11</v>
      </c>
      <c r="GV1526">
        <v>36.11</v>
      </c>
      <c r="IE1526">
        <v>0</v>
      </c>
      <c r="IJ1526">
        <v>0</v>
      </c>
      <c r="IO1526">
        <v>40.299999999999997</v>
      </c>
      <c r="IT1526">
        <v>40.299999999999997</v>
      </c>
      <c r="IY1526">
        <v>40.299999999999997</v>
      </c>
      <c r="JD1526">
        <v>40.299999999999997</v>
      </c>
      <c r="JI1526">
        <v>40.299999999999997</v>
      </c>
      <c r="JN1526">
        <v>40.299999999999997</v>
      </c>
    </row>
    <row r="1527" spans="1:277" x14ac:dyDescent="0.3">
      <c r="A1527" s="2">
        <f>IFERROR(AVERAGEIF(Customer_Revenue[[#This Row],[1/3/2022]:[3/31/2022]], "&gt;0"), 0)</f>
        <v>51.480000000000011</v>
      </c>
      <c r="B1527" s="1">
        <f>IFERROR(AVEDEV(Customer_Revenue[[#This Row],[1/3/2022]:[3/31/2022]]),0)</f>
        <v>1.4210854715202004E-14</v>
      </c>
      <c r="C1527" s="1">
        <f>IFERROR(MAX(0,#REF!-#REF!),0)</f>
        <v>0</v>
      </c>
      <c r="D1527" s="1">
        <f>IFERROR(#REF!+#REF!,0)</f>
        <v>0</v>
      </c>
      <c r="E1527" s="2">
        <f>IFERROR(AVERAGEIF(Customer_Revenue[[#This Row],[4/1/2022]:[6/30/2022]], "&gt;0"), 0)</f>
        <v>30.974166666666676</v>
      </c>
      <c r="F1527" s="1">
        <f>IFERROR(AVEDEV(Customer_Revenue[[#This Row],[4/1/2022]:[6/30/2022]]),0)</f>
        <v>4.3986982248520636</v>
      </c>
      <c r="G1527" s="1">
        <f>IFERROR(MAX(0,#REF!-#REF!),0)</f>
        <v>0</v>
      </c>
      <c r="H1527" s="1">
        <f>IFERROR(#REF!+#REF!,0)</f>
        <v>0</v>
      </c>
      <c r="I1527" s="2">
        <f>IFERROR(AVERAGEIF(Customer_Revenue[[#This Row],[4/1/2022]:[9/30/2022]], "&gt;0"),0)</f>
        <v>31.747391304347822</v>
      </c>
      <c r="J1527" s="1">
        <f>IFERROR(AVEDEV(Customer_Revenue[[#This Row],[4/1/2022]:[9/30/2022]]),0)</f>
        <v>6.4809763313609485</v>
      </c>
      <c r="K1527" s="1">
        <f>IFERROR(MAX(0,Customer_Revenue[[#This Row],[Q3 Mean]]-Customer_Revenue[[#This Row],[Q3 Mean Absolute Deviation]]),0)</f>
        <v>25.266414972986873</v>
      </c>
      <c r="L1527" s="1">
        <f>IFERROR(MAX(0,Customer_Revenue[[#This Row],[Q3 Mean]]+Customer_Revenue[[#This Row],[Q3 Mean Absolute Deviation]]),0)</f>
        <v>38.228367635708771</v>
      </c>
      <c r="M1527" s="2">
        <f>IFERROR(AVERAGEIF(Customer_Revenue[[#This Row],[10/1/2021]:[3/31/2022]], "&gt;0"),0)</f>
        <v>51.480000000000011</v>
      </c>
      <c r="N1527" s="1">
        <f>IFERROR(AVEDEV(Customer_Revenue[[#This Row],[10/1/2021]:[3/31/2022]]),0)</f>
        <v>10.509230769230767</v>
      </c>
      <c r="O1527" s="1">
        <f>IFERROR(MAX(0,#REF!-#REF!),0)</f>
        <v>0</v>
      </c>
      <c r="P1527" s="1">
        <f>IFERROR(#REF!+#REF!,0)</f>
        <v>0</v>
      </c>
      <c r="Q1527">
        <v>15553</v>
      </c>
      <c r="U1527">
        <v>51.48</v>
      </c>
      <c r="Z1527">
        <v>51.48</v>
      </c>
      <c r="AD1527">
        <v>51.48</v>
      </c>
      <c r="AI1527">
        <v>51.48</v>
      </c>
      <c r="AN1527">
        <v>51.48</v>
      </c>
      <c r="AS1527">
        <v>51.48</v>
      </c>
      <c r="AX1527">
        <v>51.48</v>
      </c>
      <c r="BC1527">
        <v>0</v>
      </c>
      <c r="BH1527">
        <v>51.48</v>
      </c>
      <c r="BM1527">
        <v>51.48</v>
      </c>
      <c r="BR1527">
        <v>51.48</v>
      </c>
      <c r="BW1527">
        <v>0</v>
      </c>
      <c r="CB1527">
        <v>0</v>
      </c>
      <c r="CG1527">
        <v>51.48</v>
      </c>
      <c r="CK1527" s="17"/>
      <c r="CL1527">
        <v>51.48</v>
      </c>
      <c r="CQ1527">
        <v>51.48</v>
      </c>
      <c r="CV1527">
        <v>51.48</v>
      </c>
      <c r="DA1527">
        <v>51.48</v>
      </c>
      <c r="DF1527">
        <v>51.48</v>
      </c>
      <c r="DK1527">
        <v>51.48</v>
      </c>
      <c r="DP1527">
        <v>51.48</v>
      </c>
      <c r="DU1527">
        <v>51.48</v>
      </c>
      <c r="DZ1527">
        <v>51.48</v>
      </c>
      <c r="EE1527">
        <v>51.48</v>
      </c>
      <c r="EJ1527">
        <v>51.48</v>
      </c>
      <c r="EO1527">
        <v>51.48</v>
      </c>
      <c r="ET1527">
        <v>51.48</v>
      </c>
      <c r="EY1527">
        <v>0</v>
      </c>
      <c r="FD1527">
        <v>29.11</v>
      </c>
      <c r="FI1527">
        <v>29.11</v>
      </c>
      <c r="FN1527">
        <v>29.11</v>
      </c>
      <c r="FS1527">
        <v>29.11</v>
      </c>
      <c r="FX1527">
        <v>29.11</v>
      </c>
      <c r="GC1527">
        <v>29.11</v>
      </c>
      <c r="GH1527">
        <v>29.11</v>
      </c>
      <c r="GM1527">
        <v>29.11</v>
      </c>
      <c r="GR1527">
        <v>29.11</v>
      </c>
      <c r="GW1527">
        <v>29.11</v>
      </c>
      <c r="HB1527">
        <v>29.11</v>
      </c>
      <c r="HG1527">
        <v>31.35</v>
      </c>
      <c r="HL1527">
        <v>31.35</v>
      </c>
      <c r="HQ1527">
        <v>31.35</v>
      </c>
      <c r="HV1527">
        <v>31.35</v>
      </c>
      <c r="IA1527">
        <v>33.299999999999997</v>
      </c>
      <c r="IF1527">
        <v>0</v>
      </c>
      <c r="IK1527">
        <v>0</v>
      </c>
      <c r="IP1527">
        <v>33.299999999999997</v>
      </c>
      <c r="IU1527">
        <v>33.299999999999997</v>
      </c>
      <c r="IZ1527">
        <v>33.299999999999997</v>
      </c>
      <c r="JE1527">
        <v>33.299999999999997</v>
      </c>
      <c r="JJ1527">
        <v>33.299999999999997</v>
      </c>
      <c r="JO1527">
        <v>33.299999999999997</v>
      </c>
    </row>
    <row r="1528" spans="1:277" x14ac:dyDescent="0.3">
      <c r="A1528" s="2">
        <f>IFERROR(AVERAGEIF(Customer_Revenue[[#This Row],[1/3/2022]:[3/31/2022]], "&gt;0"), 0)</f>
        <v>125.32615384615384</v>
      </c>
      <c r="B1528" s="1">
        <f>IFERROR(AVEDEV(Customer_Revenue[[#This Row],[1/3/2022]:[3/31/2022]]),0)</f>
        <v>16.624897959183667</v>
      </c>
      <c r="C1528" s="1">
        <f>IFERROR(MAX(0,#REF!-#REF!),0)</f>
        <v>0</v>
      </c>
      <c r="D1528" s="1">
        <f>IFERROR(#REF!+#REF!,0)</f>
        <v>0</v>
      </c>
      <c r="E1528" s="2">
        <f>IFERROR(AVERAGEIF(Customer_Revenue[[#This Row],[4/1/2022]:[6/30/2022]], "&gt;0"), 0)</f>
        <v>84.097500000000011</v>
      </c>
      <c r="F1528" s="1">
        <f>IFERROR(AVEDEV(Customer_Revenue[[#This Row],[4/1/2022]:[6/30/2022]]),0)</f>
        <v>59.188520710059159</v>
      </c>
      <c r="G1528" s="1">
        <f>IFERROR(MAX(0,#REF!-#REF!),0)</f>
        <v>0</v>
      </c>
      <c r="H1528" s="1">
        <f>IFERROR(#REF!+#REF!,0)</f>
        <v>0</v>
      </c>
      <c r="I1528" s="2">
        <f>IFERROR(AVERAGEIF(Customer_Revenue[[#This Row],[4/1/2022]:[9/30/2022]], "&gt;0"),0)</f>
        <v>53.287999999999975</v>
      </c>
      <c r="J1528" s="1">
        <f>IFERROR(AVEDEV(Customer_Revenue[[#This Row],[4/1/2022]:[9/30/2022]]),0)</f>
        <v>42.159467455621296</v>
      </c>
      <c r="K1528" s="1">
        <f>IFERROR(MAX(0,Customer_Revenue[[#This Row],[Q3 Mean]]-Customer_Revenue[[#This Row],[Q3 Mean Absolute Deviation]]),0)</f>
        <v>11.128532544378679</v>
      </c>
      <c r="L1528" s="1">
        <f>IFERROR(MAX(0,Customer_Revenue[[#This Row],[Q3 Mean]]+Customer_Revenue[[#This Row],[Q3 Mean Absolute Deviation]]),0)</f>
        <v>95.447467455621279</v>
      </c>
      <c r="M1528" s="2">
        <f>IFERROR(AVERAGEIF(Customer_Revenue[[#This Row],[10/1/2021]:[3/31/2022]], "&gt;0"),0)</f>
        <v>126.12592592592593</v>
      </c>
      <c r="N1528" s="1">
        <f>IFERROR(AVEDEV(Customer_Revenue[[#This Row],[10/1/2021]:[3/31/2022]]),0)</f>
        <v>8.687244897959177</v>
      </c>
      <c r="O1528" s="1">
        <f>IFERROR(MAX(0,#REF!-#REF!),0)</f>
        <v>0</v>
      </c>
      <c r="P1528" s="1">
        <f>IFERROR(#REF!+#REF!,0)</f>
        <v>0</v>
      </c>
      <c r="Q1528">
        <v>15554</v>
      </c>
      <c r="T1528">
        <v>127.4</v>
      </c>
      <c r="Y1528">
        <v>127.4</v>
      </c>
      <c r="AD1528">
        <v>127.4</v>
      </c>
      <c r="AH1528">
        <v>127.4</v>
      </c>
      <c r="AL1528">
        <v>127.4</v>
      </c>
      <c r="AM1528">
        <v>127.44</v>
      </c>
      <c r="AR1528">
        <v>127.4</v>
      </c>
      <c r="AW1528">
        <v>127.4</v>
      </c>
      <c r="BB1528">
        <v>126.74</v>
      </c>
      <c r="BG1528">
        <v>126.74</v>
      </c>
      <c r="BL1528">
        <v>126.74</v>
      </c>
      <c r="BQ1528">
        <v>126.74</v>
      </c>
      <c r="BV1528">
        <v>124.98</v>
      </c>
      <c r="CA1528">
        <v>124.98</v>
      </c>
      <c r="CF1528">
        <v>124.98</v>
      </c>
      <c r="CK1528" s="17">
        <v>124.98</v>
      </c>
      <c r="CP1528">
        <v>124.98</v>
      </c>
      <c r="CU1528">
        <v>124.98</v>
      </c>
      <c r="CZ1528">
        <v>124.98</v>
      </c>
      <c r="DE1528">
        <v>124.98</v>
      </c>
      <c r="DJ1528">
        <v>124.98</v>
      </c>
      <c r="DN1528">
        <v>0</v>
      </c>
      <c r="DO1528">
        <v>124.98</v>
      </c>
      <c r="DT1528">
        <v>124.98</v>
      </c>
      <c r="DY1528">
        <v>124.98</v>
      </c>
      <c r="ED1528">
        <v>126.48</v>
      </c>
      <c r="EI1528">
        <v>126.48</v>
      </c>
      <c r="EN1528">
        <v>126.48</v>
      </c>
      <c r="ES1528">
        <v>126.48</v>
      </c>
      <c r="EX1528">
        <v>126.48</v>
      </c>
      <c r="FC1528">
        <v>126.48</v>
      </c>
      <c r="FH1528">
        <v>126.48</v>
      </c>
      <c r="FM1528">
        <v>126.48</v>
      </c>
      <c r="FR1528">
        <v>126.48</v>
      </c>
      <c r="FW1528">
        <v>126.48</v>
      </c>
      <c r="GB1528">
        <v>-79.42</v>
      </c>
      <c r="GG1528">
        <v>23.53</v>
      </c>
      <c r="GL1528">
        <v>25.07</v>
      </c>
      <c r="GQ1528">
        <v>25.07</v>
      </c>
      <c r="GV1528">
        <v>25.07</v>
      </c>
      <c r="HA1528">
        <v>25.07</v>
      </c>
      <c r="HF1528">
        <v>25.07</v>
      </c>
      <c r="HK1528">
        <v>25.07</v>
      </c>
      <c r="HP1528">
        <v>25.07</v>
      </c>
      <c r="HU1528">
        <v>25.07</v>
      </c>
      <c r="HZ1528">
        <v>25.07</v>
      </c>
      <c r="IE1528">
        <v>25.07</v>
      </c>
      <c r="IJ1528">
        <v>25.07</v>
      </c>
      <c r="IO1528">
        <v>24.59</v>
      </c>
      <c r="IT1528">
        <v>24.59</v>
      </c>
      <c r="IY1528">
        <v>24.59</v>
      </c>
      <c r="JD1528">
        <v>24.59</v>
      </c>
      <c r="JI1528">
        <v>24.59</v>
      </c>
      <c r="JN1528">
        <v>24.59</v>
      </c>
    </row>
    <row r="1529" spans="1:277" x14ac:dyDescent="0.3">
      <c r="A1529" s="2">
        <f>IFERROR(AVERAGEIF(Customer_Revenue[[#This Row],[1/3/2022]:[3/31/2022]], "&gt;0"), 0)</f>
        <v>55.149999999999984</v>
      </c>
      <c r="B1529" s="1">
        <f>IFERROR(AVEDEV(Customer_Revenue[[#This Row],[1/3/2022]:[3/31/2022]]),0)</f>
        <v>1.4210854715202004E-14</v>
      </c>
      <c r="C1529" s="1">
        <f>IFERROR(MAX(0,#REF!-#REF!),0)</f>
        <v>0</v>
      </c>
      <c r="D1529" s="1">
        <f>IFERROR(#REF!+#REF!,0)</f>
        <v>0</v>
      </c>
      <c r="E1529" s="2">
        <f>IFERROR(AVERAGEIF(Customer_Revenue[[#This Row],[4/1/2022]:[6/30/2022]], "&gt;0"), 0)</f>
        <v>32.49</v>
      </c>
      <c r="F1529" s="1">
        <f>IFERROR(AVEDEV(Customer_Revenue[[#This Row],[4/1/2022]:[6/30/2022]]),0)</f>
        <v>4.9637499999999974</v>
      </c>
      <c r="G1529" s="1">
        <f>IFERROR(MAX(0,#REF!-#REF!),0)</f>
        <v>0</v>
      </c>
      <c r="H1529" s="1">
        <f>IFERROR(#REF!+#REF!,0)</f>
        <v>0</v>
      </c>
      <c r="I1529" s="2">
        <f>IFERROR(AVERAGEIF(Customer_Revenue[[#This Row],[4/1/2022]:[9/30/2022]], "&gt;0"),0)</f>
        <v>34.904117647058818</v>
      </c>
      <c r="J1529" s="1">
        <f>IFERROR(AVEDEV(Customer_Revenue[[#This Row],[4/1/2022]:[9/30/2022]]),0)</f>
        <v>8.9005500000000062</v>
      </c>
      <c r="K1529" s="1">
        <f>IFERROR(MAX(0,Customer_Revenue[[#This Row],[Q3 Mean]]-Customer_Revenue[[#This Row],[Q3 Mean Absolute Deviation]]),0)</f>
        <v>26.003567647058812</v>
      </c>
      <c r="L1529" s="1">
        <f>IFERROR(MAX(0,Customer_Revenue[[#This Row],[Q3 Mean]]+Customer_Revenue[[#This Row],[Q3 Mean Absolute Deviation]]),0)</f>
        <v>43.804667647058821</v>
      </c>
      <c r="M1529" s="2">
        <f>IFERROR(AVERAGEIF(Customer_Revenue[[#This Row],[10/1/2021]:[3/31/2022]], "&gt;0"),0)</f>
        <v>55.15</v>
      </c>
      <c r="N1529" s="1">
        <f>IFERROR(AVEDEV(Customer_Revenue[[#This Row],[10/1/2021]:[3/31/2022]]),0)</f>
        <v>11.25843195266272</v>
      </c>
      <c r="O1529" s="1">
        <f>IFERROR(MAX(0,#REF!-#REF!),0)</f>
        <v>0</v>
      </c>
      <c r="P1529" s="1">
        <f>IFERROR(#REF!+#REF!,0)</f>
        <v>0</v>
      </c>
      <c r="Q1529">
        <v>15555</v>
      </c>
      <c r="U1529">
        <v>55.15</v>
      </c>
      <c r="Z1529">
        <v>55.15</v>
      </c>
      <c r="AD1529">
        <v>55.15</v>
      </c>
      <c r="AI1529">
        <v>55.15</v>
      </c>
      <c r="AO1529">
        <v>55.15</v>
      </c>
      <c r="AT1529">
        <v>55.15</v>
      </c>
      <c r="AY1529">
        <v>55.15</v>
      </c>
      <c r="BD1529">
        <v>0</v>
      </c>
      <c r="BI1529">
        <v>55.15</v>
      </c>
      <c r="BN1529">
        <v>55.15</v>
      </c>
      <c r="BS1529">
        <v>55.15</v>
      </c>
      <c r="BX1529">
        <v>0</v>
      </c>
      <c r="CC1529">
        <v>0</v>
      </c>
      <c r="CH1529">
        <v>55.15</v>
      </c>
      <c r="CK1529" s="17"/>
      <c r="CM1529">
        <v>55.15</v>
      </c>
      <c r="CR1529">
        <v>55.15</v>
      </c>
      <c r="CW1529">
        <v>55.15</v>
      </c>
      <c r="DB1529">
        <v>55.15</v>
      </c>
      <c r="DG1529">
        <v>55.15</v>
      </c>
      <c r="DL1529">
        <v>55.15</v>
      </c>
      <c r="DQ1529">
        <v>55.15</v>
      </c>
      <c r="DV1529">
        <v>55.15</v>
      </c>
      <c r="EA1529">
        <v>55.15</v>
      </c>
      <c r="EF1529">
        <v>55.15</v>
      </c>
      <c r="EK1529">
        <v>55.15</v>
      </c>
      <c r="EP1529">
        <v>55.15</v>
      </c>
      <c r="EU1529">
        <v>0</v>
      </c>
      <c r="EZ1529">
        <v>32.49</v>
      </c>
      <c r="FE1529">
        <v>32.49</v>
      </c>
      <c r="FJ1529">
        <v>32.49</v>
      </c>
      <c r="FO1529">
        <v>32.49</v>
      </c>
      <c r="FT1529">
        <v>32.49</v>
      </c>
      <c r="FY1529">
        <v>32.49</v>
      </c>
      <c r="GD1529">
        <v>32.49</v>
      </c>
      <c r="GI1529">
        <v>32.49</v>
      </c>
      <c r="GN1529">
        <v>32.49</v>
      </c>
      <c r="GS1529">
        <v>32.49</v>
      </c>
      <c r="GX1529">
        <v>32.49</v>
      </c>
      <c r="IG1529">
        <v>0</v>
      </c>
      <c r="IL1529">
        <v>0</v>
      </c>
      <c r="IQ1529">
        <v>52.58</v>
      </c>
      <c r="IV1529">
        <v>36.68</v>
      </c>
      <c r="JA1529">
        <v>36.68</v>
      </c>
      <c r="JF1529">
        <v>36.68</v>
      </c>
      <c r="JK1529">
        <v>36.68</v>
      </c>
      <c r="JP1529">
        <v>36.68</v>
      </c>
    </row>
    <row r="1530" spans="1:277" x14ac:dyDescent="0.3">
      <c r="A1530" s="2">
        <f>IFERROR(AVERAGEIF(Customer_Revenue[[#This Row],[1/3/2022]:[3/31/2022]], "&gt;0"), 0)</f>
        <v>42.790000000000006</v>
      </c>
      <c r="B1530" s="1">
        <f>IFERROR(AVEDEV(Customer_Revenue[[#This Row],[1/3/2022]:[3/31/2022]]),0)</f>
        <v>5.6762244897959118</v>
      </c>
      <c r="C1530" s="1">
        <f>IFERROR(MAX(0,#REF!-#REF!),0)</f>
        <v>0</v>
      </c>
      <c r="D1530" s="1">
        <f>IFERROR(#REF!+#REF!,0)</f>
        <v>0</v>
      </c>
      <c r="E1530" s="2">
        <f>IFERROR(AVERAGEIF(Customer_Revenue[[#This Row],[4/1/2022]:[6/30/2022]], "&gt;0"), 0)</f>
        <v>26.617272727272724</v>
      </c>
      <c r="F1530" s="1">
        <f>IFERROR(AVEDEV(Customer_Revenue[[#This Row],[4/1/2022]:[6/30/2022]]),0)</f>
        <v>4.0665277777777833</v>
      </c>
      <c r="G1530" s="1">
        <f>IFERROR(MAX(0,#REF!-#REF!),0)</f>
        <v>0</v>
      </c>
      <c r="H1530" s="1">
        <f>IFERROR(#REF!+#REF!,0)</f>
        <v>0</v>
      </c>
      <c r="I1530" s="2">
        <f>IFERROR(AVERAGEIF(Customer_Revenue[[#This Row],[4/1/2022]:[9/30/2022]], "&gt;0"),0)</f>
        <v>28.011666666666667</v>
      </c>
      <c r="J1530" s="1">
        <f>IFERROR(AVEDEV(Customer_Revenue[[#This Row],[4/1/2022]:[9/30/2022]]),0)</f>
        <v>5.2525999999999993</v>
      </c>
      <c r="K1530" s="1">
        <f>IFERROR(MAX(0,Customer_Revenue[[#This Row],[Q3 Mean]]-Customer_Revenue[[#This Row],[Q3 Mean Absolute Deviation]]),0)</f>
        <v>22.759066666666669</v>
      </c>
      <c r="L1530" s="1">
        <f>IFERROR(MAX(0,Customer_Revenue[[#This Row],[Q3 Mean]]+Customer_Revenue[[#This Row],[Q3 Mean Absolute Deviation]]),0)</f>
        <v>33.264266666666664</v>
      </c>
      <c r="M1530" s="2">
        <f>IFERROR(AVERAGEIF(Customer_Revenue[[#This Row],[10/1/2021]:[3/31/2022]], "&gt;0"),0)</f>
        <v>42.789999999999985</v>
      </c>
      <c r="N1530" s="1">
        <f>IFERROR(AVEDEV(Customer_Revenue[[#This Row],[10/1/2021]:[3/31/2022]]),0)</f>
        <v>10.800219478738008</v>
      </c>
      <c r="O1530" s="1">
        <f>IFERROR(MAX(0,#REF!-#REF!),0)</f>
        <v>0</v>
      </c>
      <c r="P1530" s="1">
        <f>IFERROR(#REF!+#REF!,0)</f>
        <v>0</v>
      </c>
      <c r="Q1530">
        <v>15556</v>
      </c>
      <c r="U1530">
        <v>42.79</v>
      </c>
      <c r="Z1530">
        <v>42.79</v>
      </c>
      <c r="AD1530">
        <v>42.79</v>
      </c>
      <c r="AI1530">
        <v>42.79</v>
      </c>
      <c r="AM1530">
        <v>42.79</v>
      </c>
      <c r="AR1530">
        <v>42.79</v>
      </c>
      <c r="AW1530">
        <v>42.79</v>
      </c>
      <c r="BB1530">
        <v>0</v>
      </c>
      <c r="BG1530">
        <v>42.79</v>
      </c>
      <c r="BL1530">
        <v>42.79</v>
      </c>
      <c r="BQ1530">
        <v>42.79</v>
      </c>
      <c r="BV1530">
        <v>0</v>
      </c>
      <c r="CA1530">
        <v>0</v>
      </c>
      <c r="CF1530">
        <v>42.79</v>
      </c>
      <c r="CK1530" s="17">
        <v>42.79</v>
      </c>
      <c r="CP1530">
        <v>42.79</v>
      </c>
      <c r="CU1530">
        <v>42.79</v>
      </c>
      <c r="CZ1530">
        <v>42.79</v>
      </c>
      <c r="DE1530">
        <v>42.79</v>
      </c>
      <c r="DJ1530">
        <v>42.79</v>
      </c>
      <c r="DO1530">
        <v>0</v>
      </c>
      <c r="DQ1530">
        <v>42.79</v>
      </c>
      <c r="DT1530">
        <v>42.79</v>
      </c>
      <c r="DY1530">
        <v>42.79</v>
      </c>
      <c r="ED1530">
        <v>42.79</v>
      </c>
      <c r="EI1530">
        <v>42.79</v>
      </c>
      <c r="EN1530">
        <v>42.79</v>
      </c>
      <c r="ES1530">
        <v>42.79</v>
      </c>
      <c r="EX1530">
        <v>0</v>
      </c>
      <c r="FC1530">
        <v>25</v>
      </c>
      <c r="FH1530">
        <v>25</v>
      </c>
      <c r="FM1530">
        <v>25</v>
      </c>
      <c r="FR1530">
        <v>25</v>
      </c>
      <c r="FW1530">
        <v>25</v>
      </c>
      <c r="GB1530">
        <v>25</v>
      </c>
      <c r="GG1530">
        <v>25</v>
      </c>
      <c r="GL1530">
        <v>25</v>
      </c>
      <c r="GQ1530">
        <v>25</v>
      </c>
      <c r="GV1530">
        <v>25</v>
      </c>
      <c r="IE1530">
        <v>0</v>
      </c>
      <c r="IJ1530">
        <v>29.56</v>
      </c>
      <c r="IO1530">
        <v>29.56</v>
      </c>
      <c r="IT1530">
        <v>29.56</v>
      </c>
      <c r="IY1530">
        <v>34.06</v>
      </c>
      <c r="JD1530">
        <v>29.56</v>
      </c>
      <c r="JI1530">
        <v>29.56</v>
      </c>
      <c r="JN1530">
        <v>29.56</v>
      </c>
    </row>
    <row r="1531" spans="1:277" x14ac:dyDescent="0.3">
      <c r="A1531" s="2">
        <f>IFERROR(AVERAGEIF(Customer_Revenue[[#This Row],[1/3/2022]:[3/31/2022]], "&gt;0"), 0)</f>
        <v>25</v>
      </c>
      <c r="B1531" s="1">
        <f>IFERROR(AVEDEV(Customer_Revenue[[#This Row],[1/3/2022]:[3/31/2022]]),0)</f>
        <v>0</v>
      </c>
      <c r="C1531" s="1">
        <f>IFERROR(MAX(0,#REF!-#REF!),0)</f>
        <v>0</v>
      </c>
      <c r="D1531" s="1">
        <f>IFERROR(#REF!+#REF!,0)</f>
        <v>0</v>
      </c>
      <c r="E1531" s="2">
        <f>IFERROR(AVERAGEIF(Customer_Revenue[[#This Row],[4/1/2022]:[6/30/2022]], "&gt;0"), 0)</f>
        <v>25</v>
      </c>
      <c r="F1531" s="1">
        <f>IFERROR(AVEDEV(Customer_Revenue[[#This Row],[4/1/2022]:[6/30/2022]]),0)</f>
        <v>3.8194444444444415</v>
      </c>
      <c r="G1531" s="1">
        <f>IFERROR(MAX(0,#REF!-#REF!),0)</f>
        <v>0</v>
      </c>
      <c r="H1531" s="1">
        <f>IFERROR(#REF!+#REF!,0)</f>
        <v>0</v>
      </c>
      <c r="I1531" s="2">
        <f>IFERROR(AVERAGEIF(Customer_Revenue[[#This Row],[4/1/2022]:[9/30/2022]], "&gt;0"),0)</f>
        <v>25</v>
      </c>
      <c r="J1531" s="1">
        <f>IFERROR(AVEDEV(Customer_Revenue[[#This Row],[4/1/2022]:[9/30/2022]]),0)</f>
        <v>6.375</v>
      </c>
      <c r="K1531" s="1">
        <f>IFERROR(MAX(0,Customer_Revenue[[#This Row],[Q3 Mean]]-Customer_Revenue[[#This Row],[Q3 Mean Absolute Deviation]]),0)</f>
        <v>18.625</v>
      </c>
      <c r="L1531" s="1">
        <f>IFERROR(MAX(0,Customer_Revenue[[#This Row],[Q3 Mean]]+Customer_Revenue[[#This Row],[Q3 Mean Absolute Deviation]]),0)</f>
        <v>31.375</v>
      </c>
      <c r="M1531" s="2">
        <f>IFERROR(AVERAGEIF(Customer_Revenue[[#This Row],[10/1/2021]:[3/31/2022]], "&gt;0"),0)</f>
        <v>25</v>
      </c>
      <c r="N1531" s="1">
        <f>IFERROR(AVEDEV(Customer_Revenue[[#This Row],[10/1/2021]:[3/31/2022]]),0)</f>
        <v>5.103550295857989</v>
      </c>
      <c r="O1531" s="1">
        <f>IFERROR(MAX(0,#REF!-#REF!),0)</f>
        <v>0</v>
      </c>
      <c r="P1531" s="1">
        <f>IFERROR(#REF!+#REF!,0)</f>
        <v>0</v>
      </c>
      <c r="Q1531">
        <v>15557</v>
      </c>
      <c r="U1531">
        <v>25</v>
      </c>
      <c r="Z1531">
        <v>25</v>
      </c>
      <c r="AD1531">
        <v>25</v>
      </c>
      <c r="AI1531">
        <v>25</v>
      </c>
      <c r="AO1531">
        <v>25</v>
      </c>
      <c r="AT1531">
        <v>25</v>
      </c>
      <c r="AY1531">
        <v>25</v>
      </c>
      <c r="BD1531">
        <v>0</v>
      </c>
      <c r="BI1531">
        <v>25</v>
      </c>
      <c r="BN1531">
        <v>25</v>
      </c>
      <c r="BS1531">
        <v>25</v>
      </c>
      <c r="BX1531">
        <v>0</v>
      </c>
      <c r="CC1531">
        <v>0</v>
      </c>
      <c r="CH1531">
        <v>25</v>
      </c>
      <c r="CK1531" s="17"/>
      <c r="CM1531">
        <v>25</v>
      </c>
      <c r="CR1531">
        <v>25</v>
      </c>
      <c r="CW1531">
        <v>25</v>
      </c>
      <c r="DB1531">
        <v>25</v>
      </c>
      <c r="DG1531">
        <v>25</v>
      </c>
      <c r="DL1531">
        <v>25</v>
      </c>
      <c r="DQ1531">
        <v>25</v>
      </c>
      <c r="DV1531">
        <v>25</v>
      </c>
      <c r="EA1531">
        <v>25</v>
      </c>
      <c r="EF1531">
        <v>25</v>
      </c>
      <c r="EK1531">
        <v>25</v>
      </c>
      <c r="EP1531">
        <v>25</v>
      </c>
      <c r="EU1531">
        <v>0</v>
      </c>
      <c r="EZ1531">
        <v>25</v>
      </c>
      <c r="FE1531">
        <v>25</v>
      </c>
      <c r="FJ1531">
        <v>25</v>
      </c>
      <c r="FO1531">
        <v>25</v>
      </c>
      <c r="FT1531">
        <v>25</v>
      </c>
      <c r="FY1531">
        <v>25</v>
      </c>
      <c r="GD1531">
        <v>25</v>
      </c>
      <c r="GI1531">
        <v>25</v>
      </c>
      <c r="GN1531">
        <v>25</v>
      </c>
      <c r="GS1531">
        <v>25</v>
      </c>
      <c r="GX1531">
        <v>25</v>
      </c>
      <c r="IG1531">
        <v>0</v>
      </c>
      <c r="IL1531">
        <v>0</v>
      </c>
      <c r="IQ1531">
        <v>25</v>
      </c>
      <c r="IV1531">
        <v>25</v>
      </c>
      <c r="JA1531">
        <v>25</v>
      </c>
      <c r="JF1531">
        <v>25</v>
      </c>
      <c r="JK1531">
        <v>25</v>
      </c>
      <c r="JP1531">
        <v>25</v>
      </c>
    </row>
    <row r="1532" spans="1:277" x14ac:dyDescent="0.3">
      <c r="A1532" s="2">
        <f>IFERROR(AVERAGEIF(Customer_Revenue[[#This Row],[1/3/2022]:[3/31/2022]], "&gt;0"), 0)</f>
        <v>112.92214285714286</v>
      </c>
      <c r="B1532" s="1">
        <f>IFERROR(AVEDEV(Customer_Revenue[[#This Row],[1/3/2022]:[3/31/2022]]),0)</f>
        <v>24.977599999999999</v>
      </c>
      <c r="C1532" s="1">
        <f>IFERROR(MAX(0,#REF!-#REF!),0)</f>
        <v>0</v>
      </c>
      <c r="D1532" s="1">
        <f>IFERROR(#REF!+#REF!,0)</f>
        <v>0</v>
      </c>
      <c r="E1532" s="2">
        <f>IFERROR(AVERAGEIF(Customer_Revenue[[#This Row],[4/1/2022]:[6/30/2022]], "&gt;0"), 0)</f>
        <v>60.095000000000006</v>
      </c>
      <c r="F1532" s="1">
        <f>IFERROR(AVEDEV(Customer_Revenue[[#This Row],[4/1/2022]:[6/30/2022]]),0)</f>
        <v>8.53420118343195</v>
      </c>
      <c r="G1532" s="1">
        <f>IFERROR(MAX(0,#REF!-#REF!),0)</f>
        <v>0</v>
      </c>
      <c r="H1532" s="1">
        <f>IFERROR(#REF!+#REF!,0)</f>
        <v>0</v>
      </c>
      <c r="I1532" s="2">
        <f>IFERROR(AVERAGEIF(Customer_Revenue[[#This Row],[4/1/2022]:[9/30/2022]], "&gt;0"),0)</f>
        <v>62.760769230769228</v>
      </c>
      <c r="J1532" s="1">
        <f>IFERROR(AVEDEV(Customer_Revenue[[#This Row],[4/1/2022]:[9/30/2022]]),0)</f>
        <v>12.426428571428573</v>
      </c>
      <c r="K1532" s="1">
        <f>IFERROR(MAX(0,Customer_Revenue[[#This Row],[Q3 Mean]]-Customer_Revenue[[#This Row],[Q3 Mean Absolute Deviation]]),0)</f>
        <v>50.334340659340654</v>
      </c>
      <c r="L1532" s="1">
        <f>IFERROR(MAX(0,Customer_Revenue[[#This Row],[Q3 Mean]]+Customer_Revenue[[#This Row],[Q3 Mean Absolute Deviation]]),0)</f>
        <v>75.187197802197801</v>
      </c>
      <c r="M1532" s="2">
        <f>IFERROR(AVERAGEIF(Customer_Revenue[[#This Row],[10/1/2021]:[3/31/2022]], "&gt;0"),0)</f>
        <v>107.54458333333332</v>
      </c>
      <c r="N1532" s="1">
        <f>IFERROR(AVEDEV(Customer_Revenue[[#This Row],[10/1/2021]:[3/31/2022]]),0)</f>
        <v>26.337448979591837</v>
      </c>
      <c r="O1532" s="1">
        <f>IFERROR(MAX(0,#REF!-#REF!),0)</f>
        <v>0</v>
      </c>
      <c r="P1532" s="1">
        <f>IFERROR(#REF!+#REF!,0)</f>
        <v>0</v>
      </c>
      <c r="Q1532">
        <v>15558</v>
      </c>
      <c r="W1532">
        <v>98.05</v>
      </c>
      <c r="AB1532">
        <v>98.05</v>
      </c>
      <c r="AF1532">
        <v>101.21</v>
      </c>
      <c r="AK1532">
        <v>98.05</v>
      </c>
      <c r="AM1532">
        <v>101.21</v>
      </c>
      <c r="AR1532">
        <v>98.43</v>
      </c>
      <c r="AW1532">
        <v>98.43</v>
      </c>
      <c r="BB1532">
        <v>0</v>
      </c>
      <c r="BG1532">
        <v>98.43</v>
      </c>
      <c r="BL1532">
        <v>98.43</v>
      </c>
      <c r="BQ1532">
        <v>109.87</v>
      </c>
      <c r="BV1532">
        <v>0</v>
      </c>
      <c r="CA1532">
        <v>0</v>
      </c>
      <c r="CF1532">
        <v>98.43</v>
      </c>
      <c r="CK1532" s="17">
        <v>98.81</v>
      </c>
      <c r="CP1532">
        <v>98.81</v>
      </c>
      <c r="CU1532">
        <v>98.81</v>
      </c>
      <c r="CZ1532">
        <v>98.81</v>
      </c>
      <c r="DE1532">
        <v>99.68</v>
      </c>
      <c r="DJ1532">
        <v>98.43</v>
      </c>
      <c r="DO1532">
        <v>0</v>
      </c>
      <c r="DQ1532">
        <v>131.31</v>
      </c>
      <c r="DR1532">
        <v>266.81</v>
      </c>
      <c r="DT1532">
        <v>97.67</v>
      </c>
      <c r="DY1532">
        <v>98.43</v>
      </c>
      <c r="ED1532">
        <v>98.05</v>
      </c>
      <c r="EI1532">
        <v>98.43</v>
      </c>
      <c r="EN1532">
        <v>98.43</v>
      </c>
      <c r="ES1532">
        <v>98.43</v>
      </c>
      <c r="EX1532">
        <v>0</v>
      </c>
      <c r="FC1532">
        <v>56.61</v>
      </c>
      <c r="FH1532">
        <v>56.61</v>
      </c>
      <c r="FM1532">
        <v>56.61</v>
      </c>
      <c r="FR1532">
        <v>56.61</v>
      </c>
      <c r="FW1532">
        <v>56.61</v>
      </c>
      <c r="GB1532">
        <v>56.61</v>
      </c>
      <c r="GG1532">
        <v>56.61</v>
      </c>
      <c r="GL1532">
        <v>56.61</v>
      </c>
      <c r="GQ1532">
        <v>56.61</v>
      </c>
      <c r="GV1532">
        <v>56.61</v>
      </c>
      <c r="HA1532">
        <v>56.61</v>
      </c>
      <c r="HF1532">
        <v>60.35</v>
      </c>
      <c r="HK1532">
        <v>60.35</v>
      </c>
      <c r="HP1532">
        <v>60.35</v>
      </c>
      <c r="HU1532">
        <v>60.35</v>
      </c>
      <c r="HZ1532">
        <v>64.8</v>
      </c>
      <c r="IE1532">
        <v>64.8</v>
      </c>
      <c r="IJ1532">
        <v>64.3</v>
      </c>
      <c r="IO1532">
        <v>64.3</v>
      </c>
      <c r="IQ1532">
        <v>19.21</v>
      </c>
      <c r="IT1532">
        <v>80.33</v>
      </c>
      <c r="IU1532">
        <v>0</v>
      </c>
      <c r="IY1532">
        <v>103.87</v>
      </c>
      <c r="JD1532">
        <v>78.03</v>
      </c>
      <c r="JI1532">
        <v>65.3</v>
      </c>
      <c r="JN1532">
        <v>64.3</v>
      </c>
    </row>
    <row r="1533" spans="1:277" x14ac:dyDescent="0.3">
      <c r="A1533" s="2">
        <f>IFERROR(AVERAGEIF(Customer_Revenue[[#This Row],[1/3/2022]:[3/31/2022]], "&gt;0"), 0)</f>
        <v>86.553750000000008</v>
      </c>
      <c r="B1533" s="1">
        <f>IFERROR(AVEDEV(Customer_Revenue[[#This Row],[1/3/2022]:[3/31/2022]]),0)</f>
        <v>42.045925925925928</v>
      </c>
      <c r="C1533" s="1">
        <f>IFERROR(MAX(0,#REF!-#REF!),0)</f>
        <v>0</v>
      </c>
      <c r="D1533" s="1">
        <f>IFERROR(#REF!+#REF!,0)</f>
        <v>0</v>
      </c>
      <c r="E1533" s="2">
        <f>IFERROR(AVERAGEIF(Customer_Revenue[[#This Row],[4/1/2022]:[6/30/2022]], "&gt;0"), 0)</f>
        <v>137.63428571428571</v>
      </c>
      <c r="F1533" s="1">
        <f>IFERROR(AVEDEV(Customer_Revenue[[#This Row],[4/1/2022]:[6/30/2022]]),0)</f>
        <v>30.107499999999991</v>
      </c>
      <c r="G1533" s="1">
        <f>IFERROR(MAX(0,#REF!-#REF!),0)</f>
        <v>0</v>
      </c>
      <c r="H1533" s="1">
        <f>IFERROR(#REF!+#REF!,0)</f>
        <v>0</v>
      </c>
      <c r="I1533" s="2">
        <f>IFERROR(AVERAGEIF(Customer_Revenue[[#This Row],[4/1/2022]:[9/30/2022]], "&gt;0"),0)</f>
        <v>152.65615384615381</v>
      </c>
      <c r="J1533" s="1">
        <f>IFERROR(AVEDEV(Customer_Revenue[[#This Row],[4/1/2022]:[9/30/2022]]),0)</f>
        <v>32.435612244897946</v>
      </c>
      <c r="K1533" s="1">
        <f>IFERROR(MAX(0,Customer_Revenue[[#This Row],[Q3 Mean]]-Customer_Revenue[[#This Row],[Q3 Mean Absolute Deviation]]),0)</f>
        <v>120.22054160125586</v>
      </c>
      <c r="L1533" s="1">
        <f>IFERROR(MAX(0,Customer_Revenue[[#This Row],[Q3 Mean]]+Customer_Revenue[[#This Row],[Q3 Mean Absolute Deviation]]),0)</f>
        <v>185.09176609105177</v>
      </c>
      <c r="M1533" s="2">
        <f>IFERROR(AVERAGEIF(Customer_Revenue[[#This Row],[10/1/2021]:[3/31/2022]], "&gt;0"),0)</f>
        <v>78.814666666666668</v>
      </c>
      <c r="N1533" s="1">
        <f>IFERROR(AVEDEV(Customer_Revenue[[#This Row],[10/1/2021]:[3/31/2022]]),0)</f>
        <v>25.555781250000003</v>
      </c>
      <c r="O1533" s="1">
        <f>IFERROR(MAX(0,#REF!-#REF!),0)</f>
        <v>0</v>
      </c>
      <c r="P1533" s="1">
        <f>IFERROR(#REF!+#REF!,0)</f>
        <v>0</v>
      </c>
      <c r="Q1533">
        <v>15561</v>
      </c>
      <c r="V1533">
        <v>69.97</v>
      </c>
      <c r="AF1533">
        <v>69.97</v>
      </c>
      <c r="AP1533">
        <v>69.97</v>
      </c>
      <c r="AZ1533">
        <v>69.97</v>
      </c>
      <c r="BJ1533">
        <v>69.97</v>
      </c>
      <c r="BT1533">
        <v>69.97</v>
      </c>
      <c r="CD1533">
        <v>69.97</v>
      </c>
      <c r="CK1533" s="17"/>
      <c r="CN1533">
        <v>69.97</v>
      </c>
      <c r="CX1533">
        <v>126.56</v>
      </c>
      <c r="DH1533">
        <v>96.8</v>
      </c>
      <c r="DI1533">
        <v>0</v>
      </c>
      <c r="DM1533">
        <v>35.25</v>
      </c>
      <c r="DR1533">
        <v>96.8</v>
      </c>
      <c r="EB1533">
        <v>134.09</v>
      </c>
      <c r="EL1533">
        <v>119.64</v>
      </c>
      <c r="EM1533">
        <v>13.32</v>
      </c>
      <c r="EV1533">
        <v>123.41</v>
      </c>
      <c r="FF1533">
        <v>123.41</v>
      </c>
      <c r="FP1533">
        <v>123.41</v>
      </c>
      <c r="FZ1533">
        <v>123.41</v>
      </c>
      <c r="GJ1533">
        <v>188.1</v>
      </c>
      <c r="GO1533">
        <v>0</v>
      </c>
      <c r="GT1533">
        <v>140.85</v>
      </c>
      <c r="HD1533">
        <v>140.85</v>
      </c>
      <c r="HN1533">
        <v>178.14</v>
      </c>
      <c r="HX1533">
        <v>133.31</v>
      </c>
      <c r="IH1533">
        <v>166.64</v>
      </c>
      <c r="IR1533">
        <v>140.07</v>
      </c>
      <c r="JB1533">
        <v>224.29</v>
      </c>
      <c r="JL1533">
        <v>178.64</v>
      </c>
    </row>
    <row r="1534" spans="1:277" x14ac:dyDescent="0.3">
      <c r="A1534" s="2">
        <f>IFERROR(AVERAGEIF(Customer_Revenue[[#This Row],[1/3/2022]:[3/31/2022]], "&gt;0"), 0)</f>
        <v>38.619999999999997</v>
      </c>
      <c r="B1534" s="1">
        <f>IFERROR(AVEDEV(Customer_Revenue[[#This Row],[1/3/2022]:[3/31/2022]]),0)</f>
        <v>0</v>
      </c>
      <c r="C1534" s="1">
        <f>IFERROR(MAX(0,#REF!-#REF!),0)</f>
        <v>0</v>
      </c>
      <c r="D1534" s="1">
        <f>IFERROR(#REF!+#REF!,0)</f>
        <v>0</v>
      </c>
      <c r="E1534" s="2">
        <f>IFERROR(AVERAGEIF(Customer_Revenue[[#This Row],[4/1/2022]:[6/30/2022]], "&gt;0"), 0)</f>
        <v>38.957142857142856</v>
      </c>
      <c r="F1534" s="1">
        <f>IFERROR(AVEDEV(Customer_Revenue[[#This Row],[4/1/2022]:[6/30/2022]]),0)</f>
        <v>0.48163265306122482</v>
      </c>
      <c r="G1534" s="1">
        <f>IFERROR(MAX(0,#REF!-#REF!),0)</f>
        <v>0</v>
      </c>
      <c r="H1534" s="1">
        <f>IFERROR(#REF!+#REF!,0)</f>
        <v>0</v>
      </c>
      <c r="I1534" s="2">
        <f>IFERROR(AVERAGEIF(Customer_Revenue[[#This Row],[4/1/2022]:[9/30/2022]], "&gt;0"),0)</f>
        <v>39.260769230769235</v>
      </c>
      <c r="J1534" s="1">
        <f>IFERROR(AVEDEV(Customer_Revenue[[#This Row],[4/1/2022]:[9/30/2022]]),0)</f>
        <v>0.49289940828402262</v>
      </c>
      <c r="K1534" s="1">
        <f>IFERROR(MAX(0,Customer_Revenue[[#This Row],[Q3 Mean]]-Customer_Revenue[[#This Row],[Q3 Mean Absolute Deviation]]),0)</f>
        <v>38.76786982248521</v>
      </c>
      <c r="L1534" s="1">
        <f>IFERROR(MAX(0,Customer_Revenue[[#This Row],[Q3 Mean]]+Customer_Revenue[[#This Row],[Q3 Mean Absolute Deviation]]),0)</f>
        <v>39.753668639053259</v>
      </c>
      <c r="M1534" s="2">
        <f>IFERROR(AVERAGEIF(Customer_Revenue[[#This Row],[10/1/2021]:[3/31/2022]], "&gt;0"),0)</f>
        <v>38.619999999999997</v>
      </c>
      <c r="N1534" s="1">
        <f>IFERROR(AVEDEV(Customer_Revenue[[#This Row],[10/1/2021]:[3/31/2022]]),0)</f>
        <v>0</v>
      </c>
      <c r="O1534" s="1">
        <f>IFERROR(MAX(0,#REF!-#REF!),0)</f>
        <v>0</v>
      </c>
      <c r="P1534" s="1">
        <f>IFERROR(#REF!+#REF!,0)</f>
        <v>0</v>
      </c>
      <c r="Q1534">
        <v>15563</v>
      </c>
      <c r="AD1534">
        <v>38.619999999999997</v>
      </c>
      <c r="AN1534">
        <v>38.619999999999997</v>
      </c>
      <c r="AX1534">
        <v>38.619999999999997</v>
      </c>
      <c r="BH1534">
        <v>38.619999999999997</v>
      </c>
      <c r="BR1534">
        <v>38.619999999999997</v>
      </c>
      <c r="CB1534">
        <v>38.619999999999997</v>
      </c>
      <c r="CK1534" s="17"/>
      <c r="CL1534">
        <v>38.619999999999997</v>
      </c>
      <c r="CV1534">
        <v>38.619999999999997</v>
      </c>
      <c r="DF1534">
        <v>38.619999999999997</v>
      </c>
      <c r="DP1534">
        <v>38.619999999999997</v>
      </c>
      <c r="DZ1534">
        <v>38.619999999999997</v>
      </c>
      <c r="EJ1534">
        <v>38.619999999999997</v>
      </c>
      <c r="ET1534">
        <v>38.619999999999997</v>
      </c>
      <c r="FD1534">
        <v>38.619999999999997</v>
      </c>
      <c r="FN1534">
        <v>38.619999999999997</v>
      </c>
      <c r="FX1534">
        <v>38.619999999999997</v>
      </c>
      <c r="GH1534">
        <v>38.619999999999997</v>
      </c>
      <c r="GR1534">
        <v>39.799999999999997</v>
      </c>
      <c r="HB1534">
        <v>39.799999999999997</v>
      </c>
      <c r="HL1534">
        <v>39.799999999999997</v>
      </c>
      <c r="HV1534">
        <v>39.799999999999997</v>
      </c>
      <c r="IF1534">
        <v>39.799999999999997</v>
      </c>
      <c r="IP1534">
        <v>39.43</v>
      </c>
      <c r="IZ1534">
        <v>39.43</v>
      </c>
      <c r="JJ1534">
        <v>39.43</v>
      </c>
    </row>
    <row r="1535" spans="1:277" x14ac:dyDescent="0.3">
      <c r="A1535" s="2">
        <f>IFERROR(AVERAGEIF(Customer_Revenue[[#This Row],[1/3/2022]:[3/31/2022]], "&gt;0"), 0)</f>
        <v>45.154999999999994</v>
      </c>
      <c r="B1535" s="1">
        <f>IFERROR(AVEDEV(Customer_Revenue[[#This Row],[1/3/2022]:[3/31/2022]]),0)</f>
        <v>6.4125443786982341</v>
      </c>
      <c r="C1535" s="1">
        <f>IFERROR(MAX(0,#REF!-#REF!),0)</f>
        <v>0</v>
      </c>
      <c r="D1535" s="1">
        <f>IFERROR(#REF!+#REF!,0)</f>
        <v>0</v>
      </c>
      <c r="E1535" s="2">
        <f>IFERROR(AVERAGEIF(Customer_Revenue[[#This Row],[4/1/2022]:[6/30/2022]], "&gt;0"), 0)</f>
        <v>48.675714285714285</v>
      </c>
      <c r="F1535" s="1">
        <f>IFERROR(AVEDEV(Customer_Revenue[[#This Row],[4/1/2022]:[6/30/2022]]),0)</f>
        <v>1.8808163265306104</v>
      </c>
      <c r="G1535" s="1">
        <f>IFERROR(MAX(0,#REF!-#REF!),0)</f>
        <v>0</v>
      </c>
      <c r="H1535" s="1">
        <f>IFERROR(#REF!+#REF!,0)</f>
        <v>0</v>
      </c>
      <c r="I1535" s="2">
        <f>IFERROR(AVERAGEIF(Customer_Revenue[[#This Row],[4/1/2022]:[9/30/2022]], "&gt;0"),0)</f>
        <v>50.784615384615385</v>
      </c>
      <c r="J1535" s="1">
        <f>IFERROR(AVEDEV(Customer_Revenue[[#This Row],[4/1/2022]:[9/30/2022]]),0)</f>
        <v>2.3105325443786957</v>
      </c>
      <c r="K1535" s="1">
        <f>IFERROR(MAX(0,Customer_Revenue[[#This Row],[Q3 Mean]]-Customer_Revenue[[#This Row],[Q3 Mean Absolute Deviation]]),0)</f>
        <v>48.47408284023669</v>
      </c>
      <c r="L1535" s="1">
        <f>IFERROR(MAX(0,Customer_Revenue[[#This Row],[Q3 Mean]]+Customer_Revenue[[#This Row],[Q3 Mean Absolute Deviation]]),0)</f>
        <v>53.095147928994081</v>
      </c>
      <c r="M1535" s="2">
        <f>IFERROR(AVERAGEIF(Customer_Revenue[[#This Row],[10/1/2021]:[3/31/2022]], "&gt;0"),0)</f>
        <v>53.37439999999998</v>
      </c>
      <c r="N1535" s="1">
        <f>IFERROR(AVEDEV(Customer_Revenue[[#This Row],[10/1/2021]:[3/31/2022]]),0)</f>
        <v>15.175147928994061</v>
      </c>
      <c r="O1535" s="1">
        <f>IFERROR(MAX(0,#REF!-#REF!),0)</f>
        <v>0</v>
      </c>
      <c r="P1535" s="1">
        <f>IFERROR(#REF!+#REF!,0)</f>
        <v>0</v>
      </c>
      <c r="Q1535">
        <v>15568</v>
      </c>
      <c r="U1535">
        <v>152.72</v>
      </c>
      <c r="Z1535">
        <v>147.19999999999999</v>
      </c>
      <c r="AE1535">
        <v>44.78</v>
      </c>
      <c r="AJ1535">
        <v>44.78</v>
      </c>
      <c r="AO1535">
        <v>44.78</v>
      </c>
      <c r="AT1535">
        <v>44.78</v>
      </c>
      <c r="AY1535">
        <v>44.78</v>
      </c>
      <c r="BD1535">
        <v>44.78</v>
      </c>
      <c r="BI1535">
        <v>44.78</v>
      </c>
      <c r="BN1535">
        <v>44.78</v>
      </c>
      <c r="BS1535">
        <v>44.78</v>
      </c>
      <c r="BX1535">
        <v>44.78</v>
      </c>
      <c r="CC1535">
        <v>44.78</v>
      </c>
      <c r="CH1535">
        <v>44.78</v>
      </c>
      <c r="CK1535" s="17"/>
      <c r="CM1535">
        <v>44.78</v>
      </c>
      <c r="CR1535">
        <v>44.78</v>
      </c>
      <c r="CW1535">
        <v>44.78</v>
      </c>
      <c r="DB1535">
        <v>44.78</v>
      </c>
      <c r="DG1535">
        <v>44.78</v>
      </c>
      <c r="DL1535">
        <v>44.78</v>
      </c>
      <c r="DQ1535">
        <v>44.78</v>
      </c>
      <c r="DV1535">
        <v>44.78</v>
      </c>
      <c r="EA1535">
        <v>44.78</v>
      </c>
      <c r="EF1535">
        <v>47.03</v>
      </c>
      <c r="EK1535">
        <v>47.03</v>
      </c>
      <c r="EP1535">
        <v>0</v>
      </c>
      <c r="EU1535">
        <v>47.03</v>
      </c>
      <c r="FE1535">
        <v>47.03</v>
      </c>
      <c r="FO1535">
        <v>47.03</v>
      </c>
      <c r="GD1535">
        <v>47.03</v>
      </c>
      <c r="GI1535">
        <v>50.87</v>
      </c>
      <c r="GX1535">
        <v>50.87</v>
      </c>
      <c r="HC1535">
        <v>50.87</v>
      </c>
      <c r="HM1535">
        <v>50.87</v>
      </c>
      <c r="HW1535">
        <v>50.87</v>
      </c>
      <c r="IG1535">
        <v>50.87</v>
      </c>
      <c r="IQ1535">
        <v>55.62</v>
      </c>
      <c r="JA1535">
        <v>55.62</v>
      </c>
      <c r="JK1535">
        <v>55.62</v>
      </c>
    </row>
    <row r="1536" spans="1:277" x14ac:dyDescent="0.3">
      <c r="A1536" s="2">
        <f>IFERROR(AVERAGEIF(Customer_Revenue[[#This Row],[1/3/2022]:[3/31/2022]], "&gt;0"), 0)</f>
        <v>72.605000000000004</v>
      </c>
      <c r="B1536" s="1">
        <f>IFERROR(AVEDEV(Customer_Revenue[[#This Row],[1/3/2022]:[3/31/2022]]),0)</f>
        <v>17.780816326530605</v>
      </c>
      <c r="C1536" s="1">
        <f>IFERROR(MAX(0,#REF!-#REF!),0)</f>
        <v>0</v>
      </c>
      <c r="D1536" s="1">
        <f>IFERROR(#REF!+#REF!,0)</f>
        <v>0</v>
      </c>
      <c r="E1536" s="2">
        <f>IFERROR(AVERAGEIF(Customer_Revenue[[#This Row],[4/1/2022]:[6/30/2022]], "&gt;0"), 0)</f>
        <v>72.933846153846147</v>
      </c>
      <c r="F1536" s="1">
        <f>IFERROR(AVEDEV(Customer_Revenue[[#This Row],[4/1/2022]:[6/30/2022]]),0)</f>
        <v>2.9788165680473324</v>
      </c>
      <c r="G1536" s="1">
        <f>IFERROR(MAX(0,#REF!-#REF!),0)</f>
        <v>0</v>
      </c>
      <c r="H1536" s="1">
        <f>IFERROR(#REF!+#REF!,0)</f>
        <v>0</v>
      </c>
      <c r="I1536" s="2">
        <f>IFERROR(AVERAGEIF(Customer_Revenue[[#This Row],[4/1/2022]:[9/30/2022]], "&gt;0"),0)</f>
        <v>73.963636363636368</v>
      </c>
      <c r="J1536" s="1">
        <f>IFERROR(AVEDEV(Customer_Revenue[[#This Row],[4/1/2022]:[9/30/2022]]),0)</f>
        <v>4.0428925619834724</v>
      </c>
      <c r="K1536" s="1">
        <f>IFERROR(MAX(0,Customer_Revenue[[#This Row],[Q3 Mean]]-Customer_Revenue[[#This Row],[Q3 Mean Absolute Deviation]]),0)</f>
        <v>69.92074380165289</v>
      </c>
      <c r="L1536" s="1">
        <f>IFERROR(MAX(0,Customer_Revenue[[#This Row],[Q3 Mean]]+Customer_Revenue[[#This Row],[Q3 Mean Absolute Deviation]]),0)</f>
        <v>78.006528925619847</v>
      </c>
      <c r="M1536" s="2">
        <f>IFERROR(AVERAGEIF(Customer_Revenue[[#This Row],[10/1/2021]:[3/31/2022]], "&gt;0"),0)</f>
        <v>91.557307692307688</v>
      </c>
      <c r="N1536" s="1">
        <f>IFERROR(AVEDEV(Customer_Revenue[[#This Row],[10/1/2021]:[3/31/2022]]),0)</f>
        <v>32.738668252080849</v>
      </c>
      <c r="O1536" s="1">
        <f>IFERROR(MAX(0,#REF!-#REF!),0)</f>
        <v>0</v>
      </c>
      <c r="P1536" s="1">
        <f>IFERROR(#REF!+#REF!,0)</f>
        <v>0</v>
      </c>
      <c r="Q1536">
        <v>15569</v>
      </c>
      <c r="R1536">
        <v>514</v>
      </c>
      <c r="V1536">
        <v>68.33</v>
      </c>
      <c r="AA1536">
        <v>68.33</v>
      </c>
      <c r="AE1536">
        <v>68.33</v>
      </c>
      <c r="AJ1536">
        <v>79.56</v>
      </c>
      <c r="AM1536">
        <v>68.33</v>
      </c>
      <c r="AO1536">
        <v>0</v>
      </c>
      <c r="AS1536">
        <v>124.56</v>
      </c>
      <c r="AW1536">
        <v>70.61</v>
      </c>
      <c r="BB1536">
        <v>82.16</v>
      </c>
      <c r="BH1536">
        <v>70.61</v>
      </c>
      <c r="BL1536">
        <v>70.61</v>
      </c>
      <c r="BQ1536">
        <v>70.61</v>
      </c>
      <c r="BV1536">
        <v>82.21</v>
      </c>
      <c r="CA1536">
        <v>70.98</v>
      </c>
      <c r="CF1536">
        <v>70.98</v>
      </c>
      <c r="CK1536" s="17">
        <v>70.61</v>
      </c>
      <c r="CR1536">
        <v>0</v>
      </c>
      <c r="CU1536">
        <v>70.61</v>
      </c>
      <c r="CZ1536">
        <v>70.61</v>
      </c>
      <c r="DE1536">
        <v>70.61</v>
      </c>
      <c r="DJ1536">
        <v>81.84</v>
      </c>
      <c r="DO1536">
        <v>0</v>
      </c>
      <c r="DP1536">
        <v>70.61</v>
      </c>
      <c r="DW1536">
        <v>70.61</v>
      </c>
      <c r="EB1536">
        <v>70.61</v>
      </c>
      <c r="EG1536">
        <v>82.21</v>
      </c>
      <c r="EL1536">
        <v>70.98</v>
      </c>
      <c r="EQ1536">
        <v>70.98</v>
      </c>
      <c r="EV1536">
        <v>70.98</v>
      </c>
      <c r="FA1536">
        <v>70.98</v>
      </c>
      <c r="FF1536">
        <v>70.61</v>
      </c>
      <c r="FK1536">
        <v>70.61</v>
      </c>
      <c r="FP1536">
        <v>70.61</v>
      </c>
      <c r="FU1536">
        <v>81.84</v>
      </c>
      <c r="FZ1536">
        <v>70.61</v>
      </c>
      <c r="GE1536">
        <v>70.61</v>
      </c>
      <c r="GJ1536">
        <v>71.790000000000006</v>
      </c>
      <c r="GO1536">
        <v>83.39</v>
      </c>
      <c r="GT1536">
        <v>72.16</v>
      </c>
      <c r="GY1536">
        <v>72.16</v>
      </c>
      <c r="HD1536">
        <v>71.790000000000006</v>
      </c>
      <c r="HH1536">
        <v>83.39</v>
      </c>
      <c r="HN1536">
        <v>71.790000000000006</v>
      </c>
      <c r="HS1536">
        <v>71.790000000000006</v>
      </c>
      <c r="HX1536">
        <v>71.790000000000006</v>
      </c>
      <c r="IC1536">
        <v>83.02</v>
      </c>
      <c r="IH1536">
        <v>71.790000000000006</v>
      </c>
      <c r="IM1536">
        <v>71.42</v>
      </c>
      <c r="IR1536">
        <v>71.42</v>
      </c>
      <c r="IW1536">
        <v>82.65</v>
      </c>
    </row>
    <row r="1537" spans="1:278" x14ac:dyDescent="0.3">
      <c r="A1537" s="2">
        <f>IFERROR(AVERAGEIF(Customer_Revenue[[#This Row],[1/3/2022]:[3/31/2022]], "&gt;0"), 0)</f>
        <v>42.64714285714286</v>
      </c>
      <c r="B1537" s="1">
        <f>IFERROR(AVEDEV(Customer_Revenue[[#This Row],[1/3/2022]:[3/31/2022]]),0)</f>
        <v>9.5921874999999996</v>
      </c>
      <c r="C1537" s="1">
        <f>IFERROR(MAX(0,#REF!-#REF!),0)</f>
        <v>0</v>
      </c>
      <c r="D1537" s="1">
        <f>IFERROR(#REF!+#REF!,0)</f>
        <v>0</v>
      </c>
      <c r="E1537" s="2">
        <f>IFERROR(AVERAGEIF(Customer_Revenue[[#This Row],[4/1/2022]:[6/30/2022]], "&gt;0"), 0)</f>
        <v>45.776666666666664</v>
      </c>
      <c r="F1537" s="1">
        <f>IFERROR(AVEDEV(Customer_Revenue[[#This Row],[4/1/2022]:[6/30/2022]]),0)</f>
        <v>0.52444444444444593</v>
      </c>
      <c r="G1537" s="1">
        <f>IFERROR(MAX(0,#REF!-#REF!),0)</f>
        <v>0</v>
      </c>
      <c r="H1537" s="1">
        <f>IFERROR(#REF!+#REF!,0)</f>
        <v>0</v>
      </c>
      <c r="I1537" s="2">
        <f>IFERROR(AVERAGEIF(Customer_Revenue[[#This Row],[4/1/2022]:[9/30/2022]], "&gt;0"),0)</f>
        <v>45.996000000000002</v>
      </c>
      <c r="J1537" s="1">
        <f>IFERROR(AVEDEV(Customer_Revenue[[#This Row],[4/1/2022]:[9/30/2022]]),0)</f>
        <v>0.27959999999999996</v>
      </c>
      <c r="K1537" s="1">
        <f>IFERROR(MAX(0,Customer_Revenue[[#This Row],[Q3 Mean]]-Customer_Revenue[[#This Row],[Q3 Mean Absolute Deviation]]),0)</f>
        <v>45.7164</v>
      </c>
      <c r="L1537" s="1">
        <f>IFERROR(MAX(0,Customer_Revenue[[#This Row],[Q3 Mean]]+Customer_Revenue[[#This Row],[Q3 Mean Absolute Deviation]]),0)</f>
        <v>46.275600000000004</v>
      </c>
      <c r="M1537" s="2">
        <f>IFERROR(AVERAGEIF(Customer_Revenue[[#This Row],[10/1/2021]:[3/31/2022]], "&gt;0"),0)</f>
        <v>39.424117647058829</v>
      </c>
      <c r="N1537" s="1">
        <f>IFERROR(AVEDEV(Customer_Revenue[[#This Row],[10/1/2021]:[3/31/2022]]),0)</f>
        <v>15.763677685950405</v>
      </c>
      <c r="O1537" s="1">
        <f>IFERROR(MAX(0,#REF!-#REF!),0)</f>
        <v>0</v>
      </c>
      <c r="P1537" s="1">
        <f>IFERROR(#REF!+#REF!,0)</f>
        <v>0</v>
      </c>
      <c r="Q1537">
        <v>15570</v>
      </c>
      <c r="U1537">
        <v>-27.28</v>
      </c>
      <c r="W1537">
        <v>36.979999999999997</v>
      </c>
      <c r="AB1537">
        <v>38.47</v>
      </c>
      <c r="AF1537">
        <v>36.979999999999997</v>
      </c>
      <c r="AK1537">
        <v>36.979999999999997</v>
      </c>
      <c r="AP1537">
        <v>36.979999999999997</v>
      </c>
      <c r="AU1537">
        <v>36.979999999999997</v>
      </c>
      <c r="AZ1537">
        <v>36.979999999999997</v>
      </c>
      <c r="BE1537">
        <v>0</v>
      </c>
      <c r="BJ1537">
        <v>36.979999999999997</v>
      </c>
      <c r="BO1537">
        <v>36.979999999999997</v>
      </c>
      <c r="BT1537">
        <v>37.369999999999997</v>
      </c>
      <c r="BY1537">
        <v>0</v>
      </c>
      <c r="CD1537">
        <v>0</v>
      </c>
      <c r="CI1537">
        <v>0</v>
      </c>
      <c r="CK1537" s="17"/>
      <c r="CN1537">
        <v>36.6</v>
      </c>
      <c r="CS1537">
        <v>36.979999999999997</v>
      </c>
      <c r="DC1537">
        <v>44.99</v>
      </c>
      <c r="DM1537">
        <v>44.99</v>
      </c>
      <c r="DW1537">
        <v>44.99</v>
      </c>
      <c r="EG1537">
        <v>44.99</v>
      </c>
      <c r="EQ1537">
        <v>44.99</v>
      </c>
      <c r="GE1537">
        <v>44.99</v>
      </c>
      <c r="GO1537">
        <v>46.17</v>
      </c>
      <c r="GY1537">
        <v>46.17</v>
      </c>
      <c r="HI1537">
        <v>46.17</v>
      </c>
      <c r="HS1537">
        <v>46.17</v>
      </c>
      <c r="IC1537">
        <v>46.17</v>
      </c>
      <c r="IM1537">
        <v>45.8</v>
      </c>
      <c r="IW1537">
        <v>46.26</v>
      </c>
      <c r="JG1537">
        <v>46.26</v>
      </c>
      <c r="JQ1537">
        <v>45.8</v>
      </c>
    </row>
    <row r="1538" spans="1:278" x14ac:dyDescent="0.3">
      <c r="A1538" s="2">
        <f>IFERROR(AVERAGEIF(Customer_Revenue[[#This Row],[1/3/2022]:[3/31/2022]], "&gt;0"), 0)</f>
        <v>35.354999999999997</v>
      </c>
      <c r="B1538" s="1">
        <f>IFERROR(AVEDEV(Customer_Revenue[[#This Row],[1/3/2022]:[3/31/2022]]),0)</f>
        <v>7.9312500000000021</v>
      </c>
      <c r="C1538" s="1">
        <f>IFERROR(MAX(0,#REF!-#REF!),0)</f>
        <v>0</v>
      </c>
      <c r="D1538" s="1">
        <f>IFERROR(#REF!+#REF!,0)</f>
        <v>0</v>
      </c>
      <c r="E1538" s="2">
        <f>IFERROR(AVERAGEIF(Customer_Revenue[[#This Row],[4/1/2022]:[6/30/2022]], "&gt;0"), 0)</f>
        <v>40.114999999999995</v>
      </c>
      <c r="F1538" s="1">
        <f>IFERROR(AVEDEV(Customer_Revenue[[#This Row],[4/1/2022]:[6/30/2022]]),0)</f>
        <v>12.557500000000003</v>
      </c>
      <c r="G1538" s="1">
        <f>IFERROR(MAX(0,#REF!-#REF!),0)</f>
        <v>0</v>
      </c>
      <c r="H1538" s="1">
        <f>IFERROR(#REF!+#REF!,0)</f>
        <v>0</v>
      </c>
      <c r="I1538" s="2">
        <f>IFERROR(AVERAGEIF(Customer_Revenue[[#This Row],[4/1/2022]:[9/30/2022]], "&gt;0"),0)</f>
        <v>29.510999999999996</v>
      </c>
      <c r="J1538" s="1">
        <f>IFERROR(AVEDEV(Customer_Revenue[[#This Row],[4/1/2022]:[9/30/2022]]),0)</f>
        <v>11.813719008264462</v>
      </c>
      <c r="K1538" s="1">
        <f>IFERROR(MAX(0,Customer_Revenue[[#This Row],[Q3 Mean]]-Customer_Revenue[[#This Row],[Q3 Mean Absolute Deviation]]),0)</f>
        <v>17.697280991735532</v>
      </c>
      <c r="L1538" s="1">
        <f>IFERROR(MAX(0,Customer_Revenue[[#This Row],[Q3 Mean]]+Customer_Revenue[[#This Row],[Q3 Mean Absolute Deviation]]),0)</f>
        <v>41.324719008264459</v>
      </c>
      <c r="M1538" s="2">
        <f>IFERROR(AVERAGEIF(Customer_Revenue[[#This Row],[10/1/2021]:[3/31/2022]], "&gt;0"),0)</f>
        <v>31.064999999999998</v>
      </c>
      <c r="N1538" s="1">
        <f>IFERROR(AVEDEV(Customer_Revenue[[#This Row],[10/1/2021]:[3/31/2022]]),0)</f>
        <v>9.5428571428571427</v>
      </c>
      <c r="O1538" s="1">
        <f>IFERROR(MAX(0,#REF!-#REF!),0)</f>
        <v>0</v>
      </c>
      <c r="P1538" s="1">
        <f>IFERROR(#REF!+#REF!,0)</f>
        <v>0</v>
      </c>
      <c r="Q1538">
        <v>15571</v>
      </c>
      <c r="U1538">
        <v>27.28</v>
      </c>
      <c r="AB1538">
        <v>24.78</v>
      </c>
      <c r="AF1538">
        <v>50.81</v>
      </c>
      <c r="AK1538">
        <v>24.78</v>
      </c>
      <c r="AO1538">
        <v>24.78</v>
      </c>
      <c r="AT1538">
        <v>24.78</v>
      </c>
      <c r="AY1538">
        <v>24.78</v>
      </c>
      <c r="BD1538">
        <v>0</v>
      </c>
      <c r="BI1538">
        <v>24.78</v>
      </c>
      <c r="BN1538">
        <v>24.78</v>
      </c>
      <c r="BS1538">
        <v>24.78</v>
      </c>
      <c r="BX1538">
        <v>0</v>
      </c>
      <c r="CC1538">
        <v>0</v>
      </c>
      <c r="CH1538">
        <v>24.78</v>
      </c>
      <c r="CK1538" s="17"/>
      <c r="CM1538">
        <v>24.78</v>
      </c>
      <c r="CR1538">
        <v>24.78</v>
      </c>
      <c r="DB1538">
        <v>41.7</v>
      </c>
      <c r="DL1538">
        <v>41.7</v>
      </c>
      <c r="DV1538">
        <v>41.7</v>
      </c>
      <c r="EF1538">
        <v>41.7</v>
      </c>
      <c r="EP1538">
        <v>41.7</v>
      </c>
      <c r="FG1538">
        <v>48.92</v>
      </c>
      <c r="GD1538">
        <v>47.68</v>
      </c>
      <c r="GN1538">
        <v>48.86</v>
      </c>
      <c r="GX1538">
        <v>15</v>
      </c>
      <c r="HH1538">
        <v>15</v>
      </c>
      <c r="HR1538">
        <v>26.44</v>
      </c>
      <c r="IB1538">
        <v>15</v>
      </c>
      <c r="IL1538">
        <v>0</v>
      </c>
      <c r="IV1538">
        <v>26.07</v>
      </c>
      <c r="JF1538">
        <v>26.07</v>
      </c>
      <c r="JP1538">
        <v>26.07</v>
      </c>
    </row>
    <row r="1539" spans="1:278" x14ac:dyDescent="0.3">
      <c r="A1539" s="2">
        <f>IFERROR(AVERAGEIF(Customer_Revenue[[#This Row],[1/3/2022]:[3/31/2022]], "&gt;0"), 0)</f>
        <v>140.65000000000003</v>
      </c>
      <c r="B1539" s="1">
        <f>IFERROR(AVEDEV(Customer_Revenue[[#This Row],[1/3/2022]:[3/31/2022]]),0)</f>
        <v>2.8421709430404007E-14</v>
      </c>
      <c r="C1539" s="1">
        <f>IFERROR(MAX(0,#REF!-#REF!),0)</f>
        <v>0</v>
      </c>
      <c r="D1539" s="1">
        <f>IFERROR(#REF!+#REF!,0)</f>
        <v>0</v>
      </c>
      <c r="E1539" s="2">
        <f>IFERROR(AVERAGEIF(Customer_Revenue[[#This Row],[4/1/2022]:[6/30/2022]], "&gt;0"), 0)</f>
        <v>163.74615384615387</v>
      </c>
      <c r="F1539" s="1">
        <f>IFERROR(AVEDEV(Customer_Revenue[[#This Row],[4/1/2022]:[6/30/2022]]),0)</f>
        <v>26.306982248520722</v>
      </c>
      <c r="G1539" s="1">
        <f>IFERROR(MAX(0,#REF!-#REF!),0)</f>
        <v>0</v>
      </c>
      <c r="H1539" s="1">
        <f>IFERROR(#REF!+#REF!,0)</f>
        <v>0</v>
      </c>
      <c r="I1539" s="2">
        <f>IFERROR(AVERAGEIF(Customer_Revenue[[#This Row],[4/1/2022]:[9/30/2022]], "&gt;0"),0)</f>
        <v>156.72115384615387</v>
      </c>
      <c r="J1539" s="1">
        <f>IFERROR(AVEDEV(Customer_Revenue[[#This Row],[4/1/2022]:[9/30/2022]]),0)</f>
        <v>17.908520710059179</v>
      </c>
      <c r="K1539" s="1">
        <f>IFERROR(MAX(0,Customer_Revenue[[#This Row],[Q3 Mean]]-Customer_Revenue[[#This Row],[Q3 Mean Absolute Deviation]]),0)</f>
        <v>138.81263313609469</v>
      </c>
      <c r="L1539" s="1">
        <f>IFERROR(MAX(0,Customer_Revenue[[#This Row],[Q3 Mean]]+Customer_Revenue[[#This Row],[Q3 Mean Absolute Deviation]]),0)</f>
        <v>174.62967455621305</v>
      </c>
      <c r="M1539" s="2">
        <f>IFERROR(AVERAGEIF(Customer_Revenue[[#This Row],[10/1/2021]:[3/31/2022]], "&gt;0"),0)</f>
        <v>118.11416666666669</v>
      </c>
      <c r="N1539" s="1">
        <f>IFERROR(AVEDEV(Customer_Revenue[[#This Row],[10/1/2021]:[3/31/2022]]),0)</f>
        <v>46.216094674556196</v>
      </c>
      <c r="O1539" s="1">
        <f>IFERROR(MAX(0,#REF!-#REF!),0)</f>
        <v>0</v>
      </c>
      <c r="P1539" s="1">
        <f>IFERROR(#REF!+#REF!,0)</f>
        <v>0</v>
      </c>
      <c r="Q1539">
        <v>15573</v>
      </c>
      <c r="W1539">
        <v>34.44</v>
      </c>
      <c r="AB1539">
        <v>32.26</v>
      </c>
      <c r="AF1539">
        <v>38.799999999999997</v>
      </c>
      <c r="AK1539">
        <v>24.63</v>
      </c>
      <c r="AQ1539">
        <v>32.26</v>
      </c>
      <c r="AV1539">
        <v>0</v>
      </c>
      <c r="AZ1539">
        <v>140.65</v>
      </c>
      <c r="BE1539">
        <v>140.65</v>
      </c>
      <c r="BJ1539">
        <v>0</v>
      </c>
      <c r="BO1539">
        <v>140.65</v>
      </c>
      <c r="BT1539">
        <v>140.65</v>
      </c>
      <c r="BY1539">
        <v>140.65</v>
      </c>
      <c r="CD1539">
        <v>140.65</v>
      </c>
      <c r="CI1539">
        <v>140.65</v>
      </c>
      <c r="CK1539" s="17"/>
      <c r="CN1539">
        <v>140.65</v>
      </c>
      <c r="CS1539">
        <v>140.65</v>
      </c>
      <c r="CX1539">
        <v>140.65</v>
      </c>
      <c r="DC1539">
        <v>140.65</v>
      </c>
      <c r="DH1539">
        <v>140.65</v>
      </c>
      <c r="DM1539">
        <v>140.65</v>
      </c>
      <c r="DR1539">
        <v>140.65</v>
      </c>
      <c r="DW1539">
        <v>140.65</v>
      </c>
      <c r="EB1539">
        <v>140.65</v>
      </c>
      <c r="EG1539">
        <v>140.65</v>
      </c>
      <c r="EL1539">
        <v>140.65</v>
      </c>
      <c r="EQ1539">
        <v>140.65</v>
      </c>
      <c r="EV1539">
        <v>140.65</v>
      </c>
      <c r="FB1539">
        <v>140.65</v>
      </c>
      <c r="FF1539">
        <v>281.3</v>
      </c>
      <c r="FK1539">
        <v>143.97</v>
      </c>
      <c r="FP1539">
        <v>158.85</v>
      </c>
      <c r="FU1539">
        <v>147.37</v>
      </c>
      <c r="FZ1539">
        <v>188.25</v>
      </c>
      <c r="GE1539">
        <v>140.65</v>
      </c>
      <c r="GJ1539">
        <v>140.65</v>
      </c>
      <c r="GO1539">
        <v>140.65</v>
      </c>
      <c r="GT1539">
        <v>175.79</v>
      </c>
      <c r="GY1539">
        <v>149.28</v>
      </c>
      <c r="HD1539">
        <v>180.64</v>
      </c>
      <c r="HI1539">
        <v>152.5</v>
      </c>
      <c r="HN1539">
        <v>153.13</v>
      </c>
      <c r="HS1539">
        <v>159.85</v>
      </c>
      <c r="HX1539">
        <v>180.74</v>
      </c>
      <c r="IC1539">
        <v>141.30000000000001</v>
      </c>
      <c r="IH1539">
        <v>141.30000000000001</v>
      </c>
      <c r="IM1539">
        <v>141.30000000000001</v>
      </c>
      <c r="IR1539">
        <v>141.30000000000001</v>
      </c>
      <c r="IW1539">
        <v>141.30000000000001</v>
      </c>
      <c r="JB1539">
        <v>146.38999999999999</v>
      </c>
      <c r="JG1539">
        <v>145.13</v>
      </c>
      <c r="JL1539">
        <v>140.65</v>
      </c>
      <c r="JQ1539">
        <v>161.16</v>
      </c>
    </row>
    <row r="1540" spans="1:278" x14ac:dyDescent="0.3">
      <c r="A1540" s="2">
        <f>IFERROR(AVERAGEIF(Customer_Revenue[[#This Row],[1/3/2022]:[3/31/2022]], "&gt;0"), 0)</f>
        <v>203.30923076923079</v>
      </c>
      <c r="B1540" s="1">
        <f>IFERROR(AVEDEV(Customer_Revenue[[#This Row],[1/3/2022]:[3/31/2022]]),0)</f>
        <v>4.9233136094674688</v>
      </c>
      <c r="C1540" s="1">
        <f>IFERROR(MAX(0,#REF!-#REF!),0)</f>
        <v>0</v>
      </c>
      <c r="D1540" s="1">
        <f>IFERROR(#REF!+#REF!,0)</f>
        <v>0</v>
      </c>
      <c r="E1540" s="2">
        <f>IFERROR(AVERAGEIF(Customer_Revenue[[#This Row],[4/1/2022]:[6/30/2022]], "&gt;0"), 0)</f>
        <v>222.00923076923073</v>
      </c>
      <c r="F1540" s="1">
        <f>IFERROR(AVEDEV(Customer_Revenue[[#This Row],[4/1/2022]:[6/30/2022]]),0)</f>
        <v>31.903195266272153</v>
      </c>
      <c r="G1540" s="1">
        <f>IFERROR(MAX(0,#REF!-#REF!),0)</f>
        <v>0</v>
      </c>
      <c r="H1540" s="1">
        <f>IFERROR(#REF!+#REF!,0)</f>
        <v>0</v>
      </c>
      <c r="I1540" s="2">
        <f>IFERROR(AVERAGEIF(Customer_Revenue[[#This Row],[4/1/2022]:[9/30/2022]], "&gt;0"),0)</f>
        <v>212.56961538461539</v>
      </c>
      <c r="J1540" s="1">
        <f>IFERROR(AVEDEV(Customer_Revenue[[#This Row],[4/1/2022]:[9/30/2022]]),0)</f>
        <v>17.080059171597625</v>
      </c>
      <c r="K1540" s="1">
        <f>IFERROR(MAX(0,Customer_Revenue[[#This Row],[Q3 Mean]]-Customer_Revenue[[#This Row],[Q3 Mean Absolute Deviation]]),0)</f>
        <v>195.48955621301775</v>
      </c>
      <c r="L1540" s="1">
        <f>IFERROR(MAX(0,Customer_Revenue[[#This Row],[Q3 Mean]]+Customer_Revenue[[#This Row],[Q3 Mean Absolute Deviation]]),0)</f>
        <v>229.64967455621303</v>
      </c>
      <c r="M1540" s="2">
        <f>IFERROR(AVERAGEIF(Customer_Revenue[[#This Row],[10/1/2021]:[3/31/2022]], "&gt;0"),0)</f>
        <v>188.82545454545459</v>
      </c>
      <c r="N1540" s="1">
        <f>IFERROR(AVEDEV(Customer_Revenue[[#This Row],[10/1/2021]:[3/31/2022]]),0)</f>
        <v>57.3486982248521</v>
      </c>
      <c r="O1540" s="1">
        <f>IFERROR(MAX(0,#REF!-#REF!),0)</f>
        <v>0</v>
      </c>
      <c r="P1540" s="1">
        <f>IFERROR(#REF!+#REF!,0)</f>
        <v>0</v>
      </c>
      <c r="Q1540">
        <v>15574</v>
      </c>
      <c r="W1540">
        <v>128.15</v>
      </c>
      <c r="AB1540">
        <v>131.15</v>
      </c>
      <c r="AF1540">
        <v>176.07</v>
      </c>
      <c r="AK1540">
        <v>140.26</v>
      </c>
      <c r="AQ1540">
        <v>133.11000000000001</v>
      </c>
      <c r="AV1540">
        <v>0</v>
      </c>
      <c r="AZ1540">
        <v>160.33000000000001</v>
      </c>
      <c r="BF1540">
        <v>200.4</v>
      </c>
      <c r="BJ1540">
        <v>0</v>
      </c>
      <c r="BO1540">
        <v>0</v>
      </c>
      <c r="BT1540">
        <v>241.27</v>
      </c>
      <c r="BY1540">
        <v>0</v>
      </c>
      <c r="CD1540">
        <v>200.4</v>
      </c>
      <c r="CI1540">
        <v>200.4</v>
      </c>
      <c r="CK1540" s="17"/>
      <c r="CN1540">
        <v>200.4</v>
      </c>
      <c r="CS1540">
        <v>200.4</v>
      </c>
      <c r="CX1540">
        <v>200.4</v>
      </c>
      <c r="DC1540">
        <v>200.4</v>
      </c>
      <c r="DH1540">
        <v>200.4</v>
      </c>
      <c r="DM1540">
        <v>200.4</v>
      </c>
      <c r="DR1540">
        <v>200.4</v>
      </c>
      <c r="DW1540">
        <v>200.4</v>
      </c>
      <c r="EB1540">
        <v>200.4</v>
      </c>
      <c r="EG1540">
        <v>214.02</v>
      </c>
      <c r="EL1540">
        <v>200.4</v>
      </c>
      <c r="EQ1540">
        <v>224.6</v>
      </c>
      <c r="EV1540">
        <v>200.4</v>
      </c>
      <c r="FB1540">
        <v>200.4</v>
      </c>
      <c r="FF1540">
        <v>429.38</v>
      </c>
      <c r="FK1540">
        <v>210.84</v>
      </c>
      <c r="FP1540">
        <v>217.8</v>
      </c>
      <c r="FU1540">
        <v>203</v>
      </c>
      <c r="FZ1540">
        <v>203</v>
      </c>
      <c r="GE1540">
        <v>203</v>
      </c>
      <c r="GJ1540">
        <v>204.18</v>
      </c>
      <c r="GO1540">
        <v>204.18</v>
      </c>
      <c r="GT1540">
        <v>201.58</v>
      </c>
      <c r="GY1540">
        <v>204.18</v>
      </c>
      <c r="HD1540">
        <v>204.18</v>
      </c>
      <c r="HI1540">
        <v>204.18</v>
      </c>
      <c r="HN1540">
        <v>204.18</v>
      </c>
      <c r="HS1540">
        <v>204.18</v>
      </c>
      <c r="HX1540">
        <v>204.18</v>
      </c>
      <c r="IC1540">
        <v>204.18</v>
      </c>
      <c r="IH1540">
        <v>204.18</v>
      </c>
      <c r="IM1540">
        <v>203.81</v>
      </c>
      <c r="IR1540">
        <v>203.81</v>
      </c>
      <c r="IW1540">
        <v>194.63</v>
      </c>
      <c r="JB1540">
        <v>203.81</v>
      </c>
      <c r="JG1540">
        <v>201.21</v>
      </c>
      <c r="JL1540">
        <v>204.53</v>
      </c>
      <c r="JQ1540">
        <v>203.81</v>
      </c>
    </row>
    <row r="1541" spans="1:278" x14ac:dyDescent="0.3">
      <c r="A1541" s="2">
        <f>IFERROR(AVERAGEIF(Customer_Revenue[[#This Row],[1/3/2022]:[3/31/2022]], "&gt;0"), 0)</f>
        <v>163.12923076923076</v>
      </c>
      <c r="B1541" s="1">
        <f>IFERROR(AVEDEV(Customer_Revenue[[#This Row],[1/3/2022]:[3/31/2022]]),0)</f>
        <v>41.829183673469402</v>
      </c>
      <c r="C1541" s="1">
        <f>IFERROR(MAX(0,#REF!-#REF!),0)</f>
        <v>0</v>
      </c>
      <c r="D1541" s="1">
        <f>IFERROR(#REF!+#REF!,0)</f>
        <v>0</v>
      </c>
      <c r="E1541" s="2">
        <f>IFERROR(AVERAGEIF(Customer_Revenue[[#This Row],[4/1/2022]:[6/30/2022]], "&gt;0"), 0)</f>
        <v>193.28153846153845</v>
      </c>
      <c r="F1541" s="1">
        <f>IFERROR(AVEDEV(Customer_Revenue[[#This Row],[4/1/2022]:[6/30/2022]]),0)</f>
        <v>6.542130177514788</v>
      </c>
      <c r="G1541" s="1">
        <f>IFERROR(MAX(0,#REF!-#REF!),0)</f>
        <v>0</v>
      </c>
      <c r="H1541" s="1">
        <f>IFERROR(#REF!+#REF!,0)</f>
        <v>0</v>
      </c>
      <c r="I1541" s="2">
        <f>IFERROR(AVERAGEIF(Customer_Revenue[[#This Row],[4/1/2022]:[9/30/2022]], "&gt;0"),0)</f>
        <v>194.01192307692307</v>
      </c>
      <c r="J1541" s="1">
        <f>IFERROR(AVEDEV(Customer_Revenue[[#This Row],[4/1/2022]:[9/30/2022]]),0)</f>
        <v>5.9211242603550289</v>
      </c>
      <c r="K1541" s="1">
        <f>IFERROR(MAX(0,Customer_Revenue[[#This Row],[Q3 Mean]]-Customer_Revenue[[#This Row],[Q3 Mean Absolute Deviation]]),0)</f>
        <v>188.09079881656805</v>
      </c>
      <c r="L1541" s="1">
        <f>IFERROR(MAX(0,Customer_Revenue[[#This Row],[Q3 Mean]]+Customer_Revenue[[#This Row],[Q3 Mean Absolute Deviation]]),0)</f>
        <v>199.93304733727808</v>
      </c>
      <c r="M1541" s="2">
        <f>IFERROR(AVERAGEIF(Customer_Revenue[[#This Row],[10/1/2021]:[3/31/2022]], "&gt;0"),0)</f>
        <v>153.51360000000005</v>
      </c>
      <c r="N1541" s="1">
        <f>IFERROR(AVEDEV(Customer_Revenue[[#This Row],[10/1/2021]:[3/31/2022]]),0)</f>
        <v>57.097244897959193</v>
      </c>
      <c r="O1541" s="1">
        <f>IFERROR(MAX(0,#REF!-#REF!),0)</f>
        <v>0</v>
      </c>
      <c r="P1541" s="1">
        <f>IFERROR(#REF!+#REF!,0)</f>
        <v>0</v>
      </c>
      <c r="Q1541">
        <v>15583</v>
      </c>
      <c r="U1541">
        <v>21.770000000000003</v>
      </c>
      <c r="Z1541">
        <v>113.5</v>
      </c>
      <c r="AD1541">
        <v>93.97</v>
      </c>
      <c r="AI1541">
        <v>110.24</v>
      </c>
      <c r="AN1541">
        <v>175.31</v>
      </c>
      <c r="AR1541">
        <v>84.6</v>
      </c>
      <c r="AS1541">
        <v>264.77000000000004</v>
      </c>
      <c r="AW1541">
        <v>143.52000000000001</v>
      </c>
      <c r="BB1541">
        <v>0</v>
      </c>
      <c r="BG1541">
        <v>177.37</v>
      </c>
      <c r="BL1541">
        <v>0</v>
      </c>
      <c r="BQ1541">
        <v>177.37</v>
      </c>
      <c r="BV1541">
        <v>177.37</v>
      </c>
      <c r="CA1541">
        <v>177.37</v>
      </c>
      <c r="CF1541">
        <v>177.37</v>
      </c>
      <c r="CK1541" s="17">
        <v>0</v>
      </c>
      <c r="CO1541">
        <v>10.15</v>
      </c>
      <c r="CP1541">
        <v>177.37</v>
      </c>
      <c r="CU1541">
        <v>168.55</v>
      </c>
      <c r="CZ1541">
        <v>168.55</v>
      </c>
      <c r="DE1541">
        <v>168.55</v>
      </c>
      <c r="DJ1541">
        <v>218.88</v>
      </c>
      <c r="DO1541">
        <v>168.55</v>
      </c>
      <c r="DT1541">
        <v>168.55</v>
      </c>
      <c r="DY1541">
        <v>168.55</v>
      </c>
      <c r="ED1541">
        <v>171.18</v>
      </c>
      <c r="EI1541">
        <v>168.55</v>
      </c>
      <c r="EN1541">
        <v>185.88</v>
      </c>
      <c r="ES1541">
        <v>189.85</v>
      </c>
      <c r="EX1541">
        <v>186.53</v>
      </c>
      <c r="FC1541">
        <v>189.85</v>
      </c>
      <c r="FH1541">
        <v>186.53</v>
      </c>
      <c r="FM1541">
        <v>193.88</v>
      </c>
      <c r="FR1541">
        <v>189.2</v>
      </c>
      <c r="FW1541">
        <v>185.88</v>
      </c>
      <c r="GB1541">
        <v>187.83</v>
      </c>
      <c r="GG1541">
        <v>194.55</v>
      </c>
      <c r="GL1541">
        <v>203.53</v>
      </c>
      <c r="GQ1541">
        <v>223.69</v>
      </c>
      <c r="GV1541">
        <v>192.33</v>
      </c>
      <c r="HA1541">
        <v>189.01</v>
      </c>
      <c r="HF1541">
        <v>189.01</v>
      </c>
      <c r="HK1541">
        <v>189.01</v>
      </c>
      <c r="HP1541">
        <v>189.01</v>
      </c>
      <c r="HU1541">
        <v>220.37</v>
      </c>
      <c r="HZ1541">
        <v>198.97</v>
      </c>
      <c r="IE1541">
        <v>189.01</v>
      </c>
      <c r="IJ1541">
        <v>194.26</v>
      </c>
      <c r="IO1541">
        <v>197.21</v>
      </c>
      <c r="IT1541">
        <v>193.89</v>
      </c>
      <c r="IY1541">
        <v>191.94</v>
      </c>
      <c r="JD1541">
        <v>196.49</v>
      </c>
      <c r="JI1541">
        <v>191.24</v>
      </c>
      <c r="JN1541">
        <v>191.24</v>
      </c>
    </row>
    <row r="1542" spans="1:278" x14ac:dyDescent="0.3">
      <c r="A1542" s="2">
        <f>IFERROR(AVERAGEIF(Customer_Revenue[[#This Row],[1/3/2022]:[3/31/2022]], "&gt;0"), 0)</f>
        <v>141.72999999999999</v>
      </c>
      <c r="B1542" s="1">
        <f>IFERROR(AVEDEV(Customer_Revenue[[#This Row],[1/3/2022]:[3/31/2022]]),0)</f>
        <v>20.127337278106516</v>
      </c>
      <c r="C1542" s="1">
        <f>IFERROR(MAX(0,#REF!-#REF!),0)</f>
        <v>0</v>
      </c>
      <c r="D1542" s="1">
        <f>IFERROR(#REF!+#REF!,0)</f>
        <v>0</v>
      </c>
      <c r="E1542" s="2">
        <f>IFERROR(AVERAGEIF(Customer_Revenue[[#This Row],[4/1/2022]:[6/30/2022]], "&gt;0"), 0)</f>
        <v>145.34923076923076</v>
      </c>
      <c r="F1542" s="1">
        <f>IFERROR(AVEDEV(Customer_Revenue[[#This Row],[4/1/2022]:[6/30/2022]]),0)</f>
        <v>19.281020408163279</v>
      </c>
      <c r="G1542" s="1">
        <f>IFERROR(MAX(0,#REF!-#REF!),0)</f>
        <v>0</v>
      </c>
      <c r="H1542" s="1">
        <f>IFERROR(#REF!+#REF!,0)</f>
        <v>0</v>
      </c>
      <c r="I1542" s="2">
        <f>IFERROR(AVERAGEIF(Customer_Revenue[[#This Row],[4/1/2022]:[9/30/2022]], "&gt;0"),0)</f>
        <v>143.96769230769229</v>
      </c>
      <c r="J1542" s="1">
        <f>IFERROR(AVEDEV(Customer_Revenue[[#This Row],[4/1/2022]:[9/30/2022]]),0)</f>
        <v>19.097755102040811</v>
      </c>
      <c r="K1542" s="1">
        <f>IFERROR(MAX(0,Customer_Revenue[[#This Row],[Q3 Mean]]-Customer_Revenue[[#This Row],[Q3 Mean Absolute Deviation]]),0)</f>
        <v>124.86993720565148</v>
      </c>
      <c r="L1542" s="1">
        <f>IFERROR(MAX(0,Customer_Revenue[[#This Row],[Q3 Mean]]+Customer_Revenue[[#This Row],[Q3 Mean Absolute Deviation]]),0)</f>
        <v>163.06544740973311</v>
      </c>
      <c r="M1542" s="2">
        <f>IFERROR(AVERAGEIF(Customer_Revenue[[#This Row],[10/1/2021]:[3/31/2022]], "&gt;0"),0)</f>
        <v>114.83875</v>
      </c>
      <c r="N1542" s="1">
        <f>IFERROR(AVEDEV(Customer_Revenue[[#This Row],[10/1/2021]:[3/31/2022]]),0)</f>
        <v>48.602139917695467</v>
      </c>
      <c r="O1542" s="1">
        <f>IFERROR(MAX(0,#REF!-#REF!),0)</f>
        <v>0</v>
      </c>
      <c r="P1542" s="1">
        <f>IFERROR(#REF!+#REF!,0)</f>
        <v>0</v>
      </c>
      <c r="Q1542">
        <v>15584</v>
      </c>
      <c r="U1542">
        <v>91.77</v>
      </c>
      <c r="Z1542">
        <v>54.06</v>
      </c>
      <c r="AD1542">
        <v>51.88</v>
      </c>
      <c r="AI1542">
        <v>28.99</v>
      </c>
      <c r="AN1542">
        <v>37.71</v>
      </c>
      <c r="AS1542">
        <v>130.71</v>
      </c>
      <c r="AW1542">
        <v>93</v>
      </c>
      <c r="BB1542">
        <v>0</v>
      </c>
      <c r="BG1542">
        <v>140</v>
      </c>
      <c r="BL1542">
        <v>0</v>
      </c>
      <c r="BP1542">
        <v>7.25</v>
      </c>
      <c r="BQ1542">
        <v>140</v>
      </c>
      <c r="BV1542">
        <v>140</v>
      </c>
      <c r="CA1542">
        <v>140</v>
      </c>
      <c r="CF1542">
        <v>140</v>
      </c>
      <c r="CK1542" s="17">
        <v>0</v>
      </c>
      <c r="CP1542">
        <v>140</v>
      </c>
      <c r="CU1542">
        <v>140</v>
      </c>
      <c r="CZ1542">
        <v>140</v>
      </c>
      <c r="DE1542">
        <v>140</v>
      </c>
      <c r="DJ1542">
        <v>140</v>
      </c>
      <c r="DO1542">
        <v>140.65</v>
      </c>
      <c r="DT1542">
        <v>140.65</v>
      </c>
      <c r="DY1542">
        <v>140</v>
      </c>
      <c r="ED1542">
        <v>140</v>
      </c>
      <c r="EI1542">
        <v>159.46</v>
      </c>
      <c r="EN1542">
        <v>140</v>
      </c>
      <c r="ES1542">
        <v>141.30000000000001</v>
      </c>
      <c r="EX1542">
        <v>152.78</v>
      </c>
      <c r="FC1542">
        <v>141.30000000000001</v>
      </c>
      <c r="FH1542">
        <v>141.30000000000001</v>
      </c>
      <c r="FM1542">
        <v>143.54</v>
      </c>
      <c r="FR1542">
        <v>141.30000000000001</v>
      </c>
      <c r="FW1542">
        <v>141.30000000000001</v>
      </c>
      <c r="GB1542">
        <v>152.78</v>
      </c>
      <c r="GG1542">
        <v>152.78</v>
      </c>
      <c r="GL1542">
        <v>157.26</v>
      </c>
      <c r="GQ1542">
        <v>141.30000000000001</v>
      </c>
      <c r="GR1542">
        <v>0</v>
      </c>
      <c r="GV1542">
        <v>141.30000000000001</v>
      </c>
      <c r="HA1542">
        <v>141.30000000000001</v>
      </c>
      <c r="HF1542">
        <v>144.16999999999999</v>
      </c>
      <c r="HK1542">
        <v>148.65</v>
      </c>
      <c r="HP1542">
        <v>141.30000000000001</v>
      </c>
      <c r="HU1542">
        <v>141.30000000000001</v>
      </c>
      <c r="HZ1542">
        <v>141.30000000000001</v>
      </c>
      <c r="IE1542">
        <v>141.30000000000001</v>
      </c>
      <c r="IJ1542">
        <v>142.6</v>
      </c>
      <c r="IO1542">
        <v>142.6</v>
      </c>
      <c r="IT1542">
        <v>140</v>
      </c>
      <c r="IY1542">
        <v>140</v>
      </c>
      <c r="JD1542">
        <v>145.19999999999999</v>
      </c>
      <c r="JI1542">
        <v>140</v>
      </c>
      <c r="JJ1542">
        <v>0</v>
      </c>
      <c r="JN1542">
        <v>145.19999999999999</v>
      </c>
    </row>
    <row r="1543" spans="1:278" x14ac:dyDescent="0.3">
      <c r="A1543" s="2">
        <f>IFERROR(AVERAGEIF(Customer_Revenue[[#This Row],[1/3/2022]:[3/31/2022]], "&gt;0"), 0)</f>
        <v>0</v>
      </c>
      <c r="B1543" s="1">
        <f>IFERROR(AVEDEV(Customer_Revenue[[#This Row],[1/3/2022]:[3/31/2022]]),0)</f>
        <v>0</v>
      </c>
      <c r="C1543" s="1">
        <f>IFERROR(MAX(0,#REF!-#REF!),0)</f>
        <v>0</v>
      </c>
      <c r="D1543" s="1">
        <f>IFERROR(#REF!+#REF!,0)</f>
        <v>0</v>
      </c>
      <c r="E1543" s="2">
        <f>IFERROR(AVERAGEIF(Customer_Revenue[[#This Row],[4/1/2022]:[6/30/2022]], "&gt;0"), 0)</f>
        <v>187.31</v>
      </c>
      <c r="F1543" s="1">
        <f>IFERROR(AVEDEV(Customer_Revenue[[#This Row],[4/1/2022]:[6/30/2022]]),0)</f>
        <v>45.871836734693893</v>
      </c>
      <c r="G1543" s="1">
        <f>IFERROR(MAX(0,#REF!-#REF!),0)</f>
        <v>0</v>
      </c>
      <c r="H1543" s="1">
        <f>IFERROR(#REF!+#REF!,0)</f>
        <v>0</v>
      </c>
      <c r="I1543" s="2">
        <f>IFERROR(AVERAGEIF(Customer_Revenue[[#This Row],[4/1/2022]:[9/30/2022]], "&gt;0"),0)</f>
        <v>166.41500000000002</v>
      </c>
      <c r="J1543" s="1">
        <f>IFERROR(AVEDEV(Customer_Revenue[[#This Row],[4/1/2022]:[9/30/2022]]),0)</f>
        <v>74.337119341563778</v>
      </c>
      <c r="K1543" s="1">
        <f>IFERROR(MAX(0,Customer_Revenue[[#This Row],[Q3 Mean]]-Customer_Revenue[[#This Row],[Q3 Mean Absolute Deviation]]),0)</f>
        <v>92.077880658436243</v>
      </c>
      <c r="L1543" s="1">
        <f>IFERROR(MAX(0,Customer_Revenue[[#This Row],[Q3 Mean]]+Customer_Revenue[[#This Row],[Q3 Mean Absolute Deviation]]),0)</f>
        <v>240.7521193415638</v>
      </c>
      <c r="M1543" s="2">
        <f>IFERROR(AVERAGEIF(Customer_Revenue[[#This Row],[10/1/2021]:[3/31/2022]], "&gt;0"),0)</f>
        <v>200.26</v>
      </c>
      <c r="N1543" s="1">
        <f>IFERROR(AVEDEV(Customer_Revenue[[#This Row],[10/1/2021]:[3/31/2022]]),0)</f>
        <v>14.812130177514781</v>
      </c>
      <c r="O1543" s="1">
        <f>IFERROR(MAX(0,#REF!-#REF!),0)</f>
        <v>0</v>
      </c>
      <c r="P1543" s="1">
        <f>IFERROR(#REF!+#REF!,0)</f>
        <v>0</v>
      </c>
      <c r="Q1543">
        <v>15589</v>
      </c>
      <c r="V1543">
        <v>200.26</v>
      </c>
      <c r="AA1543">
        <v>0</v>
      </c>
      <c r="AF1543">
        <v>0</v>
      </c>
      <c r="AK1543">
        <v>0</v>
      </c>
      <c r="AP1543">
        <v>0</v>
      </c>
      <c r="AU1543">
        <v>0</v>
      </c>
      <c r="AZ1543">
        <v>0</v>
      </c>
      <c r="BE1543">
        <v>0</v>
      </c>
      <c r="BJ1543">
        <v>0</v>
      </c>
      <c r="BO1543">
        <v>0</v>
      </c>
      <c r="BT1543">
        <v>0</v>
      </c>
      <c r="BY1543">
        <v>0</v>
      </c>
      <c r="CD1543">
        <v>0</v>
      </c>
      <c r="CI1543">
        <v>0</v>
      </c>
      <c r="CK1543" s="17"/>
      <c r="CN1543">
        <v>0</v>
      </c>
      <c r="CS1543">
        <v>0</v>
      </c>
      <c r="CX1543">
        <v>0</v>
      </c>
      <c r="DC1543">
        <v>0</v>
      </c>
      <c r="DH1543">
        <v>0</v>
      </c>
      <c r="DM1543">
        <v>0</v>
      </c>
      <c r="DR1543">
        <v>0</v>
      </c>
      <c r="DW1543">
        <v>0</v>
      </c>
      <c r="EB1543">
        <v>0</v>
      </c>
      <c r="EG1543">
        <v>0</v>
      </c>
      <c r="EL1543">
        <v>0</v>
      </c>
      <c r="EQ1543">
        <v>0</v>
      </c>
      <c r="EV1543">
        <v>0</v>
      </c>
      <c r="FA1543">
        <v>0</v>
      </c>
      <c r="FF1543">
        <v>0</v>
      </c>
      <c r="FK1543">
        <v>0</v>
      </c>
      <c r="FP1543">
        <v>0</v>
      </c>
      <c r="FU1543">
        <v>0</v>
      </c>
      <c r="FZ1543">
        <v>0</v>
      </c>
      <c r="GE1543">
        <v>0</v>
      </c>
      <c r="GJ1543">
        <v>0</v>
      </c>
      <c r="GO1543">
        <v>323.98</v>
      </c>
      <c r="GQ1543">
        <v>50.64</v>
      </c>
      <c r="GT1543">
        <v>0</v>
      </c>
      <c r="GY1543">
        <v>0</v>
      </c>
      <c r="HD1543">
        <v>0</v>
      </c>
      <c r="HI1543">
        <v>0</v>
      </c>
      <c r="HN1543">
        <v>0</v>
      </c>
      <c r="HS1543">
        <v>0</v>
      </c>
      <c r="HX1543">
        <v>0</v>
      </c>
      <c r="IC1543">
        <v>230.3</v>
      </c>
      <c r="IH1543">
        <v>265.76</v>
      </c>
      <c r="IM1543">
        <v>0</v>
      </c>
      <c r="IR1543">
        <v>0</v>
      </c>
      <c r="IW1543">
        <v>0</v>
      </c>
      <c r="JB1543">
        <v>247.42000000000002</v>
      </c>
      <c r="JG1543">
        <v>15.96</v>
      </c>
      <c r="JL1543">
        <v>15.96</v>
      </c>
      <c r="JQ1543">
        <v>181.3</v>
      </c>
    </row>
    <row r="1544" spans="1:278" x14ac:dyDescent="0.3">
      <c r="A1544" s="2">
        <f>IFERROR(AVERAGEIF(Customer_Revenue[[#This Row],[1/3/2022]:[3/31/2022]], "&gt;0"), 0)</f>
        <v>51.322727272727271</v>
      </c>
      <c r="B1544" s="1">
        <f>IFERROR(AVEDEV(Customer_Revenue[[#This Row],[1/3/2022]:[3/31/2022]]),0)</f>
        <v>6.3798347107437996</v>
      </c>
      <c r="C1544" s="1">
        <f>IFERROR(MAX(0,#REF!-#REF!),0)</f>
        <v>0</v>
      </c>
      <c r="D1544" s="1">
        <f>IFERROR(#REF!+#REF!,0)</f>
        <v>0</v>
      </c>
      <c r="E1544" s="2">
        <f>IFERROR(AVERAGEIF(Customer_Revenue[[#This Row],[4/1/2022]:[6/30/2022]], "&gt;0"), 0)</f>
        <v>46.76384615384616</v>
      </c>
      <c r="F1544" s="1">
        <f>IFERROR(AVEDEV(Customer_Revenue[[#This Row],[4/1/2022]:[6/30/2022]]),0)</f>
        <v>0.5585798816568055</v>
      </c>
      <c r="G1544" s="1">
        <f>IFERROR(MAX(0,#REF!-#REF!),0)</f>
        <v>0</v>
      </c>
      <c r="H1544" s="1">
        <f>IFERROR(#REF!+#REF!,0)</f>
        <v>0</v>
      </c>
      <c r="I1544" s="2">
        <f>IFERROR(AVERAGEIF(Customer_Revenue[[#This Row],[4/1/2022]:[9/30/2022]], "&gt;0"),0)</f>
        <v>47.027307692307673</v>
      </c>
      <c r="J1544" s="1">
        <f>IFERROR(AVEDEV(Customer_Revenue[[#This Row],[4/1/2022]:[9/30/2022]]),0)</f>
        <v>0.44142011834320216</v>
      </c>
      <c r="K1544" s="1">
        <f>IFERROR(MAX(0,Customer_Revenue[[#This Row],[Q3 Mean]]-Customer_Revenue[[#This Row],[Q3 Mean Absolute Deviation]]),0)</f>
        <v>46.58588757396447</v>
      </c>
      <c r="L1544" s="1">
        <f>IFERROR(MAX(0,Customer_Revenue[[#This Row],[Q3 Mean]]+Customer_Revenue[[#This Row],[Q3 Mean Absolute Deviation]]),0)</f>
        <v>47.468727810650876</v>
      </c>
      <c r="M1544" s="2">
        <f>IFERROR(AVERAGEIF(Customer_Revenue[[#This Row],[10/1/2021]:[3/31/2022]], "&gt;0"),0)</f>
        <v>54.043333333333322</v>
      </c>
      <c r="N1544" s="1">
        <f>IFERROR(AVEDEV(Customer_Revenue[[#This Row],[10/1/2021]:[3/31/2022]]),0)</f>
        <v>10.16836565096953</v>
      </c>
      <c r="O1544" s="1">
        <f>IFERROR(MAX(0,#REF!-#REF!),0)</f>
        <v>0</v>
      </c>
      <c r="P1544" s="1">
        <f>IFERROR(#REF!+#REF!,0)</f>
        <v>0</v>
      </c>
      <c r="Q1544">
        <v>15611</v>
      </c>
      <c r="V1544">
        <v>49.29</v>
      </c>
      <c r="AA1544">
        <v>69.290000000000006</v>
      </c>
      <c r="AE1544">
        <v>41.93</v>
      </c>
      <c r="AJ1544">
        <v>61.93</v>
      </c>
      <c r="AT1544">
        <v>61.93</v>
      </c>
      <c r="BE1544">
        <v>61.93</v>
      </c>
      <c r="BO1544">
        <v>61.93</v>
      </c>
      <c r="CD1544">
        <v>0</v>
      </c>
      <c r="CI1544">
        <v>60.09</v>
      </c>
      <c r="CK1544" s="17"/>
      <c r="CS1544">
        <v>60.09</v>
      </c>
      <c r="DC1544">
        <v>60.09</v>
      </c>
      <c r="DH1544">
        <v>60.11</v>
      </c>
      <c r="DM1544">
        <v>46.31</v>
      </c>
      <c r="DR1544">
        <v>46.31</v>
      </c>
      <c r="DW1544">
        <v>46.31</v>
      </c>
      <c r="EB1544">
        <v>46.31</v>
      </c>
      <c r="EG1544">
        <v>46.31</v>
      </c>
      <c r="EL1544">
        <v>46.31</v>
      </c>
      <c r="EQ1544">
        <v>46.31</v>
      </c>
      <c r="EV1544">
        <v>46.31</v>
      </c>
      <c r="FA1544">
        <v>46.31</v>
      </c>
      <c r="FF1544">
        <v>46.31</v>
      </c>
      <c r="FK1544">
        <v>46.31</v>
      </c>
      <c r="FP1544">
        <v>46.31</v>
      </c>
      <c r="FU1544">
        <v>46.31</v>
      </c>
      <c r="FZ1544">
        <v>46.31</v>
      </c>
      <c r="GE1544">
        <v>46.31</v>
      </c>
      <c r="GJ1544">
        <v>47.49</v>
      </c>
      <c r="GO1544">
        <v>47.49</v>
      </c>
      <c r="GT1544">
        <v>47.49</v>
      </c>
      <c r="GY1544">
        <v>47.49</v>
      </c>
      <c r="HD1544">
        <v>47.49</v>
      </c>
      <c r="HI1544">
        <v>47.49</v>
      </c>
      <c r="HN1544">
        <v>47.49</v>
      </c>
      <c r="HS1544">
        <v>47.49</v>
      </c>
      <c r="HX1544">
        <v>47.49</v>
      </c>
      <c r="IC1544">
        <v>47.49</v>
      </c>
      <c r="IH1544">
        <v>47.49</v>
      </c>
      <c r="IM1544">
        <v>47.12</v>
      </c>
      <c r="IR1544">
        <v>47.12</v>
      </c>
      <c r="IW1544">
        <v>47.12</v>
      </c>
      <c r="JB1544">
        <v>47.12</v>
      </c>
      <c r="JG1544">
        <v>47.12</v>
      </c>
      <c r="JL1544">
        <v>47.12</v>
      </c>
      <c r="JQ1544">
        <v>47.12</v>
      </c>
    </row>
    <row r="1545" spans="1:278" x14ac:dyDescent="0.3">
      <c r="A1545" s="2">
        <f>IFERROR(AVERAGEIF(Customer_Revenue[[#This Row],[1/3/2022]:[3/31/2022]], "&gt;0"), 0)</f>
        <v>10</v>
      </c>
      <c r="B1545" s="1">
        <f>IFERROR(AVEDEV(Customer_Revenue[[#This Row],[1/3/2022]:[3/31/2022]]),0)</f>
        <v>0</v>
      </c>
      <c r="C1545" s="1">
        <f>IFERROR(MAX(0,#REF!-#REF!),0)</f>
        <v>0</v>
      </c>
      <c r="D1545" s="1">
        <f>IFERROR(#REF!+#REF!,0)</f>
        <v>0</v>
      </c>
      <c r="E1545" s="2">
        <f>IFERROR(AVERAGEIF(Customer_Revenue[[#This Row],[4/1/2022]:[6/30/2022]], "&gt;0"), 0)</f>
        <v>10</v>
      </c>
      <c r="F1545" s="1">
        <f>IFERROR(AVEDEV(Customer_Revenue[[#This Row],[4/1/2022]:[6/30/2022]]),0)</f>
        <v>5</v>
      </c>
      <c r="G1545" s="1">
        <f>IFERROR(MAX(0,#REF!-#REF!),0)</f>
        <v>0</v>
      </c>
      <c r="H1545" s="1">
        <f>IFERROR(#REF!+#REF!,0)</f>
        <v>0</v>
      </c>
      <c r="I1545" s="2">
        <f>IFERROR(AVERAGEIF(Customer_Revenue[[#This Row],[4/1/2022]:[9/30/2022]], "&gt;0"),0)</f>
        <v>10</v>
      </c>
      <c r="J1545" s="1">
        <f>IFERROR(AVEDEV(Customer_Revenue[[#This Row],[4/1/2022]:[9/30/2022]]),0)</f>
        <v>4.4444444444444446</v>
      </c>
      <c r="K1545" s="1">
        <f>IFERROR(MAX(0,Customer_Revenue[[#This Row],[Q3 Mean]]-Customer_Revenue[[#This Row],[Q3 Mean Absolute Deviation]]),0)</f>
        <v>5.5555555555555554</v>
      </c>
      <c r="L1545" s="1">
        <f>IFERROR(MAX(0,Customer_Revenue[[#This Row],[Q3 Mean]]+Customer_Revenue[[#This Row],[Q3 Mean Absolute Deviation]]),0)</f>
        <v>14.444444444444445</v>
      </c>
      <c r="M1545" s="2">
        <f>IFERROR(AVERAGEIF(Customer_Revenue[[#This Row],[10/1/2021]:[3/31/2022]], "&gt;0"),0)</f>
        <v>10</v>
      </c>
      <c r="N1545" s="1">
        <f>IFERROR(AVEDEV(Customer_Revenue[[#This Row],[10/1/2021]:[3/31/2022]]),0)</f>
        <v>0</v>
      </c>
      <c r="O1545" s="1">
        <f>IFERROR(MAX(0,#REF!-#REF!),0)</f>
        <v>0</v>
      </c>
      <c r="P1545" s="1">
        <f>IFERROR(#REF!+#REF!,0)</f>
        <v>0</v>
      </c>
      <c r="Q1545">
        <v>15612</v>
      </c>
      <c r="AD1545">
        <v>10</v>
      </c>
      <c r="AL1545">
        <v>10</v>
      </c>
      <c r="BE1545">
        <v>10</v>
      </c>
      <c r="BY1545">
        <v>10</v>
      </c>
      <c r="CK1545" s="17"/>
      <c r="CS1545">
        <v>10</v>
      </c>
      <c r="DM1545">
        <v>10</v>
      </c>
      <c r="EG1545">
        <v>10</v>
      </c>
      <c r="FA1545">
        <v>10</v>
      </c>
      <c r="FU1545">
        <v>0</v>
      </c>
      <c r="JQ1545">
        <v>0</v>
      </c>
    </row>
    <row r="1546" spans="1:278" x14ac:dyDescent="0.3">
      <c r="A1546" s="2">
        <f>IFERROR(AVERAGEIF(Customer_Revenue[[#This Row],[1/3/2022]:[3/31/2022]], "&gt;0"), 0)</f>
        <v>33.4</v>
      </c>
      <c r="B1546" s="1">
        <f>IFERROR(AVEDEV(Customer_Revenue[[#This Row],[1/3/2022]:[3/31/2022]]),0)</f>
        <v>0</v>
      </c>
      <c r="C1546" s="1">
        <f>IFERROR(MAX(0,#REF!-#REF!),0)</f>
        <v>0</v>
      </c>
      <c r="D1546" s="1">
        <f>IFERROR(#REF!+#REF!,0)</f>
        <v>0</v>
      </c>
      <c r="E1546" s="2">
        <f>IFERROR(AVERAGEIF(Customer_Revenue[[#This Row],[4/1/2022]:[6/30/2022]], "&gt;0"), 0)</f>
        <v>39.451428571428565</v>
      </c>
      <c r="F1546" s="1">
        <f>IFERROR(AVEDEV(Customer_Revenue[[#This Row],[4/1/2022]:[6/30/2022]]),0)</f>
        <v>5.186938775510205</v>
      </c>
      <c r="G1546" s="1">
        <f>IFERROR(MAX(0,#REF!-#REF!),0)</f>
        <v>0</v>
      </c>
      <c r="H1546" s="1">
        <f>IFERROR(#REF!+#REF!,0)</f>
        <v>0</v>
      </c>
      <c r="I1546" s="2">
        <f>IFERROR(AVERAGEIF(Customer_Revenue[[#This Row],[4/1/2022]:[9/30/2022]], "&gt;0"),0)</f>
        <v>41.733076923076915</v>
      </c>
      <c r="J1546" s="1">
        <f>IFERROR(AVEDEV(Customer_Revenue[[#This Row],[4/1/2022]:[9/30/2022]]),0)</f>
        <v>3.8460355029585838</v>
      </c>
      <c r="K1546" s="1">
        <f>IFERROR(MAX(0,Customer_Revenue[[#This Row],[Q3 Mean]]-Customer_Revenue[[#This Row],[Q3 Mean Absolute Deviation]]),0)</f>
        <v>37.887041420118329</v>
      </c>
      <c r="L1546" s="1">
        <f>IFERROR(MAX(0,Customer_Revenue[[#This Row],[Q3 Mean]]+Customer_Revenue[[#This Row],[Q3 Mean Absolute Deviation]]),0)</f>
        <v>45.579112426035501</v>
      </c>
      <c r="M1546" s="2">
        <f>IFERROR(AVERAGEIF(Customer_Revenue[[#This Row],[10/1/2021]:[3/31/2022]], "&gt;0"),0)</f>
        <v>36.183333333333323</v>
      </c>
      <c r="N1546" s="1">
        <f>IFERROR(AVEDEV(Customer_Revenue[[#This Row],[10/1/2021]:[3/31/2022]]),0)</f>
        <v>9.8816568047337299</v>
      </c>
      <c r="O1546" s="1">
        <f>IFERROR(MAX(0,#REF!-#REF!),0)</f>
        <v>0</v>
      </c>
      <c r="P1546" s="1">
        <f>IFERROR(#REF!+#REF!,0)</f>
        <v>0</v>
      </c>
      <c r="Q1546">
        <v>15613</v>
      </c>
      <c r="W1546">
        <v>33.4</v>
      </c>
      <c r="AK1546">
        <v>66.8</v>
      </c>
      <c r="AL1546">
        <v>-33.4</v>
      </c>
      <c r="AX1546">
        <v>33.4</v>
      </c>
      <c r="BH1546">
        <v>33.4</v>
      </c>
      <c r="BR1546">
        <v>33.4</v>
      </c>
      <c r="CB1546">
        <v>33.4</v>
      </c>
      <c r="CK1546" s="17"/>
      <c r="CL1546">
        <v>33.4</v>
      </c>
      <c r="CV1546">
        <v>33.4</v>
      </c>
      <c r="DF1546">
        <v>33.4</v>
      </c>
      <c r="DP1546">
        <v>33.4</v>
      </c>
      <c r="DZ1546">
        <v>33.4</v>
      </c>
      <c r="EJ1546">
        <v>33.4</v>
      </c>
      <c r="ET1546">
        <v>33.4</v>
      </c>
      <c r="FD1546">
        <v>33.4</v>
      </c>
      <c r="FN1546">
        <v>33.4</v>
      </c>
      <c r="FX1546">
        <v>43.4</v>
      </c>
      <c r="GH1546">
        <v>43.4</v>
      </c>
      <c r="GR1546">
        <v>44.58</v>
      </c>
      <c r="HB1546">
        <v>44.58</v>
      </c>
      <c r="HL1546">
        <v>44.58</v>
      </c>
      <c r="HV1546">
        <v>44.58</v>
      </c>
      <c r="IF1546">
        <v>44.58</v>
      </c>
      <c r="IP1546">
        <v>44.21</v>
      </c>
      <c r="IZ1546">
        <v>44.21</v>
      </c>
      <c r="JJ1546">
        <v>44.21</v>
      </c>
    </row>
    <row r="1547" spans="1:278" x14ac:dyDescent="0.3">
      <c r="A1547" s="2">
        <f>IFERROR(AVERAGEIF(Customer_Revenue[[#This Row],[1/3/2022]:[3/31/2022]], "&gt;0"), 0)</f>
        <v>67.800000000000011</v>
      </c>
      <c r="B1547" s="1">
        <f>IFERROR(AVEDEV(Customer_Revenue[[#This Row],[1/3/2022]:[3/31/2022]]),0)</f>
        <v>3.8076923076922977</v>
      </c>
      <c r="C1547" s="1">
        <f>IFERROR(MAX(0,#REF!-#REF!),0)</f>
        <v>0</v>
      </c>
      <c r="D1547" s="1">
        <f>IFERROR(#REF!+#REF!,0)</f>
        <v>0</v>
      </c>
      <c r="E1547" s="2">
        <f>IFERROR(AVERAGEIF(Customer_Revenue[[#This Row],[4/1/2022]:[6/30/2022]], "&gt;0"), 0)</f>
        <v>72.554615384615389</v>
      </c>
      <c r="F1547" s="1">
        <f>IFERROR(AVEDEV(Customer_Revenue[[#This Row],[4/1/2022]:[6/30/2022]]),0)</f>
        <v>0.97562130177515349</v>
      </c>
      <c r="G1547" s="1">
        <f>IFERROR(MAX(0,#REF!-#REF!),0)</f>
        <v>0</v>
      </c>
      <c r="H1547" s="1">
        <f>IFERROR(#REF!+#REF!,0)</f>
        <v>0</v>
      </c>
      <c r="I1547" s="2">
        <f>IFERROR(AVERAGEIF(Customer_Revenue[[#This Row],[4/1/2022]:[9/30/2022]], "&gt;0"),0)</f>
        <v>75.731538461538449</v>
      </c>
      <c r="J1547" s="1">
        <f>IFERROR(AVEDEV(Customer_Revenue[[#This Row],[4/1/2022]:[9/30/2022]]),0)</f>
        <v>3.5158579881656782</v>
      </c>
      <c r="K1547" s="1">
        <f>IFERROR(MAX(0,Customer_Revenue[[#This Row],[Q3 Mean]]-Customer_Revenue[[#This Row],[Q3 Mean Absolute Deviation]]),0)</f>
        <v>72.215680473372771</v>
      </c>
      <c r="L1547" s="1">
        <f>IFERROR(MAX(0,Customer_Revenue[[#This Row],[Q3 Mean]]+Customer_Revenue[[#This Row],[Q3 Mean Absolute Deviation]]),0)</f>
        <v>79.247396449704127</v>
      </c>
      <c r="M1547" s="2">
        <f>IFERROR(AVERAGEIF(Customer_Revenue[[#This Row],[10/1/2021]:[3/31/2022]], "&gt;0"),0)</f>
        <v>63.674999999999962</v>
      </c>
      <c r="N1547" s="1">
        <f>IFERROR(AVEDEV(Customer_Revenue[[#This Row],[10/1/2021]:[3/31/2022]]),0)</f>
        <v>5.0769230769230704</v>
      </c>
      <c r="O1547" s="1">
        <f>IFERROR(MAX(0,#REF!-#REF!),0)</f>
        <v>0</v>
      </c>
      <c r="P1547" s="1">
        <f>IFERROR(#REF!+#REF!,0)</f>
        <v>0</v>
      </c>
      <c r="Q1547">
        <v>15616</v>
      </c>
      <c r="S1547">
        <v>59.55</v>
      </c>
      <c r="X1547">
        <v>59.55</v>
      </c>
      <c r="AC1547">
        <v>59.55</v>
      </c>
      <c r="AH1547">
        <v>59.55</v>
      </c>
      <c r="AM1547">
        <v>59.55</v>
      </c>
      <c r="AR1547">
        <v>59.55</v>
      </c>
      <c r="AW1547">
        <v>59.55</v>
      </c>
      <c r="BB1547">
        <v>59.55</v>
      </c>
      <c r="BG1547">
        <v>59.55</v>
      </c>
      <c r="BL1547">
        <v>59.55</v>
      </c>
      <c r="BQ1547">
        <v>59.55</v>
      </c>
      <c r="BV1547">
        <v>59.55</v>
      </c>
      <c r="CA1547">
        <v>59.55</v>
      </c>
      <c r="CF1547">
        <v>59.55</v>
      </c>
      <c r="CK1547" s="17">
        <v>59.55</v>
      </c>
      <c r="CP1547">
        <v>59.55</v>
      </c>
      <c r="CU1547">
        <v>69.599999999999994</v>
      </c>
      <c r="CZ1547">
        <v>69.599999999999994</v>
      </c>
      <c r="DE1547">
        <v>69.599999999999994</v>
      </c>
      <c r="DJ1547">
        <v>69.599999999999994</v>
      </c>
      <c r="DO1547">
        <v>69.599999999999994</v>
      </c>
      <c r="DT1547">
        <v>69.599999999999994</v>
      </c>
      <c r="DY1547">
        <v>69.599999999999994</v>
      </c>
      <c r="ED1547">
        <v>71.849999999999994</v>
      </c>
      <c r="EI1547">
        <v>71.849999999999994</v>
      </c>
      <c r="EN1547">
        <v>71.849999999999994</v>
      </c>
      <c r="ES1547">
        <v>71.849999999999994</v>
      </c>
      <c r="EX1547">
        <v>71.849999999999994</v>
      </c>
      <c r="FC1547">
        <v>71.849999999999994</v>
      </c>
      <c r="FH1547">
        <v>71.849999999999994</v>
      </c>
      <c r="FM1547">
        <v>71.849999999999994</v>
      </c>
      <c r="FR1547">
        <v>71.849999999999994</v>
      </c>
      <c r="FW1547">
        <v>71.849999999999994</v>
      </c>
      <c r="GB1547">
        <v>71.849999999999994</v>
      </c>
      <c r="GG1547">
        <v>71.849999999999994</v>
      </c>
      <c r="GL1547">
        <v>74.14</v>
      </c>
      <c r="GQ1547">
        <v>74.14</v>
      </c>
      <c r="GV1547">
        <v>74.14</v>
      </c>
      <c r="HA1547">
        <v>74.14</v>
      </c>
      <c r="HF1547">
        <v>74.63</v>
      </c>
      <c r="HK1547">
        <v>74.63</v>
      </c>
      <c r="HP1547">
        <v>74.63</v>
      </c>
      <c r="HU1547">
        <v>74.63</v>
      </c>
      <c r="HZ1547">
        <v>81.33</v>
      </c>
      <c r="IE1547">
        <v>81.33</v>
      </c>
      <c r="IJ1547">
        <v>81.33</v>
      </c>
      <c r="IO1547">
        <v>80.55</v>
      </c>
      <c r="IT1547">
        <v>80.55</v>
      </c>
      <c r="IY1547">
        <v>80.55</v>
      </c>
      <c r="JD1547">
        <v>80.55</v>
      </c>
      <c r="JI1547">
        <v>80.55</v>
      </c>
      <c r="JN1547">
        <v>80.55</v>
      </c>
    </row>
    <row r="1548" spans="1:278" x14ac:dyDescent="0.3">
      <c r="A1548" s="2">
        <f>IFERROR(AVERAGEIF(Customer_Revenue[[#This Row],[1/3/2022]:[3/31/2022]], "&gt;0"), 0)</f>
        <v>20</v>
      </c>
      <c r="B1548" s="1">
        <f>IFERROR(AVEDEV(Customer_Revenue[[#This Row],[1/3/2022]:[3/31/2022]]),0)</f>
        <v>0</v>
      </c>
      <c r="C1548" s="1">
        <f>IFERROR(MAX(0,#REF!-#REF!),0)</f>
        <v>0</v>
      </c>
      <c r="D1548" s="1">
        <f>IFERROR(#REF!+#REF!,0)</f>
        <v>0</v>
      </c>
      <c r="E1548" s="2">
        <f>IFERROR(AVERAGEIF(Customer_Revenue[[#This Row],[4/1/2022]:[6/30/2022]], "&gt;0"), 0)</f>
        <v>26.49307692307692</v>
      </c>
      <c r="F1548" s="1">
        <f>IFERROR(AVEDEV(Customer_Revenue[[#This Row],[4/1/2022]:[6/30/2022]]),0)</f>
        <v>6.8591715976331322</v>
      </c>
      <c r="G1548" s="1">
        <f>IFERROR(MAX(0,#REF!-#REF!),0)</f>
        <v>0</v>
      </c>
      <c r="H1548" s="1">
        <f>IFERROR(#REF!+#REF!,0)</f>
        <v>0</v>
      </c>
      <c r="I1548" s="2">
        <f>IFERROR(AVERAGEIF(Customer_Revenue[[#This Row],[4/1/2022]:[9/30/2022]], "&gt;0"),0)</f>
        <v>30.851923076923057</v>
      </c>
      <c r="J1548" s="1">
        <f>IFERROR(AVEDEV(Customer_Revenue[[#This Row],[4/1/2022]:[9/30/2022]]),0)</f>
        <v>6.1119526627219027</v>
      </c>
      <c r="K1548" s="1">
        <f>IFERROR(MAX(0,Customer_Revenue[[#This Row],[Q3 Mean]]-Customer_Revenue[[#This Row],[Q3 Mean Absolute Deviation]]),0)</f>
        <v>24.739970414201153</v>
      </c>
      <c r="L1548" s="1">
        <f>IFERROR(MAX(0,Customer_Revenue[[#This Row],[Q3 Mean]]+Customer_Revenue[[#This Row],[Q3 Mean Absolute Deviation]]),0)</f>
        <v>36.963875739644962</v>
      </c>
      <c r="M1548" s="2">
        <f>IFERROR(AVERAGEIF(Customer_Revenue[[#This Row],[10/1/2021]:[3/31/2022]], "&gt;0"),0)</f>
        <v>20</v>
      </c>
      <c r="N1548" s="1">
        <f>IFERROR(AVEDEV(Customer_Revenue[[#This Row],[10/1/2021]:[3/31/2022]]),0)</f>
        <v>0</v>
      </c>
      <c r="O1548" s="1">
        <f>IFERROR(MAX(0,#REF!-#REF!),0)</f>
        <v>0</v>
      </c>
      <c r="P1548" s="1">
        <f>IFERROR(#REF!+#REF!,0)</f>
        <v>0</v>
      </c>
      <c r="Q1548">
        <v>15618</v>
      </c>
      <c r="V1548">
        <v>20</v>
      </c>
      <c r="AA1548">
        <v>20</v>
      </c>
      <c r="AE1548">
        <v>20</v>
      </c>
      <c r="AJ1548">
        <v>20</v>
      </c>
      <c r="AO1548">
        <v>20</v>
      </c>
      <c r="AT1548">
        <v>20</v>
      </c>
      <c r="AY1548">
        <v>20</v>
      </c>
      <c r="BD1548">
        <v>20</v>
      </c>
      <c r="BJ1548">
        <v>20</v>
      </c>
      <c r="BN1548">
        <v>20</v>
      </c>
      <c r="BS1548">
        <v>20</v>
      </c>
      <c r="BX1548">
        <v>20</v>
      </c>
      <c r="CE1548">
        <v>20</v>
      </c>
      <c r="CI1548">
        <v>20</v>
      </c>
      <c r="CK1548" s="17"/>
      <c r="CM1548">
        <v>20</v>
      </c>
      <c r="CR1548">
        <v>20</v>
      </c>
      <c r="CW1548">
        <v>20</v>
      </c>
      <c r="DB1548">
        <v>20</v>
      </c>
      <c r="DG1548">
        <v>20</v>
      </c>
      <c r="DL1548">
        <v>20</v>
      </c>
      <c r="DQ1548">
        <v>20</v>
      </c>
      <c r="DV1548">
        <v>20</v>
      </c>
      <c r="EA1548">
        <v>20</v>
      </c>
      <c r="EF1548">
        <v>20</v>
      </c>
      <c r="EK1548">
        <v>20</v>
      </c>
      <c r="EP1548">
        <v>20</v>
      </c>
      <c r="EU1548">
        <v>20</v>
      </c>
      <c r="EZ1548">
        <v>20</v>
      </c>
      <c r="FE1548">
        <v>20</v>
      </c>
      <c r="FJ1548">
        <v>20</v>
      </c>
      <c r="FO1548">
        <v>20</v>
      </c>
      <c r="FV1548">
        <v>20</v>
      </c>
      <c r="FY1548">
        <v>23.68</v>
      </c>
      <c r="GD1548">
        <v>23.68</v>
      </c>
      <c r="GI1548">
        <v>35.409999999999997</v>
      </c>
      <c r="GN1548">
        <v>35.409999999999997</v>
      </c>
      <c r="GS1548">
        <v>35.409999999999997</v>
      </c>
      <c r="GX1548">
        <v>35.409999999999997</v>
      </c>
      <c r="HC1548">
        <v>35.409999999999997</v>
      </c>
      <c r="HH1548">
        <v>35.409999999999997</v>
      </c>
      <c r="HM1548">
        <v>35.409999999999997</v>
      </c>
      <c r="HR1548">
        <v>35.409999999999997</v>
      </c>
      <c r="HW1548">
        <v>35.409999999999997</v>
      </c>
      <c r="IB1548">
        <v>35.409999999999997</v>
      </c>
      <c r="IG1548">
        <v>35.409999999999997</v>
      </c>
      <c r="IL1548">
        <v>35.04</v>
      </c>
      <c r="IQ1548">
        <v>35.04</v>
      </c>
      <c r="IV1548">
        <v>35.04</v>
      </c>
      <c r="JA1548">
        <v>35.04</v>
      </c>
      <c r="JF1548">
        <v>35.04</v>
      </c>
      <c r="JK1548">
        <v>35.04</v>
      </c>
      <c r="JP1548">
        <v>35.04</v>
      </c>
    </row>
    <row r="1549" spans="1:278" x14ac:dyDescent="0.3">
      <c r="A1549" s="2">
        <f>IFERROR(AVERAGEIF(Customer_Revenue[[#This Row],[1/3/2022]:[3/31/2022]], "&gt;0"), 0)</f>
        <v>52.732499999999995</v>
      </c>
      <c r="B1549" s="1">
        <f>IFERROR(AVEDEV(Customer_Revenue[[#This Row],[1/3/2022]:[3/31/2022]]),0)</f>
        <v>8.5594082840236698</v>
      </c>
      <c r="C1549" s="1">
        <f>IFERROR(MAX(0,#REF!-#REF!),0)</f>
        <v>0</v>
      </c>
      <c r="D1549" s="1">
        <f>IFERROR(#REF!+#REF!,0)</f>
        <v>0</v>
      </c>
      <c r="E1549" s="2">
        <f>IFERROR(AVERAGEIF(Customer_Revenue[[#This Row],[4/1/2022]:[6/30/2022]], "&gt;0"), 0)</f>
        <v>47.355384615384608</v>
      </c>
      <c r="F1549" s="1">
        <f>IFERROR(AVEDEV(Customer_Revenue[[#This Row],[4/1/2022]:[6/30/2022]]),0)</f>
        <v>7.8591836734693894</v>
      </c>
      <c r="G1549" s="1">
        <f>IFERROR(MAX(0,#REF!-#REF!),0)</f>
        <v>0</v>
      </c>
      <c r="H1549" s="1">
        <f>IFERROR(#REF!+#REF!,0)</f>
        <v>0</v>
      </c>
      <c r="I1549" s="2">
        <f>IFERROR(AVERAGEIF(Customer_Revenue[[#This Row],[4/1/2022]:[9/30/2022]], "&gt;0"),0)</f>
        <v>52.701538461538455</v>
      </c>
      <c r="J1549" s="1">
        <f>IFERROR(AVEDEV(Customer_Revenue[[#This Row],[4/1/2022]:[9/30/2022]]),0)</f>
        <v>18.026784599375656</v>
      </c>
      <c r="K1549" s="1">
        <f>IFERROR(MAX(0,Customer_Revenue[[#This Row],[Q3 Mean]]-Customer_Revenue[[#This Row],[Q3 Mean Absolute Deviation]]),0)</f>
        <v>34.674753862162802</v>
      </c>
      <c r="L1549" s="1">
        <f>IFERROR(MAX(0,Customer_Revenue[[#This Row],[Q3 Mean]]+Customer_Revenue[[#This Row],[Q3 Mean Absolute Deviation]]),0)</f>
        <v>70.728323060914107</v>
      </c>
      <c r="M1549" s="2">
        <f>IFERROR(AVERAGEIF(Customer_Revenue[[#This Row],[10/1/2021]:[3/31/2022]], "&gt;0"),0)</f>
        <v>49.668846153846147</v>
      </c>
      <c r="N1549" s="1">
        <f>IFERROR(AVEDEV(Customer_Revenue[[#This Row],[10/1/2021]:[3/31/2022]]),0)</f>
        <v>5.0288888888888899</v>
      </c>
      <c r="O1549" s="1">
        <f>IFERROR(MAX(0,#REF!-#REF!),0)</f>
        <v>0</v>
      </c>
      <c r="P1549" s="1">
        <f>IFERROR(#REF!+#REF!,0)</f>
        <v>0</v>
      </c>
      <c r="Q1549">
        <v>15621</v>
      </c>
      <c r="R1549">
        <v>44.35</v>
      </c>
      <c r="W1549">
        <v>44.35</v>
      </c>
      <c r="AB1549">
        <v>44.35</v>
      </c>
      <c r="AG1549">
        <v>44.35</v>
      </c>
      <c r="AL1549">
        <v>48.12</v>
      </c>
      <c r="AQ1549">
        <v>48.12</v>
      </c>
      <c r="AV1549">
        <v>48.12</v>
      </c>
      <c r="BA1549">
        <v>48.12</v>
      </c>
      <c r="BF1549">
        <v>48.12</v>
      </c>
      <c r="BK1549">
        <v>48.12</v>
      </c>
      <c r="BP1549">
        <v>48.12</v>
      </c>
      <c r="BU1549">
        <v>48.12</v>
      </c>
      <c r="CA1549">
        <v>48.12</v>
      </c>
      <c r="CE1549">
        <v>48.12</v>
      </c>
      <c r="CJ1549">
        <v>48.12</v>
      </c>
      <c r="CK1549" s="17"/>
      <c r="CO1549">
        <v>48.12</v>
      </c>
      <c r="CT1549">
        <v>48.12</v>
      </c>
      <c r="CY1549">
        <v>53.77</v>
      </c>
      <c r="DD1549">
        <v>53.77</v>
      </c>
      <c r="DI1549">
        <v>53.77</v>
      </c>
      <c r="DN1549">
        <v>53.77</v>
      </c>
      <c r="DS1549">
        <v>53.77</v>
      </c>
      <c r="DX1549">
        <v>53.77</v>
      </c>
      <c r="EC1549">
        <v>53.77</v>
      </c>
      <c r="EH1549">
        <v>56.02</v>
      </c>
      <c r="EM1549">
        <v>56.02</v>
      </c>
      <c r="EP1549">
        <v>-7.54</v>
      </c>
      <c r="ER1549">
        <v>56.02</v>
      </c>
      <c r="EW1549">
        <v>52.25</v>
      </c>
      <c r="FB1549">
        <v>52.25</v>
      </c>
      <c r="FG1549">
        <v>52.25</v>
      </c>
      <c r="FL1549">
        <v>52.25</v>
      </c>
      <c r="FQ1549">
        <v>52.25</v>
      </c>
      <c r="FV1549">
        <v>42.21</v>
      </c>
      <c r="GA1549">
        <v>42.21</v>
      </c>
      <c r="GF1549">
        <v>42.21</v>
      </c>
      <c r="GJ1549">
        <v>44.5</v>
      </c>
      <c r="GK1549">
        <v>0</v>
      </c>
      <c r="GP1549">
        <v>44.5</v>
      </c>
      <c r="GU1549">
        <v>38.22</v>
      </c>
      <c r="GZ1549">
        <v>44.5</v>
      </c>
      <c r="HF1549">
        <v>0</v>
      </c>
      <c r="HI1549">
        <v>54.88</v>
      </c>
      <c r="HJ1549">
        <v>0</v>
      </c>
      <c r="HO1549">
        <v>54.88</v>
      </c>
      <c r="HP1549">
        <v>-65.010000000000005</v>
      </c>
      <c r="HT1549">
        <v>54.88</v>
      </c>
      <c r="HY1549">
        <v>55.08</v>
      </c>
      <c r="ID1549">
        <v>60.04</v>
      </c>
      <c r="II1549">
        <v>60.04</v>
      </c>
      <c r="IN1549">
        <v>59.26</v>
      </c>
      <c r="IS1549">
        <v>59.26</v>
      </c>
      <c r="IX1549">
        <v>59.26</v>
      </c>
      <c r="JB1549">
        <v>59.26</v>
      </c>
      <c r="JC1549">
        <v>0</v>
      </c>
      <c r="JH1549">
        <v>59.26</v>
      </c>
      <c r="JM1549">
        <v>59.26</v>
      </c>
      <c r="JR1549">
        <v>59.26</v>
      </c>
    </row>
    <row r="1550" spans="1:278" x14ac:dyDescent="0.3">
      <c r="A1550" s="2">
        <f>IFERROR(AVERAGEIF(Customer_Revenue[[#This Row],[1/3/2022]:[3/31/2022]], "&gt;0"), 0)</f>
        <v>22.657142857142862</v>
      </c>
      <c r="B1550" s="1">
        <f>IFERROR(AVEDEV(Customer_Revenue[[#This Row],[1/3/2022]:[3/31/2022]]),0)</f>
        <v>1.5102040816326543</v>
      </c>
      <c r="C1550" s="1">
        <f>IFERROR(MAX(0,#REF!-#REF!),0)</f>
        <v>0</v>
      </c>
      <c r="D1550" s="1">
        <f>IFERROR(#REF!+#REF!,0)</f>
        <v>0</v>
      </c>
      <c r="E1550" s="2">
        <f>IFERROR(AVERAGEIF(Customer_Revenue[[#This Row],[4/1/2022]:[6/30/2022]], "&gt;0"), 0)</f>
        <v>25.813333333333333</v>
      </c>
      <c r="F1550" s="1">
        <f>IFERROR(AVEDEV(Customer_Revenue[[#This Row],[4/1/2022]:[6/30/2022]]),0)</f>
        <v>0.68444444444444363</v>
      </c>
      <c r="G1550" s="1">
        <f>IFERROR(MAX(0,#REF!-#REF!),0)</f>
        <v>0</v>
      </c>
      <c r="H1550" s="1">
        <f>IFERROR(#REF!+#REF!,0)</f>
        <v>0</v>
      </c>
      <c r="I1550" s="2">
        <f>IFERROR(AVERAGEIF(Customer_Revenue[[#This Row],[4/1/2022]:[9/30/2022]], "&gt;0"),0)</f>
        <v>26.21846153846154</v>
      </c>
      <c r="J1550" s="1">
        <f>IFERROR(AVEDEV(Customer_Revenue[[#This Row],[4/1/2022]:[9/30/2022]]),0)</f>
        <v>0.56520710059171497</v>
      </c>
      <c r="K1550" s="1">
        <f>IFERROR(MAX(0,Customer_Revenue[[#This Row],[Q3 Mean]]-Customer_Revenue[[#This Row],[Q3 Mean Absolute Deviation]]),0)</f>
        <v>25.653254437869826</v>
      </c>
      <c r="L1550" s="1">
        <f>IFERROR(MAX(0,Customer_Revenue[[#This Row],[Q3 Mean]]+Customer_Revenue[[#This Row],[Q3 Mean Absolute Deviation]]),0)</f>
        <v>26.783668639053253</v>
      </c>
      <c r="M1550" s="2">
        <f>IFERROR(AVERAGEIF(Customer_Revenue[[#This Row],[10/1/2021]:[3/31/2022]], "&gt;0"),0)</f>
        <v>22.216666666666665</v>
      </c>
      <c r="N1550" s="1">
        <f>IFERROR(AVEDEV(Customer_Revenue[[#This Row],[10/1/2021]:[3/31/2022]]),0)</f>
        <v>3.1550295857988195</v>
      </c>
      <c r="O1550" s="1">
        <f>IFERROR(MAX(0,#REF!-#REF!),0)</f>
        <v>0</v>
      </c>
      <c r="P1550" s="1">
        <f>IFERROR(#REF!+#REF!,0)</f>
        <v>0</v>
      </c>
      <c r="Q1550">
        <v>15646</v>
      </c>
      <c r="Z1550">
        <v>21.6</v>
      </c>
      <c r="AJ1550">
        <v>21.6</v>
      </c>
      <c r="AT1550">
        <v>21.6</v>
      </c>
      <c r="BD1550">
        <v>21.6</v>
      </c>
      <c r="BN1550">
        <v>0</v>
      </c>
      <c r="BX1550">
        <v>21.6</v>
      </c>
      <c r="CH1550">
        <v>21.6</v>
      </c>
      <c r="CK1550" s="17"/>
      <c r="CR1550">
        <v>21.6</v>
      </c>
      <c r="DB1550">
        <v>21.6</v>
      </c>
      <c r="DL1550">
        <v>21.6</v>
      </c>
      <c r="DV1550">
        <v>21.6</v>
      </c>
      <c r="EF1550">
        <v>25.3</v>
      </c>
      <c r="EP1550">
        <v>25.3</v>
      </c>
      <c r="EZ1550">
        <v>25.3</v>
      </c>
      <c r="FJ1550">
        <v>25.3</v>
      </c>
      <c r="FT1550">
        <v>25.3</v>
      </c>
      <c r="GD1550">
        <v>25.3</v>
      </c>
      <c r="GN1550">
        <v>26.84</v>
      </c>
      <c r="GX1550">
        <v>26.84</v>
      </c>
      <c r="HH1550">
        <v>26.84</v>
      </c>
      <c r="HR1550">
        <v>26.84</v>
      </c>
      <c r="IB1550">
        <v>26.84</v>
      </c>
      <c r="IL1550">
        <v>26.36</v>
      </c>
      <c r="IV1550">
        <v>26.36</v>
      </c>
      <c r="JF1550">
        <v>26.36</v>
      </c>
      <c r="JP1550">
        <v>26.36</v>
      </c>
    </row>
    <row r="1551" spans="1:278" x14ac:dyDescent="0.3">
      <c r="A1551" s="2">
        <f>IFERROR(AVERAGEIF(Customer_Revenue[[#This Row],[1/3/2022]:[3/31/2022]], "&gt;0"), 0)</f>
        <v>24.75714285714286</v>
      </c>
      <c r="B1551" s="1">
        <f>IFERROR(AVEDEV(Customer_Revenue[[#This Row],[1/3/2022]:[3/31/2022]]),0)</f>
        <v>1.5102040816326543</v>
      </c>
      <c r="C1551" s="1">
        <f>IFERROR(MAX(0,#REF!-#REF!),0)</f>
        <v>0</v>
      </c>
      <c r="D1551" s="1">
        <f>IFERROR(#REF!+#REF!,0)</f>
        <v>0</v>
      </c>
      <c r="E1551" s="2">
        <f>IFERROR(AVERAGEIF(Customer_Revenue[[#This Row],[4/1/2022]:[6/30/2022]], "&gt;0"), 0)</f>
        <v>27.91333333333333</v>
      </c>
      <c r="F1551" s="1">
        <f>IFERROR(AVEDEV(Customer_Revenue[[#This Row],[4/1/2022]:[6/30/2022]]),0)</f>
        <v>0.68444444444444485</v>
      </c>
      <c r="G1551" s="1">
        <f>IFERROR(MAX(0,#REF!-#REF!),0)</f>
        <v>0</v>
      </c>
      <c r="H1551" s="1">
        <f>IFERROR(#REF!+#REF!,0)</f>
        <v>0</v>
      </c>
      <c r="I1551" s="2">
        <f>IFERROR(AVERAGEIF(Customer_Revenue[[#This Row],[4/1/2022]:[9/30/2022]], "&gt;0"),0)</f>
        <v>28.318461538461534</v>
      </c>
      <c r="J1551" s="1">
        <f>IFERROR(AVEDEV(Customer_Revenue[[#This Row],[4/1/2022]:[9/30/2022]]),0)</f>
        <v>0.56520710059171886</v>
      </c>
      <c r="K1551" s="1">
        <f>IFERROR(MAX(0,Customer_Revenue[[#This Row],[Q3 Mean]]-Customer_Revenue[[#This Row],[Q3 Mean Absolute Deviation]]),0)</f>
        <v>27.753254437869817</v>
      </c>
      <c r="L1551" s="1">
        <f>IFERROR(MAX(0,Customer_Revenue[[#This Row],[Q3 Mean]]+Customer_Revenue[[#This Row],[Q3 Mean Absolute Deviation]]),0)</f>
        <v>28.883668639053251</v>
      </c>
      <c r="M1551" s="2">
        <f>IFERROR(AVERAGEIF(Customer_Revenue[[#This Row],[10/1/2021]:[3/31/2022]], "&gt;0"),0)</f>
        <v>24.316666666666659</v>
      </c>
      <c r="N1551" s="1">
        <f>IFERROR(AVEDEV(Customer_Revenue[[#This Row],[10/1/2021]:[3/31/2022]]),0)</f>
        <v>3.4532544378698282</v>
      </c>
      <c r="O1551" s="1">
        <f>IFERROR(MAX(0,#REF!-#REF!),0)</f>
        <v>0</v>
      </c>
      <c r="P1551" s="1">
        <f>IFERROR(#REF!+#REF!,0)</f>
        <v>0</v>
      </c>
      <c r="Q1551">
        <v>15647</v>
      </c>
      <c r="Z1551">
        <v>23.7</v>
      </c>
      <c r="AJ1551">
        <v>23.7</v>
      </c>
      <c r="AT1551">
        <v>23.7</v>
      </c>
      <c r="BD1551">
        <v>23.7</v>
      </c>
      <c r="BN1551">
        <v>0</v>
      </c>
      <c r="BX1551">
        <v>23.7</v>
      </c>
      <c r="CH1551">
        <v>23.7</v>
      </c>
      <c r="CK1551" s="17"/>
      <c r="CR1551">
        <v>23.7</v>
      </c>
      <c r="DB1551">
        <v>23.7</v>
      </c>
      <c r="DL1551">
        <v>23.7</v>
      </c>
      <c r="DV1551">
        <v>23.7</v>
      </c>
      <c r="EF1551">
        <v>27.4</v>
      </c>
      <c r="EP1551">
        <v>27.4</v>
      </c>
      <c r="EZ1551">
        <v>27.4</v>
      </c>
      <c r="FJ1551">
        <v>27.4</v>
      </c>
      <c r="FT1551">
        <v>27.4</v>
      </c>
      <c r="GD1551">
        <v>27.4</v>
      </c>
      <c r="GN1551">
        <v>28.94</v>
      </c>
      <c r="GX1551">
        <v>28.94</v>
      </c>
      <c r="HH1551">
        <v>28.94</v>
      </c>
      <c r="HR1551">
        <v>28.94</v>
      </c>
      <c r="IB1551">
        <v>28.94</v>
      </c>
      <c r="IL1551">
        <v>28.46</v>
      </c>
      <c r="IV1551">
        <v>28.46</v>
      </c>
      <c r="JF1551">
        <v>28.46</v>
      </c>
      <c r="JP1551">
        <v>28.46</v>
      </c>
    </row>
    <row r="1552" spans="1:278" x14ac:dyDescent="0.3">
      <c r="A1552" s="2">
        <f>IFERROR(AVERAGEIF(Customer_Revenue[[#This Row],[1/3/2022]:[3/31/2022]], "&gt;0"), 0)</f>
        <v>49.339999999999996</v>
      </c>
      <c r="B1552" s="1">
        <f>IFERROR(AVEDEV(Customer_Revenue[[#This Row],[1/3/2022]:[3/31/2022]]),0)</f>
        <v>13.705555555555554</v>
      </c>
      <c r="C1552" s="1">
        <f>IFERROR(MAX(0,#REF!-#REF!),0)</f>
        <v>0</v>
      </c>
      <c r="D1552" s="1">
        <f>IFERROR(#REF!+#REF!,0)</f>
        <v>0</v>
      </c>
      <c r="E1552" s="2">
        <f>IFERROR(AVERAGEIF(Customer_Revenue[[#This Row],[4/1/2022]:[6/30/2022]], "&gt;0"), 0)</f>
        <v>55.48571428571428</v>
      </c>
      <c r="F1552" s="1">
        <f>IFERROR(AVEDEV(Customer_Revenue[[#This Row],[4/1/2022]:[6/30/2022]]),0)</f>
        <v>0.9893877551020418</v>
      </c>
      <c r="G1552" s="1">
        <f>IFERROR(MAX(0,#REF!-#REF!),0)</f>
        <v>0</v>
      </c>
      <c r="H1552" s="1">
        <f>IFERROR(#REF!+#REF!,0)</f>
        <v>0</v>
      </c>
      <c r="I1552" s="2">
        <f>IFERROR(AVERAGEIF(Customer_Revenue[[#This Row],[4/1/2022]:[9/30/2022]], "&gt;0"),0)</f>
        <v>57.435384615384613</v>
      </c>
      <c r="J1552" s="1">
        <f>IFERROR(AVEDEV(Customer_Revenue[[#This Row],[4/1/2022]:[9/30/2022]]),0)</f>
        <v>2.2305325443786987</v>
      </c>
      <c r="K1552" s="1">
        <f>IFERROR(MAX(0,Customer_Revenue[[#This Row],[Q3 Mean]]-Customer_Revenue[[#This Row],[Q3 Mean Absolute Deviation]]),0)</f>
        <v>55.204852071005917</v>
      </c>
      <c r="L1552" s="1">
        <f>IFERROR(MAX(0,Customer_Revenue[[#This Row],[Q3 Mean]]+Customer_Revenue[[#This Row],[Q3 Mean Absolute Deviation]]),0)</f>
        <v>59.66591715976331</v>
      </c>
      <c r="M1552" s="2">
        <f>IFERROR(AVERAGEIF(Customer_Revenue[[#This Row],[10/1/2021]:[3/31/2022]], "&gt;0"),0)</f>
        <v>45.767499999999991</v>
      </c>
      <c r="N1552" s="1">
        <f>IFERROR(AVEDEV(Customer_Revenue[[#This Row],[10/1/2021]:[3/31/2022]]),0)</f>
        <v>7.4431952662721921</v>
      </c>
      <c r="O1552" s="1">
        <f>IFERROR(MAX(0,#REF!-#REF!),0)</f>
        <v>0</v>
      </c>
      <c r="P1552" s="1">
        <f>IFERROR(#REF!+#REF!,0)</f>
        <v>0</v>
      </c>
      <c r="Q1552">
        <v>15649</v>
      </c>
      <c r="V1552">
        <v>39.18</v>
      </c>
      <c r="AF1552">
        <v>39.18</v>
      </c>
      <c r="AP1552">
        <v>44.83</v>
      </c>
      <c r="AZ1552">
        <v>44.83</v>
      </c>
      <c r="BJ1552">
        <v>44.83</v>
      </c>
      <c r="BT1552">
        <v>44.83</v>
      </c>
      <c r="CD1552">
        <v>44.83</v>
      </c>
      <c r="CK1552" s="17"/>
      <c r="CN1552">
        <v>44.83</v>
      </c>
      <c r="CX1552">
        <v>0</v>
      </c>
      <c r="DH1552">
        <v>44.83</v>
      </c>
      <c r="DR1552">
        <v>50.05</v>
      </c>
      <c r="EB1552">
        <v>52.37</v>
      </c>
      <c r="EL1552">
        <v>54.62</v>
      </c>
      <c r="EV1552">
        <v>54.62</v>
      </c>
      <c r="FF1552">
        <v>54.62</v>
      </c>
      <c r="FP1552">
        <v>54.62</v>
      </c>
      <c r="FZ1552">
        <v>54.62</v>
      </c>
      <c r="GJ1552">
        <v>56.64</v>
      </c>
      <c r="GT1552">
        <v>56.64</v>
      </c>
      <c r="HD1552">
        <v>56.64</v>
      </c>
      <c r="HN1552">
        <v>57.01</v>
      </c>
      <c r="HX1552">
        <v>57.01</v>
      </c>
      <c r="IH1552">
        <v>61.57</v>
      </c>
      <c r="IR1552">
        <v>60.89</v>
      </c>
      <c r="JB1552">
        <v>60.89</v>
      </c>
      <c r="JL1552">
        <v>60.89</v>
      </c>
    </row>
    <row r="1553" spans="1:278" x14ac:dyDescent="0.3">
      <c r="A1553" s="2">
        <f>IFERROR(AVERAGEIF(Customer_Revenue[[#This Row],[1/3/2022]:[3/31/2022]], "&gt;0"), 0)</f>
        <v>41.603846153846156</v>
      </c>
      <c r="B1553" s="1">
        <f>IFERROR(AVEDEV(Customer_Revenue[[#This Row],[1/3/2022]:[3/31/2022]]),0)</f>
        <v>1.3136094674556231</v>
      </c>
      <c r="C1553" s="1">
        <f>IFERROR(MAX(0,#REF!-#REF!),0)</f>
        <v>0</v>
      </c>
      <c r="D1553" s="1">
        <f>IFERROR(#REF!+#REF!,0)</f>
        <v>0</v>
      </c>
      <c r="E1553" s="2">
        <f>IFERROR(AVERAGEIF(Customer_Revenue[[#This Row],[4/1/2022]:[6/30/2022]], "&gt;0"), 0)</f>
        <v>44.923846153846156</v>
      </c>
      <c r="F1553" s="1">
        <f>IFERROR(AVEDEV(Customer_Revenue[[#This Row],[4/1/2022]:[6/30/2022]]),0)</f>
        <v>0.65609467455621262</v>
      </c>
      <c r="G1553" s="1">
        <f>IFERROR(MAX(0,#REF!-#REF!),0)</f>
        <v>0</v>
      </c>
      <c r="H1553" s="1">
        <f>IFERROR(#REF!+#REF!,0)</f>
        <v>0</v>
      </c>
      <c r="I1553" s="2">
        <f>IFERROR(AVERAGEIF(Customer_Revenue[[#This Row],[4/1/2022]:[9/30/2022]], "&gt;0"),0)</f>
        <v>46.141153846153834</v>
      </c>
      <c r="J1553" s="1">
        <f>IFERROR(AVEDEV(Customer_Revenue[[#This Row],[4/1/2022]:[9/30/2022]]),0)</f>
        <v>1.263816568047331</v>
      </c>
      <c r="K1553" s="1">
        <f>IFERROR(MAX(0,Customer_Revenue[[#This Row],[Q3 Mean]]-Customer_Revenue[[#This Row],[Q3 Mean Absolute Deviation]]),0)</f>
        <v>44.877337278106502</v>
      </c>
      <c r="L1553" s="1">
        <f>IFERROR(MAX(0,Customer_Revenue[[#This Row],[Q3 Mean]]+Customer_Revenue[[#This Row],[Q3 Mean Absolute Deviation]]),0)</f>
        <v>47.404970414201166</v>
      </c>
      <c r="M1553" s="2">
        <f>IFERROR(AVERAGEIF(Customer_Revenue[[#This Row],[10/1/2021]:[3/31/2022]], "&gt;0"),0)</f>
        <v>40.985384615384618</v>
      </c>
      <c r="N1553" s="1">
        <f>IFERROR(AVEDEV(Customer_Revenue[[#This Row],[10/1/2021]:[3/31/2022]]),0)</f>
        <v>0.79952662721893697</v>
      </c>
      <c r="O1553" s="1">
        <f>IFERROR(MAX(0,#REF!-#REF!),0)</f>
        <v>0</v>
      </c>
      <c r="P1553" s="1">
        <f>IFERROR(#REF!+#REF!,0)</f>
        <v>0</v>
      </c>
      <c r="Q1553">
        <v>15653</v>
      </c>
      <c r="T1553">
        <v>40.75</v>
      </c>
      <c r="Y1553">
        <v>40.75</v>
      </c>
      <c r="AD1553">
        <v>35.770000000000003</v>
      </c>
      <c r="AI1553">
        <v>40.75</v>
      </c>
      <c r="AN1553">
        <v>40.75</v>
      </c>
      <c r="AS1553">
        <v>40.75</v>
      </c>
      <c r="AX1553">
        <v>40.75</v>
      </c>
      <c r="BC1553">
        <v>40.75</v>
      </c>
      <c r="BH1553">
        <v>40.75</v>
      </c>
      <c r="BM1553">
        <v>40.75</v>
      </c>
      <c r="BR1553">
        <v>40.75</v>
      </c>
      <c r="BW1553">
        <v>40.75</v>
      </c>
      <c r="CB1553">
        <v>40.75</v>
      </c>
      <c r="CG1553">
        <v>40.75</v>
      </c>
      <c r="CK1553" s="17"/>
      <c r="CL1553">
        <v>40.75</v>
      </c>
      <c r="CQ1553">
        <v>40.75</v>
      </c>
      <c r="CV1553">
        <v>40.75</v>
      </c>
      <c r="DA1553">
        <v>40.75</v>
      </c>
      <c r="DF1553">
        <v>40.75</v>
      </c>
      <c r="DK1553">
        <v>40.75</v>
      </c>
      <c r="DP1553">
        <v>40.75</v>
      </c>
      <c r="DU1553">
        <v>40.75</v>
      </c>
      <c r="DZ1553">
        <v>40.75</v>
      </c>
      <c r="EE1553">
        <v>44.45</v>
      </c>
      <c r="EJ1553">
        <v>44.45</v>
      </c>
      <c r="EO1553">
        <v>44.45</v>
      </c>
      <c r="ET1553">
        <v>44.45</v>
      </c>
      <c r="EY1553">
        <v>44.45</v>
      </c>
      <c r="FD1553">
        <v>44.45</v>
      </c>
      <c r="FI1553">
        <v>44.45</v>
      </c>
      <c r="FN1553">
        <v>44.45</v>
      </c>
      <c r="FS1553">
        <v>44.45</v>
      </c>
      <c r="FX1553">
        <v>44.45</v>
      </c>
      <c r="GC1553">
        <v>44.45</v>
      </c>
      <c r="GH1553">
        <v>44.45</v>
      </c>
      <c r="GM1553">
        <v>45.99</v>
      </c>
      <c r="GR1553">
        <v>45.99</v>
      </c>
      <c r="GW1553">
        <v>45.99</v>
      </c>
      <c r="HB1553">
        <v>45.99</v>
      </c>
      <c r="HG1553">
        <v>45.99</v>
      </c>
      <c r="HL1553">
        <v>45.99</v>
      </c>
      <c r="HQ1553">
        <v>45.99</v>
      </c>
      <c r="HV1553">
        <v>45.99</v>
      </c>
      <c r="IA1553">
        <v>48.3</v>
      </c>
      <c r="IF1553">
        <v>48.3</v>
      </c>
      <c r="IK1553">
        <v>48.3</v>
      </c>
      <c r="IP1553">
        <v>47.8</v>
      </c>
      <c r="IU1553">
        <v>47.8</v>
      </c>
      <c r="IZ1553">
        <v>47.8</v>
      </c>
      <c r="JE1553">
        <v>47.8</v>
      </c>
      <c r="JJ1553">
        <v>47.8</v>
      </c>
      <c r="JO1553">
        <v>47.8</v>
      </c>
    </row>
    <row r="1554" spans="1:278" x14ac:dyDescent="0.3">
      <c r="A1554" s="2">
        <f>IFERROR(AVERAGEIF(Customer_Revenue[[#This Row],[1/3/2022]:[3/31/2022]], "&gt;0"), 0)</f>
        <v>66.900000000000006</v>
      </c>
      <c r="B1554" s="1">
        <f>IFERROR(AVEDEV(Customer_Revenue[[#This Row],[1/3/2022]:[3/31/2022]]),0)</f>
        <v>0</v>
      </c>
      <c r="C1554" s="1">
        <f>IFERROR(MAX(0,#REF!-#REF!),0)</f>
        <v>0</v>
      </c>
      <c r="D1554" s="1">
        <f>IFERROR(#REF!+#REF!,0)</f>
        <v>0</v>
      </c>
      <c r="E1554" s="2">
        <f>IFERROR(AVERAGEIF(Customer_Revenue[[#This Row],[4/1/2022]:[6/30/2022]], "&gt;0"), 0)</f>
        <v>67.293333333333337</v>
      </c>
      <c r="F1554" s="1">
        <f>IFERROR(AVEDEV(Customer_Revenue[[#This Row],[4/1/2022]:[6/30/2022]]),0)</f>
        <v>0.52444444444444116</v>
      </c>
      <c r="G1554" s="1">
        <f>IFERROR(MAX(0,#REF!-#REF!),0)</f>
        <v>0</v>
      </c>
      <c r="H1554" s="1">
        <f>IFERROR(#REF!+#REF!,0)</f>
        <v>0</v>
      </c>
      <c r="I1554" s="2">
        <f>IFERROR(AVERAGEIF(Customer_Revenue[[#This Row],[4/1/2022]:[9/30/2022]], "&gt;0"),0)</f>
        <v>67.637142857142848</v>
      </c>
      <c r="J1554" s="1">
        <f>IFERROR(AVEDEV(Customer_Revenue[[#This Row],[4/1/2022]:[9/30/2022]]),0)</f>
        <v>0.42122448979591809</v>
      </c>
      <c r="K1554" s="1">
        <f>IFERROR(MAX(0,Customer_Revenue[[#This Row],[Q3 Mean]]-Customer_Revenue[[#This Row],[Q3 Mean Absolute Deviation]]),0)</f>
        <v>67.21591836734693</v>
      </c>
      <c r="L1554" s="1">
        <f>IFERROR(MAX(0,Customer_Revenue[[#This Row],[Q3 Mean]]+Customer_Revenue[[#This Row],[Q3 Mean Absolute Deviation]]),0)</f>
        <v>68.058367346938766</v>
      </c>
      <c r="M1554" s="2">
        <f>IFERROR(AVERAGEIF(Customer_Revenue[[#This Row],[10/1/2021]:[3/31/2022]], "&gt;0"),0)</f>
        <v>66.899999999999991</v>
      </c>
      <c r="N1554" s="1">
        <f>IFERROR(AVEDEV(Customer_Revenue[[#This Row],[10/1/2021]:[3/31/2022]]),0)</f>
        <v>1.4210854715202004E-14</v>
      </c>
      <c r="O1554" s="1">
        <f>IFERROR(MAX(0,#REF!-#REF!),0)</f>
        <v>0</v>
      </c>
      <c r="P1554" s="1">
        <f>IFERROR(#REF!+#REF!,0)</f>
        <v>0</v>
      </c>
      <c r="Q1554">
        <v>15659</v>
      </c>
      <c r="AI1554">
        <v>66.900000000000006</v>
      </c>
      <c r="BC1554">
        <v>66.900000000000006</v>
      </c>
      <c r="BW1554">
        <v>66.900000000000006</v>
      </c>
      <c r="CK1554" s="17"/>
      <c r="CQ1554">
        <v>66.900000000000006</v>
      </c>
      <c r="DK1554">
        <v>66.900000000000006</v>
      </c>
      <c r="EE1554">
        <v>66.900000000000006</v>
      </c>
      <c r="EY1554">
        <v>66.900000000000006</v>
      </c>
      <c r="FS1554">
        <v>66.900000000000006</v>
      </c>
      <c r="GM1554">
        <v>68.08</v>
      </c>
      <c r="HG1554">
        <v>68.08</v>
      </c>
      <c r="IA1554">
        <v>68.08</v>
      </c>
      <c r="IU1554">
        <v>67.709999999999994</v>
      </c>
      <c r="JO1554">
        <v>67.709999999999994</v>
      </c>
    </row>
    <row r="1555" spans="1:278" x14ac:dyDescent="0.3">
      <c r="A1555" s="2">
        <f>IFERROR(AVERAGEIF(Customer_Revenue[[#This Row],[1/3/2022]:[3/31/2022]], "&gt;0"), 0)</f>
        <v>51.149999999999991</v>
      </c>
      <c r="B1555" s="1">
        <f>IFERROR(AVEDEV(Customer_Revenue[[#This Row],[1/3/2022]:[3/31/2022]]),0)</f>
        <v>7.1054273576010019E-15</v>
      </c>
      <c r="C1555" s="1">
        <f>IFERROR(MAX(0,#REF!-#REF!),0)</f>
        <v>0</v>
      </c>
      <c r="D1555" s="1">
        <f>IFERROR(#REF!+#REF!,0)</f>
        <v>0</v>
      </c>
      <c r="E1555" s="2">
        <f>IFERROR(AVERAGEIF(Customer_Revenue[[#This Row],[4/1/2022]:[6/30/2022]], "&gt;0"), 0)</f>
        <v>53.743333333333339</v>
      </c>
      <c r="F1555" s="1">
        <f>IFERROR(AVEDEV(Customer_Revenue[[#This Row],[4/1/2022]:[6/30/2022]]),0)</f>
        <v>0.52444444444444593</v>
      </c>
      <c r="G1555" s="1">
        <f>IFERROR(MAX(0,#REF!-#REF!),0)</f>
        <v>0</v>
      </c>
      <c r="H1555" s="1">
        <f>IFERROR(#REF!+#REF!,0)</f>
        <v>0</v>
      </c>
      <c r="I1555" s="2">
        <f>IFERROR(AVERAGEIF(Customer_Revenue[[#This Row],[4/1/2022]:[9/30/2022]], "&gt;0"),0)</f>
        <v>54.08153846153845</v>
      </c>
      <c r="J1555" s="1">
        <f>IFERROR(AVEDEV(Customer_Revenue[[#This Row],[4/1/2022]:[9/30/2022]]),0)</f>
        <v>0.45017751479290308</v>
      </c>
      <c r="K1555" s="1">
        <f>IFERROR(MAX(0,Customer_Revenue[[#This Row],[Q3 Mean]]-Customer_Revenue[[#This Row],[Q3 Mean Absolute Deviation]]),0)</f>
        <v>53.631360946745545</v>
      </c>
      <c r="L1555" s="1">
        <f>IFERROR(MAX(0,Customer_Revenue[[#This Row],[Q3 Mean]]+Customer_Revenue[[#This Row],[Q3 Mean Absolute Deviation]]),0)</f>
        <v>54.531715976331355</v>
      </c>
      <c r="M1555" s="2">
        <f>IFERROR(AVERAGEIF(Customer_Revenue[[#This Row],[10/1/2021]:[3/31/2022]], "&gt;0"),0)</f>
        <v>49.4892857142857</v>
      </c>
      <c r="N1555" s="1">
        <f>IFERROR(AVEDEV(Customer_Revenue[[#This Row],[10/1/2021]:[3/31/2022]]),0)</f>
        <v>14.508000000000004</v>
      </c>
      <c r="O1555" s="1">
        <f>IFERROR(MAX(0,#REF!-#REF!),0)</f>
        <v>0</v>
      </c>
      <c r="P1555" s="1">
        <f>IFERROR(#REF!+#REF!,0)</f>
        <v>0</v>
      </c>
      <c r="Q1555">
        <v>15660</v>
      </c>
      <c r="Z1555">
        <v>51.15</v>
      </c>
      <c r="AD1555">
        <v>51.15</v>
      </c>
      <c r="AF1555">
        <v>-51.15</v>
      </c>
      <c r="AI1555">
        <v>51.15</v>
      </c>
      <c r="AS1555">
        <v>51.15</v>
      </c>
      <c r="BC1555">
        <v>27.9</v>
      </c>
      <c r="BM1555">
        <v>51.15</v>
      </c>
      <c r="BW1555">
        <v>51.15</v>
      </c>
      <c r="CG1555">
        <v>51.15</v>
      </c>
      <c r="CK1555" s="17"/>
      <c r="CQ1555">
        <v>51.15</v>
      </c>
      <c r="DA1555">
        <v>51.15</v>
      </c>
      <c r="DK1555">
        <v>51.15</v>
      </c>
      <c r="DU1555">
        <v>51.15</v>
      </c>
      <c r="EE1555">
        <v>51.15</v>
      </c>
      <c r="EO1555">
        <v>51.15</v>
      </c>
      <c r="EY1555">
        <v>53.35</v>
      </c>
      <c r="FI1555">
        <v>53.35</v>
      </c>
      <c r="FS1555">
        <v>53.35</v>
      </c>
      <c r="GC1555">
        <v>53.35</v>
      </c>
      <c r="GM1555">
        <v>54.53</v>
      </c>
      <c r="GW1555">
        <v>54.53</v>
      </c>
      <c r="HG1555">
        <v>54.53</v>
      </c>
      <c r="HQ1555">
        <v>54.53</v>
      </c>
      <c r="IA1555">
        <v>54.53</v>
      </c>
      <c r="IK1555">
        <v>54.53</v>
      </c>
      <c r="IU1555">
        <v>54.16</v>
      </c>
      <c r="JE1555">
        <v>54.16</v>
      </c>
      <c r="JO1555">
        <v>54.16</v>
      </c>
    </row>
    <row r="1556" spans="1:278" x14ac:dyDescent="0.3">
      <c r="A1556" s="2">
        <f>IFERROR(AVERAGEIF(Customer_Revenue[[#This Row],[1/3/2022]:[3/31/2022]], "&gt;0"), 0)</f>
        <v>79.11333333333333</v>
      </c>
      <c r="B1556" s="1">
        <f>IFERROR(AVEDEV(Customer_Revenue[[#This Row],[1/3/2022]:[3/31/2022]]),0)</f>
        <v>30.434999999999999</v>
      </c>
      <c r="C1556" s="1">
        <f>IFERROR(MAX(0,#REF!-#REF!),0)</f>
        <v>0</v>
      </c>
      <c r="D1556" s="1">
        <f>IFERROR(#REF!+#REF!,0)</f>
        <v>0</v>
      </c>
      <c r="E1556" s="2">
        <f>IFERROR(AVERAGEIF(Customer_Revenue[[#This Row],[4/1/2022]:[6/30/2022]], "&gt;0"), 0)</f>
        <v>85.54</v>
      </c>
      <c r="F1556" s="1">
        <f>IFERROR(AVEDEV(Customer_Revenue[[#This Row],[4/1/2022]:[6/30/2022]]),0)</f>
        <v>40.768000000000008</v>
      </c>
      <c r="G1556" s="1">
        <f>IFERROR(MAX(0,#REF!-#REF!),0)</f>
        <v>0</v>
      </c>
      <c r="H1556" s="1">
        <f>IFERROR(#REF!+#REF!,0)</f>
        <v>0</v>
      </c>
      <c r="I1556" s="2">
        <f>IFERROR(AVERAGEIF(Customer_Revenue[[#This Row],[4/1/2022]:[9/30/2022]], "&gt;0"),0)</f>
        <v>102.41416666666667</v>
      </c>
      <c r="J1556" s="1">
        <f>IFERROR(AVEDEV(Customer_Revenue[[#This Row],[4/1/2022]:[9/30/2022]]),0)</f>
        <v>42.340138888888895</v>
      </c>
      <c r="K1556" s="1">
        <f>IFERROR(MAX(0,Customer_Revenue[[#This Row],[Q3 Mean]]-Customer_Revenue[[#This Row],[Q3 Mean Absolute Deviation]]),0)</f>
        <v>60.074027777777779</v>
      </c>
      <c r="L1556" s="1">
        <f>IFERROR(MAX(0,Customer_Revenue[[#This Row],[Q3 Mean]]+Customer_Revenue[[#This Row],[Q3 Mean Absolute Deviation]]),0)</f>
        <v>144.75430555555556</v>
      </c>
      <c r="M1556" s="2">
        <f>IFERROR(AVERAGEIF(Customer_Revenue[[#This Row],[10/1/2021]:[3/31/2022]], "&gt;0"),0)</f>
        <v>70.392499999999984</v>
      </c>
      <c r="N1556" s="1">
        <f>IFERROR(AVEDEV(Customer_Revenue[[#This Row],[10/1/2021]:[3/31/2022]]),0)</f>
        <v>27.92429752066116</v>
      </c>
      <c r="O1556" s="1">
        <f>IFERROR(MAX(0,#REF!-#REF!),0)</f>
        <v>0</v>
      </c>
      <c r="P1556" s="1">
        <f>IFERROR(#REF!+#REF!,0)</f>
        <v>0</v>
      </c>
      <c r="Q1556">
        <v>15661</v>
      </c>
      <c r="AA1556">
        <v>65.16</v>
      </c>
      <c r="AJ1556">
        <v>65.16</v>
      </c>
      <c r="AT1556">
        <v>0</v>
      </c>
      <c r="BA1556">
        <v>65.16</v>
      </c>
      <c r="BD1556">
        <v>0</v>
      </c>
      <c r="BN1556">
        <v>65.16</v>
      </c>
      <c r="BX1556">
        <v>65.16</v>
      </c>
      <c r="CH1556">
        <v>57.8</v>
      </c>
      <c r="CK1556" s="17"/>
      <c r="DB1556">
        <v>0</v>
      </c>
      <c r="DV1556">
        <v>111.85</v>
      </c>
      <c r="EP1556">
        <v>67.69</v>
      </c>
      <c r="FJ1556">
        <v>67.69</v>
      </c>
      <c r="FT1556">
        <v>128.15</v>
      </c>
      <c r="GD1556">
        <v>35.15</v>
      </c>
      <c r="GN1556">
        <v>51.86</v>
      </c>
      <c r="GX1556">
        <v>144.85</v>
      </c>
      <c r="HH1556">
        <v>51.85</v>
      </c>
      <c r="HR1556">
        <v>144.85</v>
      </c>
      <c r="IB1556">
        <v>144.85</v>
      </c>
      <c r="IL1556">
        <v>144.47999999999999</v>
      </c>
      <c r="IV1556">
        <v>144.47999999999999</v>
      </c>
      <c r="JF1556">
        <v>51.48</v>
      </c>
      <c r="JP1556">
        <v>119.28</v>
      </c>
    </row>
    <row r="1557" spans="1:278" x14ac:dyDescent="0.3">
      <c r="A1557" s="2">
        <f>IFERROR(AVERAGEIF(Customer_Revenue[[#This Row],[1/3/2022]:[3/31/2022]], "&gt;0"), 0)</f>
        <v>24.692500000000003</v>
      </c>
      <c r="B1557" s="1">
        <f>IFERROR(AVEDEV(Customer_Revenue[[#This Row],[1/3/2022]:[3/31/2022]]),0)</f>
        <v>3.6262499999999984</v>
      </c>
      <c r="C1557" s="1">
        <f>IFERROR(MAX(0,#REF!-#REF!),0)</f>
        <v>0</v>
      </c>
      <c r="D1557" s="1">
        <f>IFERROR(#REF!+#REF!,0)</f>
        <v>0</v>
      </c>
      <c r="E1557" s="2">
        <f>IFERROR(AVERAGEIF(Customer_Revenue[[#This Row],[4/1/2022]:[6/30/2022]], "&gt;0"), 0)</f>
        <v>19.751666666666665</v>
      </c>
      <c r="F1557" s="1">
        <f>IFERROR(AVEDEV(Customer_Revenue[[#This Row],[4/1/2022]:[6/30/2022]]),0)</f>
        <v>3.0611111111111113</v>
      </c>
      <c r="G1557" s="1">
        <f>IFERROR(MAX(0,#REF!-#REF!),0)</f>
        <v>0</v>
      </c>
      <c r="H1557" s="1">
        <f>IFERROR(#REF!+#REF!,0)</f>
        <v>0</v>
      </c>
      <c r="I1557" s="2">
        <f>IFERROR(AVERAGEIF(Customer_Revenue[[#This Row],[4/1/2022]:[9/30/2022]], "&gt;0"),0)</f>
        <v>17.419230769230765</v>
      </c>
      <c r="J1557" s="1">
        <f>IFERROR(AVEDEV(Customer_Revenue[[#This Row],[4/1/2022]:[9/30/2022]]),0)</f>
        <v>2.8481656804733708</v>
      </c>
      <c r="K1557" s="1">
        <f>IFERROR(MAX(0,Customer_Revenue[[#This Row],[Q3 Mean]]-Customer_Revenue[[#This Row],[Q3 Mean Absolute Deviation]]),0)</f>
        <v>14.571065088757393</v>
      </c>
      <c r="L1557" s="1">
        <f>IFERROR(MAX(0,Customer_Revenue[[#This Row],[Q3 Mean]]+Customer_Revenue[[#This Row],[Q3 Mean Absolute Deviation]]),0)</f>
        <v>20.267396449704137</v>
      </c>
      <c r="M1557" s="2">
        <f>IFERROR(AVERAGEIF(Customer_Revenue[[#This Row],[10/1/2021]:[3/31/2022]], "&gt;0"),0)</f>
        <v>22.561428571428575</v>
      </c>
      <c r="N1557" s="1">
        <f>IFERROR(AVEDEV(Customer_Revenue[[#This Row],[10/1/2021]:[3/31/2022]]),0)</f>
        <v>3.8987755102040813</v>
      </c>
      <c r="O1557" s="1">
        <f>IFERROR(MAX(0,#REF!-#REF!),0)</f>
        <v>0</v>
      </c>
      <c r="P1557" s="1">
        <f>IFERROR(#REF!+#REF!,0)</f>
        <v>0</v>
      </c>
      <c r="Q1557">
        <v>15664</v>
      </c>
      <c r="Y1557">
        <v>19.72</v>
      </c>
      <c r="AI1557">
        <v>19.72</v>
      </c>
      <c r="AS1557">
        <v>19.72</v>
      </c>
      <c r="BC1557">
        <v>19.72</v>
      </c>
      <c r="BR1557">
        <v>19.72</v>
      </c>
      <c r="BW1557">
        <v>19.72</v>
      </c>
      <c r="CG1557">
        <v>19.72</v>
      </c>
      <c r="CK1557" s="17"/>
      <c r="CL1557">
        <v>15.16</v>
      </c>
      <c r="CQ1557">
        <v>26.36</v>
      </c>
      <c r="DD1557">
        <v>26.36</v>
      </c>
      <c r="DP1557">
        <v>26.36</v>
      </c>
      <c r="DU1557">
        <v>26.36</v>
      </c>
      <c r="EE1557">
        <v>28.61</v>
      </c>
      <c r="EO1557">
        <v>28.61</v>
      </c>
      <c r="EY1557">
        <v>21.97</v>
      </c>
      <c r="FI1557">
        <v>21.97</v>
      </c>
      <c r="FS1557">
        <v>21.97</v>
      </c>
      <c r="GC1557">
        <v>22.28</v>
      </c>
      <c r="GM1557">
        <v>15.16</v>
      </c>
      <c r="GW1557">
        <v>15.16</v>
      </c>
      <c r="HG1557">
        <v>15.16</v>
      </c>
      <c r="HQ1557">
        <v>15.16</v>
      </c>
      <c r="IA1557">
        <v>15.16</v>
      </c>
      <c r="IK1557">
        <v>15.16</v>
      </c>
      <c r="IU1557">
        <v>15.16</v>
      </c>
      <c r="JE1557">
        <v>16.07</v>
      </c>
      <c r="JO1557">
        <v>16.07</v>
      </c>
    </row>
    <row r="1558" spans="1:278" x14ac:dyDescent="0.3">
      <c r="A1558" s="2">
        <f>IFERROR(AVERAGEIF(Customer_Revenue[[#This Row],[1/3/2022]:[3/31/2022]], "&gt;0"), 0)</f>
        <v>29.045000000000005</v>
      </c>
      <c r="B1558" s="1">
        <f>IFERROR(AVEDEV(Customer_Revenue[[#This Row],[1/3/2022]:[3/31/2022]]),0)</f>
        <v>8.0749999999999993</v>
      </c>
      <c r="C1558" s="1">
        <f>IFERROR(MAX(0,#REF!-#REF!),0)</f>
        <v>0</v>
      </c>
      <c r="D1558" s="1">
        <f>IFERROR(#REF!+#REF!,0)</f>
        <v>0</v>
      </c>
      <c r="E1558" s="2">
        <f>IFERROR(AVERAGEIF(Customer_Revenue[[#This Row],[4/1/2022]:[6/30/2022]], "&gt;0"), 0)</f>
        <v>32.676923076923075</v>
      </c>
      <c r="F1558" s="1">
        <f>IFERROR(AVEDEV(Customer_Revenue[[#This Row],[4/1/2022]:[6/30/2022]]),0)</f>
        <v>8.1751479289940825</v>
      </c>
      <c r="G1558" s="1">
        <f>IFERROR(MAX(0,#REF!-#REF!),0)</f>
        <v>0</v>
      </c>
      <c r="H1558" s="1">
        <f>IFERROR(#REF!+#REF!,0)</f>
        <v>0</v>
      </c>
      <c r="I1558" s="2">
        <f>IFERROR(AVERAGEIF(Customer_Revenue[[#This Row],[4/1/2022]:[9/30/2022]], "&gt;0"),0)</f>
        <v>33.943703703703704</v>
      </c>
      <c r="J1558" s="1">
        <f>IFERROR(AVEDEV(Customer_Revenue[[#This Row],[4/1/2022]:[9/30/2022]]),0)</f>
        <v>7.620877914951989</v>
      </c>
      <c r="K1558" s="1">
        <f>IFERROR(MAX(0,Customer_Revenue[[#This Row],[Q3 Mean]]-Customer_Revenue[[#This Row],[Q3 Mean Absolute Deviation]]),0)</f>
        <v>26.322825788751715</v>
      </c>
      <c r="L1558" s="1">
        <f>IFERROR(MAX(0,Customer_Revenue[[#This Row],[Q3 Mean]]+Customer_Revenue[[#This Row],[Q3 Mean Absolute Deviation]]),0)</f>
        <v>41.564581618655694</v>
      </c>
      <c r="M1558" s="2">
        <f>IFERROR(AVERAGEIF(Customer_Revenue[[#This Row],[10/1/2021]:[3/31/2022]], "&gt;0"),0)</f>
        <v>31.948800000000009</v>
      </c>
      <c r="N1558" s="1">
        <f>IFERROR(AVEDEV(Customer_Revenue[[#This Row],[10/1/2021]:[3/31/2022]]),0)</f>
        <v>9.1389440000000004</v>
      </c>
      <c r="O1558" s="1">
        <f>IFERROR(MAX(0,#REF!-#REF!),0)</f>
        <v>0</v>
      </c>
      <c r="P1558" s="1">
        <f>IFERROR(#REF!+#REF!,0)</f>
        <v>0</v>
      </c>
      <c r="Q1558">
        <v>15669</v>
      </c>
      <c r="W1558">
        <v>53.88</v>
      </c>
      <c r="AB1558">
        <v>38.08</v>
      </c>
      <c r="AF1558">
        <v>53.88</v>
      </c>
      <c r="AK1558">
        <v>45.98</v>
      </c>
      <c r="AQ1558">
        <v>35.67</v>
      </c>
      <c r="AV1558">
        <v>34.770000000000003</v>
      </c>
      <c r="BA1558">
        <v>40.270000000000003</v>
      </c>
      <c r="BF1558">
        <v>20</v>
      </c>
      <c r="BK1558">
        <v>20.47</v>
      </c>
      <c r="BP1558">
        <v>29.97</v>
      </c>
      <c r="BU1558">
        <v>36.270000000000003</v>
      </c>
      <c r="BZ1558">
        <v>20.47</v>
      </c>
      <c r="CE1558">
        <v>20.47</v>
      </c>
      <c r="CJ1558">
        <v>37.97</v>
      </c>
      <c r="CK1558" s="17"/>
      <c r="CO1558">
        <v>36.270000000000003</v>
      </c>
      <c r="CT1558">
        <v>20.47</v>
      </c>
      <c r="CY1558">
        <v>20.47</v>
      </c>
      <c r="DD1558">
        <v>37.97</v>
      </c>
      <c r="DI1558">
        <v>36.270000000000003</v>
      </c>
      <c r="DN1558">
        <v>20.47</v>
      </c>
      <c r="DS1558">
        <v>20.47</v>
      </c>
      <c r="DX1558">
        <v>37.97</v>
      </c>
      <c r="EC1558">
        <v>36.270000000000003</v>
      </c>
      <c r="EH1558">
        <v>21.97</v>
      </c>
      <c r="EM1558">
        <v>21.97</v>
      </c>
      <c r="ER1558">
        <v>39.47</v>
      </c>
      <c r="EW1558">
        <v>37.770000000000003</v>
      </c>
      <c r="FB1558">
        <v>21.6</v>
      </c>
      <c r="FG1558">
        <v>21.97</v>
      </c>
      <c r="FL1558">
        <v>31.47</v>
      </c>
      <c r="FQ1558">
        <v>37.770000000000003</v>
      </c>
      <c r="FV1558">
        <v>21.97</v>
      </c>
      <c r="GA1558">
        <v>21.97</v>
      </c>
      <c r="GF1558">
        <v>44.27</v>
      </c>
      <c r="GK1558">
        <v>44.11</v>
      </c>
      <c r="GP1558">
        <v>28.31</v>
      </c>
      <c r="GU1558">
        <v>28.31</v>
      </c>
      <c r="GZ1558">
        <v>45.81</v>
      </c>
      <c r="HE1558">
        <v>44.11</v>
      </c>
      <c r="HJ1558">
        <v>28.31</v>
      </c>
      <c r="HO1558">
        <v>28.31</v>
      </c>
      <c r="HT1558">
        <v>45.81</v>
      </c>
      <c r="HY1558">
        <v>44.11</v>
      </c>
      <c r="ID1558">
        <v>28.31</v>
      </c>
      <c r="II1558">
        <v>28.31</v>
      </c>
      <c r="IN1558">
        <v>36.83</v>
      </c>
      <c r="IS1558">
        <v>43.63</v>
      </c>
      <c r="IX1558">
        <v>27.83</v>
      </c>
      <c r="JC1558">
        <v>27.83</v>
      </c>
      <c r="JH1558">
        <v>36.83</v>
      </c>
      <c r="JM1558">
        <v>43.63</v>
      </c>
      <c r="JR1558">
        <v>27.83</v>
      </c>
    </row>
    <row r="1559" spans="1:278" x14ac:dyDescent="0.3">
      <c r="A1559" s="2">
        <f>IFERROR(AVERAGEIF(Customer_Revenue[[#This Row],[1/3/2022]:[3/31/2022]], "&gt;0"), 0)</f>
        <v>216.05071428571429</v>
      </c>
      <c r="B1559" s="1">
        <f>IFERROR(AVEDEV(Customer_Revenue[[#This Row],[1/3/2022]:[3/31/2022]]),0)</f>
        <v>28.507244897959179</v>
      </c>
      <c r="C1559" s="1">
        <f>IFERROR(MAX(0,#REF!-#REF!),0)</f>
        <v>0</v>
      </c>
      <c r="D1559" s="1">
        <f>IFERROR(#REF!+#REF!,0)</f>
        <v>0</v>
      </c>
      <c r="E1559" s="2">
        <f>IFERROR(AVERAGEIF(Customer_Revenue[[#This Row],[4/1/2022]:[6/30/2022]], "&gt;0"), 0)</f>
        <v>267.13461538461536</v>
      </c>
      <c r="F1559" s="1">
        <f>IFERROR(AVEDEV(Customer_Revenue[[#This Row],[4/1/2022]:[6/30/2022]]),0)</f>
        <v>22.534201183431943</v>
      </c>
      <c r="G1559" s="1">
        <f>IFERROR(MAX(0,#REF!-#REF!),0)</f>
        <v>0</v>
      </c>
      <c r="H1559" s="1">
        <f>IFERROR(#REF!+#REF!,0)</f>
        <v>0</v>
      </c>
      <c r="I1559" s="2">
        <f>IFERROR(AVERAGEIF(Customer_Revenue[[#This Row],[4/1/2022]:[9/30/2022]], "&gt;0"),0)</f>
        <v>241.48518518518526</v>
      </c>
      <c r="J1559" s="1">
        <f>IFERROR(AVEDEV(Customer_Revenue[[#This Row],[4/1/2022]:[9/30/2022]]),0)</f>
        <v>39.681262002743473</v>
      </c>
      <c r="K1559" s="1">
        <f>IFERROR(MAX(0,Customer_Revenue[[#This Row],[Q3 Mean]]-Customer_Revenue[[#This Row],[Q3 Mean Absolute Deviation]]),0)</f>
        <v>201.80392318244179</v>
      </c>
      <c r="L1559" s="1">
        <f>IFERROR(MAX(0,Customer_Revenue[[#This Row],[Q3 Mean]]+Customer_Revenue[[#This Row],[Q3 Mean Absolute Deviation]]),0)</f>
        <v>281.16644718792872</v>
      </c>
      <c r="M1559" s="2">
        <f>IFERROR(AVERAGEIF(Customer_Revenue[[#This Row],[10/1/2021]:[3/31/2022]], "&gt;0"),0)</f>
        <v>226.3581481481481</v>
      </c>
      <c r="N1559" s="1">
        <f>IFERROR(AVEDEV(Customer_Revenue[[#This Row],[10/1/2021]:[3/31/2022]]),0)</f>
        <v>45.479039780521298</v>
      </c>
      <c r="O1559" s="1">
        <f>IFERROR(MAX(0,#REF!-#REF!),0)</f>
        <v>0</v>
      </c>
      <c r="P1559" s="1">
        <f>IFERROR(#REF!+#REF!,0)</f>
        <v>0</v>
      </c>
      <c r="Q1559">
        <v>15670</v>
      </c>
      <c r="U1559">
        <v>142.65</v>
      </c>
      <c r="Z1559">
        <v>123.84</v>
      </c>
      <c r="AD1559">
        <v>138.93</v>
      </c>
      <c r="AI1559">
        <v>241.99</v>
      </c>
      <c r="AN1559">
        <v>200.7</v>
      </c>
      <c r="AS1559">
        <v>164.26</v>
      </c>
      <c r="AX1559">
        <v>183.66</v>
      </c>
      <c r="BC1559">
        <v>375.07</v>
      </c>
      <c r="BH1559">
        <v>381.14</v>
      </c>
      <c r="BM1559">
        <v>381.14</v>
      </c>
      <c r="BR1559">
        <v>288.41000000000003</v>
      </c>
      <c r="BW1559">
        <v>227.36</v>
      </c>
      <c r="CB1559">
        <v>237.81</v>
      </c>
      <c r="CG1559">
        <v>237.81</v>
      </c>
      <c r="CK1559" s="17"/>
      <c r="CL1559">
        <v>234.17</v>
      </c>
      <c r="CQ1559">
        <v>229.54</v>
      </c>
      <c r="CV1559">
        <v>231.74</v>
      </c>
      <c r="DA1559">
        <v>231.74</v>
      </c>
      <c r="DF1559">
        <v>231.74</v>
      </c>
      <c r="DK1559">
        <v>231.74</v>
      </c>
      <c r="DP1559">
        <v>229.54</v>
      </c>
      <c r="DU1559">
        <v>231.74</v>
      </c>
      <c r="DZ1559">
        <v>231.74</v>
      </c>
      <c r="EE1559">
        <v>228.5</v>
      </c>
      <c r="EJ1559">
        <v>228.5</v>
      </c>
      <c r="EO1559">
        <v>229.71</v>
      </c>
      <c r="EP1559">
        <v>16.5</v>
      </c>
      <c r="ET1559">
        <v>246.21</v>
      </c>
      <c r="EY1559">
        <v>246.21</v>
      </c>
      <c r="FD1559">
        <v>246.21</v>
      </c>
      <c r="FI1559">
        <v>246.21</v>
      </c>
      <c r="FN1559">
        <v>246.21</v>
      </c>
      <c r="FS1559">
        <v>246.21</v>
      </c>
      <c r="FX1559">
        <v>246.21</v>
      </c>
      <c r="GC1559">
        <v>290.76</v>
      </c>
      <c r="GH1559">
        <v>290.76</v>
      </c>
      <c r="GM1559">
        <v>291.94</v>
      </c>
      <c r="GR1559">
        <v>291.94</v>
      </c>
      <c r="GW1559">
        <v>291.94</v>
      </c>
      <c r="HB1559">
        <v>291.94</v>
      </c>
      <c r="HG1559">
        <v>296.8</v>
      </c>
      <c r="HM1559">
        <v>276.37</v>
      </c>
      <c r="HQ1559">
        <v>353.54</v>
      </c>
      <c r="HV1559">
        <v>200.09</v>
      </c>
      <c r="IA1559">
        <v>200.09</v>
      </c>
      <c r="IF1559">
        <v>200.09</v>
      </c>
      <c r="IK1559">
        <v>194.26</v>
      </c>
      <c r="IP1559">
        <v>206.1</v>
      </c>
      <c r="IQ1559">
        <v>24.19</v>
      </c>
      <c r="IU1559">
        <v>224.58</v>
      </c>
      <c r="IZ1559">
        <v>217.81</v>
      </c>
      <c r="JE1559">
        <v>217.81</v>
      </c>
      <c r="JJ1559">
        <v>217.81</v>
      </c>
      <c r="JO1559">
        <v>217.81</v>
      </c>
    </row>
    <row r="1560" spans="1:278" x14ac:dyDescent="0.3">
      <c r="A1560" s="2">
        <f>IFERROR(AVERAGEIF(Customer_Revenue[[#This Row],[1/3/2022]:[3/31/2022]], "&gt;0"), 0)</f>
        <v>35.519230769230766</v>
      </c>
      <c r="B1560" s="1">
        <f>IFERROR(AVEDEV(Customer_Revenue[[#This Row],[1/3/2022]:[3/31/2022]]),0)</f>
        <v>0.79881656804733581</v>
      </c>
      <c r="C1560" s="1">
        <f>IFERROR(MAX(0,#REF!-#REF!),0)</f>
        <v>0</v>
      </c>
      <c r="D1560" s="1">
        <f>IFERROR(#REF!+#REF!,0)</f>
        <v>0</v>
      </c>
      <c r="E1560" s="2">
        <f>IFERROR(AVERAGEIF(Customer_Revenue[[#This Row],[4/1/2022]:[6/30/2022]], "&gt;0"), 0)</f>
        <v>38.126923076923063</v>
      </c>
      <c r="F1560" s="1">
        <f>IFERROR(AVEDEV(Customer_Revenue[[#This Row],[4/1/2022]:[6/30/2022]]),0)</f>
        <v>1.0792899408283996</v>
      </c>
      <c r="G1560" s="1">
        <f>IFERROR(MAX(0,#REF!-#REF!),0)</f>
        <v>0</v>
      </c>
      <c r="H1560" s="1">
        <f>IFERROR(#REF!+#REF!,0)</f>
        <v>0</v>
      </c>
      <c r="I1560" s="2">
        <f>IFERROR(AVERAGEIF(Customer_Revenue[[#This Row],[4/1/2022]:[9/30/2022]], "&gt;0"),0)</f>
        <v>39.287307692307678</v>
      </c>
      <c r="J1560" s="1">
        <f>IFERROR(AVEDEV(Customer_Revenue[[#This Row],[4/1/2022]:[9/30/2022]]),0)</f>
        <v>1.3107988165680493</v>
      </c>
      <c r="K1560" s="1">
        <f>IFERROR(MAX(0,Customer_Revenue[[#This Row],[Q3 Mean]]-Customer_Revenue[[#This Row],[Q3 Mean Absolute Deviation]]),0)</f>
        <v>37.976508875739626</v>
      </c>
      <c r="L1560" s="1">
        <f>IFERROR(MAX(0,Customer_Revenue[[#This Row],[Q3 Mean]]+Customer_Revenue[[#This Row],[Q3 Mean Absolute Deviation]]),0)</f>
        <v>40.59810650887573</v>
      </c>
      <c r="M1560" s="2">
        <f>IFERROR(AVERAGEIF(Customer_Revenue[[#This Row],[10/1/2021]:[3/31/2022]], "&gt;0"),0)</f>
        <v>35.027777777777779</v>
      </c>
      <c r="N1560" s="1">
        <f>IFERROR(AVEDEV(Customer_Revenue[[#This Row],[10/1/2021]:[3/31/2022]]),0)</f>
        <v>0.4938271604938278</v>
      </c>
      <c r="O1560" s="1">
        <f>IFERROR(MAX(0,#REF!-#REF!),0)</f>
        <v>0</v>
      </c>
      <c r="P1560" s="1">
        <f>IFERROR(#REF!+#REF!,0)</f>
        <v>0</v>
      </c>
      <c r="Q1560">
        <v>15671</v>
      </c>
      <c r="S1560">
        <v>35</v>
      </c>
      <c r="X1560">
        <v>35</v>
      </c>
      <c r="AC1560">
        <v>35</v>
      </c>
      <c r="AH1560">
        <v>35</v>
      </c>
      <c r="AO1560">
        <v>35</v>
      </c>
      <c r="AT1560">
        <v>35</v>
      </c>
      <c r="AY1560">
        <v>35</v>
      </c>
      <c r="BD1560">
        <v>35</v>
      </c>
      <c r="BE1560">
        <v>29</v>
      </c>
      <c r="BI1560">
        <v>35</v>
      </c>
      <c r="BN1560">
        <v>35</v>
      </c>
      <c r="BS1560">
        <v>35</v>
      </c>
      <c r="BX1560">
        <v>35</v>
      </c>
      <c r="CC1560">
        <v>35</v>
      </c>
      <c r="CH1560">
        <v>35</v>
      </c>
      <c r="CK1560" s="17"/>
      <c r="CM1560">
        <v>35</v>
      </c>
      <c r="CR1560">
        <v>35</v>
      </c>
      <c r="CW1560">
        <v>35</v>
      </c>
      <c r="DB1560">
        <v>35</v>
      </c>
      <c r="DG1560">
        <v>35</v>
      </c>
      <c r="DL1560">
        <v>35</v>
      </c>
      <c r="DQ1560">
        <v>35</v>
      </c>
      <c r="DV1560">
        <v>35</v>
      </c>
      <c r="EA1560">
        <v>35</v>
      </c>
      <c r="EF1560">
        <v>37.25</v>
      </c>
      <c r="EK1560">
        <v>37.25</v>
      </c>
      <c r="EP1560">
        <v>37.25</v>
      </c>
      <c r="EU1560">
        <v>37.25</v>
      </c>
      <c r="EZ1560">
        <v>37.25</v>
      </c>
      <c r="FE1560">
        <v>37.25</v>
      </c>
      <c r="FJ1560">
        <v>37.25</v>
      </c>
      <c r="FO1560">
        <v>37.25</v>
      </c>
      <c r="FT1560">
        <v>37.25</v>
      </c>
      <c r="FY1560">
        <v>37.25</v>
      </c>
      <c r="GD1560">
        <v>37.25</v>
      </c>
      <c r="GI1560">
        <v>39.53</v>
      </c>
      <c r="GN1560">
        <v>39.53</v>
      </c>
      <c r="GS1560">
        <v>39.53</v>
      </c>
      <c r="GX1560">
        <v>39.53</v>
      </c>
      <c r="HC1560">
        <v>39.53</v>
      </c>
      <c r="HH1560">
        <v>39.75</v>
      </c>
      <c r="HM1560">
        <v>39.75</v>
      </c>
      <c r="HR1560">
        <v>39.75</v>
      </c>
      <c r="HW1560">
        <v>39.75</v>
      </c>
      <c r="IB1560">
        <v>39.75</v>
      </c>
      <c r="IG1560">
        <v>39.75</v>
      </c>
      <c r="IL1560">
        <v>39.04</v>
      </c>
      <c r="IQ1560">
        <v>39.04</v>
      </c>
      <c r="IV1560">
        <v>39.04</v>
      </c>
      <c r="JA1560">
        <v>42.55</v>
      </c>
      <c r="JF1560">
        <v>42.55</v>
      </c>
      <c r="JK1560">
        <v>42.55</v>
      </c>
      <c r="JP1560">
        <v>42.55</v>
      </c>
    </row>
    <row r="1561" spans="1:278" x14ac:dyDescent="0.3">
      <c r="A1561" s="2">
        <f>IFERROR(AVERAGEIF(Customer_Revenue[[#This Row],[1/3/2022]:[3/31/2022]], "&gt;0"), 0)</f>
        <v>357.51307692307694</v>
      </c>
      <c r="B1561" s="1">
        <f>IFERROR(AVEDEV(Customer_Revenue[[#This Row],[1/3/2022]:[3/31/2022]]),0)</f>
        <v>189.86071005917159</v>
      </c>
      <c r="C1561" s="1">
        <f>IFERROR(MAX(0,#REF!-#REF!),0)</f>
        <v>0</v>
      </c>
      <c r="D1561" s="1">
        <f>IFERROR(#REF!+#REF!,0)</f>
        <v>0</v>
      </c>
      <c r="E1561" s="2">
        <f>IFERROR(AVERAGEIF(Customer_Revenue[[#This Row],[4/1/2022]:[6/30/2022]], "&gt;0"), 0)</f>
        <v>371.1307142857143</v>
      </c>
      <c r="F1561" s="1">
        <f>IFERROR(AVEDEV(Customer_Revenue[[#This Row],[4/1/2022]:[6/30/2022]]),0)</f>
        <v>253.87664062499999</v>
      </c>
      <c r="G1561" s="1">
        <f>IFERROR(MAX(0,#REF!-#REF!),0)</f>
        <v>0</v>
      </c>
      <c r="H1561" s="1">
        <f>IFERROR(#REF!+#REF!,0)</f>
        <v>0</v>
      </c>
      <c r="I1561" s="2">
        <f>IFERROR(AVERAGEIF(Customer_Revenue[[#This Row],[4/1/2022]:[9/30/2022]], "&gt;0"),0)</f>
        <v>340.31499999999994</v>
      </c>
      <c r="J1561" s="1">
        <f>IFERROR(AVEDEV(Customer_Revenue[[#This Row],[4/1/2022]:[9/30/2022]]),0)</f>
        <v>197.27943359375007</v>
      </c>
      <c r="K1561" s="1">
        <f>IFERROR(MAX(0,Customer_Revenue[[#This Row],[Q3 Mean]]-Customer_Revenue[[#This Row],[Q3 Mean Absolute Deviation]]),0)</f>
        <v>143.03556640624987</v>
      </c>
      <c r="L1561" s="1">
        <f>IFERROR(MAX(0,Customer_Revenue[[#This Row],[Q3 Mean]]+Customer_Revenue[[#This Row],[Q3 Mean Absolute Deviation]]),0)</f>
        <v>537.59443359374995</v>
      </c>
      <c r="M1561" s="2">
        <f>IFERROR(AVERAGEIF(Customer_Revenue[[#This Row],[10/1/2021]:[3/31/2022]], "&gt;0"),0)</f>
        <v>295.29999999999995</v>
      </c>
      <c r="N1561" s="1">
        <f>IFERROR(AVEDEV(Customer_Revenue[[#This Row],[10/1/2021]:[3/31/2022]]),0)</f>
        <v>135.10362244897959</v>
      </c>
      <c r="O1561" s="1">
        <f>IFERROR(MAX(0,#REF!-#REF!),0)</f>
        <v>0</v>
      </c>
      <c r="P1561" s="1">
        <f>IFERROR(#REF!+#REF!,0)</f>
        <v>0</v>
      </c>
      <c r="Q1561">
        <v>15672</v>
      </c>
      <c r="U1561">
        <v>0</v>
      </c>
      <c r="Z1561">
        <v>234.58</v>
      </c>
      <c r="AC1561">
        <v>57.54</v>
      </c>
      <c r="AE1561">
        <v>305.10000000000002</v>
      </c>
      <c r="AJ1561">
        <v>311.38</v>
      </c>
      <c r="AO1561">
        <v>308.76</v>
      </c>
      <c r="AT1561">
        <v>308.76</v>
      </c>
      <c r="AY1561">
        <v>148.86000000000001</v>
      </c>
      <c r="BD1561">
        <v>132.84</v>
      </c>
      <c r="BI1561">
        <v>308.68</v>
      </c>
      <c r="BN1561">
        <v>132.84</v>
      </c>
      <c r="BS1561">
        <v>459.4</v>
      </c>
      <c r="BT1561">
        <v>271.06</v>
      </c>
      <c r="BX1561">
        <v>212.79</v>
      </c>
      <c r="CC1561">
        <v>132.84</v>
      </c>
      <c r="CH1561">
        <v>685.48</v>
      </c>
      <c r="CK1561" s="17"/>
      <c r="CM1561">
        <v>132.84</v>
      </c>
      <c r="CR1561">
        <v>544.64</v>
      </c>
      <c r="CW1561">
        <v>216.55</v>
      </c>
      <c r="DB1561">
        <v>219.07</v>
      </c>
      <c r="DG1561">
        <v>426.31</v>
      </c>
      <c r="DL1561">
        <v>139.12</v>
      </c>
      <c r="DQ1561">
        <v>219.07</v>
      </c>
      <c r="DV1561">
        <v>231.62</v>
      </c>
      <c r="EA1561">
        <v>482.82</v>
      </c>
      <c r="EF1561">
        <v>882.41</v>
      </c>
      <c r="EK1561">
        <v>233.87</v>
      </c>
      <c r="EP1561">
        <v>233.87</v>
      </c>
      <c r="EU1561">
        <v>237.63</v>
      </c>
      <c r="EZ1561">
        <v>145.13</v>
      </c>
      <c r="FE1561">
        <v>551.57999999999993</v>
      </c>
      <c r="FF1561">
        <v>0</v>
      </c>
      <c r="FG1561">
        <v>0</v>
      </c>
      <c r="FJ1561">
        <v>348.6</v>
      </c>
      <c r="FO1561">
        <v>237.63</v>
      </c>
      <c r="FR1561">
        <v>1314.83</v>
      </c>
      <c r="FT1561">
        <v>237.63</v>
      </c>
      <c r="FY1561">
        <v>139.47999999999999</v>
      </c>
      <c r="GD1561">
        <v>153.13999999999999</v>
      </c>
      <c r="GI1561">
        <v>387.64</v>
      </c>
      <c r="GN1561">
        <v>1052.06</v>
      </c>
      <c r="GS1561">
        <v>130.16</v>
      </c>
      <c r="GX1561">
        <v>130.16</v>
      </c>
      <c r="HC1561">
        <v>130.16</v>
      </c>
      <c r="HH1561">
        <v>226.05</v>
      </c>
      <c r="HM1561">
        <v>650.16</v>
      </c>
      <c r="HR1561">
        <v>131.1</v>
      </c>
      <c r="HW1561">
        <v>371.64</v>
      </c>
      <c r="IB1561">
        <v>390.63</v>
      </c>
      <c r="IG1561">
        <v>131.1</v>
      </c>
      <c r="II1561">
        <v>174.71</v>
      </c>
      <c r="IL1561">
        <v>255.71999999999997</v>
      </c>
      <c r="IQ1561">
        <v>326.62</v>
      </c>
      <c r="IV1561">
        <v>386.86</v>
      </c>
      <c r="JA1561">
        <v>322.98</v>
      </c>
      <c r="JD1561">
        <v>161.16999999999999</v>
      </c>
      <c r="JF1561">
        <v>142.21</v>
      </c>
      <c r="JH1561">
        <v>328.14</v>
      </c>
      <c r="JK1561">
        <v>142.21</v>
      </c>
      <c r="JP1561">
        <v>872.32</v>
      </c>
    </row>
    <row r="1562" spans="1:278" x14ac:dyDescent="0.3">
      <c r="A1562" s="2">
        <f>IFERROR(AVERAGEIF(Customer_Revenue[[#This Row],[1/3/2022]:[3/31/2022]], "&gt;0"), 0)</f>
        <v>136.92615384615382</v>
      </c>
      <c r="B1562" s="1">
        <f>IFERROR(AVEDEV(Customer_Revenue[[#This Row],[1/3/2022]:[3/31/2022]]),0)</f>
        <v>0.53254437869820603</v>
      </c>
      <c r="C1562" s="1">
        <f>IFERROR(MAX(0,#REF!-#REF!),0)</f>
        <v>0</v>
      </c>
      <c r="D1562" s="1">
        <f>IFERROR(#REF!+#REF!,0)</f>
        <v>0</v>
      </c>
      <c r="E1562" s="2">
        <f>IFERROR(AVERAGEIF(Customer_Revenue[[#This Row],[4/1/2022]:[6/30/2022]], "&gt;0"), 0)</f>
        <v>139.12692307692308</v>
      </c>
      <c r="F1562" s="1">
        <f>IFERROR(AVEDEV(Customer_Revenue[[#This Row],[4/1/2022]:[6/30/2022]]),0)</f>
        <v>0.64426035502958279</v>
      </c>
      <c r="G1562" s="1">
        <f>IFERROR(MAX(0,#REF!-#REF!),0)</f>
        <v>0</v>
      </c>
      <c r="H1562" s="1">
        <f>IFERROR(#REF!+#REF!,0)</f>
        <v>0</v>
      </c>
      <c r="I1562" s="2">
        <f>IFERROR(AVERAGEIF(Customer_Revenue[[#This Row],[4/1/2022]:[9/30/2022]], "&gt;0"),0)</f>
        <v>139.53615384615392</v>
      </c>
      <c r="J1562" s="1">
        <f>IFERROR(AVEDEV(Customer_Revenue[[#This Row],[4/1/2022]:[9/30/2022]]),0)</f>
        <v>0.57349112426032778</v>
      </c>
      <c r="K1562" s="1">
        <f>IFERROR(MAX(0,Customer_Revenue[[#This Row],[Q3 Mean]]-Customer_Revenue[[#This Row],[Q3 Mean Absolute Deviation]]),0)</f>
        <v>138.96266272189359</v>
      </c>
      <c r="L1562" s="1">
        <f>IFERROR(MAX(0,Customer_Revenue[[#This Row],[Q3 Mean]]+Customer_Revenue[[#This Row],[Q3 Mean Absolute Deviation]]),0)</f>
        <v>140.10964497041425</v>
      </c>
      <c r="M1562" s="2">
        <f>IFERROR(AVERAGEIF(Customer_Revenue[[#This Row],[10/1/2021]:[3/31/2022]], "&gt;0"),0)</f>
        <v>140.16159999999996</v>
      </c>
      <c r="N1562" s="1">
        <f>IFERROR(AVEDEV(Customer_Revenue[[#This Row],[10/1/2021]:[3/31/2022]]),0)</f>
        <v>6.9678719999999563</v>
      </c>
      <c r="O1562" s="1">
        <f>IFERROR(MAX(0,#REF!-#REF!),0)</f>
        <v>0</v>
      </c>
      <c r="P1562" s="1">
        <f>IFERROR(#REF!+#REF!,0)</f>
        <v>0</v>
      </c>
      <c r="Q1562">
        <v>15685</v>
      </c>
      <c r="Y1562">
        <v>133.76</v>
      </c>
      <c r="AD1562">
        <v>133.76</v>
      </c>
      <c r="AI1562">
        <v>227.26</v>
      </c>
      <c r="AN1562">
        <v>136.58000000000001</v>
      </c>
      <c r="AS1562">
        <v>136.58000000000001</v>
      </c>
      <c r="AX1562">
        <v>136.58000000000001</v>
      </c>
      <c r="BC1562">
        <v>136.58000000000001</v>
      </c>
      <c r="BH1562">
        <v>136.58000000000001</v>
      </c>
      <c r="BM1562">
        <v>136.58000000000001</v>
      </c>
      <c r="BR1562">
        <v>136.58000000000001</v>
      </c>
      <c r="BW1562">
        <v>136.58000000000001</v>
      </c>
      <c r="CB1562">
        <v>136.58000000000001</v>
      </c>
      <c r="CG1562">
        <v>136.58000000000001</v>
      </c>
      <c r="CK1562" s="17"/>
      <c r="CL1562">
        <v>136.58000000000001</v>
      </c>
      <c r="CQ1562">
        <v>136.58000000000001</v>
      </c>
      <c r="CV1562">
        <v>136.58000000000001</v>
      </c>
      <c r="DA1562">
        <v>136.58000000000001</v>
      </c>
      <c r="DF1562">
        <v>136.58000000000001</v>
      </c>
      <c r="DK1562">
        <v>136.58000000000001</v>
      </c>
      <c r="DP1562">
        <v>136.58000000000001</v>
      </c>
      <c r="DU1562">
        <v>136.58000000000001</v>
      </c>
      <c r="DZ1562">
        <v>136.58000000000001</v>
      </c>
      <c r="EE1562">
        <v>138.08000000000001</v>
      </c>
      <c r="EJ1562">
        <v>138.08000000000001</v>
      </c>
      <c r="EO1562">
        <v>138.08000000000001</v>
      </c>
      <c r="ET1562">
        <v>138.08000000000001</v>
      </c>
      <c r="EY1562">
        <v>138.08000000000001</v>
      </c>
      <c r="FD1562">
        <v>138.08000000000001</v>
      </c>
      <c r="FI1562">
        <v>138.08000000000001</v>
      </c>
      <c r="FN1562">
        <v>139.21</v>
      </c>
      <c r="FS1562">
        <v>139.21</v>
      </c>
      <c r="FX1562">
        <v>139.21</v>
      </c>
      <c r="GC1562">
        <v>139.21</v>
      </c>
      <c r="GH1562">
        <v>139.21</v>
      </c>
      <c r="GM1562">
        <v>140.07</v>
      </c>
      <c r="GR1562">
        <v>140.07</v>
      </c>
      <c r="GW1562">
        <v>140.07</v>
      </c>
      <c r="HB1562">
        <v>140.07</v>
      </c>
      <c r="HG1562">
        <v>140.07</v>
      </c>
      <c r="HL1562">
        <v>140.07</v>
      </c>
      <c r="HQ1562">
        <v>140.07</v>
      </c>
      <c r="HV1562">
        <v>140.07</v>
      </c>
      <c r="IA1562">
        <v>140.07</v>
      </c>
      <c r="IF1562">
        <v>140.07</v>
      </c>
      <c r="IK1562">
        <v>140.07</v>
      </c>
      <c r="IP1562">
        <v>139.80000000000001</v>
      </c>
      <c r="IU1562">
        <v>139.80000000000001</v>
      </c>
      <c r="IZ1562">
        <v>139.80000000000001</v>
      </c>
      <c r="JE1562">
        <v>139.80000000000001</v>
      </c>
      <c r="JJ1562">
        <v>139.80000000000001</v>
      </c>
      <c r="JO1562">
        <v>139.80000000000001</v>
      </c>
    </row>
    <row r="1563" spans="1:278" x14ac:dyDescent="0.3">
      <c r="A1563" s="2">
        <f>IFERROR(AVERAGEIF(Customer_Revenue[[#This Row],[1/3/2022]:[3/31/2022]], "&gt;0"), 0)</f>
        <v>102.0553846153846</v>
      </c>
      <c r="B1563" s="1">
        <f>IFERROR(AVEDEV(Customer_Revenue[[#This Row],[1/3/2022]:[3/31/2022]]),0)</f>
        <v>4.5049704142011873</v>
      </c>
      <c r="C1563" s="1">
        <f>IFERROR(MAX(0,#REF!-#REF!),0)</f>
        <v>0</v>
      </c>
      <c r="D1563" s="1">
        <f>IFERROR(#REF!+#REF!,0)</f>
        <v>0</v>
      </c>
      <c r="E1563" s="2">
        <f>IFERROR(AVERAGEIF(Customer_Revenue[[#This Row],[4/1/2022]:[6/30/2022]], "&gt;0"), 0)</f>
        <v>103.46000000000001</v>
      </c>
      <c r="F1563" s="1">
        <f>IFERROR(AVEDEV(Customer_Revenue[[#This Row],[4/1/2022]:[6/30/2022]]),0)</f>
        <v>1.0523076923076939</v>
      </c>
      <c r="G1563" s="1">
        <f>IFERROR(MAX(0,#REF!-#REF!),0)</f>
        <v>0</v>
      </c>
      <c r="H1563" s="1">
        <f>IFERROR(#REF!+#REF!,0)</f>
        <v>0</v>
      </c>
      <c r="I1563" s="2">
        <f>IFERROR(AVERAGEIF(Customer_Revenue[[#This Row],[4/1/2022]:[9/30/2022]], "&gt;0"),0)</f>
        <v>104.43615384615387</v>
      </c>
      <c r="J1563" s="1">
        <f>IFERROR(AVEDEV(Customer_Revenue[[#This Row],[4/1/2022]:[9/30/2022]]),0)</f>
        <v>2.9831360946745638</v>
      </c>
      <c r="K1563" s="1">
        <f>IFERROR(MAX(0,Customer_Revenue[[#This Row],[Q3 Mean]]-Customer_Revenue[[#This Row],[Q3 Mean Absolute Deviation]]),0)</f>
        <v>101.45301775147931</v>
      </c>
      <c r="L1563" s="1">
        <f>IFERROR(MAX(0,Customer_Revenue[[#This Row],[Q3 Mean]]+Customer_Revenue[[#This Row],[Q3 Mean Absolute Deviation]]),0)</f>
        <v>107.41928994082843</v>
      </c>
      <c r="M1563" s="2">
        <f>IFERROR(AVERAGEIF(Customer_Revenue[[#This Row],[10/1/2021]:[3/31/2022]], "&gt;0"),0)</f>
        <v>105.56120000000001</v>
      </c>
      <c r="N1563" s="1">
        <f>IFERROR(AVEDEV(Customer_Revenue[[#This Row],[10/1/2021]:[3/31/2022]]),0)</f>
        <v>14.829108367626883</v>
      </c>
      <c r="O1563" s="1">
        <f>IFERROR(MAX(0,#REF!-#REF!),0)</f>
        <v>0</v>
      </c>
      <c r="P1563" s="1">
        <f>IFERROR(#REF!+#REF!,0)</f>
        <v>0</v>
      </c>
      <c r="Q1563">
        <v>15690</v>
      </c>
      <c r="U1563">
        <v>0</v>
      </c>
      <c r="V1563">
        <v>0</v>
      </c>
      <c r="Z1563">
        <v>99.94</v>
      </c>
      <c r="AE1563">
        <v>99.94</v>
      </c>
      <c r="AJ1563">
        <v>106.22</v>
      </c>
      <c r="AO1563">
        <v>111.24</v>
      </c>
      <c r="AT1563">
        <v>111.24</v>
      </c>
      <c r="AY1563">
        <v>108.73</v>
      </c>
      <c r="BD1563">
        <v>116.27</v>
      </c>
      <c r="BI1563">
        <v>108.73</v>
      </c>
      <c r="BN1563">
        <v>116.27</v>
      </c>
      <c r="BS1563">
        <v>108.73</v>
      </c>
      <c r="BX1563">
        <v>116.27</v>
      </c>
      <c r="CC1563">
        <v>108.73</v>
      </c>
      <c r="CH1563">
        <v>116.27</v>
      </c>
      <c r="CK1563" s="17"/>
      <c r="CM1563">
        <v>96.8</v>
      </c>
      <c r="CR1563">
        <v>104.34</v>
      </c>
      <c r="CW1563">
        <v>96.8</v>
      </c>
      <c r="DB1563">
        <v>104.34</v>
      </c>
      <c r="DG1563">
        <v>96.8</v>
      </c>
      <c r="DL1563">
        <v>104.34</v>
      </c>
      <c r="DQ1563">
        <v>96.8</v>
      </c>
      <c r="DV1563">
        <v>104.34</v>
      </c>
      <c r="EA1563">
        <v>96.8</v>
      </c>
      <c r="EF1563">
        <v>106.59</v>
      </c>
      <c r="EK1563">
        <v>99.05</v>
      </c>
      <c r="EP1563">
        <v>103.45</v>
      </c>
      <c r="EU1563">
        <v>103.45</v>
      </c>
      <c r="EZ1563">
        <v>103.45</v>
      </c>
      <c r="FE1563">
        <v>103.45</v>
      </c>
      <c r="FJ1563">
        <v>103.45</v>
      </c>
      <c r="FO1563">
        <v>103.45</v>
      </c>
      <c r="FT1563">
        <v>103.45</v>
      </c>
      <c r="FY1563">
        <v>103.45</v>
      </c>
      <c r="GD1563">
        <v>103.45</v>
      </c>
      <c r="GI1563">
        <v>105.74</v>
      </c>
      <c r="GN1563">
        <v>105.74</v>
      </c>
      <c r="GS1563">
        <v>105.74</v>
      </c>
      <c r="GX1563">
        <v>100.08</v>
      </c>
      <c r="HC1563">
        <v>100.08</v>
      </c>
      <c r="HH1563">
        <v>115.93</v>
      </c>
      <c r="HM1563">
        <v>101.93</v>
      </c>
      <c r="HR1563">
        <v>101.93</v>
      </c>
      <c r="HW1563">
        <v>101.93</v>
      </c>
      <c r="IB1563">
        <v>101.93</v>
      </c>
      <c r="IG1563">
        <v>101.93</v>
      </c>
      <c r="IL1563">
        <v>101.22</v>
      </c>
      <c r="IQ1563">
        <v>101.22</v>
      </c>
      <c r="IV1563">
        <v>101.22</v>
      </c>
      <c r="JA1563">
        <v>110.28</v>
      </c>
      <c r="JF1563">
        <v>110.28</v>
      </c>
      <c r="JK1563">
        <v>110.28</v>
      </c>
      <c r="JP1563">
        <v>110.28</v>
      </c>
    </row>
    <row r="1564" spans="1:278" x14ac:dyDescent="0.3">
      <c r="A1564" s="2">
        <f>IFERROR(AVERAGEIF(Customer_Revenue[[#This Row],[1/3/2022]:[3/31/2022]], "&gt;0"), 0)</f>
        <v>116.37357142857142</v>
      </c>
      <c r="B1564" s="1">
        <f>IFERROR(AVEDEV(Customer_Revenue[[#This Row],[1/3/2022]:[3/31/2022]]),0)</f>
        <v>22.176122448979591</v>
      </c>
      <c r="C1564" s="1">
        <f>IFERROR(MAX(0,#REF!-#REF!),0)</f>
        <v>0</v>
      </c>
      <c r="D1564" s="1">
        <f>IFERROR(#REF!+#REF!,0)</f>
        <v>0</v>
      </c>
      <c r="E1564" s="2">
        <f>IFERROR(AVERAGEIF(Customer_Revenue[[#This Row],[4/1/2022]:[6/30/2022]], "&gt;0"), 0)</f>
        <v>108.03357142857145</v>
      </c>
      <c r="F1564" s="1">
        <f>IFERROR(AVEDEV(Customer_Revenue[[#This Row],[4/1/2022]:[6/30/2022]]),0)</f>
        <v>20.331734693877561</v>
      </c>
      <c r="G1564" s="1">
        <f>IFERROR(MAX(0,#REF!-#REF!),0)</f>
        <v>0</v>
      </c>
      <c r="H1564" s="1">
        <f>IFERROR(#REF!+#REF!,0)</f>
        <v>0</v>
      </c>
      <c r="I1564" s="2">
        <f>IFERROR(AVERAGEIF(Customer_Revenue[[#This Row],[4/1/2022]:[9/30/2022]], "&gt;0"),0)</f>
        <v>102.9825925925926</v>
      </c>
      <c r="J1564" s="1">
        <f>IFERROR(AVEDEV(Customer_Revenue[[#This Row],[4/1/2022]:[9/30/2022]]),0)</f>
        <v>15.074375857338826</v>
      </c>
      <c r="K1564" s="1">
        <f>IFERROR(MAX(0,Customer_Revenue[[#This Row],[Q3 Mean]]-Customer_Revenue[[#This Row],[Q3 Mean Absolute Deviation]]),0)</f>
        <v>87.908216735253774</v>
      </c>
      <c r="L1564" s="1">
        <f>IFERROR(MAX(0,Customer_Revenue[[#This Row],[Q3 Mean]]+Customer_Revenue[[#This Row],[Q3 Mean Absolute Deviation]]),0)</f>
        <v>118.05696844993142</v>
      </c>
      <c r="M1564" s="2">
        <f>IFERROR(AVERAGEIF(Customer_Revenue[[#This Row],[10/1/2021]:[3/31/2022]], "&gt;0"),0)</f>
        <v>97.801538461538428</v>
      </c>
      <c r="N1564" s="1">
        <f>IFERROR(AVEDEV(Customer_Revenue[[#This Row],[10/1/2021]:[3/31/2022]]),0)</f>
        <v>25.94844993141291</v>
      </c>
      <c r="O1564" s="1">
        <f>IFERROR(MAX(0,#REF!-#REF!),0)</f>
        <v>0</v>
      </c>
      <c r="P1564" s="1">
        <f>IFERROR(#REF!+#REF!,0)</f>
        <v>0</v>
      </c>
      <c r="Q1564">
        <v>15695</v>
      </c>
      <c r="U1564">
        <v>35</v>
      </c>
      <c r="Z1564">
        <v>35</v>
      </c>
      <c r="AE1564">
        <v>59.42</v>
      </c>
      <c r="AJ1564">
        <v>55.78</v>
      </c>
      <c r="AO1564">
        <v>51.37</v>
      </c>
      <c r="AT1564">
        <v>73.73</v>
      </c>
      <c r="AY1564">
        <v>0</v>
      </c>
      <c r="BD1564">
        <v>98.48</v>
      </c>
      <c r="BI1564">
        <v>110.91</v>
      </c>
      <c r="BN1564">
        <v>98.48</v>
      </c>
      <c r="BS1564">
        <v>98.48</v>
      </c>
      <c r="BX1564">
        <v>98.48</v>
      </c>
      <c r="CC1564">
        <v>98.48</v>
      </c>
      <c r="CH1564">
        <v>106.65</v>
      </c>
      <c r="CK1564" s="17"/>
      <c r="CM1564">
        <v>100.99</v>
      </c>
      <c r="CR1564">
        <v>100.99</v>
      </c>
      <c r="CW1564">
        <v>92.83</v>
      </c>
      <c r="DB1564">
        <v>132.97999999999999</v>
      </c>
      <c r="DG1564">
        <v>100.99</v>
      </c>
      <c r="DL1564">
        <v>107.27</v>
      </c>
      <c r="DQ1564">
        <v>107.27</v>
      </c>
      <c r="DV1564">
        <v>107.27</v>
      </c>
      <c r="EA1564">
        <v>107.27</v>
      </c>
      <c r="EF1564">
        <v>103.24</v>
      </c>
      <c r="EI1564">
        <v>255</v>
      </c>
      <c r="EK1564">
        <v>103.24</v>
      </c>
      <c r="EP1564">
        <v>103.24</v>
      </c>
      <c r="EU1564">
        <v>103.24</v>
      </c>
      <c r="EZ1564">
        <v>103.24</v>
      </c>
      <c r="FE1564">
        <v>130.56</v>
      </c>
      <c r="FJ1564">
        <v>98.72</v>
      </c>
      <c r="FO1564">
        <v>97.72</v>
      </c>
      <c r="FT1564">
        <v>69.2</v>
      </c>
      <c r="FY1564">
        <v>102.74</v>
      </c>
      <c r="GA1564">
        <v>135</v>
      </c>
      <c r="GD1564">
        <v>142.59</v>
      </c>
      <c r="GI1564">
        <v>150.22</v>
      </c>
      <c r="GN1564">
        <v>59.38</v>
      </c>
      <c r="GS1564">
        <v>105.22</v>
      </c>
      <c r="GX1564">
        <v>90.52</v>
      </c>
      <c r="HC1564">
        <v>124.12</v>
      </c>
      <c r="HH1564">
        <v>91.14</v>
      </c>
      <c r="HM1564">
        <v>91.14</v>
      </c>
      <c r="HR1564">
        <v>91.14</v>
      </c>
      <c r="HW1564">
        <v>91.14</v>
      </c>
      <c r="IB1564">
        <v>91.14</v>
      </c>
      <c r="IG1564">
        <v>128.77000000000001</v>
      </c>
      <c r="IL1564">
        <v>90.37</v>
      </c>
      <c r="IQ1564">
        <v>90.37</v>
      </c>
      <c r="IV1564">
        <v>110.37</v>
      </c>
      <c r="JA1564">
        <v>98.12</v>
      </c>
      <c r="JF1564">
        <v>98.12</v>
      </c>
      <c r="JK1564">
        <v>98.12</v>
      </c>
      <c r="JP1564">
        <v>98.12</v>
      </c>
    </row>
    <row r="1565" spans="1:278" x14ac:dyDescent="0.3">
      <c r="A1565" s="2">
        <f>IFERROR(AVERAGEIF(Customer_Revenue[[#This Row],[1/3/2022]:[3/31/2022]], "&gt;0"), 0)</f>
        <v>179.09384615384619</v>
      </c>
      <c r="B1565" s="1">
        <f>IFERROR(AVEDEV(Customer_Revenue[[#This Row],[1/3/2022]:[3/31/2022]]),0)</f>
        <v>20.740828402366848</v>
      </c>
      <c r="C1565" s="1">
        <f>IFERROR(MAX(0,#REF!-#REF!),0)</f>
        <v>0</v>
      </c>
      <c r="D1565" s="1">
        <f>IFERROR(#REF!+#REF!,0)</f>
        <v>0</v>
      </c>
      <c r="E1565" s="2">
        <f>IFERROR(AVERAGEIF(Customer_Revenue[[#This Row],[4/1/2022]:[6/30/2022]], "&gt;0"), 0)</f>
        <v>202.23692307692306</v>
      </c>
      <c r="F1565" s="1">
        <f>IFERROR(AVEDEV(Customer_Revenue[[#This Row],[4/1/2022]:[6/30/2022]]),0)</f>
        <v>34.963313609467455</v>
      </c>
      <c r="G1565" s="1">
        <f>IFERROR(MAX(0,#REF!-#REF!),0)</f>
        <v>0</v>
      </c>
      <c r="H1565" s="1">
        <f>IFERROR(#REF!+#REF!,0)</f>
        <v>0</v>
      </c>
      <c r="I1565" s="2">
        <f>IFERROR(AVERAGEIF(Customer_Revenue[[#This Row],[4/1/2022]:[9/30/2022]], "&gt;0"),0)</f>
        <v>192.04769230769233</v>
      </c>
      <c r="J1565" s="1">
        <f>IFERROR(AVEDEV(Customer_Revenue[[#This Row],[4/1/2022]:[9/30/2022]]),0)</f>
        <v>23.352958579881662</v>
      </c>
      <c r="K1565" s="1">
        <f>IFERROR(MAX(0,Customer_Revenue[[#This Row],[Q3 Mean]]-Customer_Revenue[[#This Row],[Q3 Mean Absolute Deviation]]),0)</f>
        <v>168.69473372781067</v>
      </c>
      <c r="L1565" s="1">
        <f>IFERROR(MAX(0,Customer_Revenue[[#This Row],[Q3 Mean]]+Customer_Revenue[[#This Row],[Q3 Mean Absolute Deviation]]),0)</f>
        <v>215.40065088757399</v>
      </c>
      <c r="M1565" s="2">
        <f>IFERROR(AVERAGEIF(Customer_Revenue[[#This Row],[10/1/2021]:[3/31/2022]], "&gt;0"),0)</f>
        <v>164.12499999999997</v>
      </c>
      <c r="N1565" s="1">
        <f>IFERROR(AVEDEV(Customer_Revenue[[#This Row],[10/1/2021]:[3/31/2022]]),0)</f>
        <v>55.027078189300404</v>
      </c>
      <c r="O1565" s="1">
        <f>IFERROR(MAX(0,#REF!-#REF!),0)</f>
        <v>0</v>
      </c>
      <c r="P1565" s="1">
        <f>IFERROR(#REF!+#REF!,0)</f>
        <v>0</v>
      </c>
      <c r="Q1565">
        <v>15704</v>
      </c>
      <c r="AB1565">
        <v>112.92</v>
      </c>
      <c r="AF1565">
        <v>75.88</v>
      </c>
      <c r="AK1565">
        <v>129.22</v>
      </c>
      <c r="AQ1565">
        <v>74.099999999999994</v>
      </c>
      <c r="AR1565">
        <v>0</v>
      </c>
      <c r="AV1565">
        <v>0</v>
      </c>
      <c r="AZ1565">
        <v>73.05</v>
      </c>
      <c r="BA1565">
        <v>144.03</v>
      </c>
      <c r="BE1565">
        <v>233.67</v>
      </c>
      <c r="BJ1565">
        <v>233.67</v>
      </c>
      <c r="BO1565">
        <v>0</v>
      </c>
      <c r="BT1565">
        <v>154.62</v>
      </c>
      <c r="BY1565">
        <v>239.24</v>
      </c>
      <c r="CD1565">
        <v>140.38</v>
      </c>
      <c r="CI1565">
        <v>140.03</v>
      </c>
      <c r="CK1565" s="17"/>
      <c r="CN1565">
        <v>130.83000000000001</v>
      </c>
      <c r="CS1565">
        <v>177.45</v>
      </c>
      <c r="CX1565">
        <v>182.7</v>
      </c>
      <c r="DC1565">
        <v>182.7</v>
      </c>
      <c r="DH1565">
        <v>213.73</v>
      </c>
      <c r="DM1565">
        <v>190.42</v>
      </c>
      <c r="DR1565">
        <v>195.2</v>
      </c>
      <c r="DW1565">
        <v>195.2</v>
      </c>
      <c r="EB1565">
        <v>207.54</v>
      </c>
      <c r="EG1565">
        <v>133.25</v>
      </c>
      <c r="EL1565">
        <v>186.96</v>
      </c>
      <c r="EQ1565">
        <v>192.21</v>
      </c>
      <c r="EV1565">
        <v>125.5</v>
      </c>
      <c r="FA1565">
        <v>137.16</v>
      </c>
      <c r="FF1565">
        <v>244.03</v>
      </c>
      <c r="FK1565">
        <v>256.82</v>
      </c>
      <c r="FP1565">
        <v>256.82</v>
      </c>
      <c r="FU1565">
        <v>202.38</v>
      </c>
      <c r="FZ1565">
        <v>249</v>
      </c>
      <c r="GE1565">
        <v>228</v>
      </c>
      <c r="GJ1565">
        <v>205.87</v>
      </c>
      <c r="GO1565">
        <v>173</v>
      </c>
      <c r="GT1565">
        <v>183.5</v>
      </c>
      <c r="GY1565">
        <v>183.5</v>
      </c>
      <c r="HD1565">
        <v>183.5</v>
      </c>
      <c r="HI1565">
        <v>183.5</v>
      </c>
      <c r="HN1565">
        <v>183.5</v>
      </c>
      <c r="HS1565">
        <v>183.5</v>
      </c>
      <c r="HX1565">
        <v>183.5</v>
      </c>
      <c r="IC1565">
        <v>183.5</v>
      </c>
      <c r="IH1565">
        <v>183.5</v>
      </c>
      <c r="IM1565">
        <v>183.13</v>
      </c>
      <c r="IR1565">
        <v>183.13</v>
      </c>
      <c r="IW1565">
        <v>183.6</v>
      </c>
      <c r="JB1565">
        <v>174.26</v>
      </c>
      <c r="JG1565">
        <v>160.03</v>
      </c>
      <c r="JL1565">
        <v>197.05</v>
      </c>
      <c r="JQ1565">
        <v>181.96</v>
      </c>
    </row>
    <row r="1566" spans="1:278" x14ac:dyDescent="0.3">
      <c r="A1566" s="2">
        <f>IFERROR(AVERAGEIF(Customer_Revenue[[#This Row],[1/3/2022]:[3/31/2022]], "&gt;0"), 0)</f>
        <v>65.970769230769235</v>
      </c>
      <c r="B1566" s="1">
        <f>IFERROR(AVEDEV(Customer_Revenue[[#This Row],[1/3/2022]:[3/31/2022]]),0)</f>
        <v>3.3027218934911269</v>
      </c>
      <c r="C1566" s="1">
        <f>IFERROR(MAX(0,#REF!-#REF!),0)</f>
        <v>0</v>
      </c>
      <c r="D1566" s="1">
        <f>IFERROR(#REF!+#REF!,0)</f>
        <v>0</v>
      </c>
      <c r="E1566" s="2">
        <f>IFERROR(AVERAGEIF(Customer_Revenue[[#This Row],[4/1/2022]:[6/30/2022]], "&gt;0"), 0)</f>
        <v>74.753846153846155</v>
      </c>
      <c r="F1566" s="1">
        <f>IFERROR(AVEDEV(Customer_Revenue[[#This Row],[4/1/2022]:[6/30/2022]]),0)</f>
        <v>1.5081656804733705</v>
      </c>
      <c r="G1566" s="1">
        <f>IFERROR(MAX(0,#REF!-#REF!),0)</f>
        <v>0</v>
      </c>
      <c r="H1566" s="1">
        <f>IFERROR(#REF!+#REF!,0)</f>
        <v>0</v>
      </c>
      <c r="I1566" s="2">
        <f>IFERROR(AVERAGEIF(Customer_Revenue[[#This Row],[4/1/2022]:[9/30/2022]], "&gt;0"),0)</f>
        <v>75.480769230769198</v>
      </c>
      <c r="J1566" s="1">
        <f>IFERROR(AVEDEV(Customer_Revenue[[#This Row],[4/1/2022]:[9/30/2022]]),0)</f>
        <v>1.1204733727810765</v>
      </c>
      <c r="K1566" s="1">
        <f>IFERROR(MAX(0,Customer_Revenue[[#This Row],[Q3 Mean]]-Customer_Revenue[[#This Row],[Q3 Mean Absolute Deviation]]),0)</f>
        <v>74.36029585798812</v>
      </c>
      <c r="L1566" s="1">
        <f>IFERROR(MAX(0,Customer_Revenue[[#This Row],[Q3 Mean]]+Customer_Revenue[[#This Row],[Q3 Mean Absolute Deviation]]),0)</f>
        <v>76.601242603550276</v>
      </c>
      <c r="M1566" s="2">
        <f>IFERROR(AVERAGEIF(Customer_Revenue[[#This Row],[10/1/2021]:[3/31/2022]], "&gt;0"),0)</f>
        <v>63.756</v>
      </c>
      <c r="N1566" s="1">
        <f>IFERROR(AVEDEV(Customer_Revenue[[#This Row],[10/1/2021]:[3/31/2022]]),0)</f>
        <v>6.4708799999999993</v>
      </c>
      <c r="O1566" s="1">
        <f>IFERROR(MAX(0,#REF!-#REF!),0)</f>
        <v>0</v>
      </c>
      <c r="P1566" s="1">
        <f>IFERROR(#REF!+#REF!,0)</f>
        <v>0</v>
      </c>
      <c r="Q1566">
        <v>15706</v>
      </c>
      <c r="Y1566">
        <v>44.87</v>
      </c>
      <c r="AF1566">
        <v>44.87</v>
      </c>
      <c r="AK1566">
        <v>44.87</v>
      </c>
      <c r="AN1566">
        <v>76.429999999999993</v>
      </c>
      <c r="AS1566">
        <v>99.96</v>
      </c>
      <c r="AX1566">
        <v>45.96</v>
      </c>
      <c r="BC1566">
        <v>63.22</v>
      </c>
      <c r="BH1566">
        <v>63.22</v>
      </c>
      <c r="BM1566">
        <v>63.22</v>
      </c>
      <c r="BR1566">
        <v>63.22</v>
      </c>
      <c r="BW1566">
        <v>63.22</v>
      </c>
      <c r="CB1566">
        <v>63.22</v>
      </c>
      <c r="CG1566">
        <v>63.22</v>
      </c>
      <c r="CK1566" s="17"/>
      <c r="CL1566">
        <v>63.22</v>
      </c>
      <c r="CQ1566">
        <v>63.22</v>
      </c>
      <c r="CV1566">
        <v>63.22</v>
      </c>
      <c r="DA1566">
        <v>63.22</v>
      </c>
      <c r="DF1566">
        <v>63.22</v>
      </c>
      <c r="DK1566">
        <v>64.73</v>
      </c>
      <c r="DP1566">
        <v>64.73</v>
      </c>
      <c r="DU1566">
        <v>64.73</v>
      </c>
      <c r="DZ1566">
        <v>64.73</v>
      </c>
      <c r="EE1566">
        <v>73.14</v>
      </c>
      <c r="EJ1566">
        <v>73.12</v>
      </c>
      <c r="EO1566">
        <v>73.12</v>
      </c>
      <c r="ET1566">
        <v>77.08</v>
      </c>
      <c r="EY1566">
        <v>73.12</v>
      </c>
      <c r="FD1566">
        <v>73.12</v>
      </c>
      <c r="FI1566">
        <v>75.28</v>
      </c>
      <c r="FN1566">
        <v>73.12</v>
      </c>
      <c r="FS1566">
        <v>73.12</v>
      </c>
      <c r="FX1566">
        <v>73.12</v>
      </c>
      <c r="GC1566">
        <v>73.12</v>
      </c>
      <c r="GH1566">
        <v>75.28</v>
      </c>
      <c r="GM1566">
        <v>76.36</v>
      </c>
      <c r="GR1566">
        <v>76.36</v>
      </c>
      <c r="GW1566">
        <v>76.36</v>
      </c>
      <c r="HB1566">
        <v>76.36</v>
      </c>
      <c r="HG1566">
        <v>76.36</v>
      </c>
      <c r="HL1566">
        <v>76.36</v>
      </c>
      <c r="HQ1566">
        <v>76.36</v>
      </c>
      <c r="HV1566">
        <v>76.36</v>
      </c>
      <c r="IA1566">
        <v>76.36</v>
      </c>
      <c r="IF1566">
        <v>76.36</v>
      </c>
      <c r="IK1566">
        <v>76.36</v>
      </c>
      <c r="IP1566">
        <v>76.03</v>
      </c>
      <c r="IU1566">
        <v>76.03</v>
      </c>
      <c r="IZ1566">
        <v>76.03</v>
      </c>
      <c r="JE1566">
        <v>76.03</v>
      </c>
      <c r="JJ1566">
        <v>76.03</v>
      </c>
      <c r="JO1566">
        <v>76.03</v>
      </c>
    </row>
    <row r="1567" spans="1:278" x14ac:dyDescent="0.3">
      <c r="A1567" s="2">
        <f>IFERROR(AVERAGEIF(Customer_Revenue[[#This Row],[1/3/2022]:[3/31/2022]], "&gt;0"), 0)</f>
        <v>53.64</v>
      </c>
      <c r="B1567" s="1">
        <f>IFERROR(AVEDEV(Customer_Revenue[[#This Row],[1/3/2022]:[3/31/2022]]),0)</f>
        <v>14.900000000000006</v>
      </c>
      <c r="C1567" s="1">
        <f>IFERROR(MAX(0,#REF!-#REF!),0)</f>
        <v>0</v>
      </c>
      <c r="D1567" s="1">
        <f>IFERROR(#REF!+#REF!,0)</f>
        <v>0</v>
      </c>
      <c r="E1567" s="2">
        <f>IFERROR(AVERAGEIF(Customer_Revenue[[#This Row],[4/1/2022]:[6/30/2022]], "&gt;0"), 0)</f>
        <v>58.955833333333338</v>
      </c>
      <c r="F1567" s="1">
        <f>IFERROR(AVEDEV(Customer_Revenue[[#This Row],[4/1/2022]:[6/30/2022]]),0)</f>
        <v>17.392361111111114</v>
      </c>
      <c r="G1567" s="1">
        <f>IFERROR(MAX(0,#REF!-#REF!),0)</f>
        <v>0</v>
      </c>
      <c r="H1567" s="1">
        <f>IFERROR(#REF!+#REF!,0)</f>
        <v>0</v>
      </c>
      <c r="I1567" s="2">
        <f>IFERROR(AVERAGEIF(Customer_Revenue[[#This Row],[4/1/2022]:[9/30/2022]], "&gt;0"),0)</f>
        <v>50.975999999999985</v>
      </c>
      <c r="J1567" s="1">
        <f>IFERROR(AVEDEV(Customer_Revenue[[#This Row],[4/1/2022]:[9/30/2022]]),0)</f>
        <v>10.772319999999993</v>
      </c>
      <c r="K1567" s="1">
        <f>IFERROR(MAX(0,Customer_Revenue[[#This Row],[Q3 Mean]]-Customer_Revenue[[#This Row],[Q3 Mean Absolute Deviation]]),0)</f>
        <v>40.203679999999991</v>
      </c>
      <c r="L1567" s="1">
        <f>IFERROR(MAX(0,Customer_Revenue[[#This Row],[Q3 Mean]]+Customer_Revenue[[#This Row],[Q3 Mean Absolute Deviation]]),0)</f>
        <v>61.748319999999978</v>
      </c>
      <c r="M1567" s="2">
        <f>IFERROR(AVERAGEIF(Customer_Revenue[[#This Row],[10/1/2021]:[3/31/2022]], "&gt;0"),0)</f>
        <v>52.523636363636392</v>
      </c>
      <c r="N1567" s="1">
        <f>IFERROR(AVEDEV(Customer_Revenue[[#This Row],[10/1/2021]:[3/31/2022]]),0)</f>
        <v>8.7805555555555319</v>
      </c>
      <c r="O1567" s="1">
        <f>IFERROR(MAX(0,#REF!-#REF!),0)</f>
        <v>0</v>
      </c>
      <c r="P1567" s="1">
        <f>IFERROR(#REF!+#REF!,0)</f>
        <v>0</v>
      </c>
      <c r="Q1567">
        <v>15708</v>
      </c>
      <c r="AB1567">
        <v>43.61</v>
      </c>
      <c r="AG1567">
        <v>43.61</v>
      </c>
      <c r="AL1567">
        <v>53.19</v>
      </c>
      <c r="AQ1567">
        <v>53.19</v>
      </c>
      <c r="AV1567">
        <v>53.19</v>
      </c>
      <c r="BA1567">
        <v>53.19</v>
      </c>
      <c r="BF1567">
        <v>53.19</v>
      </c>
      <c r="BK1567">
        <v>53.19</v>
      </c>
      <c r="BP1567">
        <v>53.19</v>
      </c>
      <c r="BU1567">
        <v>53.19</v>
      </c>
      <c r="BZ1567">
        <v>53.19</v>
      </c>
      <c r="CE1567">
        <v>53.19</v>
      </c>
      <c r="CK1567" s="17">
        <v>0</v>
      </c>
      <c r="CP1567">
        <v>0</v>
      </c>
      <c r="CT1567">
        <v>53.19</v>
      </c>
      <c r="CY1567">
        <v>53.19</v>
      </c>
      <c r="DD1567">
        <v>53.19</v>
      </c>
      <c r="DI1567">
        <v>53.19</v>
      </c>
      <c r="DN1567">
        <v>53.19</v>
      </c>
      <c r="DS1567">
        <v>53.19</v>
      </c>
      <c r="DX1567">
        <v>53.19</v>
      </c>
      <c r="EC1567">
        <v>53.19</v>
      </c>
      <c r="EH1567">
        <v>55.44</v>
      </c>
      <c r="EM1567">
        <v>55.44</v>
      </c>
      <c r="ER1567">
        <v>55.44</v>
      </c>
      <c r="EW1567">
        <v>55.44</v>
      </c>
      <c r="FB1567">
        <v>55.44</v>
      </c>
      <c r="FG1567">
        <v>55.44</v>
      </c>
      <c r="FL1567">
        <v>55.44</v>
      </c>
      <c r="FV1567">
        <v>43.61</v>
      </c>
      <c r="GA1567">
        <v>45.77</v>
      </c>
      <c r="GF1567">
        <v>43.61</v>
      </c>
      <c r="GK1567">
        <v>43.61</v>
      </c>
      <c r="GP1567">
        <v>163.31</v>
      </c>
      <c r="GU1567">
        <v>46.75</v>
      </c>
      <c r="GZ1567">
        <v>43.61</v>
      </c>
      <c r="HE1567">
        <v>43.61</v>
      </c>
      <c r="HO1567">
        <v>43.61</v>
      </c>
      <c r="HT1567">
        <v>43.61</v>
      </c>
      <c r="HY1567">
        <v>43.61</v>
      </c>
      <c r="ID1567">
        <v>43.61</v>
      </c>
      <c r="II1567">
        <v>43.61</v>
      </c>
      <c r="IN1567">
        <v>43.61</v>
      </c>
      <c r="IS1567">
        <v>43.61</v>
      </c>
      <c r="IX1567">
        <v>43.61</v>
      </c>
      <c r="JC1567">
        <v>43.61</v>
      </c>
      <c r="JH1567">
        <v>43.61</v>
      </c>
      <c r="JM1567">
        <v>43.61</v>
      </c>
      <c r="JR1567">
        <v>43.61</v>
      </c>
    </row>
    <row r="1568" spans="1:278" x14ac:dyDescent="0.3">
      <c r="A1568" s="2">
        <f>IFERROR(AVERAGEIF(Customer_Revenue[[#This Row],[1/3/2022]:[3/31/2022]], "&gt;0"), 0)</f>
        <v>328.96</v>
      </c>
      <c r="B1568" s="1">
        <f>IFERROR(AVEDEV(Customer_Revenue[[#This Row],[1/3/2022]:[3/31/2022]]),0)</f>
        <v>113.71456790123456</v>
      </c>
      <c r="C1568" s="1">
        <f>IFERROR(MAX(0,#REF!-#REF!),0)</f>
        <v>0</v>
      </c>
      <c r="D1568" s="1">
        <f>IFERROR(#REF!+#REF!,0)</f>
        <v>0</v>
      </c>
      <c r="E1568" s="2">
        <f>IFERROR(AVERAGEIF(Customer_Revenue[[#This Row],[4/1/2022]:[6/30/2022]], "&gt;0"), 0)</f>
        <v>518.94333333333327</v>
      </c>
      <c r="F1568" s="1">
        <f>IFERROR(AVEDEV(Customer_Revenue[[#This Row],[4/1/2022]:[6/30/2022]]),0)</f>
        <v>239.58579881656803</v>
      </c>
      <c r="G1568" s="1">
        <f>IFERROR(MAX(0,#REF!-#REF!),0)</f>
        <v>0</v>
      </c>
      <c r="H1568" s="1">
        <f>IFERROR(#REF!+#REF!,0)</f>
        <v>0</v>
      </c>
      <c r="I1568" s="2">
        <f>IFERROR(AVERAGEIF(Customer_Revenue[[#This Row],[4/1/2022]:[9/30/2022]], "&gt;0"),0)</f>
        <v>517.8850000000001</v>
      </c>
      <c r="J1568" s="1">
        <f>IFERROR(AVEDEV(Customer_Revenue[[#This Row],[4/1/2022]:[9/30/2022]]),0)</f>
        <v>186.1269410150891</v>
      </c>
      <c r="K1568" s="1">
        <f>IFERROR(MAX(0,Customer_Revenue[[#This Row],[Q3 Mean]]-Customer_Revenue[[#This Row],[Q3 Mean Absolute Deviation]]),0)</f>
        <v>331.75805898491103</v>
      </c>
      <c r="L1568" s="1">
        <f>IFERROR(MAX(0,Customer_Revenue[[#This Row],[Q3 Mean]]+Customer_Revenue[[#This Row],[Q3 Mean Absolute Deviation]]),0)</f>
        <v>704.01194101508918</v>
      </c>
      <c r="M1568" s="2">
        <f>IFERROR(AVERAGEIF(Customer_Revenue[[#This Row],[10/1/2021]:[3/31/2022]], "&gt;0"),0)</f>
        <v>313.36666666666662</v>
      </c>
      <c r="N1568" s="1">
        <f>IFERROR(AVEDEV(Customer_Revenue[[#This Row],[10/1/2021]:[3/31/2022]]),0)</f>
        <v>91.082352941176438</v>
      </c>
      <c r="O1568" s="1">
        <f>IFERROR(MAX(0,#REF!-#REF!),0)</f>
        <v>0</v>
      </c>
      <c r="P1568" s="1">
        <f>IFERROR(#REF!+#REF!,0)</f>
        <v>0</v>
      </c>
      <c r="Q1568">
        <v>15715</v>
      </c>
      <c r="AK1568">
        <v>282.18</v>
      </c>
      <c r="AP1568">
        <v>0</v>
      </c>
      <c r="AU1568">
        <v>0</v>
      </c>
      <c r="AZ1568">
        <v>0</v>
      </c>
      <c r="BE1568">
        <v>0</v>
      </c>
      <c r="BJ1568">
        <v>0</v>
      </c>
      <c r="BO1568">
        <v>0</v>
      </c>
      <c r="CD1568">
        <v>0</v>
      </c>
      <c r="CI1568">
        <v>0</v>
      </c>
      <c r="CK1568" s="17"/>
      <c r="CN1568">
        <v>0</v>
      </c>
      <c r="DM1568">
        <v>0</v>
      </c>
      <c r="DR1568">
        <v>0</v>
      </c>
      <c r="DW1568">
        <v>0</v>
      </c>
      <c r="EB1568">
        <v>0</v>
      </c>
      <c r="EG1568">
        <v>328.96</v>
      </c>
      <c r="EL1568">
        <v>328.96</v>
      </c>
      <c r="EQ1568">
        <v>0</v>
      </c>
      <c r="EV1568">
        <v>0</v>
      </c>
      <c r="FA1568">
        <v>328.96</v>
      </c>
      <c r="FF1568">
        <v>329.96</v>
      </c>
      <c r="FK1568">
        <v>328.96</v>
      </c>
      <c r="FP1568">
        <v>0</v>
      </c>
      <c r="FU1568">
        <v>0</v>
      </c>
      <c r="FZ1568">
        <v>0</v>
      </c>
      <c r="GE1568">
        <v>328.96</v>
      </c>
      <c r="GJ1568">
        <v>1086.8799999999999</v>
      </c>
      <c r="GO1568">
        <v>390.25</v>
      </c>
      <c r="GT1568">
        <v>450.71</v>
      </c>
      <c r="GY1568">
        <v>975.34</v>
      </c>
      <c r="HD1568">
        <v>450.47</v>
      </c>
      <c r="HI1568">
        <v>450.47</v>
      </c>
      <c r="HN1568">
        <v>725.25</v>
      </c>
      <c r="HS1568">
        <v>442.56</v>
      </c>
      <c r="HX1568">
        <v>442.56</v>
      </c>
      <c r="HY1568">
        <v>0</v>
      </c>
      <c r="IC1568">
        <v>769.56</v>
      </c>
      <c r="IH1568">
        <v>443.56</v>
      </c>
      <c r="IM1568">
        <v>442.02</v>
      </c>
      <c r="IR1568">
        <v>442.02</v>
      </c>
      <c r="IW1568">
        <v>729.1</v>
      </c>
      <c r="JB1568">
        <v>442.02</v>
      </c>
      <c r="JG1568">
        <v>442.02</v>
      </c>
      <c r="JL1568">
        <v>509.82</v>
      </c>
      <c r="JQ1568">
        <v>442.02</v>
      </c>
    </row>
    <row r="1569" spans="1:278" x14ac:dyDescent="0.3">
      <c r="A1569" s="2">
        <f>IFERROR(AVERAGEIF(Customer_Revenue[[#This Row],[1/3/2022]:[3/31/2022]], "&gt;0"), 0)</f>
        <v>66.127692307692314</v>
      </c>
      <c r="B1569" s="1">
        <f>IFERROR(AVEDEV(Customer_Revenue[[#This Row],[1/3/2022]:[3/31/2022]]),0)</f>
        <v>8.7113609467455611</v>
      </c>
      <c r="C1569" s="1">
        <f>IFERROR(MAX(0,#REF!-#REF!),0)</f>
        <v>0</v>
      </c>
      <c r="D1569" s="1">
        <f>IFERROR(#REF!+#REF!,0)</f>
        <v>0</v>
      </c>
      <c r="E1569" s="2">
        <f>IFERROR(AVERAGEIF(Customer_Revenue[[#This Row],[4/1/2022]:[6/30/2022]], "&gt;0"), 0)</f>
        <v>80.046923076923093</v>
      </c>
      <c r="F1569" s="1">
        <f>IFERROR(AVEDEV(Customer_Revenue[[#This Row],[4/1/2022]:[6/30/2022]]),0)</f>
        <v>2.1182248520710099</v>
      </c>
      <c r="G1569" s="1">
        <f>IFERROR(MAX(0,#REF!-#REF!),0)</f>
        <v>0</v>
      </c>
      <c r="H1569" s="1">
        <f>IFERROR(#REF!+#REF!,0)</f>
        <v>0</v>
      </c>
      <c r="I1569" s="2">
        <f>IFERROR(AVERAGEIF(Customer_Revenue[[#This Row],[4/1/2022]:[9/30/2022]], "&gt;0"),0)</f>
        <v>79.566153846153867</v>
      </c>
      <c r="J1569" s="1">
        <f>IFERROR(AVEDEV(Customer_Revenue[[#This Row],[4/1/2022]:[9/30/2022]]),0)</f>
        <v>2.4795857988165766</v>
      </c>
      <c r="K1569" s="1">
        <f>IFERROR(MAX(0,Customer_Revenue[[#This Row],[Q3 Mean]]-Customer_Revenue[[#This Row],[Q3 Mean Absolute Deviation]]),0)</f>
        <v>77.086568047337295</v>
      </c>
      <c r="L1569" s="1">
        <f>IFERROR(MAX(0,Customer_Revenue[[#This Row],[Q3 Mean]]+Customer_Revenue[[#This Row],[Q3 Mean Absolute Deviation]]),0)</f>
        <v>82.045739644970439</v>
      </c>
      <c r="M1569" s="2">
        <f>IFERROR(AVERAGEIF(Customer_Revenue[[#This Row],[10/1/2021]:[3/31/2022]], "&gt;0"),0)</f>
        <v>58.800434782608711</v>
      </c>
      <c r="N1569" s="1">
        <f>IFERROR(AVEDEV(Customer_Revenue[[#This Row],[10/1/2021]:[3/31/2022]]),0)</f>
        <v>9.3857466918714589</v>
      </c>
      <c r="O1569" s="1">
        <f>IFERROR(MAX(0,#REF!-#REF!),0)</f>
        <v>0</v>
      </c>
      <c r="P1569" s="1">
        <f>IFERROR(#REF!+#REF!,0)</f>
        <v>0</v>
      </c>
      <c r="Q1569">
        <v>15716</v>
      </c>
      <c r="AK1569">
        <v>39.65</v>
      </c>
      <c r="AP1569">
        <v>35</v>
      </c>
      <c r="AU1569">
        <v>50.95</v>
      </c>
      <c r="AZ1569">
        <v>39.65</v>
      </c>
      <c r="BE1569">
        <v>54.06</v>
      </c>
      <c r="BJ1569">
        <v>54.06</v>
      </c>
      <c r="BO1569">
        <v>54.06</v>
      </c>
      <c r="BT1569">
        <v>54.06</v>
      </c>
      <c r="BY1569">
        <v>55.63</v>
      </c>
      <c r="CD1569">
        <v>55.63</v>
      </c>
      <c r="CI1569">
        <v>55.63</v>
      </c>
      <c r="CK1569" s="17"/>
      <c r="CN1569">
        <v>55.63</v>
      </c>
      <c r="CS1569">
        <v>55.63</v>
      </c>
      <c r="CX1569">
        <v>55.63</v>
      </c>
      <c r="DC1569">
        <v>61.25</v>
      </c>
      <c r="DH1569">
        <v>61.25</v>
      </c>
      <c r="DM1569">
        <v>61.25</v>
      </c>
      <c r="DR1569">
        <v>74.44</v>
      </c>
      <c r="DW1569">
        <v>74.44</v>
      </c>
      <c r="EB1569">
        <v>74.44</v>
      </c>
      <c r="EG1569">
        <v>76.69</v>
      </c>
      <c r="EL1569">
        <v>76.69</v>
      </c>
      <c r="EQ1569">
        <v>76.69</v>
      </c>
      <c r="EV1569">
        <v>78.08</v>
      </c>
      <c r="FA1569">
        <v>78.08</v>
      </c>
      <c r="FF1569">
        <v>78.08</v>
      </c>
      <c r="FK1569">
        <v>78.08</v>
      </c>
      <c r="FP1569">
        <v>78.08</v>
      </c>
      <c r="FU1569">
        <v>78.08</v>
      </c>
      <c r="FZ1569">
        <v>81.84</v>
      </c>
      <c r="GE1569">
        <v>78.08</v>
      </c>
      <c r="GJ1569">
        <v>80.37</v>
      </c>
      <c r="GO1569">
        <v>80.37</v>
      </c>
      <c r="GT1569">
        <v>80.37</v>
      </c>
      <c r="GY1569">
        <v>86.34</v>
      </c>
      <c r="HD1569">
        <v>84.76</v>
      </c>
      <c r="HI1569">
        <v>84.76</v>
      </c>
      <c r="HN1569">
        <v>84.76</v>
      </c>
      <c r="HS1569">
        <v>84.76</v>
      </c>
      <c r="HX1569">
        <v>77.88</v>
      </c>
      <c r="IC1569">
        <v>77.88</v>
      </c>
      <c r="IH1569">
        <v>77.88</v>
      </c>
      <c r="IM1569">
        <v>77.17</v>
      </c>
      <c r="IR1569">
        <v>77.17</v>
      </c>
      <c r="IW1569">
        <v>77.17</v>
      </c>
      <c r="JB1569">
        <v>77.17</v>
      </c>
      <c r="JG1569">
        <v>77.17</v>
      </c>
      <c r="JL1569">
        <v>77.17</v>
      </c>
      <c r="JQ1569">
        <v>77.17</v>
      </c>
    </row>
    <row r="1570" spans="1:278" x14ac:dyDescent="0.3">
      <c r="A1570" s="2">
        <f>IFERROR(AVERAGEIF(Customer_Revenue[[#This Row],[1/3/2022]:[3/31/2022]], "&gt;0"), 0)</f>
        <v>156.49153846153848</v>
      </c>
      <c r="B1570" s="1">
        <f>IFERROR(AVEDEV(Customer_Revenue[[#This Row],[1/3/2022]:[3/31/2022]]),0)</f>
        <v>6.70236686390533</v>
      </c>
      <c r="C1570" s="1">
        <f>IFERROR(MAX(0,#REF!-#REF!),0)</f>
        <v>0</v>
      </c>
      <c r="D1570" s="1">
        <f>IFERROR(#REF!+#REF!,0)</f>
        <v>0</v>
      </c>
      <c r="E1570" s="2">
        <f>IFERROR(AVERAGEIF(Customer_Revenue[[#This Row],[4/1/2022]:[6/30/2022]], "&gt;0"), 0)</f>
        <v>186.62999999999997</v>
      </c>
      <c r="F1570" s="1">
        <f>IFERROR(AVEDEV(Customer_Revenue[[#This Row],[4/1/2022]:[6/30/2022]]),0)</f>
        <v>39.601938775510185</v>
      </c>
      <c r="G1570" s="1">
        <f>IFERROR(MAX(0,#REF!-#REF!),0)</f>
        <v>0</v>
      </c>
      <c r="H1570" s="1">
        <f>IFERROR(#REF!+#REF!,0)</f>
        <v>0</v>
      </c>
      <c r="I1570" s="2">
        <f>IFERROR(AVERAGEIF(Customer_Revenue[[#This Row],[4/1/2022]:[9/30/2022]], "&gt;0"),0)</f>
        <v>217.20846153846148</v>
      </c>
      <c r="J1570" s="1">
        <f>IFERROR(AVEDEV(Customer_Revenue[[#This Row],[4/1/2022]:[9/30/2022]]),0)</f>
        <v>64.294846938775478</v>
      </c>
      <c r="K1570" s="1">
        <f>IFERROR(MAX(0,Customer_Revenue[[#This Row],[Q3 Mean]]-Customer_Revenue[[#This Row],[Q3 Mean Absolute Deviation]]),0)</f>
        <v>152.91361459968601</v>
      </c>
      <c r="L1570" s="1">
        <f>IFERROR(MAX(0,Customer_Revenue[[#This Row],[Q3 Mean]]+Customer_Revenue[[#This Row],[Q3 Mean Absolute Deviation]]),0)</f>
        <v>281.50330847723694</v>
      </c>
      <c r="M1570" s="2">
        <f>IFERROR(AVERAGEIF(Customer_Revenue[[#This Row],[10/1/2021]:[3/31/2022]], "&gt;0"),0)</f>
        <v>125.11625000000002</v>
      </c>
      <c r="N1570" s="1">
        <f>IFERROR(AVEDEV(Customer_Revenue[[#This Row],[10/1/2021]:[3/31/2022]]),0)</f>
        <v>47.223124999999989</v>
      </c>
      <c r="O1570" s="1">
        <f>IFERROR(MAX(0,#REF!-#REF!),0)</f>
        <v>0</v>
      </c>
      <c r="P1570" s="1">
        <f>IFERROR(#REF!+#REF!,0)</f>
        <v>0</v>
      </c>
      <c r="Q1570">
        <v>15734</v>
      </c>
      <c r="AT1570">
        <v>44.37</v>
      </c>
      <c r="AY1570">
        <v>35</v>
      </c>
      <c r="BD1570">
        <v>45.01</v>
      </c>
      <c r="BE1570">
        <v>13.68</v>
      </c>
      <c r="BI1570">
        <v>126.99000000000001</v>
      </c>
      <c r="BL1570">
        <v>25.54</v>
      </c>
      <c r="BN1570">
        <v>161.43</v>
      </c>
      <c r="BQ1570">
        <v>20.420000000000002</v>
      </c>
      <c r="BS1570">
        <v>171.96</v>
      </c>
      <c r="BX1570">
        <v>162</v>
      </c>
      <c r="CC1570">
        <v>162</v>
      </c>
      <c r="CH1570">
        <v>171.81</v>
      </c>
      <c r="CK1570" s="17"/>
      <c r="CM1570">
        <v>178.82</v>
      </c>
      <c r="CR1570">
        <v>162.41</v>
      </c>
      <c r="CW1570">
        <v>151.46</v>
      </c>
      <c r="DB1570">
        <v>151.46</v>
      </c>
      <c r="DG1570">
        <v>151.46</v>
      </c>
      <c r="DL1570">
        <v>151.46</v>
      </c>
      <c r="DQ1570">
        <v>151.46</v>
      </c>
      <c r="DV1570">
        <v>151.46</v>
      </c>
      <c r="EA1570">
        <v>151.46</v>
      </c>
      <c r="EF1570">
        <v>153.71</v>
      </c>
      <c r="EK1570">
        <v>153.71</v>
      </c>
      <c r="EP1570">
        <v>153.71</v>
      </c>
      <c r="EU1570">
        <v>153.71</v>
      </c>
      <c r="EZ1570">
        <v>153.71</v>
      </c>
      <c r="FE1570">
        <v>153.71</v>
      </c>
      <c r="FJ1570">
        <v>153.71</v>
      </c>
      <c r="FO1570">
        <v>156.08000000000001</v>
      </c>
      <c r="FT1570">
        <v>170.52</v>
      </c>
      <c r="FY1570">
        <v>170.52</v>
      </c>
      <c r="GD1570">
        <v>170.52</v>
      </c>
      <c r="GI1570">
        <v>229.31</v>
      </c>
      <c r="GJ1570">
        <v>0</v>
      </c>
      <c r="GN1570">
        <v>279.60000000000002</v>
      </c>
      <c r="GS1570">
        <v>245.6</v>
      </c>
      <c r="GX1570">
        <v>211.6</v>
      </c>
      <c r="HC1570">
        <v>177.6</v>
      </c>
      <c r="HH1570">
        <v>177.6</v>
      </c>
      <c r="HM1570">
        <v>313.60000000000002</v>
      </c>
      <c r="HN1570">
        <v>0</v>
      </c>
      <c r="HR1570">
        <v>279.60000000000002</v>
      </c>
      <c r="HW1570">
        <v>245.6</v>
      </c>
      <c r="IB1570">
        <v>177.6</v>
      </c>
      <c r="IG1570">
        <v>177.6</v>
      </c>
      <c r="IL1570">
        <v>176.89</v>
      </c>
      <c r="IQ1570">
        <v>482.28999999999996</v>
      </c>
      <c r="IV1570">
        <v>428.17</v>
      </c>
      <c r="JA1570">
        <v>190.57</v>
      </c>
      <c r="JF1570">
        <v>190.57</v>
      </c>
      <c r="JK1570">
        <v>190.57</v>
      </c>
      <c r="JP1570">
        <v>190.57</v>
      </c>
    </row>
    <row r="1571" spans="1:278" x14ac:dyDescent="0.3">
      <c r="A1571" s="2">
        <f>IFERROR(AVERAGEIF(Customer_Revenue[[#This Row],[1/3/2022]:[3/31/2022]], "&gt;0"), 0)</f>
        <v>346.13</v>
      </c>
      <c r="B1571" s="1">
        <f>IFERROR(AVEDEV(Customer_Revenue[[#This Row],[1/3/2022]:[3/31/2022]]),0)</f>
        <v>96.649230769230755</v>
      </c>
      <c r="C1571" s="1">
        <f>IFERROR(MAX(0,#REF!-#REF!),0)</f>
        <v>0</v>
      </c>
      <c r="D1571" s="1">
        <f>IFERROR(#REF!+#REF!,0)</f>
        <v>0</v>
      </c>
      <c r="E1571" s="2">
        <f>IFERROR(AVERAGEIF(Customer_Revenue[[#This Row],[4/1/2022]:[6/30/2022]], "&gt;0"), 0)</f>
        <v>192</v>
      </c>
      <c r="F1571" s="1">
        <f>IFERROR(AVEDEV(Customer_Revenue[[#This Row],[4/1/2022]:[6/30/2022]]),0)</f>
        <v>27.266272189349117</v>
      </c>
      <c r="G1571" s="1">
        <f>IFERROR(MAX(0,#REF!-#REF!),0)</f>
        <v>0</v>
      </c>
      <c r="H1571" s="1">
        <f>IFERROR(#REF!+#REF!,0)</f>
        <v>0</v>
      </c>
      <c r="I1571" s="2">
        <f>IFERROR(AVERAGEIF(Customer_Revenue[[#This Row],[4/1/2022]:[9/30/2022]], "&gt;0"),0)</f>
        <v>192</v>
      </c>
      <c r="J1571" s="1">
        <f>IFERROR(AVEDEV(Customer_Revenue[[#This Row],[4/1/2022]:[9/30/2022]]),0)</f>
        <v>43.914293552812083</v>
      </c>
      <c r="K1571" s="1">
        <f>IFERROR(MAX(0,Customer_Revenue[[#This Row],[Q3 Mean]]-Customer_Revenue[[#This Row],[Q3 Mean Absolute Deviation]]),0)</f>
        <v>148.08570644718793</v>
      </c>
      <c r="L1571" s="1">
        <f>IFERROR(MAX(0,Customer_Revenue[[#This Row],[Q3 Mean]]+Customer_Revenue[[#This Row],[Q3 Mean Absolute Deviation]]),0)</f>
        <v>235.91429355281207</v>
      </c>
      <c r="M1571" s="2">
        <f>IFERROR(AVERAGEIF(Customer_Revenue[[#This Row],[10/1/2021]:[3/31/2022]], "&gt;0"),0)</f>
        <v>346.13</v>
      </c>
      <c r="N1571" s="1">
        <f>IFERROR(AVEDEV(Customer_Revenue[[#This Row],[10/1/2021]:[3/31/2022]]),0)</f>
        <v>84.901155555555562</v>
      </c>
      <c r="O1571" s="1">
        <f>IFERROR(MAX(0,#REF!-#REF!),0)</f>
        <v>0</v>
      </c>
      <c r="P1571" s="1">
        <f>IFERROR(#REF!+#REF!,0)</f>
        <v>0</v>
      </c>
      <c r="Q1571">
        <v>15737</v>
      </c>
      <c r="BV1571">
        <v>0</v>
      </c>
      <c r="CA1571">
        <v>0</v>
      </c>
      <c r="CF1571">
        <v>0</v>
      </c>
      <c r="CK1571" s="17">
        <v>0</v>
      </c>
      <c r="CP1571">
        <v>0</v>
      </c>
      <c r="CU1571">
        <v>0</v>
      </c>
      <c r="CZ1571">
        <v>276</v>
      </c>
      <c r="DE1571">
        <v>0</v>
      </c>
      <c r="DJ1571">
        <v>0</v>
      </c>
      <c r="DO1571">
        <v>0</v>
      </c>
      <c r="DT1571">
        <v>-276</v>
      </c>
      <c r="DY1571">
        <v>0</v>
      </c>
      <c r="ED1571">
        <v>0</v>
      </c>
      <c r="EI1571">
        <v>416.26</v>
      </c>
      <c r="EN1571">
        <v>0</v>
      </c>
      <c r="ES1571">
        <v>0</v>
      </c>
      <c r="EX1571">
        <v>0</v>
      </c>
      <c r="FC1571">
        <v>0</v>
      </c>
      <c r="FH1571">
        <v>0</v>
      </c>
      <c r="FM1571">
        <v>0</v>
      </c>
      <c r="FR1571">
        <v>192</v>
      </c>
      <c r="FW1571">
        <v>0</v>
      </c>
      <c r="GB1571">
        <v>0</v>
      </c>
      <c r="GG1571">
        <v>0</v>
      </c>
      <c r="GL1571">
        <v>0</v>
      </c>
      <c r="GQ1571">
        <v>0</v>
      </c>
      <c r="GV1571">
        <v>0</v>
      </c>
      <c r="HA1571">
        <v>0</v>
      </c>
      <c r="HF1571">
        <v>0</v>
      </c>
      <c r="HK1571">
        <v>0</v>
      </c>
      <c r="HP1571">
        <v>0</v>
      </c>
      <c r="HU1571">
        <v>0</v>
      </c>
      <c r="HZ1571">
        <v>0</v>
      </c>
      <c r="IB1571">
        <v>-608.26</v>
      </c>
      <c r="IE1571">
        <v>0</v>
      </c>
      <c r="IJ1571">
        <v>0</v>
      </c>
      <c r="IO1571">
        <v>0</v>
      </c>
      <c r="IT1571">
        <v>0</v>
      </c>
      <c r="IY1571">
        <v>0</v>
      </c>
      <c r="JD1571">
        <v>0</v>
      </c>
      <c r="JI1571">
        <v>0</v>
      </c>
      <c r="JN1571">
        <v>0</v>
      </c>
    </row>
    <row r="1572" spans="1:278" x14ac:dyDescent="0.3">
      <c r="A1572" s="2">
        <f>IFERROR(AVERAGEIF(Customer_Revenue[[#This Row],[1/3/2022]:[3/31/2022]], "&gt;0"), 0)</f>
        <v>60.898333333333333</v>
      </c>
      <c r="B1572" s="1">
        <f>IFERROR(AVEDEV(Customer_Revenue[[#This Row],[1/3/2022]:[3/31/2022]]),0)</f>
        <v>0.67722222222222206</v>
      </c>
      <c r="C1572" s="1">
        <f>IFERROR(MAX(0,#REF!-#REF!),0)</f>
        <v>0</v>
      </c>
      <c r="D1572" s="1">
        <f>IFERROR(#REF!+#REF!,0)</f>
        <v>0</v>
      </c>
      <c r="E1572" s="2">
        <f>IFERROR(AVERAGEIF(Customer_Revenue[[#This Row],[4/1/2022]:[6/30/2022]], "&gt;0"), 0)</f>
        <v>63.58428571428572</v>
      </c>
      <c r="F1572" s="1">
        <f>IFERROR(AVEDEV(Customer_Revenue[[#This Row],[4/1/2022]:[6/30/2022]]),0)</f>
        <v>0.93469387755102262</v>
      </c>
      <c r="G1572" s="1">
        <f>IFERROR(MAX(0,#REF!-#REF!),0)</f>
        <v>0</v>
      </c>
      <c r="H1572" s="1">
        <f>IFERROR(#REF!+#REF!,0)</f>
        <v>0</v>
      </c>
      <c r="I1572" s="2">
        <f>IFERROR(AVERAGEIF(Customer_Revenue[[#This Row],[4/1/2022]:[9/30/2022]], "&gt;0"),0)</f>
        <v>64.175384615384615</v>
      </c>
      <c r="J1572" s="1">
        <f>IFERROR(AVEDEV(Customer_Revenue[[#This Row],[4/1/2022]:[9/30/2022]]),0)</f>
        <v>0.95798816568047418</v>
      </c>
      <c r="K1572" s="1">
        <f>IFERROR(MAX(0,Customer_Revenue[[#This Row],[Q3 Mean]]-Customer_Revenue[[#This Row],[Q3 Mean Absolute Deviation]]),0)</f>
        <v>63.21739644970414</v>
      </c>
      <c r="L1572" s="1">
        <f>IFERROR(MAX(0,Customer_Revenue[[#This Row],[Q3 Mean]]+Customer_Revenue[[#This Row],[Q3 Mean Absolute Deviation]]),0)</f>
        <v>65.133372781065091</v>
      </c>
      <c r="M1572" s="2">
        <f>IFERROR(AVERAGEIF(Customer_Revenue[[#This Row],[10/1/2021]:[3/31/2022]], "&gt;0"),0)</f>
        <v>60.434999999999988</v>
      </c>
      <c r="N1572" s="1">
        <f>IFERROR(AVEDEV(Customer_Revenue[[#This Row],[10/1/2021]:[3/31/2022]]),0)</f>
        <v>0.69499999999999884</v>
      </c>
      <c r="O1572" s="1">
        <f>IFERROR(MAX(0,#REF!-#REF!),0)</f>
        <v>0</v>
      </c>
      <c r="P1572" s="1">
        <f>IFERROR(#REF!+#REF!,0)</f>
        <v>0</v>
      </c>
      <c r="Q1572">
        <v>15756</v>
      </c>
      <c r="AX1572">
        <v>59.74</v>
      </c>
      <c r="BH1572">
        <v>59.74</v>
      </c>
      <c r="BR1572">
        <v>59.74</v>
      </c>
      <c r="CB1572">
        <v>59.74</v>
      </c>
      <c r="CK1572" s="17"/>
      <c r="CL1572">
        <v>59.74</v>
      </c>
      <c r="CV1572">
        <v>60.68</v>
      </c>
      <c r="DF1572">
        <v>60.68</v>
      </c>
      <c r="DP1572">
        <v>60.68</v>
      </c>
      <c r="DZ1572">
        <v>60.68</v>
      </c>
      <c r="EJ1572">
        <v>62.93</v>
      </c>
      <c r="ET1572">
        <v>62.93</v>
      </c>
      <c r="FI1572">
        <v>62.93</v>
      </c>
      <c r="FN1572">
        <v>62.93</v>
      </c>
      <c r="FX1572">
        <v>62.93</v>
      </c>
      <c r="GH1572">
        <v>62.93</v>
      </c>
      <c r="GR1572">
        <v>65.22</v>
      </c>
      <c r="HB1572">
        <v>65.22</v>
      </c>
      <c r="HL1572">
        <v>65.22</v>
      </c>
      <c r="HV1572">
        <v>65.22</v>
      </c>
      <c r="IF1572">
        <v>65.22</v>
      </c>
      <c r="IP1572">
        <v>64.510000000000005</v>
      </c>
      <c r="IZ1572">
        <v>64.510000000000005</v>
      </c>
      <c r="JJ1572">
        <v>64.510000000000005</v>
      </c>
    </row>
    <row r="1573" spans="1:278" x14ac:dyDescent="0.3">
      <c r="A1573" s="2">
        <f>IFERROR(AVERAGEIF(Customer_Revenue[[#This Row],[1/3/2022]:[3/31/2022]], "&gt;0"), 0)</f>
        <v>45.985000000000007</v>
      </c>
      <c r="B1573" s="1">
        <f>IFERROR(AVEDEV(Customer_Revenue[[#This Row],[1/3/2022]:[3/31/2022]]),0)</f>
        <v>0.62500000000000477</v>
      </c>
      <c r="C1573" s="1">
        <f>IFERROR(MAX(0,#REF!-#REF!),0)</f>
        <v>0</v>
      </c>
      <c r="D1573" s="1">
        <f>IFERROR(#REF!+#REF!,0)</f>
        <v>0</v>
      </c>
      <c r="E1573" s="2">
        <f>IFERROR(AVERAGEIF(Customer_Revenue[[#This Row],[4/1/2022]:[6/30/2022]], "&gt;0"), 0)</f>
        <v>48.514285714285712</v>
      </c>
      <c r="F1573" s="1">
        <f>IFERROR(AVEDEV(Customer_Revenue[[#This Row],[4/1/2022]:[6/30/2022]]),0)</f>
        <v>0.93469387755101963</v>
      </c>
      <c r="G1573" s="1">
        <f>IFERROR(MAX(0,#REF!-#REF!),0)</f>
        <v>0</v>
      </c>
      <c r="H1573" s="1">
        <f>IFERROR(#REF!+#REF!,0)</f>
        <v>0</v>
      </c>
      <c r="I1573" s="2">
        <f>IFERROR(AVERAGEIF(Customer_Revenue[[#This Row],[4/1/2022]:[9/30/2022]], "&gt;0"),0)</f>
        <v>49.105384615384608</v>
      </c>
      <c r="J1573" s="1">
        <f>IFERROR(AVEDEV(Customer_Revenue[[#This Row],[4/1/2022]:[9/30/2022]]),0)</f>
        <v>0.95798816568047418</v>
      </c>
      <c r="K1573" s="1">
        <f>IFERROR(MAX(0,Customer_Revenue[[#This Row],[Q3 Mean]]-Customer_Revenue[[#This Row],[Q3 Mean Absolute Deviation]]),0)</f>
        <v>48.147396449704132</v>
      </c>
      <c r="L1573" s="1">
        <f>IFERROR(MAX(0,Customer_Revenue[[#This Row],[Q3 Mean]]+Customer_Revenue[[#This Row],[Q3 Mean Absolute Deviation]]),0)</f>
        <v>50.063372781065084</v>
      </c>
      <c r="M1573" s="2">
        <f>IFERROR(AVERAGEIF(Customer_Revenue[[#This Row],[10/1/2021]:[3/31/2022]], "&gt;0"),0)</f>
        <v>45.891250000000007</v>
      </c>
      <c r="N1573" s="1">
        <f>IFERROR(AVEDEV(Customer_Revenue[[#This Row],[10/1/2021]:[3/31/2022]]),0)</f>
        <v>18.204793388429746</v>
      </c>
      <c r="O1573" s="1">
        <f>IFERROR(MAX(0,#REF!-#REF!),0)</f>
        <v>0</v>
      </c>
      <c r="P1573" s="1">
        <f>IFERROR(#REF!+#REF!,0)</f>
        <v>0</v>
      </c>
      <c r="Q1573">
        <v>15769</v>
      </c>
      <c r="BB1573">
        <v>0</v>
      </c>
      <c r="BG1573">
        <v>45.61</v>
      </c>
      <c r="BL1573">
        <v>0</v>
      </c>
      <c r="BQ1573">
        <v>0</v>
      </c>
      <c r="CB1573">
        <v>45.61</v>
      </c>
      <c r="CK1573" s="17"/>
      <c r="CL1573">
        <v>45.61</v>
      </c>
      <c r="CV1573">
        <v>45.61</v>
      </c>
      <c r="DF1573">
        <v>45.61</v>
      </c>
      <c r="DP1573">
        <v>45.61</v>
      </c>
      <c r="DZ1573">
        <v>45.61</v>
      </c>
      <c r="EJ1573">
        <v>47.86</v>
      </c>
      <c r="ET1573">
        <v>47.86</v>
      </c>
      <c r="FD1573">
        <v>47.86</v>
      </c>
      <c r="FN1573">
        <v>47.86</v>
      </c>
      <c r="FX1573">
        <v>47.86</v>
      </c>
      <c r="GH1573">
        <v>47.86</v>
      </c>
      <c r="GR1573">
        <v>50.15</v>
      </c>
      <c r="HB1573">
        <v>50.15</v>
      </c>
      <c r="HL1573">
        <v>50.15</v>
      </c>
      <c r="HV1573">
        <v>50.15</v>
      </c>
      <c r="IF1573">
        <v>50.15</v>
      </c>
      <c r="IP1573">
        <v>49.44</v>
      </c>
      <c r="IZ1573">
        <v>49.44</v>
      </c>
      <c r="JJ1573">
        <v>49.44</v>
      </c>
    </row>
    <row r="1574" spans="1:278" x14ac:dyDescent="0.3">
      <c r="A1574" s="2">
        <f>IFERROR(AVERAGEIF(Customer_Revenue[[#This Row],[1/3/2022]:[3/31/2022]], "&gt;0"), 0)</f>
        <v>54.785000000000004</v>
      </c>
      <c r="B1574" s="1">
        <f>IFERROR(AVEDEV(Customer_Revenue[[#This Row],[1/3/2022]:[3/31/2022]]),0)</f>
        <v>0.54166666666666785</v>
      </c>
      <c r="C1574" s="1">
        <f>IFERROR(MAX(0,#REF!-#REF!),0)</f>
        <v>0</v>
      </c>
      <c r="D1574" s="1">
        <f>IFERROR(#REF!+#REF!,0)</f>
        <v>0</v>
      </c>
      <c r="E1574" s="2">
        <f>IFERROR(AVERAGEIF(Customer_Revenue[[#This Row],[4/1/2022]:[6/30/2022]], "&gt;0"), 0)</f>
        <v>56.544285714285706</v>
      </c>
      <c r="F1574" s="1">
        <f>IFERROR(AVEDEV(Customer_Revenue[[#This Row],[4/1/2022]:[6/30/2022]]),0)</f>
        <v>0.19183673469387738</v>
      </c>
      <c r="G1574" s="1">
        <f>IFERROR(MAX(0,#REF!-#REF!),0)</f>
        <v>0</v>
      </c>
      <c r="H1574" s="1">
        <f>IFERROR(#REF!+#REF!,0)</f>
        <v>0</v>
      </c>
      <c r="I1574" s="2">
        <f>IFERROR(AVERAGEIF(Customer_Revenue[[#This Row],[4/1/2022]:[9/30/2022]], "&gt;0"),0)</f>
        <v>56.664615384615381</v>
      </c>
      <c r="J1574" s="1">
        <f>IFERROR(AVEDEV(Customer_Revenue[[#This Row],[4/1/2022]:[9/30/2022]]),0)</f>
        <v>0.19585798816568292</v>
      </c>
      <c r="K1574" s="1">
        <f>IFERROR(MAX(0,Customer_Revenue[[#This Row],[Q3 Mean]]-Customer_Revenue[[#This Row],[Q3 Mean Absolute Deviation]]),0)</f>
        <v>56.468757396449696</v>
      </c>
      <c r="L1574" s="1">
        <f>IFERROR(MAX(0,Customer_Revenue[[#This Row],[Q3 Mean]]+Customer_Revenue[[#This Row],[Q3 Mean Absolute Deviation]]),0)</f>
        <v>56.860473372781065</v>
      </c>
      <c r="M1574" s="2">
        <f>IFERROR(AVERAGEIF(Customer_Revenue[[#This Row],[10/1/2021]:[3/31/2022]], "&gt;0"),0)</f>
        <v>54.703749999999999</v>
      </c>
      <c r="N1574" s="1">
        <f>IFERROR(AVEDEV(Customer_Revenue[[#This Row],[10/1/2021]:[3/31/2022]]),0)</f>
        <v>0.4265624999999984</v>
      </c>
      <c r="O1574" s="1">
        <f>IFERROR(MAX(0,#REF!-#REF!),0)</f>
        <v>0</v>
      </c>
      <c r="P1574" s="1">
        <f>IFERROR(#REF!+#REF!,0)</f>
        <v>0</v>
      </c>
      <c r="Q1574">
        <v>15799</v>
      </c>
      <c r="BR1574">
        <v>54.46</v>
      </c>
      <c r="CB1574">
        <v>54.46</v>
      </c>
      <c r="CK1574" s="17"/>
      <c r="CL1574">
        <v>54.46</v>
      </c>
      <c r="CV1574">
        <v>54.46</v>
      </c>
      <c r="DG1574">
        <v>54.46</v>
      </c>
      <c r="DR1574">
        <v>54.46</v>
      </c>
      <c r="DZ1574">
        <v>54.46</v>
      </c>
      <c r="EK1574">
        <v>56.41</v>
      </c>
      <c r="ET1574">
        <v>56.41</v>
      </c>
      <c r="FD1574">
        <v>56.41</v>
      </c>
      <c r="FO1574">
        <v>56.41</v>
      </c>
      <c r="FX1574">
        <v>56.41</v>
      </c>
      <c r="GH1574">
        <v>56.41</v>
      </c>
      <c r="GR1574">
        <v>56.88</v>
      </c>
      <c r="HB1574">
        <v>56.88</v>
      </c>
      <c r="HL1574">
        <v>56.88</v>
      </c>
      <c r="HV1574">
        <v>56.88</v>
      </c>
      <c r="IF1574">
        <v>56.88</v>
      </c>
      <c r="IP1574">
        <v>56.73</v>
      </c>
      <c r="IZ1574">
        <v>56.73</v>
      </c>
      <c r="JJ1574">
        <v>56.73</v>
      </c>
    </row>
    <row r="1575" spans="1:278" x14ac:dyDescent="0.3">
      <c r="A1575" s="2">
        <f>IFERROR(AVERAGEIF(Customer_Revenue[[#This Row],[1/3/2022]:[3/31/2022]], "&gt;0"), 0)</f>
        <v>277.55</v>
      </c>
      <c r="B1575" s="1">
        <f>IFERROR(AVEDEV(Customer_Revenue[[#This Row],[1/3/2022]:[3/31/2022]]),0)</f>
        <v>195.79999999999998</v>
      </c>
      <c r="C1575" s="1">
        <f>IFERROR(MAX(0,#REF!-#REF!),0)</f>
        <v>0</v>
      </c>
      <c r="D1575" s="1">
        <f>IFERROR(#REF!+#REF!,0)</f>
        <v>0</v>
      </c>
      <c r="E1575" s="2">
        <f>IFERROR(AVERAGEIF(Customer_Revenue[[#This Row],[4/1/2022]:[6/30/2022]], "&gt;0"), 0)</f>
        <v>170</v>
      </c>
      <c r="F1575" s="1">
        <f>IFERROR(AVEDEV(Customer_Revenue[[#This Row],[4/1/2022]:[6/30/2022]]),0)</f>
        <v>0</v>
      </c>
      <c r="G1575" s="1">
        <f>IFERROR(MAX(0,#REF!-#REF!),0)</f>
        <v>0</v>
      </c>
      <c r="H1575" s="1">
        <f>IFERROR(#REF!+#REF!,0)</f>
        <v>0</v>
      </c>
      <c r="I1575" s="2">
        <f>IFERROR(AVERAGEIF(Customer_Revenue[[#This Row],[4/1/2022]:[9/30/2022]], "&gt;0"),0)</f>
        <v>151.37</v>
      </c>
      <c r="J1575" s="1">
        <f>IFERROR(AVEDEV(Customer_Revenue[[#This Row],[4/1/2022]:[9/30/2022]]),0)</f>
        <v>67.275555555555556</v>
      </c>
      <c r="K1575" s="1">
        <f>IFERROR(MAX(0,Customer_Revenue[[#This Row],[Q3 Mean]]-Customer_Revenue[[#This Row],[Q3 Mean Absolute Deviation]]),0)</f>
        <v>84.094444444444449</v>
      </c>
      <c r="L1575" s="1">
        <f>IFERROR(MAX(0,Customer_Revenue[[#This Row],[Q3 Mean]]+Customer_Revenue[[#This Row],[Q3 Mean Absolute Deviation]]),0)</f>
        <v>218.64555555555557</v>
      </c>
      <c r="M1575" s="2">
        <f>IFERROR(AVERAGEIF(Customer_Revenue[[#This Row],[10/1/2021]:[3/31/2022]], "&gt;0"),0)</f>
        <v>277.55</v>
      </c>
      <c r="N1575" s="1">
        <f>IFERROR(AVEDEV(Customer_Revenue[[#This Row],[10/1/2021]:[3/31/2022]]),0)</f>
        <v>195.79999999999998</v>
      </c>
      <c r="O1575" s="1">
        <f>IFERROR(MAX(0,#REF!-#REF!),0)</f>
        <v>0</v>
      </c>
      <c r="P1575" s="1">
        <f>IFERROR(#REF!+#REF!,0)</f>
        <v>0</v>
      </c>
      <c r="Q1575">
        <v>15819</v>
      </c>
      <c r="CK1575" s="17"/>
      <c r="CP1575">
        <v>571.25</v>
      </c>
      <c r="CR1575">
        <v>200.35</v>
      </c>
      <c r="EF1575">
        <v>61.05</v>
      </c>
      <c r="GN1575">
        <v>170</v>
      </c>
      <c r="IT1575">
        <v>0</v>
      </c>
      <c r="IV1575">
        <v>132.74</v>
      </c>
    </row>
    <row r="1576" spans="1:278" x14ac:dyDescent="0.3">
      <c r="A1576" s="2">
        <f>IFERROR(AVERAGEIF(Customer_Revenue[[#This Row],[1/3/2022]:[3/31/2022]], "&gt;0"), 0)</f>
        <v>92.335000000000008</v>
      </c>
      <c r="B1576" s="1">
        <f>IFERROR(AVEDEV(Customer_Revenue[[#This Row],[1/3/2022]:[3/31/2022]]),0)</f>
        <v>45.162222222222226</v>
      </c>
      <c r="C1576" s="1">
        <f>IFERROR(MAX(0,#REF!-#REF!),0)</f>
        <v>0</v>
      </c>
      <c r="D1576" s="1">
        <f>IFERROR(#REF!+#REF!,0)</f>
        <v>0</v>
      </c>
      <c r="E1576" s="2">
        <f>IFERROR(AVERAGEIF(Customer_Revenue[[#This Row],[4/1/2022]:[6/30/2022]], "&gt;0"), 0)</f>
        <v>460.6516666666667</v>
      </c>
      <c r="F1576" s="1">
        <f>IFERROR(AVEDEV(Customer_Revenue[[#This Row],[4/1/2022]:[6/30/2022]]),0)</f>
        <v>322.47625000000005</v>
      </c>
      <c r="G1576" s="1">
        <f>IFERROR(MAX(0,#REF!-#REF!),0)</f>
        <v>0</v>
      </c>
      <c r="H1576" s="1">
        <f>IFERROR(#REF!+#REF!,0)</f>
        <v>0</v>
      </c>
      <c r="I1576" s="2">
        <f>IFERROR(AVERAGEIF(Customer_Revenue[[#This Row],[4/1/2022]:[9/30/2022]], "&gt;0"),0)</f>
        <v>602.64249999999993</v>
      </c>
      <c r="J1576" s="1">
        <f>IFERROR(AVEDEV(Customer_Revenue[[#This Row],[4/1/2022]:[9/30/2022]]),0)</f>
        <v>405.545595567867</v>
      </c>
      <c r="K1576" s="1">
        <f>IFERROR(MAX(0,Customer_Revenue[[#This Row],[Q3 Mean]]-Customer_Revenue[[#This Row],[Q3 Mean Absolute Deviation]]),0)</f>
        <v>197.09690443213293</v>
      </c>
      <c r="L1576" s="1">
        <f>IFERROR(MAX(0,Customer_Revenue[[#This Row],[Q3 Mean]]+Customer_Revenue[[#This Row],[Q3 Mean Absolute Deviation]]),0)</f>
        <v>1008.1880955678669</v>
      </c>
      <c r="M1576" s="2">
        <f>IFERROR(AVERAGEIF(Customer_Revenue[[#This Row],[10/1/2021]:[3/31/2022]], "&gt;0"),0)</f>
        <v>92.335000000000008</v>
      </c>
      <c r="N1576" s="1">
        <f>IFERROR(AVEDEV(Customer_Revenue[[#This Row],[10/1/2021]:[3/31/2022]]),0)</f>
        <v>45.162222222222226</v>
      </c>
      <c r="O1576" s="1">
        <f>IFERROR(MAX(0,#REF!-#REF!),0)</f>
        <v>0</v>
      </c>
      <c r="P1576" s="1">
        <f>IFERROR(#REF!+#REF!,0)</f>
        <v>0</v>
      </c>
      <c r="Q1576">
        <v>15832</v>
      </c>
      <c r="CK1576" s="17"/>
      <c r="DN1576">
        <v>55.37</v>
      </c>
      <c r="DS1576">
        <v>0</v>
      </c>
      <c r="EH1576">
        <v>129.30000000000001</v>
      </c>
      <c r="EW1576">
        <v>122.46</v>
      </c>
      <c r="EZ1576">
        <v>-14.44</v>
      </c>
      <c r="FI1576">
        <v>302.54000000000002</v>
      </c>
      <c r="FQ1576">
        <v>89.51</v>
      </c>
      <c r="FV1576">
        <v>1321.5</v>
      </c>
      <c r="GQ1576">
        <v>638.71</v>
      </c>
      <c r="GT1576">
        <v>-68.25</v>
      </c>
      <c r="GZ1576">
        <v>289.19</v>
      </c>
      <c r="HE1576">
        <v>74.73</v>
      </c>
      <c r="HO1576">
        <v>1021.03</v>
      </c>
      <c r="HT1576">
        <v>691.93</v>
      </c>
      <c r="HY1576">
        <v>0</v>
      </c>
      <c r="ID1576">
        <v>964.24</v>
      </c>
      <c r="IN1576">
        <v>1159.8599999999999</v>
      </c>
      <c r="IS1576">
        <v>137.12</v>
      </c>
      <c r="JC1576">
        <v>695.57</v>
      </c>
      <c r="JH1576">
        <v>695.55</v>
      </c>
      <c r="JM1576">
        <v>1192.52</v>
      </c>
      <c r="JR1576">
        <v>245.82</v>
      </c>
    </row>
    <row r="1577" spans="1:278" x14ac:dyDescent="0.3">
      <c r="A1577" s="2">
        <f>IFERROR(AVERAGEIF(Customer_Revenue[[#This Row],[1/3/2022]:[3/31/2022]], "&gt;0"), 0)</f>
        <v>21.425000000000001</v>
      </c>
      <c r="B1577" s="1">
        <f>IFERROR(AVEDEV(Customer_Revenue[[#This Row],[1/3/2022]:[3/31/2022]]),0)</f>
        <v>0.94500000000000028</v>
      </c>
      <c r="C1577" s="1">
        <f>IFERROR(MAX(0,#REF!-#REF!),0)</f>
        <v>0</v>
      </c>
      <c r="D1577" s="1">
        <f>IFERROR(#REF!+#REF!,0)</f>
        <v>0</v>
      </c>
      <c r="E1577" s="2">
        <f>IFERROR(AVERAGEIF(Customer_Revenue[[#This Row],[4/1/2022]:[6/30/2022]], "&gt;0"), 0)</f>
        <v>23</v>
      </c>
      <c r="F1577" s="1">
        <f>IFERROR(AVEDEV(Customer_Revenue[[#This Row],[4/1/2022]:[6/30/2022]]),0)</f>
        <v>10.222222222222221</v>
      </c>
      <c r="G1577" s="1">
        <f>IFERROR(MAX(0,#REF!-#REF!),0)</f>
        <v>0</v>
      </c>
      <c r="H1577" s="1">
        <f>IFERROR(#REF!+#REF!,0)</f>
        <v>0</v>
      </c>
      <c r="I1577" s="2">
        <f>IFERROR(AVERAGEIF(Customer_Revenue[[#This Row],[4/1/2022]:[9/30/2022]], "&gt;0"),0)</f>
        <v>23</v>
      </c>
      <c r="J1577" s="1">
        <f>IFERROR(AVEDEV(Customer_Revenue[[#This Row],[4/1/2022]:[9/30/2022]]),0)</f>
        <v>10.222222222222221</v>
      </c>
      <c r="K1577" s="1">
        <f>IFERROR(MAX(0,Customer_Revenue[[#This Row],[Q3 Mean]]-Customer_Revenue[[#This Row],[Q3 Mean Absolute Deviation]]),0)</f>
        <v>12.777777777777779</v>
      </c>
      <c r="L1577" s="1">
        <f>IFERROR(MAX(0,Customer_Revenue[[#This Row],[Q3 Mean]]+Customer_Revenue[[#This Row],[Q3 Mean Absolute Deviation]]),0)</f>
        <v>33.222222222222221</v>
      </c>
      <c r="M1577" s="2">
        <f>IFERROR(AVERAGEIF(Customer_Revenue[[#This Row],[10/1/2021]:[3/31/2022]], "&gt;0"),0)</f>
        <v>21.425000000000001</v>
      </c>
      <c r="N1577" s="1">
        <f>IFERROR(AVEDEV(Customer_Revenue[[#This Row],[10/1/2021]:[3/31/2022]]),0)</f>
        <v>0.94500000000000028</v>
      </c>
      <c r="O1577" s="1">
        <f>IFERROR(MAX(0,#REF!-#REF!),0)</f>
        <v>0</v>
      </c>
      <c r="P1577" s="1">
        <f>IFERROR(#REF!+#REF!,0)</f>
        <v>0</v>
      </c>
      <c r="Q1577">
        <v>15837</v>
      </c>
      <c r="CK1577" s="17"/>
      <c r="CV1577">
        <v>20.75</v>
      </c>
      <c r="DA1577">
        <v>20.75</v>
      </c>
      <c r="DF1577">
        <v>20.75</v>
      </c>
      <c r="DK1577">
        <v>20.75</v>
      </c>
      <c r="DP1577">
        <v>20.75</v>
      </c>
      <c r="DU1577">
        <v>20.75</v>
      </c>
      <c r="DZ1577">
        <v>20.75</v>
      </c>
      <c r="EE1577">
        <v>23</v>
      </c>
      <c r="EJ1577">
        <v>23</v>
      </c>
      <c r="EO1577">
        <v>23</v>
      </c>
      <c r="EY1577">
        <v>23</v>
      </c>
      <c r="FI1577">
        <v>23</v>
      </c>
      <c r="FS1577">
        <v>0</v>
      </c>
    </row>
    <row r="1578" spans="1:278" x14ac:dyDescent="0.3">
      <c r="A1578" s="2">
        <f>IFERROR(AVERAGEIF(Customer_Revenue[[#This Row],[1/3/2022]:[3/31/2022]], "&gt;0"), 0)</f>
        <v>52.992000000000004</v>
      </c>
      <c r="B1578" s="1">
        <f>IFERROR(AVEDEV(Customer_Revenue[[#This Row],[1/3/2022]:[3/31/2022]]),0)</f>
        <v>6.3152000000000017</v>
      </c>
      <c r="C1578" s="1">
        <f>IFERROR(MAX(0,#REF!-#REF!),0)</f>
        <v>0</v>
      </c>
      <c r="D1578" s="1">
        <f>IFERROR(#REF!+#REF!,0)</f>
        <v>0</v>
      </c>
      <c r="E1578" s="2">
        <f>IFERROR(AVERAGEIF(Customer_Revenue[[#This Row],[4/1/2022]:[6/30/2022]], "&gt;0"), 0)</f>
        <v>50.363333333333337</v>
      </c>
      <c r="F1578" s="1">
        <f>IFERROR(AVEDEV(Customer_Revenue[[#This Row],[4/1/2022]:[6/30/2022]]),0)</f>
        <v>0.77777777777777857</v>
      </c>
      <c r="G1578" s="1">
        <f>IFERROR(MAX(0,#REF!-#REF!),0)</f>
        <v>0</v>
      </c>
      <c r="H1578" s="1">
        <f>IFERROR(#REF!+#REF!,0)</f>
        <v>0</v>
      </c>
      <c r="I1578" s="2">
        <f>IFERROR(AVERAGEIF(Customer_Revenue[[#This Row],[4/1/2022]:[9/30/2022]], "&gt;0"),0)</f>
        <v>49.505833333333335</v>
      </c>
      <c r="J1578" s="1">
        <f>IFERROR(AVEDEV(Customer_Revenue[[#This Row],[4/1/2022]:[9/30/2022]]),0)</f>
        <v>0.88458333333333294</v>
      </c>
      <c r="K1578" s="1">
        <f>IFERROR(MAX(0,Customer_Revenue[[#This Row],[Q3 Mean]]-Customer_Revenue[[#This Row],[Q3 Mean Absolute Deviation]]),0)</f>
        <v>48.621250000000003</v>
      </c>
      <c r="L1578" s="1">
        <f>IFERROR(MAX(0,Customer_Revenue[[#This Row],[Q3 Mean]]+Customer_Revenue[[#This Row],[Q3 Mean Absolute Deviation]]),0)</f>
        <v>50.390416666666667</v>
      </c>
      <c r="M1578" s="2">
        <f>IFERROR(AVERAGEIF(Customer_Revenue[[#This Row],[10/1/2021]:[3/31/2022]], "&gt;0"),0)</f>
        <v>52.992000000000004</v>
      </c>
      <c r="N1578" s="1">
        <f>IFERROR(AVEDEV(Customer_Revenue[[#This Row],[10/1/2021]:[3/31/2022]]),0)</f>
        <v>6.3152000000000017</v>
      </c>
      <c r="O1578" s="1">
        <f>IFERROR(MAX(0,#REF!-#REF!),0)</f>
        <v>0</v>
      </c>
      <c r="P1578" s="1">
        <f>IFERROR(#REF!+#REF!,0)</f>
        <v>0</v>
      </c>
      <c r="Q1578">
        <v>15840</v>
      </c>
      <c r="CK1578" s="17"/>
      <c r="CZ1578">
        <v>48.31</v>
      </c>
      <c r="DJ1578">
        <v>48.31</v>
      </c>
      <c r="DT1578">
        <v>68.78</v>
      </c>
      <c r="ED1578">
        <v>49.78</v>
      </c>
      <c r="EN1578">
        <v>49.78</v>
      </c>
      <c r="EX1578">
        <v>49.78</v>
      </c>
      <c r="FH1578">
        <v>49.78</v>
      </c>
      <c r="FR1578">
        <v>49.78</v>
      </c>
      <c r="GB1578">
        <v>49.78</v>
      </c>
      <c r="GL1578">
        <v>51.53</v>
      </c>
      <c r="GV1578">
        <v>51.53</v>
      </c>
      <c r="HF1578">
        <v>45.17</v>
      </c>
      <c r="HP1578">
        <v>49.56</v>
      </c>
      <c r="HZ1578">
        <v>49.56</v>
      </c>
      <c r="IJ1578">
        <v>49.56</v>
      </c>
      <c r="IT1578">
        <v>49.02</v>
      </c>
      <c r="JD1578">
        <v>49.02</v>
      </c>
    </row>
    <row r="1579" spans="1:278" x14ac:dyDescent="0.3">
      <c r="A1579" s="2">
        <f>IFERROR(AVERAGEIF(Customer_Revenue[[#This Row],[1/3/2022]:[3/31/2022]], "&gt;0"), 0)</f>
        <v>120.575</v>
      </c>
      <c r="B1579" s="1">
        <f>IFERROR(AVEDEV(Customer_Revenue[[#This Row],[1/3/2022]:[3/31/2022]]),0)</f>
        <v>32.457499999999996</v>
      </c>
      <c r="C1579" s="1">
        <f>IFERROR(MAX(0,#REF!-#REF!),0)</f>
        <v>0</v>
      </c>
      <c r="D1579" s="1">
        <f>IFERROR(#REF!+#REF!,0)</f>
        <v>0</v>
      </c>
      <c r="E1579" s="2">
        <f>IFERROR(AVERAGEIF(Customer_Revenue[[#This Row],[4/1/2022]:[6/30/2022]], "&gt;0"), 0)</f>
        <v>152.52666666666667</v>
      </c>
      <c r="F1579" s="1">
        <f>IFERROR(AVEDEV(Customer_Revenue[[#This Row],[4/1/2022]:[6/30/2022]]),0)</f>
        <v>39.383265306122446</v>
      </c>
      <c r="G1579" s="1">
        <f>IFERROR(MAX(0,#REF!-#REF!),0)</f>
        <v>0</v>
      </c>
      <c r="H1579" s="1">
        <f>IFERROR(#REF!+#REF!,0)</f>
        <v>0</v>
      </c>
      <c r="I1579" s="2">
        <f>IFERROR(AVERAGEIF(Customer_Revenue[[#This Row],[4/1/2022]:[9/30/2022]], "&gt;0"),0)</f>
        <v>142.06500000000003</v>
      </c>
      <c r="J1579" s="1">
        <f>IFERROR(AVEDEV(Customer_Revenue[[#This Row],[4/1/2022]:[9/30/2022]]),0)</f>
        <v>35.245066666666659</v>
      </c>
      <c r="K1579" s="1">
        <f>IFERROR(MAX(0,Customer_Revenue[[#This Row],[Q3 Mean]]-Customer_Revenue[[#This Row],[Q3 Mean Absolute Deviation]]),0)</f>
        <v>106.81993333333337</v>
      </c>
      <c r="L1579" s="1">
        <f>IFERROR(MAX(0,Customer_Revenue[[#This Row],[Q3 Mean]]+Customer_Revenue[[#This Row],[Q3 Mean Absolute Deviation]]),0)</f>
        <v>177.31006666666667</v>
      </c>
      <c r="M1579" s="2">
        <f>IFERROR(AVERAGEIF(Customer_Revenue[[#This Row],[10/1/2021]:[3/31/2022]], "&gt;0"),0)</f>
        <v>120.575</v>
      </c>
      <c r="N1579" s="1">
        <f>IFERROR(AVEDEV(Customer_Revenue[[#This Row],[10/1/2021]:[3/31/2022]]),0)</f>
        <v>32.457499999999996</v>
      </c>
      <c r="O1579" s="1">
        <f>IFERROR(MAX(0,#REF!-#REF!),0)</f>
        <v>0</v>
      </c>
      <c r="P1579" s="1">
        <f>IFERROR(#REF!+#REF!,0)</f>
        <v>0</v>
      </c>
      <c r="Q1579">
        <v>15848</v>
      </c>
      <c r="CK1579" s="17"/>
      <c r="DI1579">
        <v>128.41</v>
      </c>
      <c r="DS1579">
        <v>171.92</v>
      </c>
      <c r="EC1579">
        <v>55.66</v>
      </c>
      <c r="EM1579">
        <v>126.31</v>
      </c>
      <c r="EW1579">
        <v>132.56</v>
      </c>
      <c r="FG1579">
        <v>159.56</v>
      </c>
      <c r="FQ1579">
        <v>203.20999999999998</v>
      </c>
      <c r="GA1579">
        <v>126.31</v>
      </c>
      <c r="GK1579">
        <v>128.06</v>
      </c>
      <c r="GQ1579">
        <v>0</v>
      </c>
      <c r="GU1579">
        <v>165.46</v>
      </c>
      <c r="HE1579">
        <v>132.21</v>
      </c>
      <c r="HO1579">
        <v>173.19</v>
      </c>
      <c r="HY1579">
        <v>96.68</v>
      </c>
      <c r="II1579">
        <v>133.91999999999999</v>
      </c>
      <c r="IS1579">
        <v>219.63</v>
      </c>
      <c r="JC1579">
        <v>135.41</v>
      </c>
      <c r="JH1579">
        <v>48</v>
      </c>
      <c r="JM1579">
        <v>134.71</v>
      </c>
    </row>
    <row r="1580" spans="1:278" x14ac:dyDescent="0.3">
      <c r="A1580" s="2">
        <f>IFERROR(AVERAGEIF(Customer_Revenue[[#This Row],[1/3/2022]:[3/31/2022]], "&gt;0"), 0)</f>
        <v>139.80000000000001</v>
      </c>
      <c r="B1580" s="1">
        <f>IFERROR(AVEDEV(Customer_Revenue[[#This Row],[1/3/2022]:[3/31/2022]]),0)</f>
        <v>16.060000000000002</v>
      </c>
      <c r="C1580" s="1">
        <f>IFERROR(MAX(0,#REF!-#REF!),0)</f>
        <v>0</v>
      </c>
      <c r="D1580" s="1">
        <f>IFERROR(#REF!+#REF!,0)</f>
        <v>0</v>
      </c>
      <c r="E1580" s="2">
        <f>IFERROR(AVERAGEIF(Customer_Revenue[[#This Row],[4/1/2022]:[6/30/2022]], "&gt;0"), 0)</f>
        <v>136.08000000000001</v>
      </c>
      <c r="F1580" s="1">
        <f>IFERROR(AVEDEV(Customer_Revenue[[#This Row],[4/1/2022]:[6/30/2022]]),0)</f>
        <v>53.937777777777782</v>
      </c>
      <c r="G1580" s="1">
        <f>IFERROR(MAX(0,#REF!-#REF!),0)</f>
        <v>0</v>
      </c>
      <c r="H1580" s="1">
        <f>IFERROR(#REF!+#REF!,0)</f>
        <v>0</v>
      </c>
      <c r="I1580" s="2">
        <f>IFERROR(AVERAGEIF(Customer_Revenue[[#This Row],[4/1/2022]:[9/30/2022]], "&gt;0"),0)</f>
        <v>143.86714285714288</v>
      </c>
      <c r="J1580" s="1">
        <f>IFERROR(AVEDEV(Customer_Revenue[[#This Row],[4/1/2022]:[9/30/2022]]),0)</f>
        <v>37.856406249999992</v>
      </c>
      <c r="K1580" s="1">
        <f>IFERROR(MAX(0,Customer_Revenue[[#This Row],[Q3 Mean]]-Customer_Revenue[[#This Row],[Q3 Mean Absolute Deviation]]),0)</f>
        <v>106.01073660714289</v>
      </c>
      <c r="L1580" s="1">
        <f>IFERROR(MAX(0,Customer_Revenue[[#This Row],[Q3 Mean]]+Customer_Revenue[[#This Row],[Q3 Mean Absolute Deviation]]),0)</f>
        <v>181.72354910714287</v>
      </c>
      <c r="M1580" s="2">
        <f>IFERROR(AVERAGEIF(Customer_Revenue[[#This Row],[10/1/2021]:[3/31/2022]], "&gt;0"),0)</f>
        <v>139.80000000000001</v>
      </c>
      <c r="N1580" s="1">
        <f>IFERROR(AVEDEV(Customer_Revenue[[#This Row],[10/1/2021]:[3/31/2022]]),0)</f>
        <v>16.060000000000002</v>
      </c>
      <c r="O1580" s="1">
        <f>IFERROR(MAX(0,#REF!-#REF!),0)</f>
        <v>0</v>
      </c>
      <c r="P1580" s="1">
        <f>IFERROR(#REF!+#REF!,0)</f>
        <v>0</v>
      </c>
      <c r="Q1580">
        <v>15849</v>
      </c>
      <c r="CK1580" s="17"/>
      <c r="DI1580">
        <v>128.41</v>
      </c>
      <c r="DS1580">
        <v>171.92</v>
      </c>
      <c r="EC1580">
        <v>126.31</v>
      </c>
      <c r="EM1580">
        <v>132.56</v>
      </c>
      <c r="EW1580">
        <v>126.31</v>
      </c>
      <c r="FG1580">
        <v>126.31</v>
      </c>
      <c r="FQ1580">
        <v>128.41</v>
      </c>
      <c r="FT1580">
        <v>74.8</v>
      </c>
      <c r="GA1580">
        <v>126.31</v>
      </c>
      <c r="GK1580">
        <v>128.06</v>
      </c>
      <c r="GQ1580">
        <v>0</v>
      </c>
      <c r="GT1580">
        <v>0</v>
      </c>
      <c r="GU1580">
        <v>242.36</v>
      </c>
      <c r="HE1580">
        <v>132.21</v>
      </c>
      <c r="HO1580">
        <v>173.19</v>
      </c>
      <c r="HY1580">
        <v>173.19</v>
      </c>
      <c r="II1580">
        <v>178.16</v>
      </c>
      <c r="IS1580">
        <v>134.71</v>
      </c>
      <c r="JC1580">
        <v>135.41</v>
      </c>
      <c r="JM1580">
        <v>134.71</v>
      </c>
    </row>
    <row r="1581" spans="1:278" x14ac:dyDescent="0.3">
      <c r="A1581" s="2">
        <f>IFERROR(AVERAGEIF(Customer_Revenue[[#This Row],[1/3/2022]:[3/31/2022]], "&gt;0"), 0)</f>
        <v>53.474999999999994</v>
      </c>
      <c r="B1581" s="1">
        <f>IFERROR(AVEDEV(Customer_Revenue[[#This Row],[1/3/2022]:[3/31/2022]]),0)</f>
        <v>4.3249999999999993</v>
      </c>
      <c r="C1581" s="1">
        <f>IFERROR(MAX(0,#REF!-#REF!),0)</f>
        <v>0</v>
      </c>
      <c r="D1581" s="1">
        <f>IFERROR(#REF!+#REF!,0)</f>
        <v>0</v>
      </c>
      <c r="E1581" s="2">
        <f>IFERROR(AVERAGEIF(Customer_Revenue[[#This Row],[4/1/2022]:[6/30/2022]], "&gt;0"), 0)</f>
        <v>58.305714285714295</v>
      </c>
      <c r="F1581" s="1">
        <f>IFERROR(AVEDEV(Customer_Revenue[[#This Row],[4/1/2022]:[6/30/2022]]),0)</f>
        <v>0.57795918367347099</v>
      </c>
      <c r="G1581" s="1">
        <f>IFERROR(MAX(0,#REF!-#REF!),0)</f>
        <v>0</v>
      </c>
      <c r="H1581" s="1">
        <f>IFERROR(#REF!+#REF!,0)</f>
        <v>0</v>
      </c>
      <c r="I1581" s="2">
        <f>IFERROR(AVERAGEIF(Customer_Revenue[[#This Row],[4/1/2022]:[9/30/2022]], "&gt;0"),0)</f>
        <v>58.531538461538467</v>
      </c>
      <c r="J1581" s="1">
        <f>IFERROR(AVEDEV(Customer_Revenue[[#This Row],[4/1/2022]:[9/30/2022]]),0)</f>
        <v>0.45017751479289647</v>
      </c>
      <c r="K1581" s="1">
        <f>IFERROR(MAX(0,Customer_Revenue[[#This Row],[Q3 Mean]]-Customer_Revenue[[#This Row],[Q3 Mean Absolute Deviation]]),0)</f>
        <v>58.081360946745569</v>
      </c>
      <c r="L1581" s="1">
        <f>IFERROR(MAX(0,Customer_Revenue[[#This Row],[Q3 Mean]]+Customer_Revenue[[#This Row],[Q3 Mean Absolute Deviation]]),0)</f>
        <v>58.981715976331365</v>
      </c>
      <c r="M1581" s="2">
        <f>IFERROR(AVERAGEIF(Customer_Revenue[[#This Row],[10/1/2021]:[3/31/2022]], "&gt;0"),0)</f>
        <v>53.474999999999994</v>
      </c>
      <c r="N1581" s="1">
        <f>IFERROR(AVEDEV(Customer_Revenue[[#This Row],[10/1/2021]:[3/31/2022]]),0)</f>
        <v>4.3249999999999993</v>
      </c>
      <c r="O1581" s="1">
        <f>IFERROR(MAX(0,#REF!-#REF!),0)</f>
        <v>0</v>
      </c>
      <c r="P1581" s="1">
        <f>IFERROR(#REF!+#REF!,0)</f>
        <v>0</v>
      </c>
      <c r="Q1581">
        <v>15852</v>
      </c>
      <c r="CK1581" s="17"/>
      <c r="DG1581">
        <v>53.3</v>
      </c>
      <c r="DQ1581">
        <v>57.8</v>
      </c>
      <c r="EA1581">
        <v>45</v>
      </c>
      <c r="EK1581">
        <v>57.8</v>
      </c>
      <c r="EU1581">
        <v>57.8</v>
      </c>
      <c r="FE1581">
        <v>57.8</v>
      </c>
      <c r="FO1581">
        <v>57.8</v>
      </c>
      <c r="FY1581">
        <v>57.8</v>
      </c>
      <c r="GI1581">
        <v>58.98</v>
      </c>
      <c r="GS1581">
        <v>58.98</v>
      </c>
      <c r="HC1581">
        <v>58.98</v>
      </c>
      <c r="HM1581">
        <v>58.98</v>
      </c>
      <c r="HW1581">
        <v>58.98</v>
      </c>
      <c r="IG1581">
        <v>58.98</v>
      </c>
      <c r="IQ1581">
        <v>58.61</v>
      </c>
      <c r="JA1581">
        <v>58.61</v>
      </c>
      <c r="JK1581">
        <v>58.61</v>
      </c>
    </row>
    <row r="1582" spans="1:278" x14ac:dyDescent="0.3">
      <c r="A1582" s="2">
        <f>IFERROR(AVERAGEIF(Customer_Revenue[[#This Row],[1/3/2022]:[3/31/2022]], "&gt;0"), 0)</f>
        <v>104.13428571428571</v>
      </c>
      <c r="B1582" s="1">
        <f>IFERROR(AVEDEV(Customer_Revenue[[#This Row],[1/3/2022]:[3/31/2022]]),0)</f>
        <v>20.964489795918357</v>
      </c>
      <c r="C1582" s="1">
        <f>IFERROR(MAX(0,#REF!-#REF!),0)</f>
        <v>0</v>
      </c>
      <c r="D1582" s="1">
        <f>IFERROR(#REF!+#REF!,0)</f>
        <v>0</v>
      </c>
      <c r="E1582" s="2">
        <f>IFERROR(AVERAGEIF(Customer_Revenue[[#This Row],[4/1/2022]:[6/30/2022]], "&gt;0"), 0)</f>
        <v>104.72999999999999</v>
      </c>
      <c r="F1582" s="1">
        <f>IFERROR(AVEDEV(Customer_Revenue[[#This Row],[4/1/2022]:[6/30/2022]]),0)</f>
        <v>39.554666666666691</v>
      </c>
      <c r="G1582" s="1">
        <f>IFERROR(MAX(0,#REF!-#REF!),0)</f>
        <v>0</v>
      </c>
      <c r="H1582" s="1">
        <f>IFERROR(#REF!+#REF!,0)</f>
        <v>0</v>
      </c>
      <c r="I1582" s="2">
        <f>IFERROR(AVERAGEIF(Customer_Revenue[[#This Row],[4/1/2022]:[9/30/2022]], "&gt;0"),0)</f>
        <v>97.329199999999986</v>
      </c>
      <c r="J1582" s="1">
        <f>IFERROR(AVEDEV(Customer_Revenue[[#This Row],[4/1/2022]:[9/30/2022]]),0)</f>
        <v>27.093596938775526</v>
      </c>
      <c r="K1582" s="1">
        <f>IFERROR(MAX(0,Customer_Revenue[[#This Row],[Q3 Mean]]-Customer_Revenue[[#This Row],[Q3 Mean Absolute Deviation]]),0)</f>
        <v>70.235603061224452</v>
      </c>
      <c r="L1582" s="1">
        <f>IFERROR(MAX(0,Customer_Revenue[[#This Row],[Q3 Mean]]+Customer_Revenue[[#This Row],[Q3 Mean Absolute Deviation]]),0)</f>
        <v>124.42279693877552</v>
      </c>
      <c r="M1582" s="2">
        <f>IFERROR(AVERAGEIF(Customer_Revenue[[#This Row],[10/1/2021]:[3/31/2022]], "&gt;0"),0)</f>
        <v>104.13428571428571</v>
      </c>
      <c r="N1582" s="1">
        <f>IFERROR(AVEDEV(Customer_Revenue[[#This Row],[10/1/2021]:[3/31/2022]]),0)</f>
        <v>20.964489795918357</v>
      </c>
      <c r="O1582" s="1">
        <f>IFERROR(MAX(0,#REF!-#REF!),0)</f>
        <v>0</v>
      </c>
      <c r="P1582" s="1">
        <f>IFERROR(#REF!+#REF!,0)</f>
        <v>0</v>
      </c>
      <c r="Q1582">
        <v>15854</v>
      </c>
      <c r="CK1582" s="17"/>
      <c r="DJ1582">
        <v>99.9</v>
      </c>
      <c r="DO1582">
        <v>177.51</v>
      </c>
      <c r="DT1582">
        <v>81</v>
      </c>
      <c r="DY1582">
        <v>81</v>
      </c>
      <c r="ED1582">
        <v>96.51</v>
      </c>
      <c r="EI1582">
        <v>96.51</v>
      </c>
      <c r="EN1582">
        <v>96.51</v>
      </c>
      <c r="ES1582">
        <v>129.76</v>
      </c>
      <c r="EX1582">
        <v>96.51</v>
      </c>
      <c r="FC1582">
        <v>173.51</v>
      </c>
      <c r="FH1582">
        <v>96.51</v>
      </c>
      <c r="FI1582">
        <v>-77</v>
      </c>
      <c r="FM1582">
        <v>94.25</v>
      </c>
      <c r="FR1582">
        <v>151.66</v>
      </c>
      <c r="FT1582">
        <v>-55.84</v>
      </c>
      <c r="FW1582">
        <v>94.25</v>
      </c>
      <c r="GB1582">
        <v>86.34</v>
      </c>
      <c r="GG1582">
        <v>86.34</v>
      </c>
      <c r="GL1582">
        <v>88.09</v>
      </c>
      <c r="GQ1582">
        <v>88.09</v>
      </c>
      <c r="GV1582">
        <v>88.09</v>
      </c>
      <c r="HA1582">
        <v>88.09</v>
      </c>
      <c r="HF1582">
        <v>0</v>
      </c>
      <c r="HK1582">
        <v>88.09</v>
      </c>
      <c r="HP1582">
        <v>92.79</v>
      </c>
      <c r="HU1582">
        <v>89.41</v>
      </c>
      <c r="HZ1582">
        <v>89.41</v>
      </c>
      <c r="IE1582">
        <v>89.41</v>
      </c>
      <c r="IJ1582">
        <v>89.41</v>
      </c>
      <c r="IO1582">
        <v>88.87</v>
      </c>
      <c r="IT1582">
        <v>88.87</v>
      </c>
      <c r="IY1582">
        <v>88.87</v>
      </c>
      <c r="JD1582">
        <v>88.87</v>
      </c>
      <c r="JI1582">
        <v>88.87</v>
      </c>
      <c r="JN1582">
        <v>88.87</v>
      </c>
    </row>
    <row r="1583" spans="1:278" x14ac:dyDescent="0.3">
      <c r="A1583" s="2">
        <f>IFERROR(AVERAGEIF(Customer_Revenue[[#This Row],[1/3/2022]:[3/31/2022]], "&gt;0"), 0)</f>
        <v>87.46142857142857</v>
      </c>
      <c r="B1583" s="1">
        <f>IFERROR(AVEDEV(Customer_Revenue[[#This Row],[1/3/2022]:[3/31/2022]]),0)</f>
        <v>30.483437500000001</v>
      </c>
      <c r="C1583" s="1">
        <f>IFERROR(MAX(0,#REF!-#REF!),0)</f>
        <v>0</v>
      </c>
      <c r="D1583" s="1">
        <f>IFERROR(#REF!+#REF!,0)</f>
        <v>0</v>
      </c>
      <c r="E1583" s="2">
        <f>IFERROR(AVERAGEIF(Customer_Revenue[[#This Row],[4/1/2022]:[6/30/2022]], "&gt;0"), 0)</f>
        <v>75.390833333333347</v>
      </c>
      <c r="F1583" s="1">
        <f>IFERROR(AVEDEV(Customer_Revenue[[#This Row],[4/1/2022]:[6/30/2022]]),0)</f>
        <v>27.696938775510198</v>
      </c>
      <c r="G1583" s="1">
        <f>IFERROR(MAX(0,#REF!-#REF!),0)</f>
        <v>0</v>
      </c>
      <c r="H1583" s="1">
        <f>IFERROR(#REF!+#REF!,0)</f>
        <v>0</v>
      </c>
      <c r="I1583" s="2">
        <f>IFERROR(AVERAGEIF(Customer_Revenue[[#This Row],[4/1/2022]:[9/30/2022]], "&gt;0"),0)</f>
        <v>75.285600000000017</v>
      </c>
      <c r="J1583" s="1">
        <f>IFERROR(AVEDEV(Customer_Revenue[[#This Row],[4/1/2022]:[9/30/2022]]),0)</f>
        <v>15.499396433470494</v>
      </c>
      <c r="K1583" s="1">
        <f>IFERROR(MAX(0,Customer_Revenue[[#This Row],[Q3 Mean]]-Customer_Revenue[[#This Row],[Q3 Mean Absolute Deviation]]),0)</f>
        <v>59.786203566529522</v>
      </c>
      <c r="L1583" s="1">
        <f>IFERROR(MAX(0,Customer_Revenue[[#This Row],[Q3 Mean]]+Customer_Revenue[[#This Row],[Q3 Mean Absolute Deviation]]),0)</f>
        <v>90.784996433470511</v>
      </c>
      <c r="M1583" s="2">
        <f>IFERROR(AVERAGEIF(Customer_Revenue[[#This Row],[10/1/2021]:[3/31/2022]], "&gt;0"),0)</f>
        <v>87.46142857142857</v>
      </c>
      <c r="N1583" s="1">
        <f>IFERROR(AVEDEV(Customer_Revenue[[#This Row],[10/1/2021]:[3/31/2022]]),0)</f>
        <v>30.483437500000001</v>
      </c>
      <c r="O1583" s="1">
        <f>IFERROR(MAX(0,#REF!-#REF!),0)</f>
        <v>0</v>
      </c>
      <c r="P1583" s="1">
        <f>IFERROR(#REF!+#REF!,0)</f>
        <v>0</v>
      </c>
      <c r="Q1583">
        <v>15855</v>
      </c>
      <c r="CK1583" s="17"/>
      <c r="DK1583">
        <v>78.599999999999994</v>
      </c>
      <c r="DN1583">
        <v>0</v>
      </c>
      <c r="DP1583">
        <v>63</v>
      </c>
      <c r="DU1583">
        <v>63</v>
      </c>
      <c r="DZ1583">
        <v>63</v>
      </c>
      <c r="EE1583">
        <v>71.709999999999994</v>
      </c>
      <c r="EJ1583">
        <v>167.96</v>
      </c>
      <c r="EO1583">
        <v>104.96</v>
      </c>
      <c r="ET1583">
        <v>71.709999999999994</v>
      </c>
      <c r="EY1583">
        <v>71.709999999999994</v>
      </c>
      <c r="FD1583">
        <v>71.709999999999994</v>
      </c>
      <c r="FI1583">
        <v>-24.540000000000006</v>
      </c>
      <c r="FN1583">
        <v>67.94</v>
      </c>
      <c r="FS1583">
        <v>118.81</v>
      </c>
      <c r="FT1583">
        <v>-50.87</v>
      </c>
      <c r="FX1583">
        <v>67.94</v>
      </c>
      <c r="GC1583">
        <v>74.22</v>
      </c>
      <c r="GH1583">
        <v>71.83</v>
      </c>
      <c r="GM1583">
        <v>75.97</v>
      </c>
      <c r="GR1583">
        <v>70.95</v>
      </c>
      <c r="GW1583">
        <v>70.95</v>
      </c>
      <c r="HB1583">
        <v>70.95</v>
      </c>
      <c r="HG1583">
        <v>70.95</v>
      </c>
      <c r="HL1583">
        <v>70.95</v>
      </c>
      <c r="HQ1583">
        <v>80.37</v>
      </c>
      <c r="HV1583">
        <v>80.37</v>
      </c>
      <c r="IA1583">
        <v>80.37</v>
      </c>
      <c r="IF1583">
        <v>74.709999999999994</v>
      </c>
      <c r="IK1583">
        <v>74.709999999999994</v>
      </c>
      <c r="IP1583">
        <v>74.17</v>
      </c>
      <c r="IU1583">
        <v>74.17</v>
      </c>
      <c r="IZ1583">
        <v>74.17</v>
      </c>
      <c r="JE1583">
        <v>74.17</v>
      </c>
      <c r="JJ1583">
        <v>74.17</v>
      </c>
      <c r="JO1583">
        <v>74.17</v>
      </c>
    </row>
    <row r="1584" spans="1:278" x14ac:dyDescent="0.3">
      <c r="A1584" s="2">
        <f>IFERROR(AVERAGEIF(Customer_Revenue[[#This Row],[1/3/2022]:[3/31/2022]], "&gt;0"), 0)</f>
        <v>96.69</v>
      </c>
      <c r="B1584" s="1">
        <f>IFERROR(AVEDEV(Customer_Revenue[[#This Row],[1/3/2022]:[3/31/2022]]),0)</f>
        <v>42.973333333333336</v>
      </c>
      <c r="C1584" s="1">
        <f>IFERROR(MAX(0,#REF!-#REF!),0)</f>
        <v>0</v>
      </c>
      <c r="D1584" s="1">
        <f>IFERROR(#REF!+#REF!,0)</f>
        <v>0</v>
      </c>
      <c r="E1584" s="2">
        <f>IFERROR(AVERAGEIF(Customer_Revenue[[#This Row],[4/1/2022]:[6/30/2022]], "&gt;0"), 0)</f>
        <v>97.363076923076946</v>
      </c>
      <c r="F1584" s="1">
        <f>IFERROR(AVEDEV(Customer_Revenue[[#This Row],[4/1/2022]:[6/30/2022]]),0)</f>
        <v>0.82840236686391111</v>
      </c>
      <c r="G1584" s="1">
        <f>IFERROR(MAX(0,#REF!-#REF!),0)</f>
        <v>0</v>
      </c>
      <c r="H1584" s="1">
        <f>IFERROR(#REF!+#REF!,0)</f>
        <v>0</v>
      </c>
      <c r="I1584" s="2">
        <f>IFERROR(AVERAGEIF(Customer_Revenue[[#This Row],[4/1/2022]:[9/30/2022]], "&gt;0"),0)</f>
        <v>97.385384615384652</v>
      </c>
      <c r="J1584" s="1">
        <f>IFERROR(AVEDEV(Customer_Revenue[[#This Row],[4/1/2022]:[9/30/2022]]),0)</f>
        <v>1.0902958579881583</v>
      </c>
      <c r="K1584" s="1">
        <f>IFERROR(MAX(0,Customer_Revenue[[#This Row],[Q3 Mean]]-Customer_Revenue[[#This Row],[Q3 Mean Absolute Deviation]]),0)</f>
        <v>96.295088757396499</v>
      </c>
      <c r="L1584" s="1">
        <f>IFERROR(MAX(0,Customer_Revenue[[#This Row],[Q3 Mean]]+Customer_Revenue[[#This Row],[Q3 Mean Absolute Deviation]]),0)</f>
        <v>98.475680473372805</v>
      </c>
      <c r="M1584" s="2">
        <f>IFERROR(AVERAGEIF(Customer_Revenue[[#This Row],[10/1/2021]:[3/31/2022]], "&gt;0"),0)</f>
        <v>96.69</v>
      </c>
      <c r="N1584" s="1">
        <f>IFERROR(AVEDEV(Customer_Revenue[[#This Row],[10/1/2021]:[3/31/2022]]),0)</f>
        <v>42.973333333333336</v>
      </c>
      <c r="O1584" s="1">
        <f>IFERROR(MAX(0,#REF!-#REF!),0)</f>
        <v>0</v>
      </c>
      <c r="P1584" s="1">
        <f>IFERROR(#REF!+#REF!,0)</f>
        <v>0</v>
      </c>
      <c r="Q1584">
        <v>15862</v>
      </c>
      <c r="CK1584" s="17"/>
      <c r="DR1584">
        <v>96.69</v>
      </c>
      <c r="DW1584">
        <v>0</v>
      </c>
      <c r="EB1584">
        <v>0</v>
      </c>
      <c r="EG1584">
        <v>96.69</v>
      </c>
      <c r="EL1584">
        <v>96.69</v>
      </c>
      <c r="EQ1584">
        <v>96.69</v>
      </c>
      <c r="EV1584">
        <v>96.69</v>
      </c>
      <c r="FA1584">
        <v>96.69</v>
      </c>
      <c r="FF1584">
        <v>96.69</v>
      </c>
      <c r="FK1584">
        <v>96.69</v>
      </c>
      <c r="FP1584">
        <v>96.69</v>
      </c>
      <c r="FU1584">
        <v>96.69</v>
      </c>
      <c r="FZ1584">
        <v>96.69</v>
      </c>
      <c r="GE1584">
        <v>96.69</v>
      </c>
      <c r="GJ1584">
        <v>98.44</v>
      </c>
      <c r="GO1584">
        <v>98.44</v>
      </c>
      <c r="GT1584">
        <v>98.44</v>
      </c>
      <c r="GY1584">
        <v>98.44</v>
      </c>
      <c r="HD1584">
        <v>98.44</v>
      </c>
      <c r="HI1584">
        <v>98.44</v>
      </c>
      <c r="HN1584">
        <v>98.44</v>
      </c>
      <c r="HS1584">
        <v>98.44</v>
      </c>
      <c r="HX1584">
        <v>98.44</v>
      </c>
      <c r="IC1584">
        <v>98.44</v>
      </c>
      <c r="IH1584">
        <v>98.44</v>
      </c>
      <c r="IM1584">
        <v>97.9</v>
      </c>
      <c r="IR1584">
        <v>97.9</v>
      </c>
      <c r="IW1584">
        <v>97.9</v>
      </c>
      <c r="JB1584">
        <v>97.9</v>
      </c>
      <c r="JG1584">
        <v>97.9</v>
      </c>
      <c r="JL1584">
        <v>93.08</v>
      </c>
      <c r="JQ1584">
        <v>93.08</v>
      </c>
    </row>
    <row r="1585" spans="1:278" x14ac:dyDescent="0.3">
      <c r="A1585" s="2">
        <f>IFERROR(AVERAGEIF(Customer_Revenue[[#This Row],[1/3/2022]:[3/31/2022]], "&gt;0"), 0)</f>
        <v>40.9</v>
      </c>
      <c r="B1585" s="1">
        <f>IFERROR(AVEDEV(Customer_Revenue[[#This Row],[1/3/2022]:[3/31/2022]]),0)</f>
        <v>0</v>
      </c>
      <c r="C1585" s="1">
        <f>IFERROR(MAX(0,#REF!-#REF!),0)</f>
        <v>0</v>
      </c>
      <c r="D1585" s="1">
        <f>IFERROR(#REF!+#REF!,0)</f>
        <v>0</v>
      </c>
      <c r="E1585" s="2">
        <f>IFERROR(AVERAGEIF(Customer_Revenue[[#This Row],[4/1/2022]:[6/30/2022]], "&gt;0"), 0)</f>
        <v>48.112857142857145</v>
      </c>
      <c r="F1585" s="1">
        <f>IFERROR(AVEDEV(Customer_Revenue[[#This Row],[4/1/2022]:[6/30/2022]]),0)</f>
        <v>2.0608163265306092</v>
      </c>
      <c r="G1585" s="1">
        <f>IFERROR(MAX(0,#REF!-#REF!),0)</f>
        <v>0</v>
      </c>
      <c r="H1585" s="1">
        <f>IFERROR(#REF!+#REF!,0)</f>
        <v>0</v>
      </c>
      <c r="I1585" s="2">
        <f>IFERROR(AVERAGEIF(Customer_Revenue[[#This Row],[4/1/2022]:[9/30/2022]], "&gt;0"),0)</f>
        <v>48.366923076923072</v>
      </c>
      <c r="J1585" s="1">
        <f>IFERROR(AVEDEV(Customer_Revenue[[#This Row],[4/1/2022]:[9/30/2022]]),0)</f>
        <v>1.9139644970414207</v>
      </c>
      <c r="K1585" s="1">
        <f>IFERROR(MAX(0,Customer_Revenue[[#This Row],[Q3 Mean]]-Customer_Revenue[[#This Row],[Q3 Mean Absolute Deviation]]),0)</f>
        <v>46.452958579881653</v>
      </c>
      <c r="L1585" s="1">
        <f>IFERROR(MAX(0,Customer_Revenue[[#This Row],[Q3 Mean]]+Customer_Revenue[[#This Row],[Q3 Mean Absolute Deviation]]),0)</f>
        <v>50.280887573964492</v>
      </c>
      <c r="M1585" s="2">
        <f>IFERROR(AVERAGEIF(Customer_Revenue[[#This Row],[10/1/2021]:[3/31/2022]], "&gt;0"),0)</f>
        <v>40.9</v>
      </c>
      <c r="N1585" s="1">
        <f>IFERROR(AVEDEV(Customer_Revenue[[#This Row],[10/1/2021]:[3/31/2022]]),0)</f>
        <v>0</v>
      </c>
      <c r="O1585" s="1">
        <f>IFERROR(MAX(0,#REF!-#REF!),0)</f>
        <v>0</v>
      </c>
      <c r="P1585" s="1">
        <f>IFERROR(#REF!+#REF!,0)</f>
        <v>0</v>
      </c>
      <c r="Q1585">
        <v>15876</v>
      </c>
      <c r="CK1585" s="17"/>
      <c r="EA1585">
        <v>40.9</v>
      </c>
      <c r="EK1585">
        <v>40.9</v>
      </c>
      <c r="EU1585">
        <v>40.9</v>
      </c>
      <c r="FE1585">
        <v>48.44</v>
      </c>
      <c r="FO1585">
        <v>48.44</v>
      </c>
      <c r="FY1585">
        <v>48.44</v>
      </c>
      <c r="GI1585">
        <v>50.19</v>
      </c>
      <c r="GS1585">
        <v>50.19</v>
      </c>
      <c r="HC1585">
        <v>50.19</v>
      </c>
      <c r="HM1585">
        <v>50.19</v>
      </c>
      <c r="HW1585">
        <v>50.19</v>
      </c>
      <c r="IG1585">
        <v>50.19</v>
      </c>
      <c r="IQ1585">
        <v>49.65</v>
      </c>
      <c r="JA1585">
        <v>45.88</v>
      </c>
      <c r="JK1585">
        <v>45.88</v>
      </c>
    </row>
    <row r="1586" spans="1:278" x14ac:dyDescent="0.3">
      <c r="A1586" s="2">
        <f>IFERROR(AVERAGEIF(Customer_Revenue[[#This Row],[1/3/2022]:[3/31/2022]], "&gt;0"), 0)</f>
        <v>88.43</v>
      </c>
      <c r="B1586" s="1">
        <f>IFERROR(AVEDEV(Customer_Revenue[[#This Row],[1/3/2022]:[3/31/2022]]),0)</f>
        <v>0</v>
      </c>
      <c r="C1586" s="1">
        <f>IFERROR(MAX(0,#REF!-#REF!),0)</f>
        <v>0</v>
      </c>
      <c r="D1586" s="1">
        <f>IFERROR(#REF!+#REF!,0)</f>
        <v>0</v>
      </c>
      <c r="E1586" s="2">
        <f>IFERROR(AVERAGEIF(Customer_Revenue[[#This Row],[4/1/2022]:[6/30/2022]], "&gt;0"), 0)</f>
        <v>87.686923076923094</v>
      </c>
      <c r="F1586" s="1">
        <f>IFERROR(AVEDEV(Customer_Revenue[[#This Row],[4/1/2022]:[6/30/2022]]),0)</f>
        <v>16.399408284023671</v>
      </c>
      <c r="G1586" s="1">
        <f>IFERROR(MAX(0,#REF!-#REF!),0)</f>
        <v>0</v>
      </c>
      <c r="H1586" s="1">
        <f>IFERROR(#REF!+#REF!,0)</f>
        <v>0</v>
      </c>
      <c r="I1586" s="2">
        <f>IFERROR(AVERAGEIF(Customer_Revenue[[#This Row],[4/1/2022]:[9/30/2022]], "&gt;0"),0)</f>
        <v>83.016666666666708</v>
      </c>
      <c r="J1586" s="1">
        <f>IFERROR(AVEDEV(Customer_Revenue[[#This Row],[4/1/2022]:[9/30/2022]]),0)</f>
        <v>8.5879012345679371</v>
      </c>
      <c r="K1586" s="1">
        <f>IFERROR(MAX(0,Customer_Revenue[[#This Row],[Q3 Mean]]-Customer_Revenue[[#This Row],[Q3 Mean Absolute Deviation]]),0)</f>
        <v>74.428765432098771</v>
      </c>
      <c r="L1586" s="1">
        <f>IFERROR(MAX(0,Customer_Revenue[[#This Row],[Q3 Mean]]+Customer_Revenue[[#This Row],[Q3 Mean Absolute Deviation]]),0)</f>
        <v>91.604567901234645</v>
      </c>
      <c r="M1586" s="2">
        <f>IFERROR(AVERAGEIF(Customer_Revenue[[#This Row],[10/1/2021]:[3/31/2022]], "&gt;0"),0)</f>
        <v>88.43</v>
      </c>
      <c r="N1586" s="1">
        <f>IFERROR(AVEDEV(Customer_Revenue[[#This Row],[10/1/2021]:[3/31/2022]]),0)</f>
        <v>0</v>
      </c>
      <c r="O1586" s="1">
        <f>IFERROR(MAX(0,#REF!-#REF!),0)</f>
        <v>0</v>
      </c>
      <c r="P1586" s="1">
        <f>IFERROR(#REF!+#REF!,0)</f>
        <v>0</v>
      </c>
      <c r="Q1586">
        <v>15883</v>
      </c>
      <c r="CK1586" s="17"/>
      <c r="EH1586">
        <v>88.43</v>
      </c>
      <c r="EM1586">
        <v>88.43</v>
      </c>
      <c r="ER1586">
        <v>156.16999999999999</v>
      </c>
      <c r="EW1586">
        <v>77.48</v>
      </c>
      <c r="FB1586">
        <v>77.48</v>
      </c>
      <c r="FG1586">
        <v>77.48</v>
      </c>
      <c r="FL1586">
        <v>77.48</v>
      </c>
      <c r="FQ1586">
        <v>77.48</v>
      </c>
      <c r="FV1586">
        <v>125.80000000000001</v>
      </c>
      <c r="GA1586">
        <v>77.48</v>
      </c>
      <c r="GF1586">
        <v>77.48</v>
      </c>
      <c r="GK1586">
        <v>78.900000000000006</v>
      </c>
      <c r="GP1586">
        <v>78.900000000000006</v>
      </c>
      <c r="GU1586">
        <v>78.900000000000006</v>
      </c>
      <c r="GZ1586">
        <v>78.900000000000006</v>
      </c>
      <c r="HE1586">
        <v>78.900000000000006</v>
      </c>
      <c r="HJ1586">
        <v>78.900000000000006</v>
      </c>
      <c r="HO1586">
        <v>78.900000000000006</v>
      </c>
      <c r="HT1586">
        <v>78.900000000000006</v>
      </c>
      <c r="HY1586">
        <v>78.900000000000006</v>
      </c>
      <c r="ID1586">
        <v>78.900000000000006</v>
      </c>
      <c r="II1586">
        <v>78.900000000000006</v>
      </c>
      <c r="IN1586">
        <v>78.459999999999994</v>
      </c>
      <c r="IS1586">
        <v>78.459999999999994</v>
      </c>
      <c r="IX1586">
        <v>78.459999999999994</v>
      </c>
      <c r="JC1586">
        <v>78.459999999999994</v>
      </c>
      <c r="JH1586">
        <v>78.459999999999994</v>
      </c>
      <c r="JM1586">
        <v>78.459999999999994</v>
      </c>
      <c r="JR1586">
        <v>78.459999999999994</v>
      </c>
    </row>
    <row r="1587" spans="1:278" x14ac:dyDescent="0.3">
      <c r="A1587" s="2">
        <f>IFERROR(AVERAGEIF(Customer_Revenue[[#This Row],[1/3/2022]:[3/31/2022]], "&gt;0"), 0)</f>
        <v>0</v>
      </c>
      <c r="B1587" s="1">
        <f>IFERROR(AVEDEV(Customer_Revenue[[#This Row],[1/3/2022]:[3/31/2022]]),0)</f>
        <v>0</v>
      </c>
      <c r="C1587" s="1">
        <f>IFERROR(MAX(0,#REF!-#REF!),0)</f>
        <v>0</v>
      </c>
      <c r="D1587" s="1">
        <f>IFERROR(#REF!+#REF!,0)</f>
        <v>0</v>
      </c>
      <c r="E1587" s="2">
        <f>IFERROR(AVERAGEIF(Customer_Revenue[[#This Row],[4/1/2022]:[6/30/2022]], "&gt;0"), 0)</f>
        <v>42.088333333333331</v>
      </c>
      <c r="F1587" s="1">
        <f>IFERROR(AVEDEV(Customer_Revenue[[#This Row],[4/1/2022]:[6/30/2022]]),0)</f>
        <v>4.525555555555556</v>
      </c>
      <c r="G1587" s="1">
        <f>IFERROR(MAX(0,#REF!-#REF!),0)</f>
        <v>0</v>
      </c>
      <c r="H1587" s="1">
        <f>IFERROR(#REF!+#REF!,0)</f>
        <v>0</v>
      </c>
      <c r="I1587" s="2">
        <f>IFERROR(AVERAGEIF(Customer_Revenue[[#This Row],[4/1/2022]:[9/30/2022]], "&gt;0"),0)</f>
        <v>41.796363636363637</v>
      </c>
      <c r="J1587" s="1">
        <f>IFERROR(AVEDEV(Customer_Revenue[[#This Row],[4/1/2022]:[9/30/2022]]),0)</f>
        <v>12.009349112426035</v>
      </c>
      <c r="K1587" s="1">
        <f>IFERROR(MAX(0,Customer_Revenue[[#This Row],[Q3 Mean]]-Customer_Revenue[[#This Row],[Q3 Mean Absolute Deviation]]),0)</f>
        <v>29.7870145239376</v>
      </c>
      <c r="L1587" s="1">
        <f>IFERROR(MAX(0,Customer_Revenue[[#This Row],[Q3 Mean]]+Customer_Revenue[[#This Row],[Q3 Mean Absolute Deviation]]),0)</f>
        <v>53.805712748789674</v>
      </c>
      <c r="M1587" s="2">
        <f>IFERROR(AVERAGEIF(Customer_Revenue[[#This Row],[10/1/2021]:[3/31/2022]], "&gt;0"),0)</f>
        <v>0</v>
      </c>
      <c r="N1587" s="1">
        <f>IFERROR(AVEDEV(Customer_Revenue[[#This Row],[10/1/2021]:[3/31/2022]]),0)</f>
        <v>0</v>
      </c>
      <c r="O1587" s="1">
        <f>IFERROR(MAX(0,#REF!-#REF!),0)</f>
        <v>0</v>
      </c>
      <c r="P1587" s="1">
        <f>IFERROR(#REF!+#REF!,0)</f>
        <v>0</v>
      </c>
      <c r="Q1587">
        <v>15908</v>
      </c>
      <c r="CK1587" s="17"/>
      <c r="EZ1587">
        <v>35.299999999999997</v>
      </c>
      <c r="FJ1587">
        <v>35.299999999999997</v>
      </c>
      <c r="FT1587">
        <v>48.86</v>
      </c>
      <c r="GD1587">
        <v>42.83</v>
      </c>
      <c r="GN1587">
        <v>45.12</v>
      </c>
      <c r="GX1587">
        <v>45.12</v>
      </c>
      <c r="HH1587">
        <v>28.17</v>
      </c>
      <c r="HR1587">
        <v>45.12</v>
      </c>
      <c r="IB1587">
        <v>45.12</v>
      </c>
      <c r="IL1587">
        <v>0</v>
      </c>
      <c r="IQ1587">
        <v>44.41</v>
      </c>
      <c r="JA1587">
        <v>0</v>
      </c>
      <c r="JK1587">
        <v>44.41</v>
      </c>
    </row>
    <row r="1588" spans="1:278" x14ac:dyDescent="0.3">
      <c r="A1588" s="2">
        <f>IFERROR(AVERAGEIF(Customer_Revenue[[#This Row],[1/3/2022]:[3/31/2022]], "&gt;0"), 0)</f>
        <v>0</v>
      </c>
      <c r="B1588" s="1">
        <f>IFERROR(AVEDEV(Customer_Revenue[[#This Row],[1/3/2022]:[3/31/2022]]),0)</f>
        <v>0</v>
      </c>
      <c r="C1588" s="1">
        <f>IFERROR(MAX(0,#REF!-#REF!),0)</f>
        <v>0</v>
      </c>
      <c r="D1588" s="1">
        <f>IFERROR(#REF!+#REF!,0)</f>
        <v>0</v>
      </c>
      <c r="E1588" s="2">
        <f>IFERROR(AVERAGEIF(Customer_Revenue[[#This Row],[4/1/2022]:[6/30/2022]], "&gt;0"), 0)</f>
        <v>178.03888888888889</v>
      </c>
      <c r="F1588" s="1">
        <f>IFERROR(AVEDEV(Customer_Revenue[[#This Row],[4/1/2022]:[6/30/2022]]),0)</f>
        <v>120.46314049586776</v>
      </c>
      <c r="G1588" s="1">
        <f>IFERROR(MAX(0,#REF!-#REF!),0)</f>
        <v>0</v>
      </c>
      <c r="H1588" s="1">
        <f>IFERROR(#REF!+#REF!,0)</f>
        <v>0</v>
      </c>
      <c r="I1588" s="2">
        <f>IFERROR(AVERAGEIF(Customer_Revenue[[#This Row],[4/1/2022]:[9/30/2022]], "&gt;0"),0)</f>
        <v>178.636</v>
      </c>
      <c r="J1588" s="1">
        <f>IFERROR(AVEDEV(Customer_Revenue[[#This Row],[4/1/2022]:[9/30/2022]]),0)</f>
        <v>114.15222222222224</v>
      </c>
      <c r="K1588" s="1">
        <f>IFERROR(MAX(0,Customer_Revenue[[#This Row],[Q3 Mean]]-Customer_Revenue[[#This Row],[Q3 Mean Absolute Deviation]]),0)</f>
        <v>64.48377777777776</v>
      </c>
      <c r="L1588" s="1">
        <f>IFERROR(MAX(0,Customer_Revenue[[#This Row],[Q3 Mean]]+Customer_Revenue[[#This Row],[Q3 Mean Absolute Deviation]]),0)</f>
        <v>292.7882222222222</v>
      </c>
      <c r="M1588" s="2">
        <f>IFERROR(AVERAGEIF(Customer_Revenue[[#This Row],[10/1/2021]:[3/31/2022]], "&gt;0"),0)</f>
        <v>0</v>
      </c>
      <c r="N1588" s="1">
        <f>IFERROR(AVEDEV(Customer_Revenue[[#This Row],[10/1/2021]:[3/31/2022]]),0)</f>
        <v>0</v>
      </c>
      <c r="O1588" s="1">
        <f>IFERROR(MAX(0,#REF!-#REF!),0)</f>
        <v>0</v>
      </c>
      <c r="P1588" s="1">
        <f>IFERROR(#REF!+#REF!,0)</f>
        <v>0</v>
      </c>
      <c r="Q1588">
        <v>15910</v>
      </c>
      <c r="CK1588" s="17"/>
      <c r="FB1588">
        <v>309.11</v>
      </c>
      <c r="FG1588">
        <v>0</v>
      </c>
      <c r="FL1588">
        <v>70.510000000000005</v>
      </c>
      <c r="FQ1588">
        <v>0</v>
      </c>
      <c r="FV1588">
        <v>70.510000000000005</v>
      </c>
      <c r="GA1588">
        <v>310.51</v>
      </c>
      <c r="GF1588">
        <v>70.510000000000005</v>
      </c>
      <c r="GK1588">
        <v>312.8</v>
      </c>
      <c r="GP1588">
        <v>72.8</v>
      </c>
      <c r="GU1588">
        <v>72.8</v>
      </c>
      <c r="GZ1588">
        <v>312.8</v>
      </c>
      <c r="HE1588">
        <v>184.01</v>
      </c>
    </row>
    <row r="1589" spans="1:278" x14ac:dyDescent="0.3">
      <c r="A1589" s="2">
        <f>IFERROR(AVERAGEIF(Customer_Revenue[[#This Row],[1/3/2022]:[3/31/2022]], "&gt;0"), 0)</f>
        <v>0</v>
      </c>
      <c r="B1589" s="1">
        <f>IFERROR(AVEDEV(Customer_Revenue[[#This Row],[1/3/2022]:[3/31/2022]]),0)</f>
        <v>0</v>
      </c>
      <c r="C1589" s="1">
        <f>IFERROR(MAX(0,#REF!-#REF!),0)</f>
        <v>0</v>
      </c>
      <c r="D1589" s="1">
        <f>IFERROR(#REF!+#REF!,0)</f>
        <v>0</v>
      </c>
      <c r="E1589" s="2">
        <f>IFERROR(AVERAGEIF(Customer_Revenue[[#This Row],[4/1/2022]:[6/30/2022]], "&gt;0"), 0)</f>
        <v>39.015000000000001</v>
      </c>
      <c r="F1589" s="1">
        <f>IFERROR(AVEDEV(Customer_Revenue[[#This Row],[4/1/2022]:[6/30/2022]]),0)</f>
        <v>17.34</v>
      </c>
      <c r="G1589" s="1">
        <f>IFERROR(MAX(0,#REF!-#REF!),0)</f>
        <v>0</v>
      </c>
      <c r="H1589" s="1">
        <f>IFERROR(#REF!+#REF!,0)</f>
        <v>0</v>
      </c>
      <c r="I1589" s="2">
        <f>IFERROR(AVERAGEIF(Customer_Revenue[[#This Row],[4/1/2022]:[9/30/2022]], "&gt;0"),0)</f>
        <v>39.409999999999997</v>
      </c>
      <c r="J1589" s="1">
        <f>IFERROR(AVEDEV(Customer_Revenue[[#This Row],[4/1/2022]:[9/30/2022]]),0)</f>
        <v>17.515555555555554</v>
      </c>
      <c r="K1589" s="1">
        <f>IFERROR(MAX(0,Customer_Revenue[[#This Row],[Q3 Mean]]-Customer_Revenue[[#This Row],[Q3 Mean Absolute Deviation]]),0)</f>
        <v>21.894444444444442</v>
      </c>
      <c r="L1589" s="1">
        <f>IFERROR(MAX(0,Customer_Revenue[[#This Row],[Q3 Mean]]+Customer_Revenue[[#This Row],[Q3 Mean Absolute Deviation]]),0)</f>
        <v>56.925555555555547</v>
      </c>
      <c r="M1589" s="2">
        <f>IFERROR(AVERAGEIF(Customer_Revenue[[#This Row],[10/1/2021]:[3/31/2022]], "&gt;0"),0)</f>
        <v>0</v>
      </c>
      <c r="N1589" s="1">
        <f>IFERROR(AVEDEV(Customer_Revenue[[#This Row],[10/1/2021]:[3/31/2022]]),0)</f>
        <v>0</v>
      </c>
      <c r="O1589" s="1">
        <f>IFERROR(MAX(0,#REF!-#REF!),0)</f>
        <v>0</v>
      </c>
      <c r="P1589" s="1">
        <f>IFERROR(#REF!+#REF!,0)</f>
        <v>0</v>
      </c>
      <c r="Q1589">
        <v>15912</v>
      </c>
      <c r="CK1589" s="17"/>
      <c r="FD1589">
        <v>37.869999999999997</v>
      </c>
      <c r="FX1589">
        <v>0</v>
      </c>
      <c r="GU1589">
        <v>40.159999999999997</v>
      </c>
      <c r="HO1589">
        <v>40.159999999999997</v>
      </c>
      <c r="II1589">
        <v>0</v>
      </c>
      <c r="JC1589">
        <v>39.450000000000003</v>
      </c>
    </row>
    <row r="1590" spans="1:278" x14ac:dyDescent="0.3">
      <c r="A1590" s="2">
        <f>IFERROR(AVERAGEIF(Customer_Revenue[[#This Row],[1/3/2022]:[3/31/2022]], "&gt;0"), 0)</f>
        <v>0</v>
      </c>
      <c r="B1590" s="1">
        <f>IFERROR(AVEDEV(Customer_Revenue[[#This Row],[1/3/2022]:[3/31/2022]]),0)</f>
        <v>0</v>
      </c>
      <c r="C1590" s="1">
        <f>IFERROR(MAX(0,#REF!-#REF!),0)</f>
        <v>0</v>
      </c>
      <c r="D1590" s="1">
        <f>IFERROR(#REF!+#REF!,0)</f>
        <v>0</v>
      </c>
      <c r="E1590" s="2">
        <f>IFERROR(AVERAGEIF(Customer_Revenue[[#This Row],[4/1/2022]:[6/30/2022]], "&gt;0"), 0)</f>
        <v>66.020909090909086</v>
      </c>
      <c r="F1590" s="1">
        <f>IFERROR(AVEDEV(Customer_Revenue[[#This Row],[4/1/2022]:[6/30/2022]]),0)</f>
        <v>12.975867768595037</v>
      </c>
      <c r="G1590" s="1">
        <f>IFERROR(MAX(0,#REF!-#REF!),0)</f>
        <v>0</v>
      </c>
      <c r="H1590" s="1">
        <f>IFERROR(#REF!+#REF!,0)</f>
        <v>0</v>
      </c>
      <c r="I1590" s="2">
        <f>IFERROR(AVERAGEIF(Customer_Revenue[[#This Row],[4/1/2022]:[9/30/2022]], "&gt;0"),0)</f>
        <v>65.832916666666662</v>
      </c>
      <c r="J1590" s="1">
        <f>IFERROR(AVEDEV(Customer_Revenue[[#This Row],[4/1/2022]:[9/30/2022]]),0)</f>
        <v>12.314374999999993</v>
      </c>
      <c r="K1590" s="1">
        <f>IFERROR(MAX(0,Customer_Revenue[[#This Row],[Q3 Mean]]-Customer_Revenue[[#This Row],[Q3 Mean Absolute Deviation]]),0)</f>
        <v>53.518541666666671</v>
      </c>
      <c r="L1590" s="1">
        <f>IFERROR(MAX(0,Customer_Revenue[[#This Row],[Q3 Mean]]+Customer_Revenue[[#This Row],[Q3 Mean Absolute Deviation]]),0)</f>
        <v>78.147291666666661</v>
      </c>
      <c r="M1590" s="2">
        <f>IFERROR(AVERAGEIF(Customer_Revenue[[#This Row],[10/1/2021]:[3/31/2022]], "&gt;0"),0)</f>
        <v>0</v>
      </c>
      <c r="N1590" s="1">
        <f>IFERROR(AVEDEV(Customer_Revenue[[#This Row],[10/1/2021]:[3/31/2022]]),0)</f>
        <v>0</v>
      </c>
      <c r="O1590" s="1">
        <f>IFERROR(MAX(0,#REF!-#REF!),0)</f>
        <v>0</v>
      </c>
      <c r="P1590" s="1">
        <f>IFERROR(#REF!+#REF!,0)</f>
        <v>0</v>
      </c>
      <c r="Q1590">
        <v>15919</v>
      </c>
      <c r="CK1590" s="17"/>
      <c r="FF1590">
        <v>89.41</v>
      </c>
      <c r="FK1590">
        <v>56.5</v>
      </c>
      <c r="FP1590">
        <v>56.5</v>
      </c>
      <c r="FU1590">
        <v>56.5</v>
      </c>
      <c r="FZ1590">
        <v>89.41</v>
      </c>
      <c r="GE1590">
        <v>56.5</v>
      </c>
      <c r="GJ1590">
        <v>57.7</v>
      </c>
      <c r="GO1590">
        <v>57.7</v>
      </c>
      <c r="GT1590">
        <v>90.61</v>
      </c>
      <c r="GY1590">
        <v>57.7</v>
      </c>
      <c r="HD1590">
        <v>57.7</v>
      </c>
      <c r="HI1590">
        <v>57.7</v>
      </c>
      <c r="HN1590">
        <v>90.61</v>
      </c>
      <c r="HS1590">
        <v>57.7</v>
      </c>
      <c r="HX1590">
        <v>57.7</v>
      </c>
      <c r="IC1590">
        <v>57.7</v>
      </c>
      <c r="IH1590">
        <v>90.61</v>
      </c>
      <c r="IM1590">
        <v>57.33</v>
      </c>
      <c r="IR1590">
        <v>57.33</v>
      </c>
      <c r="IW1590">
        <v>57.33</v>
      </c>
      <c r="JB1590">
        <v>92.11999999999999</v>
      </c>
      <c r="JG1590">
        <v>59.21</v>
      </c>
      <c r="JL1590">
        <v>59.21</v>
      </c>
      <c r="JQ1590">
        <v>59.21</v>
      </c>
    </row>
    <row r="1591" spans="1:278" x14ac:dyDescent="0.3">
      <c r="A1591" s="2">
        <f>IFERROR(AVERAGEIF(Customer_Revenue[[#This Row],[1/3/2022]:[3/31/2022]], "&gt;0"), 0)</f>
        <v>0</v>
      </c>
      <c r="B1591" s="1">
        <f>IFERROR(AVEDEV(Customer_Revenue[[#This Row],[1/3/2022]:[3/31/2022]]),0)</f>
        <v>0</v>
      </c>
      <c r="C1591" s="1">
        <f>IFERROR(MAX(0,#REF!-#REF!),0)</f>
        <v>0</v>
      </c>
      <c r="D1591" s="1">
        <f>IFERROR(#REF!+#REF!,0)</f>
        <v>0</v>
      </c>
      <c r="E1591" s="2">
        <f>IFERROR(AVERAGEIF(Customer_Revenue[[#This Row],[4/1/2022]:[6/30/2022]], "&gt;0"), 0)</f>
        <v>35.255000000000003</v>
      </c>
      <c r="F1591" s="1">
        <f>IFERROR(AVEDEV(Customer_Revenue[[#This Row],[4/1/2022]:[6/30/2022]]),0)</f>
        <v>2.8049999999999997</v>
      </c>
      <c r="G1591" s="1">
        <f>IFERROR(MAX(0,#REF!-#REF!),0)</f>
        <v>0</v>
      </c>
      <c r="H1591" s="1">
        <f>IFERROR(#REF!+#REF!,0)</f>
        <v>0</v>
      </c>
      <c r="I1591" s="2">
        <f>IFERROR(AVERAGEIF(Customer_Revenue[[#This Row],[4/1/2022]:[9/30/2022]], "&gt;0"),0)</f>
        <v>35.255000000000003</v>
      </c>
      <c r="J1591" s="1">
        <f>IFERROR(AVEDEV(Customer_Revenue[[#This Row],[4/1/2022]:[9/30/2022]]),0)</f>
        <v>17.409876543209876</v>
      </c>
      <c r="K1591" s="1">
        <f>IFERROR(MAX(0,Customer_Revenue[[#This Row],[Q3 Mean]]-Customer_Revenue[[#This Row],[Q3 Mean Absolute Deviation]]),0)</f>
        <v>17.845123456790127</v>
      </c>
      <c r="L1591" s="1">
        <f>IFERROR(MAX(0,Customer_Revenue[[#This Row],[Q3 Mean]]+Customer_Revenue[[#This Row],[Q3 Mean Absolute Deviation]]),0)</f>
        <v>52.664876543209878</v>
      </c>
      <c r="M1591" s="2">
        <f>IFERROR(AVERAGEIF(Customer_Revenue[[#This Row],[10/1/2021]:[3/31/2022]], "&gt;0"),0)</f>
        <v>0</v>
      </c>
      <c r="N1591" s="1">
        <f>IFERROR(AVEDEV(Customer_Revenue[[#This Row],[10/1/2021]:[3/31/2022]]),0)</f>
        <v>0</v>
      </c>
      <c r="O1591" s="1">
        <f>IFERROR(MAX(0,#REF!-#REF!),0)</f>
        <v>0</v>
      </c>
      <c r="P1591" s="1">
        <f>IFERROR(#REF!+#REF!,0)</f>
        <v>0</v>
      </c>
      <c r="Q1591">
        <v>15922</v>
      </c>
      <c r="CK1591" s="17"/>
      <c r="FI1591">
        <v>38.06</v>
      </c>
      <c r="FS1591">
        <v>38.06</v>
      </c>
      <c r="GC1591">
        <v>32.450000000000003</v>
      </c>
      <c r="GM1591">
        <v>32.450000000000003</v>
      </c>
      <c r="IA1591">
        <v>0</v>
      </c>
      <c r="IK1591">
        <v>0</v>
      </c>
      <c r="IU1591">
        <v>0</v>
      </c>
      <c r="JE1591">
        <v>0</v>
      </c>
      <c r="JO1591">
        <v>0</v>
      </c>
    </row>
    <row r="1592" spans="1:278" x14ac:dyDescent="0.3">
      <c r="A1592" s="2">
        <f>IFERROR(AVERAGEIF(Customer_Revenue[[#This Row],[1/3/2022]:[3/31/2022]], "&gt;0"), 0)</f>
        <v>0</v>
      </c>
      <c r="B1592" s="1">
        <f>IFERROR(AVEDEV(Customer_Revenue[[#This Row],[1/3/2022]:[3/31/2022]]),0)</f>
        <v>0</v>
      </c>
      <c r="C1592" s="1">
        <f>IFERROR(MAX(0,#REF!-#REF!),0)</f>
        <v>0</v>
      </c>
      <c r="D1592" s="1">
        <f>IFERROR(#REF!+#REF!,0)</f>
        <v>0</v>
      </c>
      <c r="E1592" s="2">
        <f>IFERROR(AVERAGEIF(Customer_Revenue[[#This Row],[4/1/2022]:[6/30/2022]], "&gt;0"), 0)</f>
        <v>63.82</v>
      </c>
      <c r="F1592" s="1">
        <f>IFERROR(AVEDEV(Customer_Revenue[[#This Row],[4/1/2022]:[6/30/2022]]),0)</f>
        <v>28.364444444444445</v>
      </c>
      <c r="G1592" s="1">
        <f>IFERROR(MAX(0,#REF!-#REF!),0)</f>
        <v>0</v>
      </c>
      <c r="H1592" s="1">
        <f>IFERROR(#REF!+#REF!,0)</f>
        <v>0</v>
      </c>
      <c r="I1592" s="2">
        <f>IFERROR(AVERAGEIF(Customer_Revenue[[#This Row],[4/1/2022]:[9/30/2022]], "&gt;0"),0)</f>
        <v>72.842727272727288</v>
      </c>
      <c r="J1592" s="1">
        <f>IFERROR(AVEDEV(Customer_Revenue[[#This Row],[4/1/2022]:[9/30/2022]]),0)</f>
        <v>21.617633136094671</v>
      </c>
      <c r="K1592" s="1">
        <f>IFERROR(MAX(0,Customer_Revenue[[#This Row],[Q3 Mean]]-Customer_Revenue[[#This Row],[Q3 Mean Absolute Deviation]]),0)</f>
        <v>51.22509413663262</v>
      </c>
      <c r="L1592" s="1">
        <f>IFERROR(MAX(0,Customer_Revenue[[#This Row],[Q3 Mean]]+Customer_Revenue[[#This Row],[Q3 Mean Absolute Deviation]]),0)</f>
        <v>94.460360408821956</v>
      </c>
      <c r="M1592" s="2">
        <f>IFERROR(AVERAGEIF(Customer_Revenue[[#This Row],[10/1/2021]:[3/31/2022]], "&gt;0"),0)</f>
        <v>0</v>
      </c>
      <c r="N1592" s="1">
        <f>IFERROR(AVEDEV(Customer_Revenue[[#This Row],[10/1/2021]:[3/31/2022]]),0)</f>
        <v>0</v>
      </c>
      <c r="O1592" s="1">
        <f>IFERROR(MAX(0,#REF!-#REF!),0)</f>
        <v>0</v>
      </c>
      <c r="P1592" s="1">
        <f>IFERROR(#REF!+#REF!,0)</f>
        <v>0</v>
      </c>
      <c r="Q1592">
        <v>15927</v>
      </c>
      <c r="CK1592" s="17"/>
      <c r="FO1592">
        <v>0</v>
      </c>
      <c r="FT1592">
        <v>51.29</v>
      </c>
      <c r="FY1592">
        <v>0</v>
      </c>
      <c r="GD1592">
        <v>54.74</v>
      </c>
      <c r="GN1592">
        <v>75.87</v>
      </c>
      <c r="GX1592">
        <v>73.38</v>
      </c>
      <c r="HH1592">
        <v>77.34</v>
      </c>
      <c r="HR1592">
        <v>77.34</v>
      </c>
      <c r="IB1592">
        <v>77.34</v>
      </c>
      <c r="IL1592">
        <v>114.4</v>
      </c>
      <c r="IV1592">
        <v>69.099999999999994</v>
      </c>
      <c r="JF1592">
        <v>65.959999999999994</v>
      </c>
      <c r="JP1592">
        <v>64.510000000000005</v>
      </c>
    </row>
    <row r="1593" spans="1:278" x14ac:dyDescent="0.3">
      <c r="A1593" s="2">
        <f>IFERROR(AVERAGEIF(Customer_Revenue[[#This Row],[1/3/2022]:[3/31/2022]], "&gt;0"), 0)</f>
        <v>0</v>
      </c>
      <c r="B1593" s="1">
        <f>IFERROR(AVEDEV(Customer_Revenue[[#This Row],[1/3/2022]:[3/31/2022]]),0)</f>
        <v>0</v>
      </c>
      <c r="C1593" s="1">
        <f>IFERROR(MAX(0,#REF!-#REF!),0)</f>
        <v>0</v>
      </c>
      <c r="D1593" s="1">
        <f>IFERROR(#REF!+#REF!,0)</f>
        <v>0</v>
      </c>
      <c r="E1593" s="2">
        <f>IFERROR(AVERAGEIF(Customer_Revenue[[#This Row],[4/1/2022]:[6/30/2022]], "&gt;0"), 0)</f>
        <v>91.647999999999996</v>
      </c>
      <c r="F1593" s="1">
        <f>IFERROR(AVEDEV(Customer_Revenue[[#This Row],[4/1/2022]:[6/30/2022]]),0)</f>
        <v>32.152222222222228</v>
      </c>
      <c r="G1593" s="1">
        <f>IFERROR(MAX(0,#REF!-#REF!),0)</f>
        <v>0</v>
      </c>
      <c r="H1593" s="1">
        <f>IFERROR(#REF!+#REF!,0)</f>
        <v>0</v>
      </c>
      <c r="I1593" s="2">
        <f>IFERROR(AVERAGEIF(Customer_Revenue[[#This Row],[4/1/2022]:[9/30/2022]], "&gt;0"),0)</f>
        <v>95.541818181818158</v>
      </c>
      <c r="J1593" s="1">
        <f>IFERROR(AVEDEV(Customer_Revenue[[#This Row],[4/1/2022]:[9/30/2022]]),0)</f>
        <v>30.425000000000001</v>
      </c>
      <c r="K1593" s="1">
        <f>IFERROR(MAX(0,Customer_Revenue[[#This Row],[Q3 Mean]]-Customer_Revenue[[#This Row],[Q3 Mean Absolute Deviation]]),0)</f>
        <v>65.116818181818161</v>
      </c>
      <c r="L1593" s="1">
        <f>IFERROR(MAX(0,Customer_Revenue[[#This Row],[Q3 Mean]]+Customer_Revenue[[#This Row],[Q3 Mean Absolute Deviation]]),0)</f>
        <v>125.96681818181816</v>
      </c>
      <c r="M1593" s="2">
        <f>IFERROR(AVERAGEIF(Customer_Revenue[[#This Row],[10/1/2021]:[3/31/2022]], "&gt;0"),0)</f>
        <v>0</v>
      </c>
      <c r="N1593" s="1">
        <f>IFERROR(AVEDEV(Customer_Revenue[[#This Row],[10/1/2021]:[3/31/2022]]),0)</f>
        <v>0</v>
      </c>
      <c r="O1593" s="1">
        <f>IFERROR(MAX(0,#REF!-#REF!),0)</f>
        <v>0</v>
      </c>
      <c r="P1593" s="1">
        <f>IFERROR(#REF!+#REF!,0)</f>
        <v>0</v>
      </c>
      <c r="Q1593">
        <v>15931</v>
      </c>
      <c r="CK1593" s="17"/>
      <c r="FP1593">
        <v>172.83</v>
      </c>
      <c r="FU1593">
        <v>0</v>
      </c>
      <c r="FZ1593">
        <v>65.63</v>
      </c>
      <c r="GJ1593">
        <v>73.260000000000005</v>
      </c>
      <c r="GT1593">
        <v>73.260000000000005</v>
      </c>
      <c r="HD1593">
        <v>73.260000000000005</v>
      </c>
      <c r="HN1593">
        <v>107.11</v>
      </c>
      <c r="HX1593">
        <v>117.5</v>
      </c>
      <c r="IH1593">
        <v>111.17</v>
      </c>
      <c r="IR1593">
        <v>72.55</v>
      </c>
      <c r="JB1593">
        <v>72.55</v>
      </c>
      <c r="JL1593">
        <v>111.84</v>
      </c>
    </row>
    <row r="1594" spans="1:278" x14ac:dyDescent="0.3">
      <c r="A1594" s="2">
        <f>IFERROR(AVERAGEIF(Customer_Revenue[[#This Row],[1/3/2022]:[3/31/2022]], "&gt;0"), 0)</f>
        <v>0</v>
      </c>
      <c r="B1594" s="1">
        <f>IFERROR(AVEDEV(Customer_Revenue[[#This Row],[1/3/2022]:[3/31/2022]]),0)</f>
        <v>0</v>
      </c>
      <c r="C1594" s="1">
        <f>IFERROR(MAX(0,#REF!-#REF!),0)</f>
        <v>0</v>
      </c>
      <c r="D1594" s="1">
        <f>IFERROR(#REF!+#REF!,0)</f>
        <v>0</v>
      </c>
      <c r="E1594" s="2">
        <f>IFERROR(AVERAGEIF(Customer_Revenue[[#This Row],[4/1/2022]:[6/30/2022]], "&gt;0"), 0)</f>
        <v>60.648000000000003</v>
      </c>
      <c r="F1594" s="1">
        <f>IFERROR(AVEDEV(Customer_Revenue[[#This Row],[4/1/2022]:[6/30/2022]]),0)</f>
        <v>16.960000000000004</v>
      </c>
      <c r="G1594" s="1">
        <f>IFERROR(MAX(0,#REF!-#REF!),0)</f>
        <v>0</v>
      </c>
      <c r="H1594" s="1">
        <f>IFERROR(#REF!+#REF!,0)</f>
        <v>0</v>
      </c>
      <c r="I1594" s="2">
        <f>IFERROR(AVERAGEIF(Customer_Revenue[[#This Row],[4/1/2022]:[9/30/2022]], "&gt;0"),0)</f>
        <v>58.328181818181811</v>
      </c>
      <c r="J1594" s="1">
        <f>IFERROR(AVEDEV(Customer_Revenue[[#This Row],[4/1/2022]:[9/30/2022]]),0)</f>
        <v>15.186035502958585</v>
      </c>
      <c r="K1594" s="1">
        <f>IFERROR(MAX(0,Customer_Revenue[[#This Row],[Q3 Mean]]-Customer_Revenue[[#This Row],[Q3 Mean Absolute Deviation]]),0)</f>
        <v>43.142146315223229</v>
      </c>
      <c r="L1594" s="1">
        <f>IFERROR(MAX(0,Customer_Revenue[[#This Row],[Q3 Mean]]+Customer_Revenue[[#This Row],[Q3 Mean Absolute Deviation]]),0)</f>
        <v>73.514217321140393</v>
      </c>
      <c r="M1594" s="2">
        <f>IFERROR(AVERAGEIF(Customer_Revenue[[#This Row],[10/1/2021]:[3/31/2022]], "&gt;0"),0)</f>
        <v>0</v>
      </c>
      <c r="N1594" s="1">
        <f>IFERROR(AVEDEV(Customer_Revenue[[#This Row],[10/1/2021]:[3/31/2022]]),0)</f>
        <v>0</v>
      </c>
      <c r="O1594" s="1">
        <f>IFERROR(MAX(0,#REF!-#REF!),0)</f>
        <v>0</v>
      </c>
      <c r="P1594" s="1">
        <f>IFERROR(#REF!+#REF!,0)</f>
        <v>0</v>
      </c>
      <c r="Q1594">
        <v>15932</v>
      </c>
      <c r="CK1594" s="17"/>
      <c r="FL1594">
        <v>50.37</v>
      </c>
      <c r="FQ1594">
        <v>0</v>
      </c>
      <c r="FV1594">
        <v>50.37</v>
      </c>
      <c r="GF1594">
        <v>89</v>
      </c>
      <c r="GP1594">
        <v>56.75</v>
      </c>
      <c r="GZ1594">
        <v>56.75</v>
      </c>
      <c r="HJ1594">
        <v>56.75</v>
      </c>
      <c r="HT1594">
        <v>56.75</v>
      </c>
      <c r="ID1594">
        <v>56.75</v>
      </c>
      <c r="IN1594">
        <v>0</v>
      </c>
      <c r="IX1594">
        <v>56.04</v>
      </c>
      <c r="JH1594">
        <v>56.04</v>
      </c>
      <c r="JR1594">
        <v>56.04</v>
      </c>
    </row>
    <row r="1595" spans="1:278" x14ac:dyDescent="0.3">
      <c r="A1595" s="2">
        <f>IFERROR(AVERAGEIF(Customer_Revenue[[#This Row],[1/3/2022]:[3/31/2022]], "&gt;0"), 0)</f>
        <v>0</v>
      </c>
      <c r="B1595" s="1">
        <f>IFERROR(AVEDEV(Customer_Revenue[[#This Row],[1/3/2022]:[3/31/2022]]),0)</f>
        <v>0</v>
      </c>
      <c r="C1595" s="1">
        <f>IFERROR(MAX(0,#REF!-#REF!),0)</f>
        <v>0</v>
      </c>
      <c r="D1595" s="1">
        <f>IFERROR(#REF!+#REF!,0)</f>
        <v>0</v>
      </c>
      <c r="E1595" s="2">
        <f>IFERROR(AVERAGEIF(Customer_Revenue[[#This Row],[4/1/2022]:[6/30/2022]], "&gt;0"), 0)</f>
        <v>132.66</v>
      </c>
      <c r="F1595" s="1">
        <f>IFERROR(AVEDEV(Customer_Revenue[[#This Row],[4/1/2022]:[6/30/2022]]),0)</f>
        <v>3.8699999999999974</v>
      </c>
      <c r="G1595" s="1">
        <f>IFERROR(MAX(0,#REF!-#REF!),0)</f>
        <v>0</v>
      </c>
      <c r="H1595" s="1">
        <f>IFERROR(#REF!+#REF!,0)</f>
        <v>0</v>
      </c>
      <c r="I1595" s="2">
        <f>IFERROR(AVERAGEIF(Customer_Revenue[[#This Row],[4/1/2022]:[9/30/2022]], "&gt;0"),0)</f>
        <v>130.22058823529412</v>
      </c>
      <c r="J1595" s="1">
        <f>IFERROR(AVEDEV(Customer_Revenue[[#This Row],[4/1/2022]:[9/30/2022]]),0)</f>
        <v>2.1021453287197223</v>
      </c>
      <c r="K1595" s="1">
        <f>IFERROR(MAX(0,Customer_Revenue[[#This Row],[Q3 Mean]]-Customer_Revenue[[#This Row],[Q3 Mean Absolute Deviation]]),0)</f>
        <v>128.11844290657439</v>
      </c>
      <c r="L1595" s="1">
        <f>IFERROR(MAX(0,Customer_Revenue[[#This Row],[Q3 Mean]]+Customer_Revenue[[#This Row],[Q3 Mean Absolute Deviation]]),0)</f>
        <v>132.32273356401384</v>
      </c>
      <c r="M1595" s="2">
        <f>IFERROR(AVERAGEIF(Customer_Revenue[[#This Row],[10/1/2021]:[3/31/2022]], "&gt;0"),0)</f>
        <v>0</v>
      </c>
      <c r="N1595" s="1">
        <f>IFERROR(AVEDEV(Customer_Revenue[[#This Row],[10/1/2021]:[3/31/2022]]),0)</f>
        <v>0</v>
      </c>
      <c r="O1595" s="1">
        <f>IFERROR(MAX(0,#REF!-#REF!),0)</f>
        <v>0</v>
      </c>
      <c r="P1595" s="1">
        <f>IFERROR(#REF!+#REF!,0)</f>
        <v>0</v>
      </c>
      <c r="Q1595">
        <v>15946</v>
      </c>
      <c r="CK1595" s="17"/>
      <c r="GN1595">
        <v>128.61000000000001</v>
      </c>
      <c r="GS1595">
        <v>136.53</v>
      </c>
      <c r="GX1595">
        <v>136.53</v>
      </c>
      <c r="HC1595">
        <v>128.97</v>
      </c>
      <c r="HH1595">
        <v>128.97</v>
      </c>
      <c r="HM1595">
        <v>128.97</v>
      </c>
      <c r="HR1595">
        <v>128.97</v>
      </c>
      <c r="HW1595">
        <v>128.97</v>
      </c>
      <c r="IB1595">
        <v>128.97</v>
      </c>
      <c r="IG1595">
        <v>128.97</v>
      </c>
      <c r="IL1595">
        <v>128.97</v>
      </c>
      <c r="IQ1595">
        <v>128.97</v>
      </c>
      <c r="IV1595">
        <v>135.47</v>
      </c>
      <c r="JA1595">
        <v>128.97</v>
      </c>
      <c r="JF1595">
        <v>128.97</v>
      </c>
      <c r="JK1595">
        <v>128.97</v>
      </c>
      <c r="JP1595">
        <v>128.97</v>
      </c>
    </row>
    <row r="1596" spans="1:278" x14ac:dyDescent="0.3">
      <c r="A1596" s="2">
        <f>IFERROR(AVERAGEIF(Customer_Revenue[[#This Row],[1/3/2022]:[3/31/2022]], "&gt;0"), 0)</f>
        <v>0</v>
      </c>
      <c r="B1596" s="1">
        <f>IFERROR(AVEDEV(Customer_Revenue[[#This Row],[1/3/2022]:[3/31/2022]]),0)</f>
        <v>0</v>
      </c>
      <c r="C1596" s="1">
        <f>IFERROR(MAX(0,#REF!-#REF!),0)</f>
        <v>0</v>
      </c>
      <c r="D1596" s="1">
        <f>IFERROR(#REF!+#REF!,0)</f>
        <v>0</v>
      </c>
      <c r="E1596" s="2">
        <f>IFERROR(AVERAGEIF(Customer_Revenue[[#This Row],[4/1/2022]:[6/30/2022]], "&gt;0"), 0)</f>
        <v>118.60249999999999</v>
      </c>
      <c r="F1596" s="1">
        <f>IFERROR(AVEDEV(Customer_Revenue[[#This Row],[4/1/2022]:[6/30/2022]]),0)</f>
        <v>1.7887499999999967</v>
      </c>
      <c r="G1596" s="1">
        <f>IFERROR(MAX(0,#REF!-#REF!),0)</f>
        <v>0</v>
      </c>
      <c r="H1596" s="1">
        <f>IFERROR(#REF!+#REF!,0)</f>
        <v>0</v>
      </c>
      <c r="I1596" s="2">
        <f>IFERROR(AVERAGEIF(Customer_Revenue[[#This Row],[4/1/2022]:[9/30/2022]], "&gt;0"),0)</f>
        <v>131.32882352941178</v>
      </c>
      <c r="J1596" s="1">
        <f>IFERROR(AVEDEV(Customer_Revenue[[#This Row],[4/1/2022]:[9/30/2022]]),0)</f>
        <v>12.397716262975772</v>
      </c>
      <c r="K1596" s="1">
        <f>IFERROR(MAX(0,Customer_Revenue[[#This Row],[Q3 Mean]]-Customer_Revenue[[#This Row],[Q3 Mean Absolute Deviation]]),0)</f>
        <v>118.931107266436</v>
      </c>
      <c r="L1596" s="1">
        <f>IFERROR(MAX(0,Customer_Revenue[[#This Row],[Q3 Mean]]+Customer_Revenue[[#This Row],[Q3 Mean Absolute Deviation]]),0)</f>
        <v>143.72653979238754</v>
      </c>
      <c r="M1596" s="2">
        <f>IFERROR(AVERAGEIF(Customer_Revenue[[#This Row],[10/1/2021]:[3/31/2022]], "&gt;0"),0)</f>
        <v>0</v>
      </c>
      <c r="N1596" s="1">
        <f>IFERROR(AVEDEV(Customer_Revenue[[#This Row],[10/1/2021]:[3/31/2022]]),0)</f>
        <v>0</v>
      </c>
      <c r="O1596" s="1">
        <f>IFERROR(MAX(0,#REF!-#REF!),0)</f>
        <v>0</v>
      </c>
      <c r="P1596" s="1">
        <f>IFERROR(#REF!+#REF!,0)</f>
        <v>0</v>
      </c>
      <c r="Q1596">
        <v>15948</v>
      </c>
      <c r="CK1596" s="17"/>
      <c r="GM1596">
        <v>117.86</v>
      </c>
      <c r="GR1596">
        <v>117.86</v>
      </c>
      <c r="GW1596">
        <v>122.18</v>
      </c>
      <c r="HB1596">
        <v>116.51</v>
      </c>
      <c r="HG1596">
        <v>116.51</v>
      </c>
      <c r="HL1596">
        <v>116.51</v>
      </c>
      <c r="HQ1596">
        <v>118.91000000000001</v>
      </c>
      <c r="HV1596">
        <v>118.91</v>
      </c>
      <c r="IA1596">
        <v>235.26</v>
      </c>
      <c r="IF1596">
        <v>131.51</v>
      </c>
      <c r="IK1596">
        <v>131.51</v>
      </c>
      <c r="IP1596">
        <v>131.51</v>
      </c>
      <c r="IU1596">
        <v>131.51</v>
      </c>
      <c r="IZ1596">
        <v>131.51</v>
      </c>
      <c r="JE1596">
        <v>131.51</v>
      </c>
      <c r="JJ1596">
        <v>131.51</v>
      </c>
      <c r="JO1596">
        <v>131.51</v>
      </c>
    </row>
    <row r="1597" spans="1:278" x14ac:dyDescent="0.3">
      <c r="A1597" s="2">
        <f>IFERROR(AVERAGEIF(Customer_Revenue[[#This Row],[1/3/2022]:[3/31/2022]], "&gt;0"), 0)</f>
        <v>0</v>
      </c>
      <c r="B1597" s="1">
        <f>IFERROR(AVEDEV(Customer_Revenue[[#This Row],[1/3/2022]:[3/31/2022]]),0)</f>
        <v>0</v>
      </c>
      <c r="C1597" s="1">
        <f>IFERROR(MAX(0,#REF!-#REF!),0)</f>
        <v>0</v>
      </c>
      <c r="D1597" s="1">
        <f>IFERROR(#REF!+#REF!,0)</f>
        <v>0</v>
      </c>
      <c r="E1597" s="2">
        <f>IFERROR(AVERAGEIF(Customer_Revenue[[#This Row],[4/1/2022]:[6/30/2022]], "&gt;0"), 0)</f>
        <v>53.56</v>
      </c>
      <c r="F1597" s="1">
        <f>IFERROR(AVEDEV(Customer_Revenue[[#This Row],[4/1/2022]:[6/30/2022]]),0)</f>
        <v>2.6999999999999993</v>
      </c>
      <c r="G1597" s="1">
        <f>IFERROR(MAX(0,#REF!-#REF!),0)</f>
        <v>0</v>
      </c>
      <c r="H1597" s="1">
        <f>IFERROR(#REF!+#REF!,0)</f>
        <v>0</v>
      </c>
      <c r="I1597" s="2">
        <f>IFERROR(AVERAGEIF(Customer_Revenue[[#This Row],[4/1/2022]:[9/30/2022]], "&gt;0"),0)</f>
        <v>58.186470588235302</v>
      </c>
      <c r="J1597" s="1">
        <f>IFERROR(AVEDEV(Customer_Revenue[[#This Row],[4/1/2022]:[9/30/2022]]),0)</f>
        <v>4.049826989619385</v>
      </c>
      <c r="K1597" s="1">
        <f>IFERROR(MAX(0,Customer_Revenue[[#This Row],[Q3 Mean]]-Customer_Revenue[[#This Row],[Q3 Mean Absolute Deviation]]),0)</f>
        <v>54.136643598615919</v>
      </c>
      <c r="L1597" s="1">
        <f>IFERROR(MAX(0,Customer_Revenue[[#This Row],[Q3 Mean]]+Customer_Revenue[[#This Row],[Q3 Mean Absolute Deviation]]),0)</f>
        <v>62.236297577854685</v>
      </c>
      <c r="M1597" s="2">
        <f>IFERROR(AVERAGEIF(Customer_Revenue[[#This Row],[10/1/2021]:[3/31/2022]], "&gt;0"),0)</f>
        <v>0</v>
      </c>
      <c r="N1597" s="1">
        <f>IFERROR(AVEDEV(Customer_Revenue[[#This Row],[10/1/2021]:[3/31/2022]]),0)</f>
        <v>0</v>
      </c>
      <c r="O1597" s="1">
        <f>IFERROR(MAX(0,#REF!-#REF!),0)</f>
        <v>0</v>
      </c>
      <c r="P1597" s="1">
        <f>IFERROR(#REF!+#REF!,0)</f>
        <v>0</v>
      </c>
      <c r="Q1597">
        <v>15949</v>
      </c>
      <c r="CK1597" s="17"/>
      <c r="GN1597">
        <v>50.86</v>
      </c>
      <c r="GS1597">
        <v>50.86</v>
      </c>
      <c r="GX1597">
        <v>55.66</v>
      </c>
      <c r="HC1597">
        <v>56.86</v>
      </c>
      <c r="HH1597">
        <v>92.61</v>
      </c>
      <c r="HM1597">
        <v>56.86</v>
      </c>
      <c r="HR1597">
        <v>56.86</v>
      </c>
      <c r="HW1597">
        <v>56.86</v>
      </c>
      <c r="IB1597">
        <v>56.86</v>
      </c>
      <c r="IG1597">
        <v>56.86</v>
      </c>
      <c r="IL1597">
        <v>56.86</v>
      </c>
      <c r="IQ1597">
        <v>56.86</v>
      </c>
      <c r="IV1597">
        <v>56.86</v>
      </c>
      <c r="JA1597">
        <v>56.86</v>
      </c>
      <c r="JF1597">
        <v>56.86</v>
      </c>
      <c r="JK1597">
        <v>56.86</v>
      </c>
      <c r="JP1597">
        <v>56.86</v>
      </c>
    </row>
    <row r="1598" spans="1:278" x14ac:dyDescent="0.3">
      <c r="A1598" s="2">
        <f>IFERROR(AVERAGEIF(Customer_Revenue[[#This Row],[1/3/2022]:[3/31/2022]], "&gt;0"), 0)</f>
        <v>0</v>
      </c>
      <c r="B1598" s="1">
        <f>IFERROR(AVEDEV(Customer_Revenue[[#This Row],[1/3/2022]:[3/31/2022]]),0)</f>
        <v>0</v>
      </c>
      <c r="C1598" s="1">
        <f>IFERROR(MAX(0,#REF!-#REF!),0)</f>
        <v>0</v>
      </c>
      <c r="D1598" s="1">
        <f>IFERROR(#REF!+#REF!,0)</f>
        <v>0</v>
      </c>
      <c r="E1598" s="2">
        <f>IFERROR(AVERAGEIF(Customer_Revenue[[#This Row],[4/1/2022]:[6/30/2022]], "&gt;0"), 0)</f>
        <v>83.814999999999998</v>
      </c>
      <c r="F1598" s="1">
        <f>IFERROR(AVEDEV(Customer_Revenue[[#This Row],[4/1/2022]:[6/30/2022]]),0)</f>
        <v>26.820800000000002</v>
      </c>
      <c r="G1598" s="1">
        <f>IFERROR(MAX(0,#REF!-#REF!),0)</f>
        <v>0</v>
      </c>
      <c r="H1598" s="1">
        <f>IFERROR(#REF!+#REF!,0)</f>
        <v>0</v>
      </c>
      <c r="I1598" s="2">
        <f>IFERROR(AVERAGEIF(Customer_Revenue[[#This Row],[4/1/2022]:[9/30/2022]], "&gt;0"),0)</f>
        <v>93.186470588235238</v>
      </c>
      <c r="J1598" s="1">
        <f>IFERROR(AVEDEV(Customer_Revenue[[#This Row],[4/1/2022]:[9/30/2022]]),0)</f>
        <v>15.88790123456787</v>
      </c>
      <c r="K1598" s="1">
        <f>IFERROR(MAX(0,Customer_Revenue[[#This Row],[Q3 Mean]]-Customer_Revenue[[#This Row],[Q3 Mean Absolute Deviation]]),0)</f>
        <v>77.298569353667375</v>
      </c>
      <c r="L1598" s="1">
        <f>IFERROR(MAX(0,Customer_Revenue[[#This Row],[Q3 Mean]]+Customer_Revenue[[#This Row],[Q3 Mean Absolute Deviation]]),0)</f>
        <v>109.0743718228031</v>
      </c>
      <c r="M1598" s="2">
        <f>IFERROR(AVERAGEIF(Customer_Revenue[[#This Row],[10/1/2021]:[3/31/2022]], "&gt;0"),0)</f>
        <v>0</v>
      </c>
      <c r="N1598" s="1">
        <f>IFERROR(AVEDEV(Customer_Revenue[[#This Row],[10/1/2021]:[3/31/2022]]),0)</f>
        <v>0</v>
      </c>
      <c r="O1598" s="1">
        <f>IFERROR(MAX(0,#REF!-#REF!),0)</f>
        <v>0</v>
      </c>
      <c r="P1598" s="1">
        <f>IFERROR(#REF!+#REF!,0)</f>
        <v>0</v>
      </c>
      <c r="Q1598">
        <v>15951</v>
      </c>
      <c r="CK1598" s="17"/>
      <c r="GM1598">
        <v>72.44</v>
      </c>
      <c r="GR1598">
        <v>72.44</v>
      </c>
      <c r="GS1598">
        <v>0</v>
      </c>
      <c r="GW1598">
        <v>72.44</v>
      </c>
      <c r="HB1598">
        <v>117.94</v>
      </c>
      <c r="HG1598">
        <v>201.07</v>
      </c>
      <c r="HL1598">
        <v>87.32</v>
      </c>
      <c r="HQ1598">
        <v>87.32</v>
      </c>
      <c r="HV1598">
        <v>87.32</v>
      </c>
      <c r="IA1598">
        <v>87.32</v>
      </c>
      <c r="IF1598">
        <v>87.32</v>
      </c>
      <c r="IK1598">
        <v>87.32</v>
      </c>
      <c r="IP1598">
        <v>87.32</v>
      </c>
      <c r="IU1598">
        <v>87.32</v>
      </c>
      <c r="IZ1598">
        <v>87.32</v>
      </c>
      <c r="JE1598">
        <v>87.32</v>
      </c>
      <c r="JJ1598">
        <v>87.32</v>
      </c>
      <c r="JO1598">
        <v>87.32</v>
      </c>
    </row>
    <row r="1599" spans="1:278" x14ac:dyDescent="0.3">
      <c r="A1599" s="2">
        <f>IFERROR(AVERAGEIF(Customer_Revenue[[#This Row],[1/3/2022]:[3/31/2022]], "&gt;0"), 0)</f>
        <v>0</v>
      </c>
      <c r="B1599" s="1">
        <f>IFERROR(AVEDEV(Customer_Revenue[[#This Row],[1/3/2022]:[3/31/2022]]),0)</f>
        <v>0</v>
      </c>
      <c r="C1599" s="1">
        <f>IFERROR(MAX(0,#REF!-#REF!),0)</f>
        <v>0</v>
      </c>
      <c r="D1599" s="1">
        <f>IFERROR(#REF!+#REF!,0)</f>
        <v>0</v>
      </c>
      <c r="E1599" s="2">
        <f>IFERROR(AVERAGEIF(Customer_Revenue[[#This Row],[4/1/2022]:[6/30/2022]], "&gt;0"), 0)</f>
        <v>66.111428571428561</v>
      </c>
      <c r="F1599" s="1">
        <f>IFERROR(AVEDEV(Customer_Revenue[[#This Row],[4/1/2022]:[6/30/2022]]),0)</f>
        <v>7.8097959183673469</v>
      </c>
      <c r="G1599" s="1">
        <f>IFERROR(MAX(0,#REF!-#REF!),0)</f>
        <v>0</v>
      </c>
      <c r="H1599" s="1">
        <f>IFERROR(#REF!+#REF!,0)</f>
        <v>0</v>
      </c>
      <c r="I1599" s="2">
        <f>IFERROR(AVERAGEIF(Customer_Revenue[[#This Row],[4/1/2022]:[9/30/2022]], "&gt;0"),0)</f>
        <v>67.590476190476195</v>
      </c>
      <c r="J1599" s="1">
        <f>IFERROR(AVEDEV(Customer_Revenue[[#This Row],[4/1/2022]:[9/30/2022]]),0)</f>
        <v>10.086167800453509</v>
      </c>
      <c r="K1599" s="1">
        <f>IFERROR(MAX(0,Customer_Revenue[[#This Row],[Q3 Mean]]-Customer_Revenue[[#This Row],[Q3 Mean Absolute Deviation]]),0)</f>
        <v>57.504308390022686</v>
      </c>
      <c r="L1599" s="1">
        <f>IFERROR(MAX(0,Customer_Revenue[[#This Row],[Q3 Mean]]+Customer_Revenue[[#This Row],[Q3 Mean Absolute Deviation]]),0)</f>
        <v>77.676643990929705</v>
      </c>
      <c r="M1599" s="2">
        <f>IFERROR(AVERAGEIF(Customer_Revenue[[#This Row],[10/1/2021]:[3/31/2022]], "&gt;0"),0)</f>
        <v>0</v>
      </c>
      <c r="N1599" s="1">
        <f>IFERROR(AVEDEV(Customer_Revenue[[#This Row],[10/1/2021]:[3/31/2022]]),0)</f>
        <v>0</v>
      </c>
      <c r="O1599" s="1">
        <f>IFERROR(MAX(0,#REF!-#REF!),0)</f>
        <v>0</v>
      </c>
      <c r="P1599" s="1">
        <f>IFERROR(#REF!+#REF!,0)</f>
        <v>0</v>
      </c>
      <c r="Q1599">
        <v>15964</v>
      </c>
      <c r="CK1599" s="17"/>
      <c r="FV1599">
        <v>69.989999999999995</v>
      </c>
      <c r="GA1599">
        <v>57</v>
      </c>
      <c r="GF1599">
        <v>73.13</v>
      </c>
      <c r="GK1599">
        <v>57</v>
      </c>
      <c r="GP1599">
        <v>74.33</v>
      </c>
      <c r="GU1599">
        <v>57</v>
      </c>
      <c r="GZ1599">
        <v>74.33</v>
      </c>
      <c r="HE1599">
        <v>57</v>
      </c>
      <c r="HJ1599">
        <v>79.66</v>
      </c>
      <c r="HO1599">
        <v>57</v>
      </c>
      <c r="HT1599">
        <v>79.66</v>
      </c>
      <c r="HY1599">
        <v>57</v>
      </c>
      <c r="ID1599">
        <v>79.66</v>
      </c>
      <c r="II1599">
        <v>57</v>
      </c>
      <c r="IN1599">
        <v>79.66</v>
      </c>
      <c r="IS1599">
        <v>57</v>
      </c>
      <c r="IX1599">
        <v>79.66</v>
      </c>
      <c r="JC1599">
        <v>57</v>
      </c>
      <c r="JH1599">
        <v>79.66</v>
      </c>
      <c r="JM1599">
        <v>57</v>
      </c>
      <c r="JR1599">
        <v>79.66</v>
      </c>
    </row>
    <row r="1600" spans="1:278" x14ac:dyDescent="0.3">
      <c r="A1600" s="2">
        <f>IFERROR(AVERAGEIF(Customer_Revenue[[#This Row],[1/3/2022]:[3/31/2022]], "&gt;0"), 0)</f>
        <v>0</v>
      </c>
      <c r="B1600" s="1">
        <f>IFERROR(AVEDEV(Customer_Revenue[[#This Row],[1/3/2022]:[3/31/2022]]),0)</f>
        <v>0</v>
      </c>
      <c r="C1600" s="1">
        <f>IFERROR(MAX(0,#REF!-#REF!),0)</f>
        <v>0</v>
      </c>
      <c r="D1600" s="1">
        <f>IFERROR(#REF!+#REF!,0)</f>
        <v>0</v>
      </c>
      <c r="E1600" s="2">
        <f>IFERROR(AVERAGEIF(Customer_Revenue[[#This Row],[4/1/2022]:[6/30/2022]], "&gt;0"), 0)</f>
        <v>141.88</v>
      </c>
      <c r="F1600" s="1">
        <f>IFERROR(AVEDEV(Customer_Revenue[[#This Row],[4/1/2022]:[6/30/2022]]),0)</f>
        <v>71.626666666666665</v>
      </c>
      <c r="G1600" s="1">
        <f>IFERROR(MAX(0,#REF!-#REF!),0)</f>
        <v>0</v>
      </c>
      <c r="H1600" s="1">
        <f>IFERROR(#REF!+#REF!,0)</f>
        <v>0</v>
      </c>
      <c r="I1600" s="2">
        <f>IFERROR(AVERAGEIF(Customer_Revenue[[#This Row],[4/1/2022]:[9/30/2022]], "&gt;0"),0)</f>
        <v>138.095</v>
      </c>
      <c r="J1600" s="1">
        <f>IFERROR(AVEDEV(Customer_Revenue[[#This Row],[4/1/2022]:[9/30/2022]]),0)</f>
        <v>55.26700000000001</v>
      </c>
      <c r="K1600" s="1">
        <f>IFERROR(MAX(0,Customer_Revenue[[#This Row],[Q3 Mean]]-Customer_Revenue[[#This Row],[Q3 Mean Absolute Deviation]]),0)</f>
        <v>82.827999999999989</v>
      </c>
      <c r="L1600" s="1">
        <f>IFERROR(MAX(0,Customer_Revenue[[#This Row],[Q3 Mean]]+Customer_Revenue[[#This Row],[Q3 Mean Absolute Deviation]]),0)</f>
        <v>193.36200000000002</v>
      </c>
      <c r="M1600" s="2">
        <f>IFERROR(AVERAGEIF(Customer_Revenue[[#This Row],[10/1/2021]:[3/31/2022]], "&gt;0"),0)</f>
        <v>0</v>
      </c>
      <c r="N1600" s="1">
        <f>IFERROR(AVEDEV(Customer_Revenue[[#This Row],[10/1/2021]:[3/31/2022]]),0)</f>
        <v>0</v>
      </c>
      <c r="O1600" s="1">
        <f>IFERROR(MAX(0,#REF!-#REF!),0)</f>
        <v>0</v>
      </c>
      <c r="P1600" s="1">
        <f>IFERROR(#REF!+#REF!,0)</f>
        <v>0</v>
      </c>
      <c r="Q1600">
        <v>15978</v>
      </c>
      <c r="CK1600" s="17"/>
      <c r="GE1600">
        <v>57.31</v>
      </c>
      <c r="GO1600">
        <v>119.01</v>
      </c>
      <c r="GY1600">
        <v>249.32</v>
      </c>
      <c r="HH1600">
        <v>83.99</v>
      </c>
      <c r="HS1600">
        <v>131.01999999999998</v>
      </c>
      <c r="IC1600">
        <v>83.99</v>
      </c>
      <c r="IM1600">
        <v>83.99</v>
      </c>
      <c r="IW1600">
        <v>131.02000000000001</v>
      </c>
      <c r="JG1600">
        <v>201.28</v>
      </c>
      <c r="JQ1600">
        <v>240.02</v>
      </c>
    </row>
    <row r="1601" spans="1:278" x14ac:dyDescent="0.3">
      <c r="A1601" s="2">
        <f>IFERROR(AVERAGEIF(Customer_Revenue[[#This Row],[1/3/2022]:[3/31/2022]], "&gt;0"), 0)</f>
        <v>0</v>
      </c>
      <c r="B1601" s="1">
        <f>IFERROR(AVEDEV(Customer_Revenue[[#This Row],[1/3/2022]:[3/31/2022]]),0)</f>
        <v>0</v>
      </c>
      <c r="C1601" s="1">
        <f>IFERROR(MAX(0,#REF!-#REF!),0)</f>
        <v>0</v>
      </c>
      <c r="D1601" s="1">
        <f>IFERROR(#REF!+#REF!,0)</f>
        <v>0</v>
      </c>
      <c r="E1601" s="2">
        <f>IFERROR(AVERAGEIF(Customer_Revenue[[#This Row],[4/1/2022]:[6/30/2022]], "&gt;0"), 0)</f>
        <v>79.69285714285715</v>
      </c>
      <c r="F1601" s="1">
        <f>IFERROR(AVEDEV(Customer_Revenue[[#This Row],[4/1/2022]:[6/30/2022]]),0)</f>
        <v>46.806938775510204</v>
      </c>
      <c r="G1601" s="1">
        <f>IFERROR(MAX(0,#REF!-#REF!),0)</f>
        <v>0</v>
      </c>
      <c r="H1601" s="1">
        <f>IFERROR(#REF!+#REF!,0)</f>
        <v>0</v>
      </c>
      <c r="I1601" s="2">
        <f>IFERROR(AVERAGEIF(Customer_Revenue[[#This Row],[4/1/2022]:[9/30/2022]], "&gt;0"),0)</f>
        <v>84.526999999999987</v>
      </c>
      <c r="J1601" s="1">
        <f>IFERROR(AVEDEV(Customer_Revenue[[#This Row],[4/1/2022]:[9/30/2022]]),0)</f>
        <v>38.562399999999982</v>
      </c>
      <c r="K1601" s="1">
        <f>IFERROR(MAX(0,Customer_Revenue[[#This Row],[Q3 Mean]]-Customer_Revenue[[#This Row],[Q3 Mean Absolute Deviation]]),0)</f>
        <v>45.964600000000004</v>
      </c>
      <c r="L1601" s="1">
        <f>IFERROR(MAX(0,Customer_Revenue[[#This Row],[Q3 Mean]]+Customer_Revenue[[#This Row],[Q3 Mean Absolute Deviation]]),0)</f>
        <v>123.08939999999997</v>
      </c>
      <c r="M1601" s="2">
        <f>IFERROR(AVERAGEIF(Customer_Revenue[[#This Row],[10/1/2021]:[3/31/2022]], "&gt;0"),0)</f>
        <v>0</v>
      </c>
      <c r="N1601" s="1">
        <f>IFERROR(AVEDEV(Customer_Revenue[[#This Row],[10/1/2021]:[3/31/2022]]),0)</f>
        <v>0</v>
      </c>
      <c r="O1601" s="1">
        <f>IFERROR(MAX(0,#REF!-#REF!),0)</f>
        <v>0</v>
      </c>
      <c r="P1601" s="1">
        <f>IFERROR(#REF!+#REF!,0)</f>
        <v>0</v>
      </c>
      <c r="Q1601">
        <v>15980</v>
      </c>
      <c r="CK1601" s="17"/>
      <c r="GC1601">
        <v>178.68</v>
      </c>
      <c r="GH1601">
        <v>49.68</v>
      </c>
      <c r="GM1601">
        <v>50.81</v>
      </c>
      <c r="GR1601">
        <v>45.15</v>
      </c>
      <c r="GW1601">
        <v>35</v>
      </c>
      <c r="GX1601">
        <v>54</v>
      </c>
      <c r="HB1601">
        <v>144.53</v>
      </c>
      <c r="HG1601">
        <v>42.53</v>
      </c>
      <c r="HL1601">
        <v>144.53</v>
      </c>
      <c r="HQ1601">
        <v>70.88</v>
      </c>
      <c r="HV1601">
        <v>110.53</v>
      </c>
      <c r="IA1601">
        <v>42.53</v>
      </c>
      <c r="IF1601">
        <v>104.88</v>
      </c>
      <c r="IK1601">
        <v>42.53</v>
      </c>
      <c r="IP1601">
        <v>76.53</v>
      </c>
      <c r="IU1601">
        <v>110.53</v>
      </c>
      <c r="IZ1601">
        <v>104.88</v>
      </c>
      <c r="JE1601">
        <v>76.53</v>
      </c>
      <c r="JJ1601">
        <v>163.28</v>
      </c>
      <c r="JO1601">
        <v>42.53</v>
      </c>
    </row>
    <row r="1602" spans="1:278" x14ac:dyDescent="0.3">
      <c r="A1602" s="2">
        <f>IFERROR(AVERAGEIF(Customer_Revenue[[#This Row],[1/3/2022]:[3/31/2022]], "&gt;0"), 0)</f>
        <v>0</v>
      </c>
      <c r="B1602" s="1">
        <f>IFERROR(AVEDEV(Customer_Revenue[[#This Row],[1/3/2022]:[3/31/2022]]),0)</f>
        <v>0</v>
      </c>
      <c r="C1602" s="1">
        <f>IFERROR(MAX(0,#REF!-#REF!),0)</f>
        <v>0</v>
      </c>
      <c r="D1602" s="1">
        <f>IFERROR(#REF!+#REF!,0)</f>
        <v>0</v>
      </c>
      <c r="E1602" s="2">
        <f>IFERROR(AVERAGEIF(Customer_Revenue[[#This Row],[4/1/2022]:[6/30/2022]], "&gt;0"), 0)</f>
        <v>43</v>
      </c>
      <c r="F1602" s="1">
        <f>IFERROR(AVEDEV(Customer_Revenue[[#This Row],[4/1/2022]:[6/30/2022]]),0)</f>
        <v>1.1400000000000006</v>
      </c>
      <c r="G1602" s="1">
        <f>IFERROR(MAX(0,#REF!-#REF!),0)</f>
        <v>0</v>
      </c>
      <c r="H1602" s="1">
        <f>IFERROR(#REF!+#REF!,0)</f>
        <v>0</v>
      </c>
      <c r="I1602" s="2">
        <f>IFERROR(AVERAGEIF(Customer_Revenue[[#This Row],[4/1/2022]:[9/30/2022]], "&gt;0"),0)</f>
        <v>46.589411764705879</v>
      </c>
      <c r="J1602" s="1">
        <f>IFERROR(AVEDEV(Customer_Revenue[[#This Row],[4/1/2022]:[9/30/2022]]),0)</f>
        <v>7.7472664359861563</v>
      </c>
      <c r="K1602" s="1">
        <f>IFERROR(MAX(0,Customer_Revenue[[#This Row],[Q3 Mean]]-Customer_Revenue[[#This Row],[Q3 Mean Absolute Deviation]]),0)</f>
        <v>38.842145328719724</v>
      </c>
      <c r="L1602" s="1">
        <f>IFERROR(MAX(0,Customer_Revenue[[#This Row],[Q3 Mean]]+Customer_Revenue[[#This Row],[Q3 Mean Absolute Deviation]]),0)</f>
        <v>54.336678200692035</v>
      </c>
      <c r="M1602" s="2">
        <f>IFERROR(AVERAGEIF(Customer_Revenue[[#This Row],[10/1/2021]:[3/31/2022]], "&gt;0"),0)</f>
        <v>0</v>
      </c>
      <c r="N1602" s="1">
        <f>IFERROR(AVEDEV(Customer_Revenue[[#This Row],[10/1/2021]:[3/31/2022]]),0)</f>
        <v>0</v>
      </c>
      <c r="O1602" s="1">
        <f>IFERROR(MAX(0,#REF!-#REF!),0)</f>
        <v>0</v>
      </c>
      <c r="P1602" s="1">
        <f>IFERROR(#REF!+#REF!,0)</f>
        <v>0</v>
      </c>
      <c r="Q1602">
        <v>15985</v>
      </c>
      <c r="CK1602" s="17"/>
      <c r="GO1602">
        <v>41.86</v>
      </c>
      <c r="GT1602">
        <v>41.86</v>
      </c>
      <c r="GY1602">
        <v>44.14</v>
      </c>
      <c r="HD1602">
        <v>44.14</v>
      </c>
      <c r="HI1602">
        <v>89.64</v>
      </c>
      <c r="HN1602">
        <v>44.14</v>
      </c>
      <c r="HS1602">
        <v>44.14</v>
      </c>
      <c r="HX1602">
        <v>44.14</v>
      </c>
      <c r="IC1602">
        <v>44.14</v>
      </c>
      <c r="IH1602">
        <v>44.14</v>
      </c>
      <c r="IM1602">
        <v>57.99</v>
      </c>
      <c r="IR1602">
        <v>57.99</v>
      </c>
      <c r="IW1602">
        <v>38.74</v>
      </c>
      <c r="JB1602">
        <v>38.74</v>
      </c>
      <c r="JG1602">
        <v>38.74</v>
      </c>
      <c r="JL1602">
        <v>38.74</v>
      </c>
      <c r="JQ1602">
        <v>38.74</v>
      </c>
    </row>
    <row r="1603" spans="1:278" x14ac:dyDescent="0.3">
      <c r="A1603" s="2">
        <f>IFERROR(AVERAGEIF(Customer_Revenue[[#This Row],[1/3/2022]:[3/31/2022]], "&gt;0"), 0)</f>
        <v>0</v>
      </c>
      <c r="B1603" s="1">
        <f>IFERROR(AVEDEV(Customer_Revenue[[#This Row],[1/3/2022]:[3/31/2022]]),0)</f>
        <v>0</v>
      </c>
      <c r="C1603" s="1">
        <f>IFERROR(MAX(0,#REF!-#REF!),0)</f>
        <v>0</v>
      </c>
      <c r="D1603" s="1">
        <f>IFERROR(#REF!+#REF!,0)</f>
        <v>0</v>
      </c>
      <c r="E1603" s="2">
        <f>IFERROR(AVERAGEIF(Customer_Revenue[[#This Row],[4/1/2022]:[6/30/2022]], "&gt;0"), 0)</f>
        <v>83.34</v>
      </c>
      <c r="F1603" s="1">
        <f>IFERROR(AVEDEV(Customer_Revenue[[#This Row],[4/1/2022]:[6/30/2022]]),0)</f>
        <v>4.2133333333333338</v>
      </c>
      <c r="G1603" s="1">
        <f>IFERROR(MAX(0,#REF!-#REF!),0)</f>
        <v>0</v>
      </c>
      <c r="H1603" s="1">
        <f>IFERROR(#REF!+#REF!,0)</f>
        <v>0</v>
      </c>
      <c r="I1603" s="2">
        <f>IFERROR(AVERAGEIF(Customer_Revenue[[#This Row],[4/1/2022]:[9/30/2022]], "&gt;0"),0)</f>
        <v>84.789411764705875</v>
      </c>
      <c r="J1603" s="1">
        <f>IFERROR(AVEDEV(Customer_Revenue[[#This Row],[4/1/2022]:[9/30/2022]]),0)</f>
        <v>9.146419753086418</v>
      </c>
      <c r="K1603" s="1">
        <f>IFERROR(MAX(0,Customer_Revenue[[#This Row],[Q3 Mean]]-Customer_Revenue[[#This Row],[Q3 Mean Absolute Deviation]]),0)</f>
        <v>75.642992011619455</v>
      </c>
      <c r="L1603" s="1">
        <f>IFERROR(MAX(0,Customer_Revenue[[#This Row],[Q3 Mean]]+Customer_Revenue[[#This Row],[Q3 Mean Absolute Deviation]]),0)</f>
        <v>93.935831517792295</v>
      </c>
      <c r="M1603" s="2">
        <f>IFERROR(AVERAGEIF(Customer_Revenue[[#This Row],[10/1/2021]:[3/31/2022]], "&gt;0"),0)</f>
        <v>0</v>
      </c>
      <c r="N1603" s="1">
        <f>IFERROR(AVEDEV(Customer_Revenue[[#This Row],[10/1/2021]:[3/31/2022]]),0)</f>
        <v>0</v>
      </c>
      <c r="O1603" s="1">
        <f>IFERROR(MAX(0,#REF!-#REF!),0)</f>
        <v>0</v>
      </c>
      <c r="P1603" s="1">
        <f>IFERROR(#REF!+#REF!,0)</f>
        <v>0</v>
      </c>
      <c r="Q1603">
        <v>15986</v>
      </c>
      <c r="CK1603" s="17"/>
      <c r="GP1603">
        <v>77.84</v>
      </c>
      <c r="GU1603">
        <v>82.52</v>
      </c>
      <c r="GZ1603">
        <v>89.66</v>
      </c>
      <c r="HE1603">
        <v>85.1</v>
      </c>
      <c r="HI1603">
        <v>85.1</v>
      </c>
      <c r="HJ1603">
        <v>0</v>
      </c>
      <c r="HO1603">
        <v>85.1</v>
      </c>
      <c r="HT1603">
        <v>85.1</v>
      </c>
      <c r="HY1603">
        <v>85.1</v>
      </c>
      <c r="ID1603">
        <v>85.1</v>
      </c>
      <c r="II1603">
        <v>85.1</v>
      </c>
      <c r="IN1603">
        <v>85.1</v>
      </c>
      <c r="IS1603">
        <v>85.1</v>
      </c>
      <c r="IX1603">
        <v>85.1</v>
      </c>
      <c r="JC1603">
        <v>85.1</v>
      </c>
      <c r="JH1603">
        <v>85.1</v>
      </c>
      <c r="JM1603">
        <v>85.1</v>
      </c>
      <c r="JR1603">
        <v>85.1</v>
      </c>
    </row>
    <row r="1604" spans="1:278" x14ac:dyDescent="0.3">
      <c r="A1604" s="2">
        <f>IFERROR(AVERAGEIF(Customer_Revenue[[#This Row],[1/3/2022]:[3/31/2022]], "&gt;0"), 0)</f>
        <v>0</v>
      </c>
      <c r="B1604" s="1">
        <f>IFERROR(AVEDEV(Customer_Revenue[[#This Row],[1/3/2022]:[3/31/2022]]),0)</f>
        <v>0</v>
      </c>
      <c r="C1604" s="1">
        <f>IFERROR(MAX(0,#REF!-#REF!),0)</f>
        <v>0</v>
      </c>
      <c r="D1604" s="1">
        <f>IFERROR(#REF!+#REF!,0)</f>
        <v>0</v>
      </c>
      <c r="E1604" s="2">
        <f>IFERROR(AVERAGEIF(Customer_Revenue[[#This Row],[4/1/2022]:[6/30/2022]], "&gt;0"), 0)</f>
        <v>35.32</v>
      </c>
      <c r="F1604" s="1">
        <f>IFERROR(AVEDEV(Customer_Revenue[[#This Row],[4/1/2022]:[6/30/2022]]),0)</f>
        <v>1.5466666666666669</v>
      </c>
      <c r="G1604" s="1">
        <f>IFERROR(MAX(0,#REF!-#REF!),0)</f>
        <v>0</v>
      </c>
      <c r="H1604" s="1">
        <f>IFERROR(#REF!+#REF!,0)</f>
        <v>0</v>
      </c>
      <c r="I1604" s="2">
        <f>IFERROR(AVERAGEIF(Customer_Revenue[[#This Row],[4/1/2022]:[9/30/2022]], "&gt;0"),0)</f>
        <v>39.772499999999994</v>
      </c>
      <c r="J1604" s="1">
        <f>IFERROR(AVEDEV(Customer_Revenue[[#This Row],[4/1/2022]:[9/30/2022]]),0)</f>
        <v>6.3453124999999986</v>
      </c>
      <c r="K1604" s="1">
        <f>IFERROR(MAX(0,Customer_Revenue[[#This Row],[Q3 Mean]]-Customer_Revenue[[#This Row],[Q3 Mean Absolute Deviation]]),0)</f>
        <v>33.427187499999995</v>
      </c>
      <c r="L1604" s="1">
        <f>IFERROR(MAX(0,Customer_Revenue[[#This Row],[Q3 Mean]]+Customer_Revenue[[#This Row],[Q3 Mean Absolute Deviation]]),0)</f>
        <v>46.117812499999992</v>
      </c>
      <c r="M1604" s="2">
        <f>IFERROR(AVERAGEIF(Customer_Revenue[[#This Row],[10/1/2021]:[3/31/2022]], "&gt;0"),0)</f>
        <v>0</v>
      </c>
      <c r="N1604" s="1">
        <f>IFERROR(AVEDEV(Customer_Revenue[[#This Row],[10/1/2021]:[3/31/2022]]),0)</f>
        <v>0</v>
      </c>
      <c r="O1604" s="1">
        <f>IFERROR(MAX(0,#REF!-#REF!),0)</f>
        <v>0</v>
      </c>
      <c r="P1604" s="1">
        <f>IFERROR(#REF!+#REF!,0)</f>
        <v>0</v>
      </c>
      <c r="Q1604">
        <v>15987</v>
      </c>
      <c r="CK1604" s="17"/>
      <c r="GQ1604">
        <v>34.520000000000003</v>
      </c>
      <c r="GV1604">
        <v>33.799999999999997</v>
      </c>
      <c r="HA1604">
        <v>37.64</v>
      </c>
      <c r="HF1604">
        <v>33.799999999999997</v>
      </c>
      <c r="HK1604">
        <v>33.799999999999997</v>
      </c>
      <c r="HP1604">
        <v>36.14</v>
      </c>
      <c r="HU1604">
        <v>50.34</v>
      </c>
      <c r="HZ1604">
        <v>50.34</v>
      </c>
      <c r="IE1604">
        <v>37.340000000000003</v>
      </c>
      <c r="IJ1604">
        <v>34.74</v>
      </c>
      <c r="IO1604">
        <v>69.400000000000006</v>
      </c>
      <c r="IT1604">
        <v>36.9</v>
      </c>
      <c r="IY1604">
        <v>36.9</v>
      </c>
      <c r="JD1604">
        <v>36.9</v>
      </c>
      <c r="JI1604">
        <v>36.9</v>
      </c>
      <c r="JN1604">
        <v>36.9</v>
      </c>
    </row>
    <row r="1605" spans="1:278" x14ac:dyDescent="0.3">
      <c r="A1605" s="2">
        <f>IFERROR(AVERAGEIF(Customer_Revenue[[#This Row],[1/3/2022]:[3/31/2022]], "&gt;0"), 0)</f>
        <v>0</v>
      </c>
      <c r="B1605" s="1">
        <f>IFERROR(AVEDEV(Customer_Revenue[[#This Row],[1/3/2022]:[3/31/2022]]),0)</f>
        <v>0</v>
      </c>
      <c r="C1605" s="1">
        <f>IFERROR(MAX(0,#REF!-#REF!),0)</f>
        <v>0</v>
      </c>
      <c r="D1605" s="1">
        <f>IFERROR(#REF!+#REF!,0)</f>
        <v>0</v>
      </c>
      <c r="E1605" s="2">
        <f>IFERROR(AVERAGEIF(Customer_Revenue[[#This Row],[4/1/2022]:[6/30/2022]], "&gt;0"), 0)</f>
        <v>56.639999999999993</v>
      </c>
      <c r="F1605" s="1">
        <f>IFERROR(AVEDEV(Customer_Revenue[[#This Row],[4/1/2022]:[6/30/2022]]),0)</f>
        <v>21.240000000000002</v>
      </c>
      <c r="G1605" s="1">
        <f>IFERROR(MAX(0,#REF!-#REF!),0)</f>
        <v>0</v>
      </c>
      <c r="H1605" s="1">
        <f>IFERROR(#REF!+#REF!,0)</f>
        <v>0</v>
      </c>
      <c r="I1605" s="2">
        <f>IFERROR(AVERAGEIF(Customer_Revenue[[#This Row],[4/1/2022]:[9/30/2022]], "&gt;0"),0)</f>
        <v>55.89250000000002</v>
      </c>
      <c r="J1605" s="1">
        <f>IFERROR(AVEDEV(Customer_Revenue[[#This Row],[4/1/2022]:[9/30/2022]]),0)</f>
        <v>6.1887889273356222</v>
      </c>
      <c r="K1605" s="1">
        <f>IFERROR(MAX(0,Customer_Revenue[[#This Row],[Q3 Mean]]-Customer_Revenue[[#This Row],[Q3 Mean Absolute Deviation]]),0)</f>
        <v>49.703711072664397</v>
      </c>
      <c r="L1605" s="1">
        <f>IFERROR(MAX(0,Customer_Revenue[[#This Row],[Q3 Mean]]+Customer_Revenue[[#This Row],[Q3 Mean Absolute Deviation]]),0)</f>
        <v>62.081288927335642</v>
      </c>
      <c r="M1605" s="2">
        <f>IFERROR(AVERAGEIF(Customer_Revenue[[#This Row],[10/1/2021]:[3/31/2022]], "&gt;0"),0)</f>
        <v>0</v>
      </c>
      <c r="N1605" s="1">
        <f>IFERROR(AVEDEV(Customer_Revenue[[#This Row],[10/1/2021]:[3/31/2022]]),0)</f>
        <v>0</v>
      </c>
      <c r="O1605" s="1">
        <f>IFERROR(MAX(0,#REF!-#REF!),0)</f>
        <v>0</v>
      </c>
      <c r="P1605" s="1">
        <f>IFERROR(#REF!+#REF!,0)</f>
        <v>0</v>
      </c>
      <c r="Q1605">
        <v>15993</v>
      </c>
      <c r="CK1605" s="17"/>
      <c r="GQ1605">
        <v>55.72</v>
      </c>
      <c r="GS1605">
        <v>0</v>
      </c>
      <c r="GX1605">
        <v>58.48</v>
      </c>
      <c r="HC1605">
        <v>55.72</v>
      </c>
      <c r="HI1605">
        <v>55.72</v>
      </c>
      <c r="HM1605">
        <v>55.72</v>
      </c>
      <c r="HR1605">
        <v>55.72</v>
      </c>
      <c r="HW1605">
        <v>55.72</v>
      </c>
      <c r="IB1605">
        <v>55.72</v>
      </c>
      <c r="IG1605">
        <v>55.72</v>
      </c>
      <c r="IL1605">
        <v>55.72</v>
      </c>
      <c r="IQ1605">
        <v>55.72</v>
      </c>
      <c r="IV1605">
        <v>55.72</v>
      </c>
      <c r="JA1605">
        <v>55.72</v>
      </c>
      <c r="JF1605">
        <v>55.72</v>
      </c>
      <c r="JK1605">
        <v>55.72</v>
      </c>
      <c r="JP1605">
        <v>55.72</v>
      </c>
    </row>
    <row r="1606" spans="1:278" x14ac:dyDescent="0.3">
      <c r="A1606" s="2">
        <f>IFERROR(AVERAGEIF(Customer_Revenue[[#This Row],[1/3/2022]:[3/31/2022]], "&gt;0"), 0)</f>
        <v>0</v>
      </c>
      <c r="B1606" s="1">
        <f>IFERROR(AVEDEV(Customer_Revenue[[#This Row],[1/3/2022]:[3/31/2022]]),0)</f>
        <v>0</v>
      </c>
      <c r="C1606" s="1">
        <f>IFERROR(MAX(0,#REF!-#REF!),0)</f>
        <v>0</v>
      </c>
      <c r="D1606" s="1">
        <f>IFERROR(#REF!+#REF!,0)</f>
        <v>0</v>
      </c>
      <c r="E1606" s="2">
        <f>IFERROR(AVERAGEIF(Customer_Revenue[[#This Row],[4/1/2022]:[6/30/2022]], "&gt;0"), 0)</f>
        <v>120.4</v>
      </c>
      <c r="F1606" s="1">
        <f>IFERROR(AVEDEV(Customer_Revenue[[#This Row],[4/1/2022]:[6/30/2022]]),0)</f>
        <v>41.400000000000006</v>
      </c>
      <c r="G1606" s="1">
        <f>IFERROR(MAX(0,#REF!-#REF!),0)</f>
        <v>0</v>
      </c>
      <c r="H1606" s="1">
        <f>IFERROR(#REF!+#REF!,0)</f>
        <v>0</v>
      </c>
      <c r="I1606" s="2">
        <f>IFERROR(AVERAGEIF(Customer_Revenue[[#This Row],[4/1/2022]:[9/30/2022]], "&gt;0"),0)</f>
        <v>152.57777777777778</v>
      </c>
      <c r="J1606" s="1">
        <f>IFERROR(AVEDEV(Customer_Revenue[[#This Row],[4/1/2022]:[9/30/2022]]),0)</f>
        <v>47.962469135802472</v>
      </c>
      <c r="K1606" s="1">
        <f>IFERROR(MAX(0,Customer_Revenue[[#This Row],[Q3 Mean]]-Customer_Revenue[[#This Row],[Q3 Mean Absolute Deviation]]),0)</f>
        <v>104.6153086419753</v>
      </c>
      <c r="L1606" s="1">
        <f>IFERROR(MAX(0,Customer_Revenue[[#This Row],[Q3 Mean]]+Customer_Revenue[[#This Row],[Q3 Mean Absolute Deviation]]),0)</f>
        <v>200.54024691358026</v>
      </c>
      <c r="M1606" s="2">
        <f>IFERROR(AVERAGEIF(Customer_Revenue[[#This Row],[10/1/2021]:[3/31/2022]], "&gt;0"),0)</f>
        <v>0</v>
      </c>
      <c r="N1606" s="1">
        <f>IFERROR(AVEDEV(Customer_Revenue[[#This Row],[10/1/2021]:[3/31/2022]]),0)</f>
        <v>0</v>
      </c>
      <c r="O1606" s="1">
        <f>IFERROR(MAX(0,#REF!-#REF!),0)</f>
        <v>0</v>
      </c>
      <c r="P1606" s="1">
        <f>IFERROR(#REF!+#REF!,0)</f>
        <v>0</v>
      </c>
      <c r="Q1606">
        <v>15996</v>
      </c>
      <c r="CK1606" s="17"/>
      <c r="GM1606">
        <v>161.80000000000001</v>
      </c>
      <c r="GW1606">
        <v>79</v>
      </c>
      <c r="HG1606">
        <v>288.14999999999998</v>
      </c>
      <c r="HQ1606">
        <v>89.05</v>
      </c>
      <c r="IA1606">
        <v>129.84</v>
      </c>
      <c r="IK1606">
        <v>163.09</v>
      </c>
      <c r="IU1606">
        <v>96.59</v>
      </c>
      <c r="JE1606">
        <v>202.59</v>
      </c>
      <c r="JO1606">
        <v>163.09</v>
      </c>
    </row>
    <row r="1607" spans="1:278" x14ac:dyDescent="0.3">
      <c r="A1607" s="2">
        <f>IFERROR(AVERAGEIF(Customer_Revenue[[#This Row],[1/3/2022]:[3/31/2022]], "&gt;0"), 0)</f>
        <v>0</v>
      </c>
      <c r="B1607" s="1">
        <f>IFERROR(AVEDEV(Customer_Revenue[[#This Row],[1/3/2022]:[3/31/2022]]),0)</f>
        <v>0</v>
      </c>
      <c r="C1607" s="1">
        <f>IFERROR(MAX(0,#REF!-#REF!),0)</f>
        <v>0</v>
      </c>
      <c r="D1607" s="1">
        <f>IFERROR(#REF!+#REF!,0)</f>
        <v>0</v>
      </c>
      <c r="E1607" s="2">
        <f>IFERROR(AVERAGEIF(Customer_Revenue[[#This Row],[4/1/2022]:[6/30/2022]], "&gt;0"), 0)</f>
        <v>64.81</v>
      </c>
      <c r="F1607" s="1">
        <f>IFERROR(AVEDEV(Customer_Revenue[[#This Row],[4/1/2022]:[6/30/2022]]),0)</f>
        <v>0</v>
      </c>
      <c r="G1607" s="1">
        <f>IFERROR(MAX(0,#REF!-#REF!),0)</f>
        <v>0</v>
      </c>
      <c r="H1607" s="1">
        <f>IFERROR(#REF!+#REF!,0)</f>
        <v>0</v>
      </c>
      <c r="I1607" s="2">
        <f>IFERROR(AVERAGEIF(Customer_Revenue[[#This Row],[4/1/2022]:[9/30/2022]], "&gt;0"),0)</f>
        <v>78.188235294117632</v>
      </c>
      <c r="J1607" s="1">
        <f>IFERROR(AVEDEV(Customer_Revenue[[#This Row],[4/1/2022]:[9/30/2022]]),0)</f>
        <v>14.165190311418685</v>
      </c>
      <c r="K1607" s="1">
        <f>IFERROR(MAX(0,Customer_Revenue[[#This Row],[Q3 Mean]]-Customer_Revenue[[#This Row],[Q3 Mean Absolute Deviation]]),0)</f>
        <v>64.023044982698949</v>
      </c>
      <c r="L1607" s="1">
        <f>IFERROR(MAX(0,Customer_Revenue[[#This Row],[Q3 Mean]]+Customer_Revenue[[#This Row],[Q3 Mean Absolute Deviation]]),0)</f>
        <v>92.353425605536316</v>
      </c>
      <c r="M1607" s="2">
        <f>IFERROR(AVERAGEIF(Customer_Revenue[[#This Row],[10/1/2021]:[3/31/2022]], "&gt;0"),0)</f>
        <v>0</v>
      </c>
      <c r="N1607" s="1">
        <f>IFERROR(AVEDEV(Customer_Revenue[[#This Row],[10/1/2021]:[3/31/2022]]),0)</f>
        <v>0</v>
      </c>
      <c r="O1607" s="1">
        <f>IFERROR(MAX(0,#REF!-#REF!),0)</f>
        <v>0</v>
      </c>
      <c r="P1607" s="1">
        <f>IFERROR(#REF!+#REF!,0)</f>
        <v>0</v>
      </c>
      <c r="Q1607">
        <v>16005</v>
      </c>
      <c r="CK1607" s="17"/>
      <c r="GO1607">
        <v>64.81</v>
      </c>
      <c r="GT1607">
        <v>64.81</v>
      </c>
      <c r="GY1607">
        <v>64.81</v>
      </c>
      <c r="HD1607">
        <v>64.81</v>
      </c>
      <c r="HI1607">
        <v>64.81</v>
      </c>
      <c r="HN1607">
        <v>64.81</v>
      </c>
      <c r="HS1607">
        <v>64.81</v>
      </c>
      <c r="HX1607">
        <v>64.81</v>
      </c>
      <c r="IC1607">
        <v>64.81</v>
      </c>
      <c r="IH1607">
        <v>95.28</v>
      </c>
      <c r="IM1607">
        <v>95.28</v>
      </c>
      <c r="IR1607">
        <v>78.95</v>
      </c>
      <c r="IW1607">
        <v>95.28</v>
      </c>
      <c r="JB1607">
        <v>95.28</v>
      </c>
      <c r="JG1607">
        <v>95.28</v>
      </c>
      <c r="JL1607">
        <v>95.28</v>
      </c>
      <c r="JQ1607">
        <v>95.28</v>
      </c>
    </row>
    <row r="1608" spans="1:278" x14ac:dyDescent="0.3">
      <c r="A1608" s="2">
        <f>IFERROR(AVERAGEIF(Customer_Revenue[[#This Row],[1/3/2022]:[3/31/2022]], "&gt;0"), 0)</f>
        <v>0</v>
      </c>
      <c r="B1608" s="1">
        <f>IFERROR(AVEDEV(Customer_Revenue[[#This Row],[1/3/2022]:[3/31/2022]]),0)</f>
        <v>0</v>
      </c>
      <c r="C1608" s="1">
        <f>IFERROR(MAX(0,#REF!-#REF!),0)</f>
        <v>0</v>
      </c>
      <c r="D1608" s="1">
        <f>IFERROR(#REF!+#REF!,0)</f>
        <v>0</v>
      </c>
      <c r="E1608" s="2">
        <f>IFERROR(AVERAGEIF(Customer_Revenue[[#This Row],[4/1/2022]:[6/30/2022]], "&gt;0"), 0)</f>
        <v>0</v>
      </c>
      <c r="F1608" s="1">
        <f>IFERROR(AVEDEV(Customer_Revenue[[#This Row],[4/1/2022]:[6/30/2022]]),0)</f>
        <v>0</v>
      </c>
      <c r="G1608" s="1">
        <f>IFERROR(MAX(0,#REF!-#REF!),0)</f>
        <v>0</v>
      </c>
      <c r="H1608" s="1">
        <f>IFERROR(#REF!+#REF!,0)</f>
        <v>0</v>
      </c>
      <c r="I1608" s="2">
        <f>IFERROR(AVERAGEIF(Customer_Revenue[[#This Row],[4/1/2022]:[9/30/2022]], "&gt;0"),0)</f>
        <v>111.80846153846156</v>
      </c>
      <c r="J1608" s="1">
        <f>IFERROR(AVEDEV(Customer_Revenue[[#This Row],[4/1/2022]:[9/30/2022]]),0)</f>
        <v>50.469134948096901</v>
      </c>
      <c r="K1608" s="1">
        <f>IFERROR(MAX(0,Customer_Revenue[[#This Row],[Q3 Mean]]-Customer_Revenue[[#This Row],[Q3 Mean Absolute Deviation]]),0)</f>
        <v>61.339326590364657</v>
      </c>
      <c r="L1608" s="1">
        <f>IFERROR(MAX(0,Customer_Revenue[[#This Row],[Q3 Mean]]+Customer_Revenue[[#This Row],[Q3 Mean Absolute Deviation]]),0)</f>
        <v>162.27759648655845</v>
      </c>
      <c r="M1608" s="2">
        <f>IFERROR(AVERAGEIF(Customer_Revenue[[#This Row],[10/1/2021]:[3/31/2022]], "&gt;0"),0)</f>
        <v>0</v>
      </c>
      <c r="N1608" s="1">
        <f>IFERROR(AVEDEV(Customer_Revenue[[#This Row],[10/1/2021]:[3/31/2022]]),0)</f>
        <v>0</v>
      </c>
      <c r="O1608" s="1">
        <f>IFERROR(MAX(0,#REF!-#REF!),0)</f>
        <v>0</v>
      </c>
      <c r="P1608" s="1">
        <f>IFERROR(#REF!+#REF!,0)</f>
        <v>0</v>
      </c>
      <c r="Q1608">
        <v>16012</v>
      </c>
      <c r="CK1608" s="17"/>
      <c r="HE1608">
        <v>0</v>
      </c>
      <c r="HF1608">
        <v>0</v>
      </c>
      <c r="HG1608">
        <v>106.06</v>
      </c>
      <c r="HJ1608">
        <v>0</v>
      </c>
      <c r="HK1608">
        <v>200.56</v>
      </c>
      <c r="HP1608">
        <v>99.93</v>
      </c>
      <c r="HU1608">
        <v>123.14</v>
      </c>
      <c r="HZ1608">
        <v>103.89</v>
      </c>
      <c r="IA1608">
        <v>-113.75</v>
      </c>
      <c r="IE1608">
        <v>103.89</v>
      </c>
      <c r="IJ1608">
        <v>103.89</v>
      </c>
      <c r="IO1608">
        <v>103.89</v>
      </c>
      <c r="IT1608">
        <v>103.89</v>
      </c>
      <c r="IY1608">
        <v>103.89</v>
      </c>
      <c r="JD1608">
        <v>88.44</v>
      </c>
      <c r="JI1608">
        <v>106.02</v>
      </c>
      <c r="JN1608">
        <v>106.02</v>
      </c>
    </row>
    <row r="1609" spans="1:278" x14ac:dyDescent="0.3">
      <c r="A1609" s="2">
        <f>IFERROR(AVERAGEIF(Customer_Revenue[[#This Row],[1/3/2022]:[3/31/2022]], "&gt;0"), 0)</f>
        <v>0</v>
      </c>
      <c r="B1609" s="1">
        <f>IFERROR(AVEDEV(Customer_Revenue[[#This Row],[1/3/2022]:[3/31/2022]]),0)</f>
        <v>0</v>
      </c>
      <c r="C1609" s="1">
        <f>IFERROR(MAX(0,#REF!-#REF!),0)</f>
        <v>0</v>
      </c>
      <c r="D1609" s="1">
        <f>IFERROR(#REF!+#REF!,0)</f>
        <v>0</v>
      </c>
      <c r="E1609" s="2">
        <f>IFERROR(AVERAGEIF(Customer_Revenue[[#This Row],[4/1/2022]:[6/30/2022]], "&gt;0"), 0)</f>
        <v>6.98</v>
      </c>
      <c r="F1609" s="1">
        <f>IFERROR(AVEDEV(Customer_Revenue[[#This Row],[4/1/2022]:[6/30/2022]]),0)</f>
        <v>0</v>
      </c>
      <c r="G1609" s="1">
        <f>IFERROR(MAX(0,#REF!-#REF!),0)</f>
        <v>0</v>
      </c>
      <c r="H1609" s="1">
        <f>IFERROR(#REF!+#REF!,0)</f>
        <v>0</v>
      </c>
      <c r="I1609" s="2">
        <f>IFERROR(AVERAGEIF(Customer_Revenue[[#This Row],[4/1/2022]:[9/30/2022]], "&gt;0"),0)</f>
        <v>22.551176470588238</v>
      </c>
      <c r="J1609" s="1">
        <f>IFERROR(AVEDEV(Customer_Revenue[[#This Row],[4/1/2022]:[9/30/2022]]),0)</f>
        <v>28.316332179930797</v>
      </c>
      <c r="K1609" s="1">
        <f>IFERROR(MAX(0,Customer_Revenue[[#This Row],[Q3 Mean]]-Customer_Revenue[[#This Row],[Q3 Mean Absolute Deviation]]),0)</f>
        <v>0</v>
      </c>
      <c r="L1609" s="1">
        <f>IFERROR(MAX(0,Customer_Revenue[[#This Row],[Q3 Mean]]+Customer_Revenue[[#This Row],[Q3 Mean Absolute Deviation]]),0)</f>
        <v>50.867508650519035</v>
      </c>
      <c r="M1609" s="2">
        <f>IFERROR(AVERAGEIF(Customer_Revenue[[#This Row],[10/1/2021]:[3/31/2022]], "&gt;0"),0)</f>
        <v>0</v>
      </c>
      <c r="N1609" s="1">
        <f>IFERROR(AVEDEV(Customer_Revenue[[#This Row],[10/1/2021]:[3/31/2022]]),0)</f>
        <v>0</v>
      </c>
      <c r="O1609" s="1">
        <f>IFERROR(MAX(0,#REF!-#REF!),0)</f>
        <v>0</v>
      </c>
      <c r="P1609" s="1">
        <f>IFERROR(#REF!+#REF!,0)</f>
        <v>0</v>
      </c>
      <c r="Q1609">
        <v>16014</v>
      </c>
      <c r="CK1609" s="17"/>
      <c r="GU1609">
        <v>6.98</v>
      </c>
      <c r="GZ1609">
        <v>6.98</v>
      </c>
      <c r="HE1609">
        <v>6.98</v>
      </c>
      <c r="HJ1609">
        <v>6.98</v>
      </c>
      <c r="HO1609">
        <v>6.98</v>
      </c>
      <c r="HT1609">
        <v>6.98</v>
      </c>
      <c r="HY1609">
        <v>6.98</v>
      </c>
      <c r="ID1609">
        <v>6.98</v>
      </c>
      <c r="II1609">
        <v>9.58</v>
      </c>
      <c r="IN1609">
        <v>6.98</v>
      </c>
      <c r="IS1609">
        <v>6.98</v>
      </c>
      <c r="IX1609">
        <v>9.58</v>
      </c>
      <c r="JC1609">
        <v>6.98</v>
      </c>
      <c r="JG1609">
        <v>263.24</v>
      </c>
      <c r="JH1609">
        <v>6.98</v>
      </c>
      <c r="JM1609">
        <v>8.93</v>
      </c>
      <c r="JR1609">
        <v>8.2799999999999994</v>
      </c>
    </row>
    <row r="1610" spans="1:278" x14ac:dyDescent="0.3">
      <c r="A1610" s="2">
        <f>IFERROR(AVERAGEIF(Customer_Revenue[[#This Row],[1/3/2022]:[3/31/2022]], "&gt;0"), 0)</f>
        <v>0</v>
      </c>
      <c r="B1610" s="1">
        <f>IFERROR(AVEDEV(Customer_Revenue[[#This Row],[1/3/2022]:[3/31/2022]]),0)</f>
        <v>0</v>
      </c>
      <c r="C1610" s="1">
        <f>IFERROR(MAX(0,#REF!-#REF!),0)</f>
        <v>0</v>
      </c>
      <c r="D1610" s="1">
        <f>IFERROR(#REF!+#REF!,0)</f>
        <v>0</v>
      </c>
      <c r="E1610" s="2">
        <f>IFERROR(AVERAGEIF(Customer_Revenue[[#This Row],[4/1/2022]:[6/30/2022]], "&gt;0"), 0)</f>
        <v>127.91500000000001</v>
      </c>
      <c r="F1610" s="1">
        <f>IFERROR(AVEDEV(Customer_Revenue[[#This Row],[4/1/2022]:[6/30/2022]]),0)</f>
        <v>59.575000000000003</v>
      </c>
      <c r="G1610" s="1">
        <f>IFERROR(MAX(0,#REF!-#REF!),0)</f>
        <v>0</v>
      </c>
      <c r="H1610" s="1">
        <f>IFERROR(#REF!+#REF!,0)</f>
        <v>0</v>
      </c>
      <c r="I1610" s="2">
        <f>IFERROR(AVERAGEIF(Customer_Revenue[[#This Row],[4/1/2022]:[9/30/2022]], "&gt;0"),0)</f>
        <v>94.179333333333346</v>
      </c>
      <c r="J1610" s="1">
        <f>IFERROR(AVEDEV(Customer_Revenue[[#This Row],[4/1/2022]:[9/30/2022]]),0)</f>
        <v>24.607377777777781</v>
      </c>
      <c r="K1610" s="1">
        <f>IFERROR(MAX(0,Customer_Revenue[[#This Row],[Q3 Mean]]-Customer_Revenue[[#This Row],[Q3 Mean Absolute Deviation]]),0)</f>
        <v>69.571955555555562</v>
      </c>
      <c r="L1610" s="1">
        <f>IFERROR(MAX(0,Customer_Revenue[[#This Row],[Q3 Mean]]+Customer_Revenue[[#This Row],[Q3 Mean Absolute Deviation]]),0)</f>
        <v>118.78671111111113</v>
      </c>
      <c r="M1610" s="2">
        <f>IFERROR(AVERAGEIF(Customer_Revenue[[#This Row],[10/1/2021]:[3/31/2022]], "&gt;0"),0)</f>
        <v>0</v>
      </c>
      <c r="N1610" s="1">
        <f>IFERROR(AVEDEV(Customer_Revenue[[#This Row],[10/1/2021]:[3/31/2022]]),0)</f>
        <v>0</v>
      </c>
      <c r="O1610" s="1">
        <f>IFERROR(MAX(0,#REF!-#REF!),0)</f>
        <v>0</v>
      </c>
      <c r="P1610" s="1">
        <f>IFERROR(#REF!+#REF!,0)</f>
        <v>0</v>
      </c>
      <c r="Q1610">
        <v>16015</v>
      </c>
      <c r="CK1610" s="17"/>
      <c r="GU1610">
        <v>187.49</v>
      </c>
      <c r="HB1610">
        <v>68.34</v>
      </c>
      <c r="HG1610">
        <v>68.34</v>
      </c>
      <c r="HL1610">
        <v>68.34</v>
      </c>
      <c r="HQ1610">
        <v>105.84</v>
      </c>
      <c r="HV1610">
        <v>112.49</v>
      </c>
      <c r="IA1610">
        <v>105.84</v>
      </c>
      <c r="IF1610">
        <v>111.57</v>
      </c>
      <c r="IK1610">
        <v>104.92</v>
      </c>
      <c r="IP1610">
        <v>67.42</v>
      </c>
      <c r="IU1610">
        <v>104.92</v>
      </c>
      <c r="IZ1610">
        <v>67.42</v>
      </c>
      <c r="JE1610">
        <v>67.42</v>
      </c>
      <c r="JJ1610">
        <v>67.42</v>
      </c>
      <c r="JO1610">
        <v>104.92</v>
      </c>
    </row>
    <row r="1611" spans="1:278" x14ac:dyDescent="0.3">
      <c r="A1611" s="2">
        <f>IFERROR(AVERAGEIF(Customer_Revenue[[#This Row],[1/3/2022]:[3/31/2022]], "&gt;0"), 0)</f>
        <v>0</v>
      </c>
      <c r="B1611" s="1">
        <f>IFERROR(AVEDEV(Customer_Revenue[[#This Row],[1/3/2022]:[3/31/2022]]),0)</f>
        <v>0</v>
      </c>
      <c r="C1611" s="1">
        <f>IFERROR(MAX(0,#REF!-#REF!),0)</f>
        <v>0</v>
      </c>
      <c r="D1611" s="1">
        <f>IFERROR(#REF!+#REF!,0)</f>
        <v>0</v>
      </c>
      <c r="E1611" s="2">
        <f>IFERROR(AVERAGEIF(Customer_Revenue[[#This Row],[4/1/2022]:[6/30/2022]], "&gt;0"), 0)</f>
        <v>50.15</v>
      </c>
      <c r="F1611" s="1">
        <f>IFERROR(AVEDEV(Customer_Revenue[[#This Row],[4/1/2022]:[6/30/2022]]),0)</f>
        <v>0</v>
      </c>
      <c r="G1611" s="1">
        <f>IFERROR(MAX(0,#REF!-#REF!),0)</f>
        <v>0</v>
      </c>
      <c r="H1611" s="1">
        <f>IFERROR(#REF!+#REF!,0)</f>
        <v>0</v>
      </c>
      <c r="I1611" s="2">
        <f>IFERROR(AVERAGEIF(Customer_Revenue[[#This Row],[4/1/2022]:[9/30/2022]], "&gt;0"),0)</f>
        <v>41.353333333333332</v>
      </c>
      <c r="J1611" s="1">
        <f>IFERROR(AVEDEV(Customer_Revenue[[#This Row],[4/1/2022]:[9/30/2022]]),0)</f>
        <v>2.3457777777777764</v>
      </c>
      <c r="K1611" s="1">
        <f>IFERROR(MAX(0,Customer_Revenue[[#This Row],[Q3 Mean]]-Customer_Revenue[[#This Row],[Q3 Mean Absolute Deviation]]),0)</f>
        <v>39.007555555555555</v>
      </c>
      <c r="L1611" s="1">
        <f>IFERROR(MAX(0,Customer_Revenue[[#This Row],[Q3 Mean]]+Customer_Revenue[[#This Row],[Q3 Mean Absolute Deviation]]),0)</f>
        <v>43.699111111111108</v>
      </c>
      <c r="M1611" s="2">
        <f>IFERROR(AVERAGEIF(Customer_Revenue[[#This Row],[10/1/2021]:[3/31/2022]], "&gt;0"),0)</f>
        <v>0</v>
      </c>
      <c r="N1611" s="1">
        <f>IFERROR(AVEDEV(Customer_Revenue[[#This Row],[10/1/2021]:[3/31/2022]]),0)</f>
        <v>0</v>
      </c>
      <c r="O1611" s="1">
        <f>IFERROR(MAX(0,#REF!-#REF!),0)</f>
        <v>0</v>
      </c>
      <c r="P1611" s="1">
        <f>IFERROR(#REF!+#REF!,0)</f>
        <v>0</v>
      </c>
      <c r="Q1611">
        <v>16016</v>
      </c>
      <c r="CK1611" s="17"/>
      <c r="GX1611">
        <v>50.15</v>
      </c>
      <c r="HC1611">
        <v>50.15</v>
      </c>
      <c r="HH1611">
        <v>40</v>
      </c>
      <c r="HM1611">
        <v>40</v>
      </c>
      <c r="HR1611">
        <v>40</v>
      </c>
      <c r="HW1611">
        <v>40</v>
      </c>
      <c r="IB1611">
        <v>40</v>
      </c>
      <c r="IG1611">
        <v>40</v>
      </c>
      <c r="IL1611">
        <v>40</v>
      </c>
      <c r="IQ1611">
        <v>40</v>
      </c>
      <c r="IV1611">
        <v>40</v>
      </c>
      <c r="JA1611">
        <v>40</v>
      </c>
      <c r="JF1611">
        <v>40</v>
      </c>
      <c r="JK1611">
        <v>40</v>
      </c>
      <c r="JP1611">
        <v>40</v>
      </c>
    </row>
    <row r="1612" spans="1:278" x14ac:dyDescent="0.3">
      <c r="A1612" s="2">
        <f>IFERROR(AVERAGEIF(Customer_Revenue[[#This Row],[1/3/2022]:[3/31/2022]], "&gt;0"), 0)</f>
        <v>0</v>
      </c>
      <c r="B1612" s="1">
        <f>IFERROR(AVEDEV(Customer_Revenue[[#This Row],[1/3/2022]:[3/31/2022]]),0)</f>
        <v>0</v>
      </c>
      <c r="C1612" s="1">
        <f>IFERROR(MAX(0,#REF!-#REF!),0)</f>
        <v>0</v>
      </c>
      <c r="D1612" s="1">
        <f>IFERROR(#REF!+#REF!,0)</f>
        <v>0</v>
      </c>
      <c r="E1612" s="2">
        <f>IFERROR(AVERAGEIF(Customer_Revenue[[#This Row],[4/1/2022]:[6/30/2022]], "&gt;0"), 0)</f>
        <v>79.61</v>
      </c>
      <c r="F1612" s="1">
        <f>IFERROR(AVEDEV(Customer_Revenue[[#This Row],[4/1/2022]:[6/30/2022]]),0)</f>
        <v>0</v>
      </c>
      <c r="G1612" s="1">
        <f>IFERROR(MAX(0,#REF!-#REF!),0)</f>
        <v>0</v>
      </c>
      <c r="H1612" s="1">
        <f>IFERROR(#REF!+#REF!,0)</f>
        <v>0</v>
      </c>
      <c r="I1612" s="2">
        <f>IFERROR(AVERAGEIF(Customer_Revenue[[#This Row],[4/1/2022]:[9/30/2022]], "&gt;0"),0)</f>
        <v>79.61</v>
      </c>
      <c r="J1612" s="1">
        <f>IFERROR(AVEDEV(Customer_Revenue[[#This Row],[4/1/2022]:[9/30/2022]]),0)</f>
        <v>0</v>
      </c>
      <c r="K1612" s="1">
        <f>IFERROR(MAX(0,Customer_Revenue[[#This Row],[Q3 Mean]]-Customer_Revenue[[#This Row],[Q3 Mean Absolute Deviation]]),0)</f>
        <v>79.61</v>
      </c>
      <c r="L1612" s="1">
        <f>IFERROR(MAX(0,Customer_Revenue[[#This Row],[Q3 Mean]]+Customer_Revenue[[#This Row],[Q3 Mean Absolute Deviation]]),0)</f>
        <v>79.61</v>
      </c>
      <c r="M1612" s="2">
        <f>IFERROR(AVERAGEIF(Customer_Revenue[[#This Row],[10/1/2021]:[3/31/2022]], "&gt;0"),0)</f>
        <v>0</v>
      </c>
      <c r="N1612" s="1">
        <f>IFERROR(AVEDEV(Customer_Revenue[[#This Row],[10/1/2021]:[3/31/2022]]),0)</f>
        <v>0</v>
      </c>
      <c r="O1612" s="1">
        <f>IFERROR(MAX(0,#REF!-#REF!),0)</f>
        <v>0</v>
      </c>
      <c r="P1612" s="1">
        <f>IFERROR(#REF!+#REF!,0)</f>
        <v>0</v>
      </c>
      <c r="Q1612">
        <v>16018</v>
      </c>
      <c r="CK1612" s="17"/>
      <c r="GY1612">
        <v>79.61</v>
      </c>
      <c r="HI1612">
        <v>79.61</v>
      </c>
      <c r="HS1612">
        <v>79.61</v>
      </c>
      <c r="IC1612">
        <v>79.61</v>
      </c>
      <c r="IM1612">
        <v>79.61</v>
      </c>
      <c r="IW1612">
        <v>79.61</v>
      </c>
      <c r="JG1612">
        <v>79.61</v>
      </c>
      <c r="JQ1612">
        <v>79.61</v>
      </c>
    </row>
    <row r="1613" spans="1:278" x14ac:dyDescent="0.3">
      <c r="A1613" s="2">
        <f>IFERROR(AVERAGEIF(Customer_Revenue[[#This Row],[1/3/2022]:[3/31/2022]], "&gt;0"), 0)</f>
        <v>0</v>
      </c>
      <c r="B1613" s="1">
        <f>IFERROR(AVEDEV(Customer_Revenue[[#This Row],[1/3/2022]:[3/31/2022]]),0)</f>
        <v>0</v>
      </c>
      <c r="C1613" s="1">
        <f>IFERROR(MAX(0,#REF!-#REF!),0)</f>
        <v>0</v>
      </c>
      <c r="D1613" s="1">
        <f>IFERROR(#REF!+#REF!,0)</f>
        <v>0</v>
      </c>
      <c r="E1613" s="2">
        <f>IFERROR(AVERAGEIF(Customer_Revenue[[#This Row],[4/1/2022]:[6/30/2022]], "&gt;0"), 0)</f>
        <v>249.57</v>
      </c>
      <c r="F1613" s="1">
        <f>IFERROR(AVEDEV(Customer_Revenue[[#This Row],[4/1/2022]:[6/30/2022]]),0)</f>
        <v>0</v>
      </c>
      <c r="G1613" s="1">
        <f>IFERROR(MAX(0,#REF!-#REF!),0)</f>
        <v>0</v>
      </c>
      <c r="H1613" s="1">
        <f>IFERROR(#REF!+#REF!,0)</f>
        <v>0</v>
      </c>
      <c r="I1613" s="2">
        <f>IFERROR(AVERAGEIF(Customer_Revenue[[#This Row],[4/1/2022]:[9/30/2022]], "&gt;0"),0)</f>
        <v>264.81133333333338</v>
      </c>
      <c r="J1613" s="1">
        <f>IFERROR(AVEDEV(Customer_Revenue[[#This Row],[4/1/2022]:[9/30/2022]]),0)</f>
        <v>31.032578124999926</v>
      </c>
      <c r="K1613" s="1">
        <f>IFERROR(MAX(0,Customer_Revenue[[#This Row],[Q3 Mean]]-Customer_Revenue[[#This Row],[Q3 Mean Absolute Deviation]]),0)</f>
        <v>233.77875520833345</v>
      </c>
      <c r="L1613" s="1">
        <f>IFERROR(MAX(0,Customer_Revenue[[#This Row],[Q3 Mean]]+Customer_Revenue[[#This Row],[Q3 Mean Absolute Deviation]]),0)</f>
        <v>295.84391145833331</v>
      </c>
      <c r="M1613" s="2">
        <f>IFERROR(AVERAGEIF(Customer_Revenue[[#This Row],[10/1/2021]:[3/31/2022]], "&gt;0"),0)</f>
        <v>0</v>
      </c>
      <c r="N1613" s="1">
        <f>IFERROR(AVEDEV(Customer_Revenue[[#This Row],[10/1/2021]:[3/31/2022]]),0)</f>
        <v>0</v>
      </c>
      <c r="O1613" s="1">
        <f>IFERROR(MAX(0,#REF!-#REF!),0)</f>
        <v>0</v>
      </c>
      <c r="P1613" s="1">
        <f>IFERROR(#REF!+#REF!,0)</f>
        <v>0</v>
      </c>
      <c r="Q1613">
        <v>16021</v>
      </c>
      <c r="CK1613" s="17"/>
      <c r="GZ1613">
        <v>249.57</v>
      </c>
      <c r="HE1613">
        <v>265.89999999999998</v>
      </c>
      <c r="HI1613">
        <v>265.89999999999998</v>
      </c>
      <c r="HJ1613">
        <v>0</v>
      </c>
      <c r="HO1613">
        <v>265.89999999999998</v>
      </c>
      <c r="HT1613">
        <v>265.89999999999998</v>
      </c>
      <c r="HY1613">
        <v>265.89999999999998</v>
      </c>
      <c r="ID1613">
        <v>265.89999999999998</v>
      </c>
      <c r="II1613">
        <v>265.89999999999998</v>
      </c>
      <c r="IN1613">
        <v>265.89999999999998</v>
      </c>
      <c r="IS1613">
        <v>265.89999999999998</v>
      </c>
      <c r="IX1613">
        <v>265.89999999999998</v>
      </c>
      <c r="JC1613">
        <v>265.89999999999998</v>
      </c>
      <c r="JH1613">
        <v>265.89999999999998</v>
      </c>
      <c r="JM1613">
        <v>265.89999999999998</v>
      </c>
      <c r="JR1613">
        <v>265.89999999999998</v>
      </c>
    </row>
    <row r="1614" spans="1:278" x14ac:dyDescent="0.3">
      <c r="A1614" s="2">
        <f>IFERROR(AVERAGEIF(Customer_Revenue[[#This Row],[1/3/2022]:[3/31/2022]], "&gt;0"), 0)</f>
        <v>0</v>
      </c>
      <c r="B1614" s="1">
        <f>IFERROR(AVEDEV(Customer_Revenue[[#This Row],[1/3/2022]:[3/31/2022]]),0)</f>
        <v>0</v>
      </c>
      <c r="C1614" s="1">
        <f>IFERROR(MAX(0,#REF!-#REF!),0)</f>
        <v>0</v>
      </c>
      <c r="D1614" s="1">
        <f>IFERROR(#REF!+#REF!,0)</f>
        <v>0</v>
      </c>
      <c r="E1614" s="2">
        <f>IFERROR(AVERAGEIF(Customer_Revenue[[#This Row],[4/1/2022]:[6/30/2022]], "&gt;0"), 0)</f>
        <v>0</v>
      </c>
      <c r="F1614" s="1">
        <f>IFERROR(AVEDEV(Customer_Revenue[[#This Row],[4/1/2022]:[6/30/2022]]),0)</f>
        <v>0</v>
      </c>
      <c r="G1614" s="1">
        <f>IFERROR(MAX(0,#REF!-#REF!),0)</f>
        <v>0</v>
      </c>
      <c r="H1614" s="1">
        <f>IFERROR(#REF!+#REF!,0)</f>
        <v>0</v>
      </c>
      <c r="I1614" s="2">
        <f>IFERROR(AVERAGEIF(Customer_Revenue[[#This Row],[4/1/2022]:[9/30/2022]], "&gt;0"),0)</f>
        <v>68.840909090909065</v>
      </c>
      <c r="J1614" s="1">
        <f>IFERROR(AVEDEV(Customer_Revenue[[#This Row],[4/1/2022]:[9/30/2022]]),0)</f>
        <v>1.307438016528949</v>
      </c>
      <c r="K1614" s="1">
        <f>IFERROR(MAX(0,Customer_Revenue[[#This Row],[Q3 Mean]]-Customer_Revenue[[#This Row],[Q3 Mean Absolute Deviation]]),0)</f>
        <v>67.533471074380117</v>
      </c>
      <c r="L1614" s="1">
        <f>IFERROR(MAX(0,Customer_Revenue[[#This Row],[Q3 Mean]]+Customer_Revenue[[#This Row],[Q3 Mean Absolute Deviation]]),0)</f>
        <v>70.148347107438013</v>
      </c>
      <c r="M1614" s="2">
        <f>IFERROR(AVERAGEIF(Customer_Revenue[[#This Row],[10/1/2021]:[3/31/2022]], "&gt;0"),0)</f>
        <v>0</v>
      </c>
      <c r="N1614" s="1">
        <f>IFERROR(AVEDEV(Customer_Revenue[[#This Row],[10/1/2021]:[3/31/2022]]),0)</f>
        <v>0</v>
      </c>
      <c r="O1614" s="1">
        <f>IFERROR(MAX(0,#REF!-#REF!),0)</f>
        <v>0</v>
      </c>
      <c r="P1614" s="1">
        <f>IFERROR(#REF!+#REF!,0)</f>
        <v>0</v>
      </c>
      <c r="Q1614">
        <v>16033</v>
      </c>
      <c r="CK1614" s="17"/>
      <c r="HR1614">
        <v>69.56</v>
      </c>
      <c r="HW1614">
        <v>69.56</v>
      </c>
      <c r="IB1614">
        <v>69.56</v>
      </c>
      <c r="IG1614">
        <v>69.56</v>
      </c>
      <c r="IL1614">
        <v>61.65</v>
      </c>
      <c r="IQ1614">
        <v>69.56</v>
      </c>
      <c r="IV1614">
        <v>69.56</v>
      </c>
      <c r="JA1614">
        <v>69.56</v>
      </c>
      <c r="JF1614">
        <v>69.56</v>
      </c>
      <c r="JK1614">
        <v>69.56</v>
      </c>
      <c r="JP1614">
        <v>69.56</v>
      </c>
    </row>
    <row r="1615" spans="1:278" x14ac:dyDescent="0.3">
      <c r="A1615" s="2">
        <f>IFERROR(AVERAGEIF(Customer_Revenue[[#This Row],[1/3/2022]:[3/31/2022]], "&gt;0"), 0)</f>
        <v>0</v>
      </c>
      <c r="B1615" s="1">
        <f>IFERROR(AVEDEV(Customer_Revenue[[#This Row],[1/3/2022]:[3/31/2022]]),0)</f>
        <v>0</v>
      </c>
      <c r="C1615" s="1">
        <f>IFERROR(MAX(0,#REF!-#REF!),0)</f>
        <v>0</v>
      </c>
      <c r="D1615" s="1">
        <f>IFERROR(#REF!+#REF!,0)</f>
        <v>0</v>
      </c>
      <c r="E1615" s="2">
        <f>IFERROR(AVERAGEIF(Customer_Revenue[[#This Row],[4/1/2022]:[6/30/2022]], "&gt;0"), 0)</f>
        <v>0</v>
      </c>
      <c r="F1615" s="1">
        <f>IFERROR(AVEDEV(Customer_Revenue[[#This Row],[4/1/2022]:[6/30/2022]]),0)</f>
        <v>0</v>
      </c>
      <c r="G1615" s="1">
        <f>IFERROR(MAX(0,#REF!-#REF!),0)</f>
        <v>0</v>
      </c>
      <c r="H1615" s="1">
        <f>IFERROR(#REF!+#REF!,0)</f>
        <v>0</v>
      </c>
      <c r="I1615" s="2">
        <f>IFERROR(AVERAGEIF(Customer_Revenue[[#This Row],[4/1/2022]:[9/30/2022]], "&gt;0"),0)</f>
        <v>173.14499999999998</v>
      </c>
      <c r="J1615" s="1">
        <f>IFERROR(AVEDEV(Customer_Revenue[[#This Row],[4/1/2022]:[9/30/2022]]),0)</f>
        <v>58.790277777777781</v>
      </c>
      <c r="K1615" s="1">
        <f>IFERROR(MAX(0,Customer_Revenue[[#This Row],[Q3 Mean]]-Customer_Revenue[[#This Row],[Q3 Mean Absolute Deviation]]),0)</f>
        <v>114.35472222222219</v>
      </c>
      <c r="L1615" s="1">
        <f>IFERROR(MAX(0,Customer_Revenue[[#This Row],[Q3 Mean]]+Customer_Revenue[[#This Row],[Q3 Mean Absolute Deviation]]),0)</f>
        <v>231.93527777777777</v>
      </c>
      <c r="M1615" s="2">
        <f>IFERROR(AVERAGEIF(Customer_Revenue[[#This Row],[10/1/2021]:[3/31/2022]], "&gt;0"),0)</f>
        <v>0</v>
      </c>
      <c r="N1615" s="1">
        <f>IFERROR(AVEDEV(Customer_Revenue[[#This Row],[10/1/2021]:[3/31/2022]]),0)</f>
        <v>0</v>
      </c>
      <c r="O1615" s="1">
        <f>IFERROR(MAX(0,#REF!-#REF!),0)</f>
        <v>0</v>
      </c>
      <c r="P1615" s="1">
        <f>IFERROR(#REF!+#REF!,0)</f>
        <v>0</v>
      </c>
      <c r="Q1615">
        <v>16036</v>
      </c>
      <c r="CK1615" s="17"/>
      <c r="HQ1615">
        <v>0</v>
      </c>
      <c r="HV1615">
        <v>153.80000000000001</v>
      </c>
      <c r="IA1615">
        <v>153.80000000000001</v>
      </c>
      <c r="IF1615">
        <v>238.71</v>
      </c>
      <c r="IJ1615">
        <v>-77</v>
      </c>
      <c r="IK1615">
        <v>190.76</v>
      </c>
      <c r="IP1615">
        <v>165.38</v>
      </c>
      <c r="IU1615">
        <v>165.38</v>
      </c>
      <c r="IZ1615">
        <v>162.84</v>
      </c>
      <c r="JE1615">
        <v>162.84</v>
      </c>
      <c r="JJ1615">
        <v>168.97</v>
      </c>
      <c r="JO1615">
        <v>168.97</v>
      </c>
    </row>
    <row r="1616" spans="1:278" x14ac:dyDescent="0.3">
      <c r="A1616" s="2">
        <f>IFERROR(AVERAGEIF(Customer_Revenue[[#This Row],[1/3/2022]:[3/31/2022]], "&gt;0"), 0)</f>
        <v>0</v>
      </c>
      <c r="B1616" s="1">
        <f>IFERROR(AVEDEV(Customer_Revenue[[#This Row],[1/3/2022]:[3/31/2022]]),0)</f>
        <v>0</v>
      </c>
      <c r="C1616" s="1">
        <f>IFERROR(MAX(0,#REF!-#REF!),0)</f>
        <v>0</v>
      </c>
      <c r="D1616" s="1">
        <f>IFERROR(#REF!+#REF!,0)</f>
        <v>0</v>
      </c>
      <c r="E1616" s="2">
        <f>IFERROR(AVERAGEIF(Customer_Revenue[[#This Row],[4/1/2022]:[6/30/2022]], "&gt;0"), 0)</f>
        <v>0</v>
      </c>
      <c r="F1616" s="1">
        <f>IFERROR(AVEDEV(Customer_Revenue[[#This Row],[4/1/2022]:[6/30/2022]]),0)</f>
        <v>0</v>
      </c>
      <c r="G1616" s="1">
        <f>IFERROR(MAX(0,#REF!-#REF!),0)</f>
        <v>0</v>
      </c>
      <c r="H1616" s="1">
        <f>IFERROR(#REF!+#REF!,0)</f>
        <v>0</v>
      </c>
      <c r="I1616" s="2">
        <f>IFERROR(AVERAGEIF(Customer_Revenue[[#This Row],[4/1/2022]:[9/30/2022]], "&gt;0"),0)</f>
        <v>131.17599999999999</v>
      </c>
      <c r="J1616" s="1">
        <f>IFERROR(AVEDEV(Customer_Revenue[[#This Row],[4/1/2022]:[9/30/2022]]),0)</f>
        <v>57.826666666666675</v>
      </c>
      <c r="K1616" s="1">
        <f>IFERROR(MAX(0,Customer_Revenue[[#This Row],[Q3 Mean]]-Customer_Revenue[[#This Row],[Q3 Mean Absolute Deviation]]),0)</f>
        <v>73.349333333333306</v>
      </c>
      <c r="L1616" s="1">
        <f>IFERROR(MAX(0,Customer_Revenue[[#This Row],[Q3 Mean]]+Customer_Revenue[[#This Row],[Q3 Mean Absolute Deviation]]),0)</f>
        <v>189.00266666666667</v>
      </c>
      <c r="M1616" s="2">
        <f>IFERROR(AVERAGEIF(Customer_Revenue[[#This Row],[10/1/2021]:[3/31/2022]], "&gt;0"),0)</f>
        <v>0</v>
      </c>
      <c r="N1616" s="1">
        <f>IFERROR(AVEDEV(Customer_Revenue[[#This Row],[10/1/2021]:[3/31/2022]]),0)</f>
        <v>0</v>
      </c>
      <c r="O1616" s="1">
        <f>IFERROR(MAX(0,#REF!-#REF!),0)</f>
        <v>0</v>
      </c>
      <c r="P1616" s="1">
        <f>IFERROR(#REF!+#REF!,0)</f>
        <v>0</v>
      </c>
      <c r="Q1616">
        <v>16037</v>
      </c>
      <c r="CK1616" s="17"/>
      <c r="HQ1616">
        <v>0</v>
      </c>
      <c r="HV1616">
        <v>120.44</v>
      </c>
      <c r="IA1616">
        <v>110.95</v>
      </c>
      <c r="IF1616">
        <v>275</v>
      </c>
      <c r="IJ1616">
        <v>-154</v>
      </c>
      <c r="IK1616">
        <v>115.64</v>
      </c>
      <c r="IP1616">
        <v>112.33</v>
      </c>
      <c r="IU1616">
        <v>112.33</v>
      </c>
      <c r="IZ1616">
        <v>112.33</v>
      </c>
      <c r="JE1616">
        <v>128.08000000000001</v>
      </c>
      <c r="JJ1616">
        <v>112.33</v>
      </c>
      <c r="JO1616">
        <v>112.33</v>
      </c>
    </row>
    <row r="1617" spans="1:278" x14ac:dyDescent="0.3">
      <c r="A1617" s="2">
        <f>IFERROR(AVERAGEIF(Customer_Revenue[[#This Row],[1/3/2022]:[3/31/2022]], "&gt;0"), 0)</f>
        <v>0</v>
      </c>
      <c r="B1617" s="1">
        <f>IFERROR(AVEDEV(Customer_Revenue[[#This Row],[1/3/2022]:[3/31/2022]]),0)</f>
        <v>0</v>
      </c>
      <c r="C1617" s="1">
        <f>IFERROR(MAX(0,#REF!-#REF!),0)</f>
        <v>0</v>
      </c>
      <c r="D1617" s="1">
        <f>IFERROR(#REF!+#REF!,0)</f>
        <v>0</v>
      </c>
      <c r="E1617" s="2">
        <f>IFERROR(AVERAGEIF(Customer_Revenue[[#This Row],[4/1/2022]:[6/30/2022]], "&gt;0"), 0)</f>
        <v>0</v>
      </c>
      <c r="F1617" s="1">
        <f>IFERROR(AVEDEV(Customer_Revenue[[#This Row],[4/1/2022]:[6/30/2022]]),0)</f>
        <v>0</v>
      </c>
      <c r="G1617" s="1">
        <f>IFERROR(MAX(0,#REF!-#REF!),0)</f>
        <v>0</v>
      </c>
      <c r="H1617" s="1">
        <f>IFERROR(#REF!+#REF!,0)</f>
        <v>0</v>
      </c>
      <c r="I1617" s="2">
        <f>IFERROR(AVERAGEIF(Customer_Revenue[[#This Row],[4/1/2022]:[9/30/2022]], "&gt;0"),0)</f>
        <v>84.36999999999999</v>
      </c>
      <c r="J1617" s="1">
        <f>IFERROR(AVEDEV(Customer_Revenue[[#This Row],[4/1/2022]:[9/30/2022]]),0)</f>
        <v>14.789999999999992</v>
      </c>
      <c r="K1617" s="1">
        <f>IFERROR(MAX(0,Customer_Revenue[[#This Row],[Q3 Mean]]-Customer_Revenue[[#This Row],[Q3 Mean Absolute Deviation]]),0)</f>
        <v>69.58</v>
      </c>
      <c r="L1617" s="1">
        <f>IFERROR(MAX(0,Customer_Revenue[[#This Row],[Q3 Mean]]+Customer_Revenue[[#This Row],[Q3 Mean Absolute Deviation]]),0)</f>
        <v>99.159999999999982</v>
      </c>
      <c r="M1617" s="2">
        <f>IFERROR(AVERAGEIF(Customer_Revenue[[#This Row],[10/1/2021]:[3/31/2022]], "&gt;0"),0)</f>
        <v>0</v>
      </c>
      <c r="N1617" s="1">
        <f>IFERROR(AVEDEV(Customer_Revenue[[#This Row],[10/1/2021]:[3/31/2022]]),0)</f>
        <v>0</v>
      </c>
      <c r="O1617" s="1">
        <f>IFERROR(MAX(0,#REF!-#REF!),0)</f>
        <v>0</v>
      </c>
      <c r="P1617" s="1">
        <f>IFERROR(#REF!+#REF!,0)</f>
        <v>0</v>
      </c>
      <c r="Q1617">
        <v>16048</v>
      </c>
      <c r="CK1617" s="17"/>
      <c r="HP1617">
        <v>78.25</v>
      </c>
      <c r="HZ1617">
        <v>78.25</v>
      </c>
      <c r="IJ1617">
        <v>128.74</v>
      </c>
      <c r="IT1617">
        <v>78.760000000000005</v>
      </c>
      <c r="JD1617">
        <v>78.760000000000005</v>
      </c>
      <c r="JN1617">
        <v>63.46</v>
      </c>
    </row>
    <row r="1618" spans="1:278" x14ac:dyDescent="0.3">
      <c r="A1618" s="2">
        <f>IFERROR(AVERAGEIF(Customer_Revenue[[#This Row],[1/3/2022]:[3/31/2022]], "&gt;0"), 0)</f>
        <v>0</v>
      </c>
      <c r="B1618" s="1">
        <f>IFERROR(AVEDEV(Customer_Revenue[[#This Row],[1/3/2022]:[3/31/2022]]),0)</f>
        <v>0</v>
      </c>
      <c r="C1618" s="1">
        <f>IFERROR(MAX(0,#REF!-#REF!),0)</f>
        <v>0</v>
      </c>
      <c r="D1618" s="1">
        <f>IFERROR(#REF!+#REF!,0)</f>
        <v>0</v>
      </c>
      <c r="E1618" s="2">
        <f>IFERROR(AVERAGEIF(Customer_Revenue[[#This Row],[4/1/2022]:[6/30/2022]], "&gt;0"), 0)</f>
        <v>0</v>
      </c>
      <c r="F1618" s="1">
        <f>IFERROR(AVEDEV(Customer_Revenue[[#This Row],[4/1/2022]:[6/30/2022]]),0)</f>
        <v>0</v>
      </c>
      <c r="G1618" s="1">
        <f>IFERROR(MAX(0,#REF!-#REF!),0)</f>
        <v>0</v>
      </c>
      <c r="H1618" s="1">
        <f>IFERROR(#REF!+#REF!,0)</f>
        <v>0</v>
      </c>
      <c r="I1618" s="2">
        <f>IFERROR(AVERAGEIF(Customer_Revenue[[#This Row],[4/1/2022]:[9/30/2022]], "&gt;0"),0)</f>
        <v>35.369999999999997</v>
      </c>
      <c r="J1618" s="1">
        <f>IFERROR(AVEDEV(Customer_Revenue[[#This Row],[4/1/2022]:[9/30/2022]]),0)</f>
        <v>0</v>
      </c>
      <c r="K1618" s="1">
        <f>IFERROR(MAX(0,Customer_Revenue[[#This Row],[Q3 Mean]]-Customer_Revenue[[#This Row],[Q3 Mean Absolute Deviation]]),0)</f>
        <v>35.369999999999997</v>
      </c>
      <c r="L1618" s="1">
        <f>IFERROR(MAX(0,Customer_Revenue[[#This Row],[Q3 Mean]]+Customer_Revenue[[#This Row],[Q3 Mean Absolute Deviation]]),0)</f>
        <v>35.369999999999997</v>
      </c>
      <c r="M1618" s="2">
        <f>IFERROR(AVERAGEIF(Customer_Revenue[[#This Row],[10/1/2021]:[3/31/2022]], "&gt;0"),0)</f>
        <v>0</v>
      </c>
      <c r="N1618" s="1">
        <f>IFERROR(AVEDEV(Customer_Revenue[[#This Row],[10/1/2021]:[3/31/2022]]),0)</f>
        <v>0</v>
      </c>
      <c r="O1618" s="1">
        <f>IFERROR(MAX(0,#REF!-#REF!),0)</f>
        <v>0</v>
      </c>
      <c r="P1618" s="1">
        <f>IFERROR(#REF!+#REF!,0)</f>
        <v>0</v>
      </c>
      <c r="Q1618">
        <v>16056</v>
      </c>
      <c r="CK1618" s="17"/>
      <c r="HN1618">
        <v>35.369999999999997</v>
      </c>
      <c r="HX1618">
        <v>35.369999999999997</v>
      </c>
      <c r="IH1618">
        <v>35.369999999999997</v>
      </c>
      <c r="IR1618">
        <v>35.369999999999997</v>
      </c>
      <c r="JB1618">
        <v>35.369999999999997</v>
      </c>
      <c r="JL1618">
        <v>35.369999999999997</v>
      </c>
    </row>
    <row r="1619" spans="1:278" x14ac:dyDescent="0.3">
      <c r="A1619" s="2">
        <f>IFERROR(AVERAGEIF(Customer_Revenue[[#This Row],[1/3/2022]:[3/31/2022]], "&gt;0"), 0)</f>
        <v>0</v>
      </c>
      <c r="B1619" s="1">
        <f>IFERROR(AVEDEV(Customer_Revenue[[#This Row],[1/3/2022]:[3/31/2022]]),0)</f>
        <v>0</v>
      </c>
      <c r="C1619" s="1">
        <f>IFERROR(MAX(0,#REF!-#REF!),0)</f>
        <v>0</v>
      </c>
      <c r="D1619" s="1">
        <f>IFERROR(#REF!+#REF!,0)</f>
        <v>0</v>
      </c>
      <c r="E1619" s="2">
        <f>IFERROR(AVERAGEIF(Customer_Revenue[[#This Row],[4/1/2022]:[6/30/2022]], "&gt;0"), 0)</f>
        <v>0</v>
      </c>
      <c r="F1619" s="1">
        <f>IFERROR(AVEDEV(Customer_Revenue[[#This Row],[4/1/2022]:[6/30/2022]]),0)</f>
        <v>0</v>
      </c>
      <c r="G1619" s="1">
        <f>IFERROR(MAX(0,#REF!-#REF!),0)</f>
        <v>0</v>
      </c>
      <c r="H1619" s="1">
        <f>IFERROR(#REF!+#REF!,0)</f>
        <v>0</v>
      </c>
      <c r="I1619" s="2">
        <f>IFERROR(AVERAGEIF(Customer_Revenue[[#This Row],[4/1/2022]:[9/30/2022]], "&gt;0"),0)</f>
        <v>41.115000000000002</v>
      </c>
      <c r="J1619" s="1">
        <f>IFERROR(AVEDEV(Customer_Revenue[[#This Row],[4/1/2022]:[9/30/2022]]),0)</f>
        <v>16.310082644628096</v>
      </c>
      <c r="K1619" s="1">
        <f>IFERROR(MAX(0,Customer_Revenue[[#This Row],[Q3 Mean]]-Customer_Revenue[[#This Row],[Q3 Mean Absolute Deviation]]),0)</f>
        <v>24.804917355371906</v>
      </c>
      <c r="L1619" s="1">
        <f>IFERROR(MAX(0,Customer_Revenue[[#This Row],[Q3 Mean]]+Customer_Revenue[[#This Row],[Q3 Mean Absolute Deviation]]),0)</f>
        <v>57.425082644628098</v>
      </c>
      <c r="M1619" s="2">
        <f>IFERROR(AVERAGEIF(Customer_Revenue[[#This Row],[10/1/2021]:[3/31/2022]], "&gt;0"),0)</f>
        <v>0</v>
      </c>
      <c r="N1619" s="1">
        <f>IFERROR(AVEDEV(Customer_Revenue[[#This Row],[10/1/2021]:[3/31/2022]]),0)</f>
        <v>0</v>
      </c>
      <c r="O1619" s="1">
        <f>IFERROR(MAX(0,#REF!-#REF!),0)</f>
        <v>0</v>
      </c>
      <c r="P1619" s="1">
        <f>IFERROR(#REF!+#REF!,0)</f>
        <v>0</v>
      </c>
      <c r="Q1619">
        <v>16057</v>
      </c>
      <c r="CK1619" s="17"/>
      <c r="HR1619">
        <v>0</v>
      </c>
      <c r="HW1619">
        <v>0</v>
      </c>
      <c r="IB1619">
        <v>0</v>
      </c>
      <c r="IG1619">
        <v>35.159999999999997</v>
      </c>
      <c r="IL1619">
        <v>35.159999999999997</v>
      </c>
      <c r="IQ1619">
        <v>43.1</v>
      </c>
      <c r="IV1619">
        <v>43.1</v>
      </c>
      <c r="JA1619">
        <v>43.1</v>
      </c>
      <c r="JF1619">
        <v>43.1</v>
      </c>
      <c r="JK1619">
        <v>43.1</v>
      </c>
      <c r="JP1619">
        <v>43.1</v>
      </c>
    </row>
    <row r="1620" spans="1:278" x14ac:dyDescent="0.3">
      <c r="A1620" s="2">
        <f>IFERROR(AVERAGEIF(Customer_Revenue[[#This Row],[1/3/2022]:[3/31/2022]], "&gt;0"), 0)</f>
        <v>0</v>
      </c>
      <c r="B1620" s="1">
        <f>IFERROR(AVEDEV(Customer_Revenue[[#This Row],[1/3/2022]:[3/31/2022]]),0)</f>
        <v>0</v>
      </c>
      <c r="C1620" s="1">
        <f>IFERROR(MAX(0,#REF!-#REF!),0)</f>
        <v>0</v>
      </c>
      <c r="D1620" s="1">
        <f>IFERROR(#REF!+#REF!,0)</f>
        <v>0</v>
      </c>
      <c r="E1620" s="2">
        <f>IFERROR(AVERAGEIF(Customer_Revenue[[#This Row],[4/1/2022]:[6/30/2022]], "&gt;0"), 0)</f>
        <v>0</v>
      </c>
      <c r="F1620" s="1">
        <f>IFERROR(AVEDEV(Customer_Revenue[[#This Row],[4/1/2022]:[6/30/2022]]),0)</f>
        <v>0</v>
      </c>
      <c r="G1620" s="1">
        <f>IFERROR(MAX(0,#REF!-#REF!),0)</f>
        <v>0</v>
      </c>
      <c r="H1620" s="1">
        <f>IFERROR(#REF!+#REF!,0)</f>
        <v>0</v>
      </c>
      <c r="I1620" s="2">
        <f>IFERROR(AVERAGEIF(Customer_Revenue[[#This Row],[4/1/2022]:[9/30/2022]], "&gt;0"),0)</f>
        <v>55.390000000000008</v>
      </c>
      <c r="J1620" s="1">
        <f>IFERROR(AVEDEV(Customer_Revenue[[#This Row],[4/1/2022]:[9/30/2022]]),0)</f>
        <v>7.1054273576010019E-15</v>
      </c>
      <c r="K1620" s="1">
        <f>IFERROR(MAX(0,Customer_Revenue[[#This Row],[Q3 Mean]]-Customer_Revenue[[#This Row],[Q3 Mean Absolute Deviation]]),0)</f>
        <v>55.39</v>
      </c>
      <c r="L1620" s="1">
        <f>IFERROR(MAX(0,Customer_Revenue[[#This Row],[Q3 Mean]]+Customer_Revenue[[#This Row],[Q3 Mean Absolute Deviation]]),0)</f>
        <v>55.390000000000015</v>
      </c>
      <c r="M1620" s="2">
        <f>IFERROR(AVERAGEIF(Customer_Revenue[[#This Row],[10/1/2021]:[3/31/2022]], "&gt;0"),0)</f>
        <v>0</v>
      </c>
      <c r="N1620" s="1">
        <f>IFERROR(AVEDEV(Customer_Revenue[[#This Row],[10/1/2021]:[3/31/2022]]),0)</f>
        <v>0</v>
      </c>
      <c r="O1620" s="1">
        <f>IFERROR(MAX(0,#REF!-#REF!),0)</f>
        <v>0</v>
      </c>
      <c r="P1620" s="1">
        <f>IFERROR(#REF!+#REF!,0)</f>
        <v>0</v>
      </c>
      <c r="Q1620">
        <v>16062</v>
      </c>
      <c r="CK1620" s="17"/>
      <c r="IB1620">
        <v>55.39</v>
      </c>
      <c r="JA1620">
        <v>55.39</v>
      </c>
      <c r="JP1620">
        <v>55.39</v>
      </c>
    </row>
    <row r="1621" spans="1:278" x14ac:dyDescent="0.3">
      <c r="Q1621">
        <v>16064</v>
      </c>
      <c r="CK1621" s="17"/>
      <c r="IQ1621">
        <v>0</v>
      </c>
      <c r="IV1621">
        <v>518.42999999999995</v>
      </c>
      <c r="JA1621">
        <v>368.66</v>
      </c>
      <c r="JF1621">
        <v>420.85</v>
      </c>
      <c r="JK1621">
        <v>352.3</v>
      </c>
      <c r="JP1621">
        <v>392.44</v>
      </c>
    </row>
    <row r="1622" spans="1:278" x14ac:dyDescent="0.3">
      <c r="Q1622">
        <v>16124</v>
      </c>
      <c r="CK1622" s="17"/>
      <c r="JM1622">
        <v>0</v>
      </c>
      <c r="JR1622">
        <v>0</v>
      </c>
    </row>
    <row r="1623" spans="1:278" x14ac:dyDescent="0.3">
      <c r="Q1623">
        <v>16126</v>
      </c>
      <c r="CK1623" s="17"/>
      <c r="IY1623">
        <v>0</v>
      </c>
      <c r="JD1623">
        <v>0</v>
      </c>
      <c r="JI1623">
        <v>0</v>
      </c>
      <c r="JN1623">
        <v>0</v>
      </c>
    </row>
    <row r="1624" spans="1:278" x14ac:dyDescent="0.3">
      <c r="Q1624">
        <v>16127</v>
      </c>
      <c r="CK1624" s="17"/>
      <c r="JF1624">
        <v>0</v>
      </c>
      <c r="JK1624">
        <v>0</v>
      </c>
    </row>
    <row r="1625" spans="1:278" x14ac:dyDescent="0.3">
      <c r="Q1625">
        <v>16137</v>
      </c>
      <c r="CK1625" s="17"/>
      <c r="JH1625">
        <v>141.68</v>
      </c>
      <c r="JM1625">
        <v>141.68</v>
      </c>
      <c r="JR1625">
        <v>134.13999999999999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7EA3-C764-421F-8DCE-5BEDFF90A4A3}">
  <dimension ref="A1:HE21"/>
  <sheetViews>
    <sheetView topLeftCell="N1" workbookViewId="0">
      <selection activeCell="T2" sqref="T2"/>
    </sheetView>
  </sheetViews>
  <sheetFormatPr defaultRowHeight="13.8" x14ac:dyDescent="0.3"/>
  <sheetData>
    <row r="1" spans="1:213" ht="41.4" x14ac:dyDescent="0.3">
      <c r="A1" s="10" t="s">
        <v>146</v>
      </c>
      <c r="B1" s="10" t="s">
        <v>212</v>
      </c>
      <c r="C1" s="11" t="s">
        <v>145</v>
      </c>
      <c r="D1" s="12" t="s">
        <v>144</v>
      </c>
      <c r="E1" s="12" t="s">
        <v>143</v>
      </c>
      <c r="F1" s="12" t="s">
        <v>142</v>
      </c>
      <c r="G1" s="11" t="s">
        <v>141</v>
      </c>
      <c r="H1" s="12" t="s">
        <v>140</v>
      </c>
      <c r="I1" s="12" t="s">
        <v>139</v>
      </c>
      <c r="J1" s="12" t="s">
        <v>138</v>
      </c>
      <c r="K1" s="11" t="s">
        <v>137</v>
      </c>
      <c r="L1" s="12" t="s">
        <v>136</v>
      </c>
      <c r="M1" s="12" t="s">
        <v>135</v>
      </c>
      <c r="N1" s="12" t="s">
        <v>134</v>
      </c>
      <c r="O1" s="11" t="s">
        <v>133</v>
      </c>
      <c r="P1" s="12" t="s">
        <v>132</v>
      </c>
      <c r="Q1" s="12" t="s">
        <v>131</v>
      </c>
      <c r="R1" s="12" t="s">
        <v>130</v>
      </c>
      <c r="S1" s="10" t="s">
        <v>129</v>
      </c>
      <c r="T1" s="10" t="s">
        <v>128</v>
      </c>
      <c r="U1" s="10" t="s">
        <v>127</v>
      </c>
      <c r="V1" s="10" t="s">
        <v>126</v>
      </c>
      <c r="W1" s="10" t="s">
        <v>125</v>
      </c>
      <c r="X1" s="10" t="s">
        <v>124</v>
      </c>
      <c r="Y1" s="10" t="s">
        <v>123</v>
      </c>
      <c r="Z1" s="10" t="s">
        <v>122</v>
      </c>
      <c r="AA1" s="10" t="s">
        <v>121</v>
      </c>
      <c r="AB1" s="10" t="s">
        <v>120</v>
      </c>
      <c r="AC1" s="10" t="s">
        <v>119</v>
      </c>
      <c r="AD1" s="10" t="s">
        <v>118</v>
      </c>
      <c r="AE1" s="10" t="s">
        <v>117</v>
      </c>
      <c r="AF1" s="10" t="s">
        <v>116</v>
      </c>
      <c r="AG1" s="10" t="s">
        <v>115</v>
      </c>
      <c r="AH1" s="10" t="s">
        <v>114</v>
      </c>
      <c r="AI1" s="10" t="s">
        <v>113</v>
      </c>
      <c r="AJ1" s="10" t="s">
        <v>112</v>
      </c>
      <c r="AK1" s="10" t="s">
        <v>111</v>
      </c>
      <c r="AL1" s="10" t="s">
        <v>110</v>
      </c>
      <c r="AM1" s="10" t="s">
        <v>109</v>
      </c>
      <c r="AN1" s="10" t="s">
        <v>108</v>
      </c>
      <c r="AO1" s="10" t="s">
        <v>107</v>
      </c>
      <c r="AP1" s="10" t="s">
        <v>106</v>
      </c>
      <c r="AQ1" s="10" t="s">
        <v>105</v>
      </c>
      <c r="AR1" s="10" t="s">
        <v>104</v>
      </c>
      <c r="AS1" s="10" t="s">
        <v>103</v>
      </c>
      <c r="AT1" s="10" t="s">
        <v>102</v>
      </c>
      <c r="AU1" s="10" t="s">
        <v>101</v>
      </c>
      <c r="AV1" s="10" t="s">
        <v>100</v>
      </c>
      <c r="AW1" s="10" t="s">
        <v>99</v>
      </c>
      <c r="AX1" s="10" t="s">
        <v>98</v>
      </c>
      <c r="AY1" s="10" t="s">
        <v>97</v>
      </c>
      <c r="AZ1" s="10" t="s">
        <v>96</v>
      </c>
      <c r="BA1" s="10" t="s">
        <v>95</v>
      </c>
      <c r="BB1" s="10" t="s">
        <v>94</v>
      </c>
      <c r="BC1" s="10" t="s">
        <v>93</v>
      </c>
      <c r="BD1" s="10" t="s">
        <v>92</v>
      </c>
      <c r="BE1" s="10" t="s">
        <v>91</v>
      </c>
      <c r="BF1" s="10" t="s">
        <v>90</v>
      </c>
      <c r="BG1" s="10" t="s">
        <v>89</v>
      </c>
      <c r="BH1" s="10" t="s">
        <v>88</v>
      </c>
      <c r="BI1" s="10" t="s">
        <v>87</v>
      </c>
      <c r="BJ1" s="10" t="s">
        <v>86</v>
      </c>
      <c r="BK1" s="10" t="s">
        <v>85</v>
      </c>
      <c r="BL1" s="10" t="s">
        <v>84</v>
      </c>
      <c r="BM1" s="10" t="s">
        <v>83</v>
      </c>
      <c r="BN1" s="10" t="s">
        <v>82</v>
      </c>
      <c r="BO1" s="10" t="s">
        <v>81</v>
      </c>
      <c r="BP1" s="10" t="s">
        <v>80</v>
      </c>
      <c r="BQ1" s="10" t="s">
        <v>79</v>
      </c>
      <c r="BR1" s="10" t="s">
        <v>78</v>
      </c>
      <c r="BS1" s="10" t="s">
        <v>77</v>
      </c>
      <c r="BT1" s="10" t="s">
        <v>76</v>
      </c>
      <c r="BU1" s="10" t="s">
        <v>75</v>
      </c>
      <c r="BV1" s="10" t="s">
        <v>74</v>
      </c>
      <c r="BW1" s="10" t="s">
        <v>73</v>
      </c>
      <c r="BX1" s="10" t="s">
        <v>72</v>
      </c>
      <c r="BY1" s="10" t="s">
        <v>71</v>
      </c>
      <c r="BZ1" s="10" t="s">
        <v>70</v>
      </c>
      <c r="CA1" s="10" t="s">
        <v>69</v>
      </c>
      <c r="CB1" s="10" t="s">
        <v>68</v>
      </c>
      <c r="CC1" s="10" t="s">
        <v>67</v>
      </c>
      <c r="CD1" s="10" t="s">
        <v>66</v>
      </c>
      <c r="CE1" s="10" t="s">
        <v>65</v>
      </c>
      <c r="CF1" s="10" t="s">
        <v>64</v>
      </c>
      <c r="CG1" s="10" t="s">
        <v>63</v>
      </c>
      <c r="CH1" s="10" t="s">
        <v>62</v>
      </c>
      <c r="CI1" s="10" t="s">
        <v>61</v>
      </c>
      <c r="CJ1" s="10" t="s">
        <v>60</v>
      </c>
      <c r="CK1" s="10" t="s">
        <v>59</v>
      </c>
      <c r="CL1" s="10" t="s">
        <v>58</v>
      </c>
      <c r="CM1" s="10" t="s">
        <v>57</v>
      </c>
      <c r="CN1" s="10" t="s">
        <v>56</v>
      </c>
      <c r="CO1" s="10" t="s">
        <v>55</v>
      </c>
      <c r="CP1" s="10" t="s">
        <v>54</v>
      </c>
      <c r="CQ1" s="10" t="s">
        <v>53</v>
      </c>
      <c r="CR1" s="10" t="s">
        <v>52</v>
      </c>
      <c r="CS1" s="10" t="s">
        <v>51</v>
      </c>
      <c r="CT1" s="10" t="s">
        <v>50</v>
      </c>
      <c r="CU1" s="10" t="s">
        <v>49</v>
      </c>
      <c r="CV1" s="10" t="s">
        <v>48</v>
      </c>
      <c r="CW1" s="10" t="s">
        <v>47</v>
      </c>
      <c r="CX1" s="10" t="s">
        <v>46</v>
      </c>
      <c r="CY1" s="10" t="s">
        <v>45</v>
      </c>
      <c r="CZ1" s="10" t="s">
        <v>44</v>
      </c>
      <c r="DA1" s="10" t="s">
        <v>43</v>
      </c>
      <c r="DB1" s="10" t="s">
        <v>42</v>
      </c>
      <c r="DC1" s="10" t="s">
        <v>41</v>
      </c>
      <c r="DD1" s="10" t="s">
        <v>40</v>
      </c>
      <c r="DE1" s="10" t="s">
        <v>39</v>
      </c>
      <c r="DF1" s="10" t="s">
        <v>38</v>
      </c>
      <c r="DG1" s="10" t="s">
        <v>37</v>
      </c>
      <c r="DH1" s="10" t="s">
        <v>36</v>
      </c>
      <c r="DI1" s="10" t="s">
        <v>35</v>
      </c>
      <c r="DJ1" s="10" t="s">
        <v>34</v>
      </c>
      <c r="DK1" s="10" t="s">
        <v>33</v>
      </c>
      <c r="DL1" s="10" t="s">
        <v>32</v>
      </c>
      <c r="DM1" s="10" t="s">
        <v>31</v>
      </c>
      <c r="DN1" s="10" t="s">
        <v>30</v>
      </c>
      <c r="DO1" s="10" t="s">
        <v>29</v>
      </c>
      <c r="DP1" s="10" t="s">
        <v>28</v>
      </c>
      <c r="DQ1" s="10" t="s">
        <v>27</v>
      </c>
      <c r="DR1" s="10" t="s">
        <v>26</v>
      </c>
      <c r="DS1" s="10" t="s">
        <v>25</v>
      </c>
      <c r="DT1" s="10" t="s">
        <v>24</v>
      </c>
      <c r="DU1" s="10" t="s">
        <v>23</v>
      </c>
      <c r="DV1" s="10" t="s">
        <v>22</v>
      </c>
      <c r="DW1" s="10" t="s">
        <v>21</v>
      </c>
      <c r="DX1" s="10" t="s">
        <v>20</v>
      </c>
      <c r="DY1" s="10" t="s">
        <v>19</v>
      </c>
      <c r="DZ1" s="10" t="s">
        <v>18</v>
      </c>
      <c r="EA1" s="10" t="s">
        <v>17</v>
      </c>
      <c r="EB1" s="10" t="s">
        <v>16</v>
      </c>
      <c r="EC1" s="10" t="s">
        <v>15</v>
      </c>
      <c r="ED1" s="10" t="s">
        <v>14</v>
      </c>
      <c r="EE1" s="10" t="s">
        <v>13</v>
      </c>
      <c r="EF1" s="10" t="s">
        <v>12</v>
      </c>
      <c r="EG1" s="10" t="s">
        <v>11</v>
      </c>
      <c r="EH1" s="10" t="s">
        <v>10</v>
      </c>
      <c r="EI1" s="10" t="s">
        <v>9</v>
      </c>
      <c r="EJ1" s="10" t="s">
        <v>8</v>
      </c>
      <c r="EK1" s="10" t="s">
        <v>7</v>
      </c>
      <c r="EL1" s="10" t="s">
        <v>6</v>
      </c>
      <c r="EM1" s="10" t="s">
        <v>5</v>
      </c>
      <c r="EN1" s="10" t="s">
        <v>4</v>
      </c>
      <c r="EO1" s="10" t="s">
        <v>3</v>
      </c>
      <c r="EP1" s="10" t="s">
        <v>2</v>
      </c>
      <c r="EQ1" s="10" t="s">
        <v>1</v>
      </c>
      <c r="ER1" s="10" t="s">
        <v>0</v>
      </c>
      <c r="ES1" s="13" t="s">
        <v>147</v>
      </c>
      <c r="ET1" s="13" t="s">
        <v>148</v>
      </c>
      <c r="EU1" s="13" t="s">
        <v>149</v>
      </c>
      <c r="EV1" s="13" t="s">
        <v>150</v>
      </c>
      <c r="EW1" s="13" t="s">
        <v>151</v>
      </c>
      <c r="EX1" s="13" t="s">
        <v>152</v>
      </c>
      <c r="EY1" s="13" t="s">
        <v>153</v>
      </c>
      <c r="EZ1" s="13" t="s">
        <v>154</v>
      </c>
      <c r="FA1" s="13" t="s">
        <v>155</v>
      </c>
      <c r="FB1" s="13" t="s">
        <v>156</v>
      </c>
      <c r="FC1" s="13" t="s">
        <v>157</v>
      </c>
      <c r="FD1" s="13" t="s">
        <v>158</v>
      </c>
      <c r="FE1" s="13" t="s">
        <v>159</v>
      </c>
      <c r="FF1" s="13" t="s">
        <v>160</v>
      </c>
      <c r="FG1" s="13" t="s">
        <v>161</v>
      </c>
      <c r="FH1" s="13" t="s">
        <v>162</v>
      </c>
      <c r="FI1" s="13" t="s">
        <v>163</v>
      </c>
      <c r="FJ1" s="13" t="s">
        <v>164</v>
      </c>
      <c r="FK1" s="13" t="s">
        <v>165</v>
      </c>
      <c r="FL1" s="13" t="s">
        <v>166</v>
      </c>
      <c r="FM1" s="13" t="s">
        <v>167</v>
      </c>
      <c r="FN1" s="13" t="s">
        <v>168</v>
      </c>
      <c r="FO1" s="13" t="s">
        <v>169</v>
      </c>
      <c r="FP1" s="13" t="s">
        <v>170</v>
      </c>
      <c r="FQ1" s="13" t="s">
        <v>171</v>
      </c>
      <c r="FR1" s="13" t="s">
        <v>172</v>
      </c>
      <c r="FS1" s="13" t="s">
        <v>173</v>
      </c>
      <c r="FT1" s="13" t="s">
        <v>174</v>
      </c>
      <c r="FU1" s="13" t="s">
        <v>175</v>
      </c>
      <c r="FV1" s="13" t="s">
        <v>176</v>
      </c>
      <c r="FW1" s="13" t="s">
        <v>177</v>
      </c>
      <c r="FX1" s="13" t="s">
        <v>178</v>
      </c>
      <c r="FY1" s="13" t="s">
        <v>179</v>
      </c>
      <c r="FZ1" s="13" t="s">
        <v>180</v>
      </c>
      <c r="GA1" s="13" t="s">
        <v>181</v>
      </c>
      <c r="GB1" s="13" t="s">
        <v>182</v>
      </c>
      <c r="GC1" s="13" t="s">
        <v>183</v>
      </c>
      <c r="GD1" s="13" t="s">
        <v>184</v>
      </c>
      <c r="GE1" s="13" t="s">
        <v>185</v>
      </c>
      <c r="GF1" s="13" t="s">
        <v>186</v>
      </c>
      <c r="GG1" s="13" t="s">
        <v>187</v>
      </c>
      <c r="GH1" s="13" t="s">
        <v>188</v>
      </c>
      <c r="GI1" s="13" t="s">
        <v>189</v>
      </c>
      <c r="GJ1" s="13" t="s">
        <v>190</v>
      </c>
      <c r="GK1" s="13" t="s">
        <v>191</v>
      </c>
      <c r="GL1" s="13" t="s">
        <v>192</v>
      </c>
      <c r="GM1" s="13" t="s">
        <v>193</v>
      </c>
      <c r="GN1" s="13" t="s">
        <v>194</v>
      </c>
      <c r="GO1" s="13" t="s">
        <v>195</v>
      </c>
      <c r="GP1" s="13" t="s">
        <v>196</v>
      </c>
      <c r="GQ1" s="13" t="s">
        <v>197</v>
      </c>
      <c r="GR1" s="13" t="s">
        <v>198</v>
      </c>
      <c r="GS1" s="13" t="s">
        <v>199</v>
      </c>
      <c r="GT1" s="13" t="s">
        <v>200</v>
      </c>
      <c r="GU1" s="13" t="s">
        <v>201</v>
      </c>
      <c r="GV1" s="13" t="s">
        <v>202</v>
      </c>
      <c r="GW1" s="13" t="s">
        <v>203</v>
      </c>
      <c r="GX1" s="13" t="s">
        <v>204</v>
      </c>
      <c r="GY1" s="13" t="s">
        <v>205</v>
      </c>
      <c r="GZ1" s="13" t="s">
        <v>206</v>
      </c>
      <c r="HA1" s="13" t="s">
        <v>207</v>
      </c>
      <c r="HB1" s="13" t="s">
        <v>208</v>
      </c>
      <c r="HC1" s="13" t="s">
        <v>209</v>
      </c>
      <c r="HD1" s="13" t="s">
        <v>210</v>
      </c>
      <c r="HE1" s="14" t="s">
        <v>211</v>
      </c>
    </row>
    <row r="2" spans="1:213" x14ac:dyDescent="0.3">
      <c r="A2" s="15" t="s">
        <v>213</v>
      </c>
      <c r="B2" s="6">
        <f>MATCH(RIGHT(Freq8[[#This Row],[cuid]], 1),{"M","T","W","R","F"},0)+1</f>
        <v>2</v>
      </c>
      <c r="C2" s="7">
        <f>IFERROR(AVERAGEIF(Freq8[[#This Row],[1/3/2022]:[3/31/2022]], "&gt;0"), 0)</f>
        <v>0</v>
      </c>
      <c r="D2" s="8">
        <f>IFERROR(AVEDEV(Freq8[[#This Row],[1/3/2022]:[3/31/2022]]),0)</f>
        <v>0</v>
      </c>
      <c r="E2" s="8">
        <f>IFERROR(MAX(0,Freq8[[#This Row],[Q1 Mean]]-Freq8[[#This Row],[Q1 Mean Absolute Deviation]]),0)</f>
        <v>0</v>
      </c>
      <c r="F2" s="8">
        <f>IFERROR(Freq8[[#This Row],[Q1 Mean]]+Freq8[[#This Row],[Q1 Mean Absolute Deviation]],0)</f>
        <v>0</v>
      </c>
      <c r="G2" s="7">
        <f>IFERROR(AVERAGEIF(Freq8[[#This Row],[4/1/2022]:[6/30/2022]], "&gt;0"),0)</f>
        <v>0</v>
      </c>
      <c r="H2" s="8">
        <f>IFERROR(AVEDEV(Freq8[[#This Row],[4/1/2022]:[6/30/2022]]),0)</f>
        <v>0</v>
      </c>
      <c r="I2" s="8">
        <f>IFERROR(MAX(0,Freq8[[#This Row],[Q2 Mean]]-Freq8[[#This Row],[Q2 Mean Absolute Deviation]]),0)</f>
        <v>0</v>
      </c>
      <c r="J2" s="8">
        <f>IFERROR(Freq8[[#This Row],[Q2 Mean]]+Freq8[[#This Row],[Q2 Mean Absolute Deviation]],0)</f>
        <v>0</v>
      </c>
      <c r="K2" s="7">
        <f>IFERROR(AVERAGEIF(#REF!, "&gt;0"),0)</f>
        <v>0</v>
      </c>
      <c r="L2" s="8">
        <f>IFERROR(AVEDEV(#REF!),0)</f>
        <v>0</v>
      </c>
      <c r="M2" s="8">
        <f>IFERROR(MAX(0,Freq8[[#This Row],[Q3 Mean]]-Freq8[[#This Row],[Q3 Mean Absolute Deviation]]),0)</f>
        <v>0</v>
      </c>
      <c r="N2" s="8">
        <f>IFERROR(Freq8[[#This Row],[Q3 Mean]]+Freq8[[#This Row],[Q3 Mean Absolute Deviation]],0)</f>
        <v>0</v>
      </c>
      <c r="O2" s="7">
        <f>IFERROR(AVERAGEIF(Freq8[[#This Row],[10/1/2021]:[3/31/2022]], "&gt;0"),0)</f>
        <v>0</v>
      </c>
      <c r="P2" s="8">
        <f>IFERROR(AVEDEV(Freq8[[#This Row],[10/1/2021]:[3/31/2022]]),0)</f>
        <v>0</v>
      </c>
      <c r="Q2" s="8">
        <f>IFERROR(MAX(0,Freq8[[#This Row],[Q4 Mean]]-Freq8[[#This Row],[Q4 Mean Absolute Deviation]]),0)</f>
        <v>0</v>
      </c>
      <c r="R2" s="8">
        <f>IFERROR(Freq8[[#This Row],[Q4 Mean]]+Freq8[[#This Row],[Q4 Mean Absolute Deviation]],0)</f>
        <v>0</v>
      </c>
      <c r="S2" t="str" cm="1">
        <f t="array" ref="S2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2" t="e" cm="1">
        <f t="array" ref="T2">_xlfn.SINGLE(IF(WEEKDAY(Customer_Revenue[[#Headers],[10/4/2021]]) =Freq8[[#This Row],[Day]:[Day]], _xlfn.XLOOKUP(_xlfn.NUMBERVALUE(LEFT(Freq8[[#This Row],[cuid]:[cuid]], LEN(Freq8[[#This Row],[cuid]:[cuid]])-1)),#REF!,Customer_Revenue[10/4/2021]), ""))</f>
        <v>#REF!</v>
      </c>
      <c r="U2" t="str" cm="1">
        <f t="array" ref="U2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2" t="str" cm="1">
        <f t="array" ref="V2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2" t="str" cm="1">
        <f t="array" ref="W2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2" t="str" cm="1">
        <f t="array" ref="X2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2" t="e" cm="1">
        <f t="array" ref="Y2">_xlfn.SINGLE(IF(WEEKDAY(Customer_Revenue[[#Headers],[10/11/2021]]) =Freq8[[#This Row],[Day]:[Day]], _xlfn.XLOOKUP(_xlfn.NUMBERVALUE(LEFT(Freq8[[#This Row],[cuid]:[cuid]], LEN(Freq8[[#This Row],[cuid]:[cuid]])-1)),#REF!,Customer_Revenue[10/11/2021]), ""))</f>
        <v>#REF!</v>
      </c>
      <c r="Z2" t="str" cm="1">
        <f t="array" ref="Z2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2" t="str" cm="1">
        <f t="array" ref="AA2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2" t="str" cm="1">
        <f t="array" ref="AB2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2" t="str" cm="1">
        <f t="array" ref="AC2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2" t="e" cm="1">
        <f t="array" ref="AD2">_xlfn.SINGLE(IF(WEEKDAY(Customer_Revenue[[#Headers],[10/18/2021]]) =Freq8[[#This Row],[Day]:[Day]], _xlfn.XLOOKUP(_xlfn.NUMBERVALUE(LEFT(Freq8[[#This Row],[cuid]:[cuid]], LEN(Freq8[[#This Row],[cuid]:[cuid]])-1)),#REF!,Customer_Revenue[10/18/2021]), ""))</f>
        <v>#REF!</v>
      </c>
      <c r="AE2" t="str" cm="1">
        <f t="array" ref="AE2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2" t="str" cm="1">
        <f t="array" ref="AF2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2" t="str" cm="1">
        <f t="array" ref="AG2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2" t="str" cm="1">
        <f t="array" ref="AH2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2" t="e" cm="1">
        <f t="array" ref="AI2">_xlfn.SINGLE(IF(WEEKDAY(Customer_Revenue[[#Headers],[10/25/2021]]) =Freq8[[#This Row],[Day]:[Day]], _xlfn.XLOOKUP(_xlfn.NUMBERVALUE(LEFT(Freq8[[#This Row],[cuid]:[cuid]], LEN(Freq8[[#This Row],[cuid]:[cuid]])-1)),#REF!,Customer_Revenue[10/25/2021]), ""))</f>
        <v>#REF!</v>
      </c>
      <c r="AJ2" t="str" cm="1">
        <f t="array" ref="AJ2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2" t="str" cm="1">
        <f t="array" ref="AK2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2" t="str" cm="1">
        <f t="array" ref="AL2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2" t="str" cm="1">
        <f t="array" ref="AM2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2" t="e" cm="1">
        <f t="array" ref="AN2">_xlfn.SINGLE(IF(WEEKDAY(Customer_Revenue[[#Headers],[11/1/2021]]) =Freq8[[#This Row],[Day]:[Day]], _xlfn.XLOOKUP(_xlfn.NUMBERVALUE(LEFT(Freq8[[#This Row],[cuid]:[cuid]], LEN(Freq8[[#This Row],[cuid]:[cuid]])-1)),#REF!,Customer_Revenue[11/1/2021]), ""))</f>
        <v>#REF!</v>
      </c>
      <c r="AO2" t="str" cm="1">
        <f t="array" ref="AO2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2" t="str" cm="1">
        <f t="array" ref="AP2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2" t="str" cm="1">
        <f t="array" ref="AQ2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2" t="str" cm="1">
        <f t="array" ref="AR2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2" t="e" cm="1">
        <f t="array" ref="AS2">_xlfn.SINGLE(IF(WEEKDAY(Customer_Revenue[[#Headers],[11/8/2021]]) =Freq8[[#This Row],[Day]:[Day]], _xlfn.XLOOKUP(_xlfn.NUMBERVALUE(LEFT(Freq8[[#This Row],[cuid]:[cuid]], LEN(Freq8[[#This Row],[cuid]:[cuid]])-1)),#REF!,Customer_Revenue[11/8/2021]), ""))</f>
        <v>#REF!</v>
      </c>
      <c r="AT2" t="str" cm="1">
        <f t="array" ref="AT2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2" t="str" cm="1">
        <f t="array" ref="AU2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2" t="str" cm="1">
        <f t="array" ref="AV2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2" t="str" cm="1">
        <f t="array" ref="AW2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2" t="e" cm="1">
        <f t="array" ref="AX2">_xlfn.SINGLE(IF(WEEKDAY(Customer_Revenue[[#Headers],[11/15/2021]]) =Freq8[[#This Row],[Day]:[Day]], _xlfn.XLOOKUP(_xlfn.NUMBERVALUE(LEFT(Freq8[[#This Row],[cuid]:[cuid]], LEN(Freq8[[#This Row],[cuid]:[cuid]])-1)),#REF!,Customer_Revenue[11/15/2021]), ""))</f>
        <v>#REF!</v>
      </c>
      <c r="AY2" t="str" cm="1">
        <f t="array" ref="AY2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2" t="str" cm="1">
        <f t="array" ref="AZ2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2" t="str" cm="1">
        <f t="array" ref="BA2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2" t="str" cm="1">
        <f t="array" ref="BB2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2" t="e" cm="1">
        <f t="array" ref="BC2">_xlfn.SINGLE(IF(WEEKDAY(Customer_Revenue[[#Headers],[11/22/2021]]) =Freq8[[#This Row],[Day]:[Day]], _xlfn.XLOOKUP(_xlfn.NUMBERVALUE(LEFT(Freq8[[#This Row],[cuid]:[cuid]], LEN(Freq8[[#This Row],[cuid]:[cuid]])-1)),#REF!,Customer_Revenue[11/22/2021]), ""))</f>
        <v>#REF!</v>
      </c>
      <c r="BD2" t="str" cm="1">
        <f t="array" ref="BD2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2" t="str" cm="1">
        <f t="array" ref="BE2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2" t="str" cm="1">
        <f t="array" ref="BF2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2" t="str" cm="1">
        <f t="array" ref="BG2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2" t="e" cm="1">
        <f t="array" ref="BH2">_xlfn.SINGLE(IF(WEEKDAY(Customer_Revenue[[#Headers],[11/29/2021]]) =Freq8[[#This Row],[Day]:[Day]], _xlfn.XLOOKUP(_xlfn.NUMBERVALUE(LEFT(Freq8[[#This Row],[cuid]:[cuid]], LEN(Freq8[[#This Row],[cuid]:[cuid]])-1)),#REF!,Customer_Revenue[11/29/2021]), ""))</f>
        <v>#REF!</v>
      </c>
      <c r="BI2" t="str" cm="1">
        <f t="array" ref="BI2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2" t="str" cm="1">
        <f t="array" ref="BJ2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2" t="str" cm="1">
        <f t="array" ref="BK2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2" t="str" cm="1">
        <f t="array" ref="BL2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2" t="e" cm="1">
        <f t="array" ref="BM2">_xlfn.SINGLE(IF(WEEKDAY(Customer_Revenue[[#Headers],[12/6/2021]]) =Freq8[[#This Row],[Day]:[Day]], _xlfn.XLOOKUP(_xlfn.NUMBERVALUE(LEFT(Freq8[[#This Row],[cuid]:[cuid]], LEN(Freq8[[#This Row],[cuid]:[cuid]])-1)),#REF!,Customer_Revenue[12/6/2021]), ""))</f>
        <v>#REF!</v>
      </c>
      <c r="BN2" t="str" cm="1">
        <f t="array" ref="BN2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2" t="str" cm="1">
        <f t="array" ref="BO2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2" t="str" cm="1">
        <f t="array" ref="BP2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2" t="str" cm="1">
        <f t="array" ref="BQ2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2" t="e" cm="1">
        <f t="array" ref="BR2">_xlfn.SINGLE(IF(WEEKDAY(Customer_Revenue[[#Headers],[12/13/2021]]) =Freq8[[#This Row],[Day]:[Day]], _xlfn.XLOOKUP(_xlfn.NUMBERVALUE(LEFT(Freq8[[#This Row],[cuid]:[cuid]], LEN(Freq8[[#This Row],[cuid]:[cuid]])-1)),#REF!,Customer_Revenue[12/13/2021]), ""))</f>
        <v>#REF!</v>
      </c>
      <c r="BS2" t="str" cm="1">
        <f t="array" ref="BS2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2" t="str" cm="1">
        <f t="array" ref="BT2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2" t="str" cm="1">
        <f t="array" ref="BU2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2" t="str" cm="1">
        <f t="array" ref="BV2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2" t="e" cm="1">
        <f t="array" ref="BW2">_xlfn.SINGLE(IF(WEEKDAY(Customer_Revenue[[#Headers],[12/20/2021]]) =Freq8[[#This Row],[Day]:[Day]], _xlfn.XLOOKUP(_xlfn.NUMBERVALUE(LEFT(Freq8[[#This Row],[cuid]:[cuid]], LEN(Freq8[[#This Row],[cuid]:[cuid]])-1)),#REF!,Customer_Revenue[12/20/2021]), ""))</f>
        <v>#REF!</v>
      </c>
      <c r="BX2" t="str" cm="1">
        <f t="array" ref="BX2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2" t="str" cm="1">
        <f t="array" ref="BY2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2" t="str" cm="1">
        <f t="array" ref="BZ2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2" t="str" cm="1">
        <f t="array" ref="CA2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2" t="e" cm="1">
        <f t="array" ref="CB2">_xlfn.SINGLE(IF(WEEKDAY(Customer_Revenue[[#Headers],[12/27/2021]]) =Freq8[[#This Row],[Day]:[Day]], _xlfn.XLOOKUP(_xlfn.NUMBERVALUE(LEFT(Freq8[[#This Row],[cuid]:[cuid]], LEN(Freq8[[#This Row],[cuid]:[cuid]])-1)),#REF!,Customer_Revenue[12/27/2021]), ""))</f>
        <v>#REF!</v>
      </c>
      <c r="CC2" t="str" cm="1">
        <f t="array" ref="CC2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2" t="str" cm="1">
        <f t="array" ref="CD2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2" t="str" cm="1">
        <f t="array" ref="CE2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2" t="str" cm="1">
        <f t="array" ref="CF2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2" t="e" cm="1">
        <f t="array" ref="CG2">_xlfn.SINGLE(IF(WEEKDAY(Customer_Revenue[[#Headers],[1/3/2022]]) =Freq8[[#This Row],[Day]:[Day]], _xlfn.XLOOKUP(_xlfn.NUMBERVALUE(LEFT(Freq8[[#This Row],[cuid]:[cuid]], LEN(Freq8[[#This Row],[cuid]:[cuid]])-1)),#REF!,Customer_Revenue[1/3/2022]), ""))</f>
        <v>#REF!</v>
      </c>
      <c r="CH2" t="str" cm="1">
        <f t="array" ref="CH2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2" t="str" cm="1">
        <f t="array" ref="CI2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2" t="str" cm="1">
        <f t="array" ref="CJ2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2" t="str" cm="1">
        <f t="array" ref="CK2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2" t="e" cm="1">
        <f t="array" ref="CL2">_xlfn.SINGLE(IF(WEEKDAY(Customer_Revenue[[#Headers],[1/10/2022]]) =Freq8[[#This Row],[Day]:[Day]], _xlfn.XLOOKUP(_xlfn.NUMBERVALUE(LEFT(Freq8[[#This Row],[cuid]:[cuid]], LEN(Freq8[[#This Row],[cuid]:[cuid]])-1)),#REF!,Customer_Revenue[1/10/2022]), ""))</f>
        <v>#REF!</v>
      </c>
      <c r="CM2" t="str" cm="1">
        <f t="array" ref="CM2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2" t="str" cm="1">
        <f t="array" ref="CN2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2" t="str" cm="1">
        <f t="array" ref="CO2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2" t="str" cm="1">
        <f t="array" ref="CP2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2" t="e" cm="1">
        <f t="array" ref="CQ2">_xlfn.SINGLE(IF(WEEKDAY(Customer_Revenue[[#Headers],[1/17/2022]]) =Freq8[[#This Row],[Day]:[Day]], _xlfn.XLOOKUP(_xlfn.NUMBERVALUE(LEFT(Freq8[[#This Row],[cuid]:[cuid]], LEN(Freq8[[#This Row],[cuid]:[cuid]])-1)),#REF!,Customer_Revenue[1/17/2022]), ""))</f>
        <v>#REF!</v>
      </c>
      <c r="CR2" t="str" cm="1">
        <f t="array" ref="CR2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2" t="str" cm="1">
        <f t="array" ref="CS2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2" t="str" cm="1">
        <f t="array" ref="CT2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2" t="str" cm="1">
        <f t="array" ref="CU2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2" t="e" cm="1">
        <f t="array" ref="CV2">_xlfn.SINGLE(IF(WEEKDAY(Customer_Revenue[[#Headers],[1/24/2022]]) =Freq8[[#This Row],[Day]:[Day]], _xlfn.XLOOKUP(_xlfn.NUMBERVALUE(LEFT(Freq8[[#This Row],[cuid]:[cuid]], LEN(Freq8[[#This Row],[cuid]:[cuid]])-1)),#REF!,Customer_Revenue[1/24/2022]), ""))</f>
        <v>#REF!</v>
      </c>
      <c r="CW2" t="str" cm="1">
        <f t="array" ref="CW2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2" t="str" cm="1">
        <f t="array" ref="CX2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2" t="str" cm="1">
        <f t="array" ref="CY2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2" t="str" cm="1">
        <f t="array" ref="CZ2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2" t="e" cm="1">
        <f t="array" ref="DA2">_xlfn.SINGLE(IF(WEEKDAY(Customer_Revenue[[#Headers],[1/31/2022]]) =Freq8[[#This Row],[Day]:[Day]], _xlfn.XLOOKUP(_xlfn.NUMBERVALUE(LEFT(Freq8[[#This Row],[cuid]:[cuid]], LEN(Freq8[[#This Row],[cuid]:[cuid]])-1)),#REF!,Customer_Revenue[1/31/2022]), ""))</f>
        <v>#REF!</v>
      </c>
      <c r="DB2" t="str" cm="1">
        <f t="array" ref="DB2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2" t="str" cm="1">
        <f t="array" ref="DC2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2" t="str" cm="1">
        <f t="array" ref="DD2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2" t="str" cm="1">
        <f t="array" ref="DE2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2" t="e" cm="1">
        <f t="array" ref="DF2">_xlfn.SINGLE(IF(WEEKDAY(Customer_Revenue[[#Headers],[2/7/2022]]) =Freq8[[#This Row],[Day]:[Day]], _xlfn.XLOOKUP(_xlfn.NUMBERVALUE(LEFT(Freq8[[#This Row],[cuid]:[cuid]], LEN(Freq8[[#This Row],[cuid]:[cuid]])-1)),#REF!,Customer_Revenue[2/7/2022]), ""))</f>
        <v>#REF!</v>
      </c>
      <c r="DG2" t="str" cm="1">
        <f t="array" ref="DG2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2" t="str" cm="1">
        <f t="array" ref="DH2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2" t="str" cm="1">
        <f t="array" ref="DI2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2" t="str" cm="1">
        <f t="array" ref="DJ2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2" t="e" cm="1">
        <f t="array" ref="DK2">_xlfn.SINGLE(IF(WEEKDAY(Customer_Revenue[[#Headers],[2/14/2022]]) =Freq8[[#This Row],[Day]:[Day]], _xlfn.XLOOKUP(_xlfn.NUMBERVALUE(LEFT(Freq8[[#This Row],[cuid]:[cuid]], LEN(Freq8[[#This Row],[cuid]:[cuid]])-1)),#REF!,Customer_Revenue[2/14/2022]), ""))</f>
        <v>#REF!</v>
      </c>
      <c r="DL2" t="str" cm="1">
        <f t="array" ref="DL2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2" t="str" cm="1">
        <f t="array" ref="DM2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2" t="str" cm="1">
        <f t="array" ref="DN2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2" t="str" cm="1">
        <f t="array" ref="DO2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2" t="e" cm="1">
        <f t="array" ref="DP2">_xlfn.SINGLE(IF(WEEKDAY(Customer_Revenue[[#Headers],[2/21/2022]]) =Freq8[[#This Row],[Day]:[Day]], _xlfn.XLOOKUP(_xlfn.NUMBERVALUE(LEFT(Freq8[[#This Row],[cuid]:[cuid]], LEN(Freq8[[#This Row],[cuid]:[cuid]])-1)),#REF!,Customer_Revenue[2/21/2022]), ""))</f>
        <v>#REF!</v>
      </c>
      <c r="DQ2" t="str" cm="1">
        <f t="array" ref="DQ2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2" t="str" cm="1">
        <f t="array" ref="DR2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2" t="str" cm="1">
        <f t="array" ref="DS2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2" t="str" cm="1">
        <f t="array" ref="DT2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2" t="e" cm="1">
        <f t="array" ref="DU2">_xlfn.SINGLE(IF(WEEKDAY(Customer_Revenue[[#Headers],[2/28/2022]]) =Freq8[[#This Row],[Day]:[Day]], _xlfn.XLOOKUP(_xlfn.NUMBERVALUE(LEFT(Freq8[[#This Row],[cuid]:[cuid]], LEN(Freq8[[#This Row],[cuid]:[cuid]])-1)),#REF!,Customer_Revenue[2/28/2022]), ""))</f>
        <v>#REF!</v>
      </c>
      <c r="DV2" t="str" cm="1">
        <f t="array" ref="DV2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2" t="str" cm="1">
        <f t="array" ref="DW2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2" t="str" cm="1">
        <f t="array" ref="DX2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2" t="str" cm="1">
        <f t="array" ref="DY2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2" t="e" cm="1">
        <f t="array" ref="DZ2">_xlfn.SINGLE(IF(WEEKDAY(Customer_Revenue[[#Headers],[3/7/2022]]) =Freq8[[#This Row],[Day]:[Day]], _xlfn.XLOOKUP(_xlfn.NUMBERVALUE(LEFT(Freq8[[#This Row],[cuid]:[cuid]], LEN(Freq8[[#This Row],[cuid]:[cuid]])-1)),#REF!,Customer_Revenue[3/7/2022]), ""))</f>
        <v>#REF!</v>
      </c>
      <c r="EA2" t="str" cm="1">
        <f t="array" ref="EA2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2" t="str" cm="1">
        <f t="array" ref="EB2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2" t="str" cm="1">
        <f t="array" ref="EC2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2" t="str" cm="1">
        <f t="array" ref="ED2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2" t="e" cm="1">
        <f t="array" ref="EE2">_xlfn.SINGLE(IF(WEEKDAY(Customer_Revenue[[#Headers],[3/14/2022]]) =Freq8[[#This Row],[Day]:[Day]], _xlfn.XLOOKUP(_xlfn.NUMBERVALUE(LEFT(Freq8[[#This Row],[cuid]:[cuid]], LEN(Freq8[[#This Row],[cuid]:[cuid]])-1)),#REF!,Customer_Revenue[3/14/2022]), ""))</f>
        <v>#REF!</v>
      </c>
      <c r="EF2" t="str" cm="1">
        <f t="array" ref="EF2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2" t="str" cm="1">
        <f t="array" ref="EG2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2" t="str" cm="1">
        <f t="array" ref="EH2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2" t="str" cm="1">
        <f t="array" ref="EI2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2" t="e" cm="1">
        <f t="array" ref="EJ2">_xlfn.SINGLE(IF(WEEKDAY(Customer_Revenue[[#Headers],[3/21/2022]]) =Freq8[[#This Row],[Day]:[Day]], _xlfn.XLOOKUP(_xlfn.NUMBERVALUE(LEFT(Freq8[[#This Row],[cuid]:[cuid]], LEN(Freq8[[#This Row],[cuid]:[cuid]])-1)),#REF!,Customer_Revenue[3/21/2022]), ""))</f>
        <v>#REF!</v>
      </c>
      <c r="EK2" t="str" cm="1">
        <f t="array" ref="EK2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2" t="str" cm="1">
        <f t="array" ref="EL2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2" t="str" cm="1">
        <f t="array" ref="EM2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2" t="str" cm="1">
        <f t="array" ref="EN2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2" t="e" cm="1">
        <f t="array" ref="EO2">_xlfn.SINGLE(IF(WEEKDAY(Customer_Revenue[[#Headers],[3/28/2022]]) =Freq8[[#This Row],[Day]:[Day]], _xlfn.XLOOKUP(_xlfn.NUMBERVALUE(LEFT(Freq8[[#This Row],[cuid]:[cuid]], LEN(Freq8[[#This Row],[cuid]:[cuid]])-1)),#REF!,Customer_Revenue[3/28/2022]), ""))</f>
        <v>#REF!</v>
      </c>
      <c r="EP2" t="str" cm="1">
        <f t="array" ref="EP2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2" t="str" cm="1">
        <f t="array" ref="EQ2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2" t="str" cm="1">
        <f t="array" ref="ER2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2" t="str" cm="1">
        <f t="array" ref="ES2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2" t="e" cm="1">
        <f t="array" ref="ET2">_xlfn.SINGLE(IF(WEEKDAY(Customer_Revenue[[#Headers],[4/4/2022]]) =Freq8[[#This Row],[Day]:[Day]], _xlfn.XLOOKUP(_xlfn.NUMBERVALUE(LEFT(Freq8[[#This Row],[cuid]:[cuid]], LEN(Freq8[[#This Row],[cuid]:[cuid]])-1)),#REF!,Customer_Revenue[4/4/2022]), ""))</f>
        <v>#REF!</v>
      </c>
      <c r="EU2" t="str" cm="1">
        <f t="array" ref="EU2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2" t="str" cm="1">
        <f t="array" ref="EV2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2" t="str" cm="1">
        <f t="array" ref="EW2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2" t="str" cm="1">
        <f t="array" ref="EX2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2" t="e" cm="1">
        <f t="array" ref="EY2">_xlfn.SINGLE(IF(WEEKDAY(Customer_Revenue[[#Headers],[4/11/2022]]) =Freq8[[#This Row],[Day]:[Day]], _xlfn.XLOOKUP(_xlfn.NUMBERVALUE(LEFT(Freq8[[#This Row],[cuid]:[cuid]], LEN(Freq8[[#This Row],[cuid]:[cuid]])-1)),#REF!,Customer_Revenue[4/11/2022]), ""))</f>
        <v>#REF!</v>
      </c>
      <c r="EZ2" t="str" cm="1">
        <f t="array" ref="EZ2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2" t="str" cm="1">
        <f t="array" ref="FA2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2" t="str" cm="1">
        <f t="array" ref="FB2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2" t="str" cm="1">
        <f t="array" ref="FC2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2" t="e" cm="1">
        <f t="array" ref="FD2">_xlfn.SINGLE(IF(WEEKDAY(Customer_Revenue[[#Headers],[4/18/2022]]) =Freq8[[#This Row],[Day]:[Day]], _xlfn.XLOOKUP(_xlfn.NUMBERVALUE(LEFT(Freq8[[#This Row],[cuid]:[cuid]], LEN(Freq8[[#This Row],[cuid]:[cuid]])-1)),#REF!,Customer_Revenue[4/18/2022]), ""))</f>
        <v>#REF!</v>
      </c>
      <c r="FE2" t="str" cm="1">
        <f t="array" ref="FE2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2" t="str" cm="1">
        <f t="array" ref="FF2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2" t="str" cm="1">
        <f t="array" ref="FG2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2" t="str" cm="1">
        <f t="array" ref="FH2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2" t="e" cm="1">
        <f t="array" ref="FI2">_xlfn.SINGLE(IF(WEEKDAY(Customer_Revenue[[#Headers],[4/25/2022]]) =Freq8[[#This Row],[Day]:[Day]], _xlfn.XLOOKUP(_xlfn.NUMBERVALUE(LEFT(Freq8[[#This Row],[cuid]:[cuid]], LEN(Freq8[[#This Row],[cuid]:[cuid]])-1)),#REF!,Customer_Revenue[4/25/2022]), ""))</f>
        <v>#REF!</v>
      </c>
      <c r="FJ2" t="str" cm="1">
        <f t="array" ref="FJ2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2" t="str" cm="1">
        <f t="array" ref="FK2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2" t="str" cm="1">
        <f t="array" ref="FL2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2" t="str" cm="1">
        <f t="array" ref="FM2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2" t="e" cm="1">
        <f t="array" ref="FN2">_xlfn.SINGLE(IF(WEEKDAY(Customer_Revenue[[#Headers],[5/2/2022]]) =Freq8[[#This Row],[Day]:[Day]], _xlfn.XLOOKUP(_xlfn.NUMBERVALUE(LEFT(Freq8[[#This Row],[cuid]:[cuid]], LEN(Freq8[[#This Row],[cuid]:[cuid]])-1)),#REF!,Customer_Revenue[5/2/2022]), ""))</f>
        <v>#REF!</v>
      </c>
      <c r="FO2" t="str" cm="1">
        <f t="array" ref="FO2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2" t="str" cm="1">
        <f t="array" ref="FP2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2" t="str" cm="1">
        <f t="array" ref="FQ2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2" t="str" cm="1">
        <f t="array" ref="FR2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2" t="e" cm="1">
        <f t="array" ref="FS2">_xlfn.SINGLE(IF(WEEKDAY(Customer_Revenue[[#Headers],[5/9/2022]]) =Freq8[[#This Row],[Day]:[Day]], _xlfn.XLOOKUP(_xlfn.NUMBERVALUE(LEFT(Freq8[[#This Row],[cuid]:[cuid]], LEN(Freq8[[#This Row],[cuid]:[cuid]])-1)),#REF!,Customer_Revenue[5/9/2022]), ""))</f>
        <v>#REF!</v>
      </c>
      <c r="FT2" t="str" cm="1">
        <f t="array" ref="FT2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2" t="str" cm="1">
        <f t="array" ref="FU2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2" t="str" cm="1">
        <f t="array" ref="FV2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2" t="str" cm="1">
        <f t="array" ref="FW2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2" t="e" cm="1">
        <f t="array" ref="FX2">_xlfn.SINGLE(IF(WEEKDAY(Customer_Revenue[[#Headers],[5/16/2022]]) =Freq8[[#This Row],[Day]:[Day]], _xlfn.XLOOKUP(_xlfn.NUMBERVALUE(LEFT(Freq8[[#This Row],[cuid]:[cuid]], LEN(Freq8[[#This Row],[cuid]:[cuid]])-1)),#REF!,Customer_Revenue[5/16/2022]), ""))</f>
        <v>#REF!</v>
      </c>
      <c r="FY2" t="str" cm="1">
        <f t="array" ref="FY2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2" t="str" cm="1">
        <f t="array" ref="FZ2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2" t="str" cm="1">
        <f t="array" ref="GA2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2" t="str" cm="1">
        <f t="array" ref="GB2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2" t="e" cm="1">
        <f t="array" ref="GC2">_xlfn.SINGLE(IF(WEEKDAY(Customer_Revenue[[#Headers],[5/23/2022]]) =Freq8[[#This Row],[Day]:[Day]], _xlfn.XLOOKUP(_xlfn.NUMBERVALUE(LEFT(Freq8[[#This Row],[cuid]:[cuid]], LEN(Freq8[[#This Row],[cuid]:[cuid]])-1)),#REF!,Customer_Revenue[5/23/2022]), ""))</f>
        <v>#REF!</v>
      </c>
      <c r="GD2" t="str" cm="1">
        <f t="array" ref="GD2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2" t="str" cm="1">
        <f t="array" ref="GE2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2" t="str" cm="1">
        <f t="array" ref="GF2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2" t="str" cm="1">
        <f t="array" ref="GG2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2" t="e" cm="1">
        <f t="array" ref="GH2">_xlfn.SINGLE(IF(WEEKDAY(Customer_Revenue[[#Headers],[5/30/2022]]) =Freq8[[#This Row],[Day]:[Day]], _xlfn.XLOOKUP(_xlfn.NUMBERVALUE(LEFT(Freq8[[#This Row],[cuid]:[cuid]], LEN(Freq8[[#This Row],[cuid]:[cuid]])-1)),#REF!,Customer_Revenue[5/30/2022]), ""))</f>
        <v>#REF!</v>
      </c>
      <c r="GI2" t="str" cm="1">
        <f t="array" ref="GI2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2" t="str" cm="1">
        <f t="array" ref="GJ2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2" t="str" cm="1">
        <f t="array" ref="GK2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2" t="str" cm="1">
        <f t="array" ref="GL2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2" t="e" cm="1">
        <f t="array" ref="GM2">_xlfn.SINGLE(IF(WEEKDAY(Customer_Revenue[[#Headers],[6/6/2022]]) =Freq8[[#This Row],[Day]:[Day]], _xlfn.XLOOKUP(_xlfn.NUMBERVALUE(LEFT(Freq8[[#This Row],[cuid]:[cuid]], LEN(Freq8[[#This Row],[cuid]:[cuid]])-1)),#REF!,Customer_Revenue[6/6/2022]), ""))</f>
        <v>#REF!</v>
      </c>
      <c r="GN2" t="str" cm="1">
        <f t="array" ref="GN2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2" t="str" cm="1">
        <f t="array" ref="GO2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2" t="str" cm="1">
        <f t="array" ref="GP2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2" t="str" cm="1">
        <f t="array" ref="GQ2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2" t="e" cm="1">
        <f t="array" ref="GR2">_xlfn.SINGLE(IF(WEEKDAY(Customer_Revenue[[#Headers],[6/13/2022]]) =Freq8[[#This Row],[Day]:[Day]], _xlfn.XLOOKUP(_xlfn.NUMBERVALUE(LEFT(Freq8[[#This Row],[cuid]:[cuid]], LEN(Freq8[[#This Row],[cuid]:[cuid]])-1)),#REF!,Customer_Revenue[6/13/2022]), ""))</f>
        <v>#REF!</v>
      </c>
      <c r="GS2" t="str" cm="1">
        <f t="array" ref="GS2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2" t="str" cm="1">
        <f t="array" ref="GT2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2" t="str" cm="1">
        <f t="array" ref="GU2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2" t="str" cm="1">
        <f t="array" ref="GV2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2" t="e" cm="1">
        <f t="array" ref="GW2">_xlfn.SINGLE(IF(WEEKDAY(Customer_Revenue[[#Headers],[6/20/2022]]) =Freq8[[#This Row],[Day]:[Day]], _xlfn.XLOOKUP(_xlfn.NUMBERVALUE(LEFT(Freq8[[#This Row],[cuid]:[cuid]], LEN(Freq8[[#This Row],[cuid]:[cuid]])-1)),#REF!,Customer_Revenue[6/20/2022]), ""))</f>
        <v>#REF!</v>
      </c>
      <c r="GX2" t="str" cm="1">
        <f t="array" ref="GX2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2" t="str" cm="1">
        <f t="array" ref="GY2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2" t="str" cm="1">
        <f t="array" ref="GZ2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2" t="str" cm="1">
        <f t="array" ref="HA2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2" t="e" cm="1">
        <f t="array" ref="HB2">_xlfn.SINGLE(IF(WEEKDAY(Customer_Revenue[[#Headers],[6/27/2022]]) =Freq8[[#This Row],[Day]:[Day]], _xlfn.XLOOKUP(_xlfn.NUMBERVALUE(LEFT(Freq8[[#This Row],[cuid]:[cuid]], LEN(Freq8[[#This Row],[cuid]:[cuid]])-1)),#REF!,Customer_Revenue[6/27/2022]), ""))</f>
        <v>#REF!</v>
      </c>
      <c r="HC2" t="str" cm="1">
        <f t="array" ref="HC2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2" t="str" cm="1">
        <f t="array" ref="HD2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2" t="str" cm="1">
        <f t="array" ref="HE2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3" spans="1:213" x14ac:dyDescent="0.3">
      <c r="A3" s="15" t="s">
        <v>214</v>
      </c>
      <c r="B3" s="9">
        <f>MATCH(RIGHT(Freq8[[#This Row],[cuid]], 1),{"M","T","W","R","F"},0)+1</f>
        <v>5</v>
      </c>
      <c r="C3" s="7">
        <f>IFERROR(AVERAGEIF(Freq8[[#This Row],[1/3/2022]:[3/31/2022]], "&gt;0"), 0)</f>
        <v>0</v>
      </c>
      <c r="D3" s="8">
        <f>IFERROR(AVEDEV(Freq8[[#This Row],[1/3/2022]:[3/31/2022]]),0)</f>
        <v>0</v>
      </c>
      <c r="E3" s="8">
        <f>IFERROR(MAX(0,Freq8[[#This Row],[Q1 Mean]]-Freq8[[#This Row],[Q1 Mean Absolute Deviation]]),0)</f>
        <v>0</v>
      </c>
      <c r="F3" s="8">
        <f>IFERROR(Freq8[[#This Row],[Q1 Mean]]+Freq8[[#This Row],[Q1 Mean Absolute Deviation]],0)</f>
        <v>0</v>
      </c>
      <c r="G3" s="7">
        <f>IFERROR(AVERAGEIF(Freq8[[#This Row],[4/1/2022]:[6/30/2022]], "&gt;0"),0)</f>
        <v>0</v>
      </c>
      <c r="H3" s="8">
        <f>IFERROR(AVEDEV(Freq8[[#This Row],[4/1/2022]:[6/30/2022]]),0)</f>
        <v>0</v>
      </c>
      <c r="I3" s="8">
        <f>IFERROR(MAX(0,Freq8[[#This Row],[Q2 Mean]]-Freq8[[#This Row],[Q2 Mean Absolute Deviation]]),0)</f>
        <v>0</v>
      </c>
      <c r="J3" s="8">
        <f>IFERROR(Freq8[[#This Row],[Q2 Mean]]+Freq8[[#This Row],[Q2 Mean Absolute Deviation]],0)</f>
        <v>0</v>
      </c>
      <c r="K3" s="7">
        <f>IFERROR(AVERAGEIF(#REF!, "&gt;0"),0)</f>
        <v>0</v>
      </c>
      <c r="L3" s="8">
        <f>IFERROR(AVEDEV(#REF!),0)</f>
        <v>0</v>
      </c>
      <c r="M3" s="8">
        <f>IFERROR(MAX(0,Freq8[[#This Row],[Q3 Mean]]-Freq8[[#This Row],[Q3 Mean Absolute Deviation]]),0)</f>
        <v>0</v>
      </c>
      <c r="N3" s="8">
        <f>IFERROR(Freq8[[#This Row],[Q3 Mean]]+Freq8[[#This Row],[Q3 Mean Absolute Deviation]],0)</f>
        <v>0</v>
      </c>
      <c r="O3" s="7">
        <f>IFERROR(AVERAGEIF(Freq8[[#This Row],[10/1/2021]:[3/31/2022]], "&gt;0"),0)</f>
        <v>0</v>
      </c>
      <c r="P3" s="8">
        <f>IFERROR(AVEDEV(Freq8[[#This Row],[10/1/2021]:[3/31/2022]]),0)</f>
        <v>0</v>
      </c>
      <c r="Q3" s="8">
        <f>IFERROR(MAX(0,Freq8[[#This Row],[Q4 Mean]]-Freq8[[#This Row],[Q4 Mean Absolute Deviation]]),0)</f>
        <v>0</v>
      </c>
      <c r="R3" s="8">
        <f>IFERROR(Freq8[[#This Row],[Q4 Mean]]+Freq8[[#This Row],[Q4 Mean Absolute Deviation]],0)</f>
        <v>0</v>
      </c>
      <c r="S3" t="str" cm="1">
        <f t="array" ref="S3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3" t="str" cm="1">
        <f t="array" ref="T3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3" t="str" cm="1">
        <f t="array" ref="U3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3" t="str" cm="1">
        <f t="array" ref="V3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3" t="e" cm="1">
        <f t="array" ref="W3">_xlfn.SINGLE(IF(WEEKDAY(Customer_Revenue[[#Headers],[10/7/2021]]) =Freq8[[#This Row],[Day]:[Day]], _xlfn.XLOOKUP(_xlfn.NUMBERVALUE(LEFT(Freq8[[#This Row],[cuid]:[cuid]], LEN(Freq8[[#This Row],[cuid]:[cuid]])-1)),#REF!,Customer_Revenue[10/7/2021]), ""))</f>
        <v>#REF!</v>
      </c>
      <c r="X3" t="str" cm="1">
        <f t="array" ref="X3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3" t="str" cm="1">
        <f t="array" ref="Y3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3" t="str" cm="1">
        <f t="array" ref="Z3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3" t="str" cm="1">
        <f t="array" ref="AA3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3" t="e" cm="1">
        <f t="array" ref="AB3">_xlfn.SINGLE(IF(WEEKDAY(Customer_Revenue[[#Headers],[10/14/2021]]) =Freq8[[#This Row],[Day]:[Day]], _xlfn.XLOOKUP(_xlfn.NUMBERVALUE(LEFT(Freq8[[#This Row],[cuid]:[cuid]], LEN(Freq8[[#This Row],[cuid]:[cuid]])-1)),#REF!,Customer_Revenue[10/14/2021]), ""))</f>
        <v>#REF!</v>
      </c>
      <c r="AC3" t="str" cm="1">
        <f t="array" ref="AC3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3" t="str" cm="1">
        <f t="array" ref="AD3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3" t="str" cm="1">
        <f t="array" ref="AE3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3" t="str" cm="1">
        <f t="array" ref="AF3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3" t="e" cm="1">
        <f t="array" ref="AG3">_xlfn.SINGLE(IF(WEEKDAY(Customer_Revenue[[#Headers],[10/21/2021]]) =Freq8[[#This Row],[Day]:[Day]], _xlfn.XLOOKUP(_xlfn.NUMBERVALUE(LEFT(Freq8[[#This Row],[cuid]:[cuid]], LEN(Freq8[[#This Row],[cuid]:[cuid]])-1)),#REF!,Customer_Revenue[10/21/2021]), ""))</f>
        <v>#REF!</v>
      </c>
      <c r="AH3" t="str" cm="1">
        <f t="array" ref="AH3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3" t="str" cm="1">
        <f t="array" ref="AI3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3" t="str" cm="1">
        <f t="array" ref="AJ3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3" t="str" cm="1">
        <f t="array" ref="AK3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3" t="e" cm="1">
        <f t="array" ref="AL3">_xlfn.SINGLE(IF(WEEKDAY(Customer_Revenue[[#Headers],[10/28/2021]]) =Freq8[[#This Row],[Day]:[Day]], _xlfn.XLOOKUP(_xlfn.NUMBERVALUE(LEFT(Freq8[[#This Row],[cuid]:[cuid]], LEN(Freq8[[#This Row],[cuid]:[cuid]])-1)),#REF!,Customer_Revenue[10/28/2021]), ""))</f>
        <v>#REF!</v>
      </c>
      <c r="AM3" t="str" cm="1">
        <f t="array" ref="AM3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3" t="str" cm="1">
        <f t="array" ref="AN3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3" t="str" cm="1">
        <f t="array" ref="AO3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3" t="str" cm="1">
        <f t="array" ref="AP3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3" t="e" cm="1">
        <f t="array" ref="AQ3">_xlfn.SINGLE(IF(WEEKDAY(Customer_Revenue[[#Headers],[11/4/2021]]) =Freq8[[#This Row],[Day]:[Day]], _xlfn.XLOOKUP(_xlfn.NUMBERVALUE(LEFT(Freq8[[#This Row],[cuid]:[cuid]], LEN(Freq8[[#This Row],[cuid]:[cuid]])-1)),#REF!,Customer_Revenue[11/4/2021]), ""))</f>
        <v>#REF!</v>
      </c>
      <c r="AR3" t="str" cm="1">
        <f t="array" ref="AR3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3" t="str" cm="1">
        <f t="array" ref="AS3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3" t="str" cm="1">
        <f t="array" ref="AT3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3" t="str" cm="1">
        <f t="array" ref="AU3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3" t="e" cm="1">
        <f t="array" ref="AV3">_xlfn.SINGLE(IF(WEEKDAY(Customer_Revenue[[#Headers],[11/11/2021]]) =Freq8[[#This Row],[Day]:[Day]], _xlfn.XLOOKUP(_xlfn.NUMBERVALUE(LEFT(Freq8[[#This Row],[cuid]:[cuid]], LEN(Freq8[[#This Row],[cuid]:[cuid]])-1)),#REF!,Customer_Revenue[11/11/2021]), ""))</f>
        <v>#REF!</v>
      </c>
      <c r="AW3" t="str" cm="1">
        <f t="array" ref="AW3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3" t="str" cm="1">
        <f t="array" ref="AX3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3" t="str" cm="1">
        <f t="array" ref="AY3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3" t="str" cm="1">
        <f t="array" ref="AZ3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3" t="e" cm="1">
        <f t="array" ref="BA3">_xlfn.SINGLE(IF(WEEKDAY(Customer_Revenue[[#Headers],[11/18/2021]]) =Freq8[[#This Row],[Day]:[Day]], _xlfn.XLOOKUP(_xlfn.NUMBERVALUE(LEFT(Freq8[[#This Row],[cuid]:[cuid]], LEN(Freq8[[#This Row],[cuid]:[cuid]])-1)),#REF!,Customer_Revenue[11/18/2021]), ""))</f>
        <v>#REF!</v>
      </c>
      <c r="BB3" t="str" cm="1">
        <f t="array" ref="BB3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3" t="str" cm="1">
        <f t="array" ref="BC3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3" t="str" cm="1">
        <f t="array" ref="BD3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3" t="str" cm="1">
        <f t="array" ref="BE3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3" t="e" cm="1">
        <f t="array" ref="BF3">_xlfn.SINGLE(IF(WEEKDAY(Customer_Revenue[[#Headers],[11/25/2021]]) =Freq8[[#This Row],[Day]:[Day]], _xlfn.XLOOKUP(_xlfn.NUMBERVALUE(LEFT(Freq8[[#This Row],[cuid]:[cuid]], LEN(Freq8[[#This Row],[cuid]:[cuid]])-1)),#REF!,Customer_Revenue[11/25/2021]), ""))</f>
        <v>#REF!</v>
      </c>
      <c r="BG3" t="str" cm="1">
        <f t="array" ref="BG3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3" t="str" cm="1">
        <f t="array" ref="BH3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3" t="str" cm="1">
        <f t="array" ref="BI3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3" t="str" cm="1">
        <f t="array" ref="BJ3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3" t="e" cm="1">
        <f t="array" ref="BK3">_xlfn.SINGLE(IF(WEEKDAY(Customer_Revenue[[#Headers],[12/2/2021]]) =Freq8[[#This Row],[Day]:[Day]], _xlfn.XLOOKUP(_xlfn.NUMBERVALUE(LEFT(Freq8[[#This Row],[cuid]:[cuid]], LEN(Freq8[[#This Row],[cuid]:[cuid]])-1)),#REF!,Customer_Revenue[12/2/2021]), ""))</f>
        <v>#REF!</v>
      </c>
      <c r="BL3" t="str" cm="1">
        <f t="array" ref="BL3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3" t="str" cm="1">
        <f t="array" ref="BM3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3" t="str" cm="1">
        <f t="array" ref="BN3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3" t="str" cm="1">
        <f t="array" ref="BO3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3" t="e" cm="1">
        <f t="array" ref="BP3">_xlfn.SINGLE(IF(WEEKDAY(Customer_Revenue[[#Headers],[12/9/2021]]) =Freq8[[#This Row],[Day]:[Day]], _xlfn.XLOOKUP(_xlfn.NUMBERVALUE(LEFT(Freq8[[#This Row],[cuid]:[cuid]], LEN(Freq8[[#This Row],[cuid]:[cuid]])-1)),#REF!,Customer_Revenue[12/9/2021]), ""))</f>
        <v>#REF!</v>
      </c>
      <c r="BQ3" t="str" cm="1">
        <f t="array" ref="BQ3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3" t="str" cm="1">
        <f t="array" ref="BR3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3" t="str" cm="1">
        <f t="array" ref="BS3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3" t="str" cm="1">
        <f t="array" ref="BT3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3" t="e" cm="1">
        <f t="array" ref="BU3">_xlfn.SINGLE(IF(WEEKDAY(Customer_Revenue[[#Headers],[12/16/2021]]) =Freq8[[#This Row],[Day]:[Day]], _xlfn.XLOOKUP(_xlfn.NUMBERVALUE(LEFT(Freq8[[#This Row],[cuid]:[cuid]], LEN(Freq8[[#This Row],[cuid]:[cuid]])-1)),#REF!,Customer_Revenue[12/16/2021]), ""))</f>
        <v>#REF!</v>
      </c>
      <c r="BV3" t="str" cm="1">
        <f t="array" ref="BV3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3" t="str" cm="1">
        <f t="array" ref="BW3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3" t="str" cm="1">
        <f t="array" ref="BX3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3" t="str" cm="1">
        <f t="array" ref="BY3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3" t="e" cm="1">
        <f t="array" ref="BZ3">_xlfn.SINGLE(IF(WEEKDAY(Customer_Revenue[[#Headers],[12/23/2021]]) =Freq8[[#This Row],[Day]:[Day]], _xlfn.XLOOKUP(_xlfn.NUMBERVALUE(LEFT(Freq8[[#This Row],[cuid]:[cuid]], LEN(Freq8[[#This Row],[cuid]:[cuid]])-1)),#REF!,Customer_Revenue[12/23/2021]), ""))</f>
        <v>#REF!</v>
      </c>
      <c r="CA3" t="str" cm="1">
        <f t="array" ref="CA3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3" t="str" cm="1">
        <f t="array" ref="CB3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3" t="str" cm="1">
        <f t="array" ref="CC3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3" t="str" cm="1">
        <f t="array" ref="CD3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3" t="e" cm="1">
        <f t="array" ref="CE3">_xlfn.SINGLE(IF(WEEKDAY(Customer_Revenue[[#Headers],[12/30/2021]]) =Freq8[[#This Row],[Day]:[Day]], _xlfn.XLOOKUP(_xlfn.NUMBERVALUE(LEFT(Freq8[[#This Row],[cuid]:[cuid]], LEN(Freq8[[#This Row],[cuid]:[cuid]])-1)),#REF!,Customer_Revenue[12/30/2021]), ""))</f>
        <v>#REF!</v>
      </c>
      <c r="CF3" t="str" cm="1">
        <f t="array" ref="CF3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3" t="str" cm="1">
        <f t="array" ref="CG3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3" t="str" cm="1">
        <f t="array" ref="CH3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3" t="str" cm="1">
        <f t="array" ref="CI3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3" t="e" cm="1">
        <f t="array" ref="CJ3">_xlfn.SINGLE(IF(WEEKDAY(Customer_Revenue[[#Headers],[1/6/2022]]) =Freq8[[#This Row],[Day]:[Day]], _xlfn.XLOOKUP(_xlfn.NUMBERVALUE(LEFT(Freq8[[#This Row],[cuid]:[cuid]], LEN(Freq8[[#This Row],[cuid]:[cuid]])-1)),#REF!,Customer_Revenue[1/6/2022]), ""))</f>
        <v>#REF!</v>
      </c>
      <c r="CK3" t="str" cm="1">
        <f t="array" ref="CK3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3" t="str" cm="1">
        <f t="array" ref="CL3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3" t="str" cm="1">
        <f t="array" ref="CM3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3" t="str" cm="1">
        <f t="array" ref="CN3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3" t="e" cm="1">
        <f t="array" ref="CO3">_xlfn.SINGLE(IF(WEEKDAY(Customer_Revenue[[#Headers],[1/13/2022]]) =Freq8[[#This Row],[Day]:[Day]], _xlfn.XLOOKUP(_xlfn.NUMBERVALUE(LEFT(Freq8[[#This Row],[cuid]:[cuid]], LEN(Freq8[[#This Row],[cuid]:[cuid]])-1)),#REF!,Customer_Revenue[1/13/2022]), ""))</f>
        <v>#REF!</v>
      </c>
      <c r="CP3" t="str" cm="1">
        <f t="array" ref="CP3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3" t="str" cm="1">
        <f t="array" ref="CQ3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3" t="str" cm="1">
        <f t="array" ref="CR3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3" t="str" cm="1">
        <f t="array" ref="CS3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3" t="e" cm="1">
        <f t="array" ref="CT3">_xlfn.SINGLE(IF(WEEKDAY(Customer_Revenue[[#Headers],[1/20/2022]]) =Freq8[[#This Row],[Day]:[Day]], _xlfn.XLOOKUP(_xlfn.NUMBERVALUE(LEFT(Freq8[[#This Row],[cuid]:[cuid]], LEN(Freq8[[#This Row],[cuid]:[cuid]])-1)),#REF!,Customer_Revenue[1/20/2022]), ""))</f>
        <v>#REF!</v>
      </c>
      <c r="CU3" t="str" cm="1">
        <f t="array" ref="CU3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3" t="str" cm="1">
        <f t="array" ref="CV3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3" t="str" cm="1">
        <f t="array" ref="CW3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3" t="str" cm="1">
        <f t="array" ref="CX3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3" t="e" cm="1">
        <f t="array" ref="CY3">_xlfn.SINGLE(IF(WEEKDAY(Customer_Revenue[[#Headers],[1/27/2022]]) =Freq8[[#This Row],[Day]:[Day]], _xlfn.XLOOKUP(_xlfn.NUMBERVALUE(LEFT(Freq8[[#This Row],[cuid]:[cuid]], LEN(Freq8[[#This Row],[cuid]:[cuid]])-1)),#REF!,Customer_Revenue[1/27/2022]), ""))</f>
        <v>#REF!</v>
      </c>
      <c r="CZ3" t="str" cm="1">
        <f t="array" ref="CZ3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3" t="str" cm="1">
        <f t="array" ref="DA3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3" t="str" cm="1">
        <f t="array" ref="DB3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3" t="str" cm="1">
        <f t="array" ref="DC3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3" t="e" cm="1">
        <f t="array" ref="DD3">_xlfn.SINGLE(IF(WEEKDAY(Customer_Revenue[[#Headers],[2/3/2022]]) =Freq8[[#This Row],[Day]:[Day]], _xlfn.XLOOKUP(_xlfn.NUMBERVALUE(LEFT(Freq8[[#This Row],[cuid]:[cuid]], LEN(Freq8[[#This Row],[cuid]:[cuid]])-1)),#REF!,Customer_Revenue[2/3/2022]), ""))</f>
        <v>#REF!</v>
      </c>
      <c r="DE3" t="str" cm="1">
        <f t="array" ref="DE3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3" t="str" cm="1">
        <f t="array" ref="DF3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3" t="str" cm="1">
        <f t="array" ref="DG3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3" t="str" cm="1">
        <f t="array" ref="DH3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3" t="e" cm="1">
        <f t="array" ref="DI3">_xlfn.SINGLE(IF(WEEKDAY(Customer_Revenue[[#Headers],[2/10/2022]]) =Freq8[[#This Row],[Day]:[Day]], _xlfn.XLOOKUP(_xlfn.NUMBERVALUE(LEFT(Freq8[[#This Row],[cuid]:[cuid]], LEN(Freq8[[#This Row],[cuid]:[cuid]])-1)),#REF!,Customer_Revenue[2/10/2022]), ""))</f>
        <v>#REF!</v>
      </c>
      <c r="DJ3" t="str" cm="1">
        <f t="array" ref="DJ3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3" t="str" cm="1">
        <f t="array" ref="DK3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3" t="str" cm="1">
        <f t="array" ref="DL3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3" t="str" cm="1">
        <f t="array" ref="DM3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3" t="e" cm="1">
        <f t="array" ref="DN3">_xlfn.SINGLE(IF(WEEKDAY(Customer_Revenue[[#Headers],[2/17/2022]]) =Freq8[[#This Row],[Day]:[Day]], _xlfn.XLOOKUP(_xlfn.NUMBERVALUE(LEFT(Freq8[[#This Row],[cuid]:[cuid]], LEN(Freq8[[#This Row],[cuid]:[cuid]])-1)),#REF!,Customer_Revenue[2/17/2022]), ""))</f>
        <v>#REF!</v>
      </c>
      <c r="DO3" t="str" cm="1">
        <f t="array" ref="DO3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3" t="str" cm="1">
        <f t="array" ref="DP3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3" t="str" cm="1">
        <f t="array" ref="DQ3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3" t="str" cm="1">
        <f t="array" ref="DR3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3" t="e" cm="1">
        <f t="array" ref="DS3">_xlfn.SINGLE(IF(WEEKDAY(Customer_Revenue[[#Headers],[2/24/2022]]) =Freq8[[#This Row],[Day]:[Day]], _xlfn.XLOOKUP(_xlfn.NUMBERVALUE(LEFT(Freq8[[#This Row],[cuid]:[cuid]], LEN(Freq8[[#This Row],[cuid]:[cuid]])-1)),#REF!,Customer_Revenue[2/24/2022]), ""))</f>
        <v>#REF!</v>
      </c>
      <c r="DT3" t="str" cm="1">
        <f t="array" ref="DT3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3" t="str" cm="1">
        <f t="array" ref="DU3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3" t="str" cm="1">
        <f t="array" ref="DV3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3" t="str" cm="1">
        <f t="array" ref="DW3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3" t="e" cm="1">
        <f t="array" ref="DX3">_xlfn.SINGLE(IF(WEEKDAY(Customer_Revenue[[#Headers],[3/3/2022]]) =Freq8[[#This Row],[Day]:[Day]], _xlfn.XLOOKUP(_xlfn.NUMBERVALUE(LEFT(Freq8[[#This Row],[cuid]:[cuid]], LEN(Freq8[[#This Row],[cuid]:[cuid]])-1)),#REF!,Customer_Revenue[3/3/2022]), ""))</f>
        <v>#REF!</v>
      </c>
      <c r="DY3" t="str" cm="1">
        <f t="array" ref="DY3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3" t="str" cm="1">
        <f t="array" ref="DZ3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3" t="str" cm="1">
        <f t="array" ref="EA3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3" t="str" cm="1">
        <f t="array" ref="EB3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3" t="e" cm="1">
        <f t="array" ref="EC3">_xlfn.SINGLE(IF(WEEKDAY(Customer_Revenue[[#Headers],[3/10/2022]]) =Freq8[[#This Row],[Day]:[Day]], _xlfn.XLOOKUP(_xlfn.NUMBERVALUE(LEFT(Freq8[[#This Row],[cuid]:[cuid]], LEN(Freq8[[#This Row],[cuid]:[cuid]])-1)),#REF!,Customer_Revenue[3/10/2022]), ""))</f>
        <v>#REF!</v>
      </c>
      <c r="ED3" t="str" cm="1">
        <f t="array" ref="ED3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3" t="str" cm="1">
        <f t="array" ref="EE3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3" t="str" cm="1">
        <f t="array" ref="EF3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3" t="str" cm="1">
        <f t="array" ref="EG3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3" t="e" cm="1">
        <f t="array" ref="EH3">_xlfn.SINGLE(IF(WEEKDAY(Customer_Revenue[[#Headers],[3/17/2022]]) =Freq8[[#This Row],[Day]:[Day]], _xlfn.XLOOKUP(_xlfn.NUMBERVALUE(LEFT(Freq8[[#This Row],[cuid]:[cuid]], LEN(Freq8[[#This Row],[cuid]:[cuid]])-1)),#REF!,Customer_Revenue[3/17/2022]), ""))</f>
        <v>#REF!</v>
      </c>
      <c r="EI3" t="str" cm="1">
        <f t="array" ref="EI3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3" t="str" cm="1">
        <f t="array" ref="EJ3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3" t="str" cm="1">
        <f t="array" ref="EK3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3" t="str" cm="1">
        <f t="array" ref="EL3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3" t="e" cm="1">
        <f t="array" ref="EM3">_xlfn.SINGLE(IF(WEEKDAY(Customer_Revenue[[#Headers],[3/24/2022]]) =Freq8[[#This Row],[Day]:[Day]], _xlfn.XLOOKUP(_xlfn.NUMBERVALUE(LEFT(Freq8[[#This Row],[cuid]:[cuid]], LEN(Freq8[[#This Row],[cuid]:[cuid]])-1)),#REF!,Customer_Revenue[3/24/2022]), ""))</f>
        <v>#REF!</v>
      </c>
      <c r="EN3" t="str" cm="1">
        <f t="array" ref="EN3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3" t="str" cm="1">
        <f t="array" ref="EO3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3" t="str" cm="1">
        <f t="array" ref="EP3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3" t="str" cm="1">
        <f t="array" ref="EQ3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3" t="e" cm="1">
        <f t="array" ref="ER3">_xlfn.SINGLE(IF(WEEKDAY(Customer_Revenue[[#Headers],[3/31/2022]]) =Freq8[[#This Row],[Day]:[Day]], _xlfn.XLOOKUP(_xlfn.NUMBERVALUE(LEFT(Freq8[[#This Row],[cuid]:[cuid]], LEN(Freq8[[#This Row],[cuid]:[cuid]])-1)),#REF!,Customer_Revenue[3/31/2022]), ""))</f>
        <v>#REF!</v>
      </c>
      <c r="ES3" t="str" cm="1">
        <f t="array" ref="ES3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3" t="str" cm="1">
        <f t="array" ref="ET3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3" t="str" cm="1">
        <f t="array" ref="EU3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3" t="str" cm="1">
        <f t="array" ref="EV3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3" t="e" cm="1">
        <f t="array" ref="EW3">_xlfn.SINGLE(IF(WEEKDAY(Customer_Revenue[[#Headers],[4/7/2022]]) =Freq8[[#This Row],[Day]:[Day]], _xlfn.XLOOKUP(_xlfn.NUMBERVALUE(LEFT(Freq8[[#This Row],[cuid]:[cuid]], LEN(Freq8[[#This Row],[cuid]:[cuid]])-1)),#REF!,Customer_Revenue[4/7/2022]), ""))</f>
        <v>#REF!</v>
      </c>
      <c r="EX3" t="str" cm="1">
        <f t="array" ref="EX3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3" t="str" cm="1">
        <f t="array" ref="EY3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3" t="str" cm="1">
        <f t="array" ref="EZ3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3" t="str" cm="1">
        <f t="array" ref="FA3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3" t="e" cm="1">
        <f t="array" ref="FB3">_xlfn.SINGLE(IF(WEEKDAY(Customer_Revenue[[#Headers],[4/14/2022]]) =Freq8[[#This Row],[Day]:[Day]], _xlfn.XLOOKUP(_xlfn.NUMBERVALUE(LEFT(Freq8[[#This Row],[cuid]:[cuid]], LEN(Freq8[[#This Row],[cuid]:[cuid]])-1)),#REF!,Customer_Revenue[4/14/2022]), ""))</f>
        <v>#REF!</v>
      </c>
      <c r="FC3" t="str" cm="1">
        <f t="array" ref="FC3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3" t="str" cm="1">
        <f t="array" ref="FD3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3" t="str" cm="1">
        <f t="array" ref="FE3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3" t="str" cm="1">
        <f t="array" ref="FF3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3" t="e" cm="1">
        <f t="array" ref="FG3">_xlfn.SINGLE(IF(WEEKDAY(Customer_Revenue[[#Headers],[4/21/2022]]) =Freq8[[#This Row],[Day]:[Day]], _xlfn.XLOOKUP(_xlfn.NUMBERVALUE(LEFT(Freq8[[#This Row],[cuid]:[cuid]], LEN(Freq8[[#This Row],[cuid]:[cuid]])-1)),#REF!,Customer_Revenue[4/21/2022]), ""))</f>
        <v>#REF!</v>
      </c>
      <c r="FH3" t="str" cm="1">
        <f t="array" ref="FH3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3" t="str" cm="1">
        <f t="array" ref="FI3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3" t="str" cm="1">
        <f t="array" ref="FJ3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3" t="str" cm="1">
        <f t="array" ref="FK3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3" t="e" cm="1">
        <f t="array" ref="FL3">_xlfn.SINGLE(IF(WEEKDAY(Customer_Revenue[[#Headers],[4/28/2022]]) =Freq8[[#This Row],[Day]:[Day]], _xlfn.XLOOKUP(_xlfn.NUMBERVALUE(LEFT(Freq8[[#This Row],[cuid]:[cuid]], LEN(Freq8[[#This Row],[cuid]:[cuid]])-1)),#REF!,Customer_Revenue[4/28/2022]), ""))</f>
        <v>#REF!</v>
      </c>
      <c r="FM3" t="str" cm="1">
        <f t="array" ref="FM3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3" t="str" cm="1">
        <f t="array" ref="FN3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3" t="str" cm="1">
        <f t="array" ref="FO3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3" t="str" cm="1">
        <f t="array" ref="FP3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3" t="e" cm="1">
        <f t="array" ref="FQ3">_xlfn.SINGLE(IF(WEEKDAY(Customer_Revenue[[#Headers],[5/5/2022]]) =Freq8[[#This Row],[Day]:[Day]], _xlfn.XLOOKUP(_xlfn.NUMBERVALUE(LEFT(Freq8[[#This Row],[cuid]:[cuid]], LEN(Freq8[[#This Row],[cuid]:[cuid]])-1)),#REF!,Customer_Revenue[5/5/2022]), ""))</f>
        <v>#REF!</v>
      </c>
      <c r="FR3" t="str" cm="1">
        <f t="array" ref="FR3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3" t="str" cm="1">
        <f t="array" ref="FS3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3" t="str" cm="1">
        <f t="array" ref="FT3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3" t="str" cm="1">
        <f t="array" ref="FU3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3" t="e" cm="1">
        <f t="array" ref="FV3">_xlfn.SINGLE(IF(WEEKDAY(Customer_Revenue[[#Headers],[5/12/2022]]) =Freq8[[#This Row],[Day]:[Day]], _xlfn.XLOOKUP(_xlfn.NUMBERVALUE(LEFT(Freq8[[#This Row],[cuid]:[cuid]], LEN(Freq8[[#This Row],[cuid]:[cuid]])-1)),#REF!,Customer_Revenue[5/12/2022]), ""))</f>
        <v>#REF!</v>
      </c>
      <c r="FW3" t="str" cm="1">
        <f t="array" ref="FW3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3" t="str" cm="1">
        <f t="array" ref="FX3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3" t="str" cm="1">
        <f t="array" ref="FY3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3" t="str" cm="1">
        <f t="array" ref="FZ3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3" t="e" cm="1">
        <f t="array" ref="GA3">_xlfn.SINGLE(IF(WEEKDAY(Customer_Revenue[[#Headers],[5/19/2022]]) =Freq8[[#This Row],[Day]:[Day]], _xlfn.XLOOKUP(_xlfn.NUMBERVALUE(LEFT(Freq8[[#This Row],[cuid]:[cuid]], LEN(Freq8[[#This Row],[cuid]:[cuid]])-1)),#REF!,Customer_Revenue[5/19/2022]), ""))</f>
        <v>#REF!</v>
      </c>
      <c r="GB3" t="str" cm="1">
        <f t="array" ref="GB3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3" t="str" cm="1">
        <f t="array" ref="GC3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3" t="str" cm="1">
        <f t="array" ref="GD3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3" t="str" cm="1">
        <f t="array" ref="GE3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3" t="e" cm="1">
        <f t="array" ref="GF3">_xlfn.SINGLE(IF(WEEKDAY(Customer_Revenue[[#Headers],[5/26/2022]]) =Freq8[[#This Row],[Day]:[Day]], _xlfn.XLOOKUP(_xlfn.NUMBERVALUE(LEFT(Freq8[[#This Row],[cuid]:[cuid]], LEN(Freq8[[#This Row],[cuid]:[cuid]])-1)),#REF!,Customer_Revenue[5/26/2022]), ""))</f>
        <v>#REF!</v>
      </c>
      <c r="GG3" t="str" cm="1">
        <f t="array" ref="GG3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3" t="str" cm="1">
        <f t="array" ref="GH3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3" t="str" cm="1">
        <f t="array" ref="GI3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3" t="str" cm="1">
        <f t="array" ref="GJ3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3" t="e" cm="1">
        <f t="array" ref="GK3">_xlfn.SINGLE(IF(WEEKDAY(Customer_Revenue[[#Headers],[6/2/2022]]) =Freq8[[#This Row],[Day]:[Day]], _xlfn.XLOOKUP(_xlfn.NUMBERVALUE(LEFT(Freq8[[#This Row],[cuid]:[cuid]], LEN(Freq8[[#This Row],[cuid]:[cuid]])-1)),#REF!,Customer_Revenue[6/2/2022]), ""))</f>
        <v>#REF!</v>
      </c>
      <c r="GL3" t="str" cm="1">
        <f t="array" ref="GL3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3" t="str" cm="1">
        <f t="array" ref="GM3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3" t="str" cm="1">
        <f t="array" ref="GN3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3" t="str" cm="1">
        <f t="array" ref="GO3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3" t="e" cm="1">
        <f t="array" ref="GP3">_xlfn.SINGLE(IF(WEEKDAY(Customer_Revenue[[#Headers],[6/9/2022]]) =Freq8[[#This Row],[Day]:[Day]], _xlfn.XLOOKUP(_xlfn.NUMBERVALUE(LEFT(Freq8[[#This Row],[cuid]:[cuid]], LEN(Freq8[[#This Row],[cuid]:[cuid]])-1)),#REF!,Customer_Revenue[6/9/2022]), ""))</f>
        <v>#REF!</v>
      </c>
      <c r="GQ3" t="str" cm="1">
        <f t="array" ref="GQ3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3" t="str" cm="1">
        <f t="array" ref="GR3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3" t="str" cm="1">
        <f t="array" ref="GS3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3" t="str" cm="1">
        <f t="array" ref="GT3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3" t="e" cm="1">
        <f t="array" ref="GU3">_xlfn.SINGLE(IF(WEEKDAY(Customer_Revenue[[#Headers],[6/16/2022]]) =Freq8[[#This Row],[Day]:[Day]], _xlfn.XLOOKUP(_xlfn.NUMBERVALUE(LEFT(Freq8[[#This Row],[cuid]:[cuid]], LEN(Freq8[[#This Row],[cuid]:[cuid]])-1)),#REF!,Customer_Revenue[6/16/2022]), ""))</f>
        <v>#REF!</v>
      </c>
      <c r="GV3" t="str" cm="1">
        <f t="array" ref="GV3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3" t="str" cm="1">
        <f t="array" ref="GW3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3" t="str" cm="1">
        <f t="array" ref="GX3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3" t="str" cm="1">
        <f t="array" ref="GY3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3" t="e" cm="1">
        <f t="array" ref="GZ3">_xlfn.SINGLE(IF(WEEKDAY(Customer_Revenue[[#Headers],[6/23/2022]]) =Freq8[[#This Row],[Day]:[Day]], _xlfn.XLOOKUP(_xlfn.NUMBERVALUE(LEFT(Freq8[[#This Row],[cuid]:[cuid]], LEN(Freq8[[#This Row],[cuid]:[cuid]])-1)),#REF!,Customer_Revenue[6/23/2022]), ""))</f>
        <v>#REF!</v>
      </c>
      <c r="HA3" t="str" cm="1">
        <f t="array" ref="HA3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3" t="str" cm="1">
        <f t="array" ref="HB3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3" t="str" cm="1">
        <f t="array" ref="HC3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3" t="str" cm="1">
        <f t="array" ref="HD3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3" t="e" cm="1">
        <f t="array" ref="HE3">_xlfn.SINGLE(IF(WEEKDAY(Customer_Revenue[[#Headers],[6/30/2022]]) =Freq8[[#This Row],[Day]:[Day]], _xlfn.XLOOKUP(_xlfn.NUMBERVALUE(LEFT(Freq8[[#This Row],[cuid]:[cuid]], LEN(Freq8[[#This Row],[cuid]:[cuid]])-1)),#REF!,Customer_Revenue[6/30/2022]), ""))</f>
        <v>#REF!</v>
      </c>
    </row>
    <row r="4" spans="1:213" x14ac:dyDescent="0.3">
      <c r="A4" s="15" t="s">
        <v>215</v>
      </c>
      <c r="B4" s="16">
        <f>MATCH(RIGHT(Freq8[[#This Row],[cuid]], 1),{"M","T","W","R","F"},0)+1</f>
        <v>6</v>
      </c>
      <c r="C4" s="7">
        <f>IFERROR(AVERAGEIF(Freq8[[#This Row],[1/3/2022]:[3/31/2022]], "&gt;0"), 0)</f>
        <v>0</v>
      </c>
      <c r="D4" s="8">
        <f>IFERROR(AVEDEV(Freq8[[#This Row],[1/3/2022]:[3/31/2022]]),0)</f>
        <v>0</v>
      </c>
      <c r="E4" s="8">
        <f>IFERROR(MAX(0,Freq8[[#This Row],[Q1 Mean]]-Freq8[[#This Row],[Q1 Mean Absolute Deviation]]),0)</f>
        <v>0</v>
      </c>
      <c r="F4" s="8">
        <f>IFERROR(Freq8[[#This Row],[Q1 Mean]]+Freq8[[#This Row],[Q1 Mean Absolute Deviation]],0)</f>
        <v>0</v>
      </c>
      <c r="G4" s="7">
        <f>IFERROR(AVERAGEIF(Freq8[[#This Row],[4/1/2022]:[6/30/2022]], "&gt;0"),0)</f>
        <v>0</v>
      </c>
      <c r="H4" s="8">
        <f>IFERROR(AVEDEV(Freq8[[#This Row],[4/1/2022]:[6/30/2022]]),0)</f>
        <v>0</v>
      </c>
      <c r="I4" s="8">
        <f>IFERROR(MAX(0,Freq8[[#This Row],[Q2 Mean]]-Freq8[[#This Row],[Q2 Mean Absolute Deviation]]),0)</f>
        <v>0</v>
      </c>
      <c r="J4" s="8">
        <f>IFERROR(Freq8[[#This Row],[Q2 Mean]]+Freq8[[#This Row],[Q2 Mean Absolute Deviation]],0)</f>
        <v>0</v>
      </c>
      <c r="K4" s="7">
        <f>IFERROR(AVERAGEIF(#REF!, "&gt;0"),0)</f>
        <v>0</v>
      </c>
      <c r="L4" s="8">
        <f>IFERROR(AVEDEV(#REF!),0)</f>
        <v>0</v>
      </c>
      <c r="M4" s="8">
        <f>IFERROR(MAX(0,Freq8[[#This Row],[Q3 Mean]]-Freq8[[#This Row],[Q3 Mean Absolute Deviation]]),0)</f>
        <v>0</v>
      </c>
      <c r="N4" s="8">
        <f>IFERROR(Freq8[[#This Row],[Q3 Mean]]+Freq8[[#This Row],[Q3 Mean Absolute Deviation]],0)</f>
        <v>0</v>
      </c>
      <c r="O4" s="7">
        <f>IFERROR(AVERAGEIF(Freq8[[#This Row],[10/1/2021]:[3/31/2022]], "&gt;0"),0)</f>
        <v>0</v>
      </c>
      <c r="P4" s="8">
        <f>IFERROR(AVEDEV(Freq8[[#This Row],[10/1/2021]:[3/31/2022]]),0)</f>
        <v>0</v>
      </c>
      <c r="Q4" s="8">
        <f>IFERROR(MAX(0,Freq8[[#This Row],[Q4 Mean]]-Freq8[[#This Row],[Q4 Mean Absolute Deviation]]),0)</f>
        <v>0</v>
      </c>
      <c r="R4" s="8">
        <f>IFERROR(Freq8[[#This Row],[Q4 Mean]]+Freq8[[#This Row],[Q4 Mean Absolute Deviation]],0)</f>
        <v>0</v>
      </c>
      <c r="S4" t="e" cm="1">
        <f t="array" ref="S4">_xlfn.SINGLE(IF(WEEKDAY(Customer_Revenue[[#Headers],[10/1/2021]]) =Freq8[[#This Row],[Day]:[Day]], _xlfn.XLOOKUP(_xlfn.NUMBERVALUE(LEFT(Freq8[[#This Row],[cuid]:[cuid]], LEN(Freq8[[#This Row],[cuid]:[cuid]])-1)),#REF!,Customer_Revenue[10/1/2021]), ""))</f>
        <v>#REF!</v>
      </c>
      <c r="T4" t="str" cm="1">
        <f t="array" ref="T4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4" t="str" cm="1">
        <f t="array" ref="U4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4" t="str" cm="1">
        <f t="array" ref="V4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4" t="str" cm="1">
        <f t="array" ref="W4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4" t="e" cm="1">
        <f t="array" ref="X4">_xlfn.SINGLE(IF(WEEKDAY(Customer_Revenue[[#Headers],[10/8/2021]]) =Freq8[[#This Row],[Day]:[Day]], _xlfn.XLOOKUP(_xlfn.NUMBERVALUE(LEFT(Freq8[[#This Row],[cuid]:[cuid]], LEN(Freq8[[#This Row],[cuid]:[cuid]])-1)),#REF!,Customer_Revenue[10/8/2021]), ""))</f>
        <v>#REF!</v>
      </c>
      <c r="Y4" t="str" cm="1">
        <f t="array" ref="Y4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4" t="str" cm="1">
        <f t="array" ref="Z4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4" t="str" cm="1">
        <f t="array" ref="AA4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4" t="str" cm="1">
        <f t="array" ref="AB4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4" t="e" cm="1">
        <f t="array" ref="AC4">_xlfn.SINGLE(IF(WEEKDAY(Customer_Revenue[[#Headers],[10/15/2021]]) =Freq8[[#This Row],[Day]:[Day]], _xlfn.XLOOKUP(_xlfn.NUMBERVALUE(LEFT(Freq8[[#This Row],[cuid]:[cuid]], LEN(Freq8[[#This Row],[cuid]:[cuid]])-1)),#REF!,Customer_Revenue[10/15/2021]), ""))</f>
        <v>#REF!</v>
      </c>
      <c r="AD4" t="str" cm="1">
        <f t="array" ref="AD4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4" t="str" cm="1">
        <f t="array" ref="AE4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4" t="str" cm="1">
        <f t="array" ref="AF4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4" t="str" cm="1">
        <f t="array" ref="AG4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4" t="e" cm="1">
        <f t="array" ref="AH4">_xlfn.SINGLE(IF(WEEKDAY(Customer_Revenue[[#Headers],[10/22/2021]]) =Freq8[[#This Row],[Day]:[Day]], _xlfn.XLOOKUP(_xlfn.NUMBERVALUE(LEFT(Freq8[[#This Row],[cuid]:[cuid]], LEN(Freq8[[#This Row],[cuid]:[cuid]])-1)),#REF!,Customer_Revenue[10/22/2021]), ""))</f>
        <v>#REF!</v>
      </c>
      <c r="AI4" t="str" cm="1">
        <f t="array" ref="AI4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4" t="str" cm="1">
        <f t="array" ref="AJ4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4" t="str" cm="1">
        <f t="array" ref="AK4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4" t="str" cm="1">
        <f t="array" ref="AL4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4" t="e" cm="1">
        <f t="array" ref="AM4">_xlfn.SINGLE(IF(WEEKDAY(Customer_Revenue[[#Headers],[10/29/2021]]) =Freq8[[#This Row],[Day]:[Day]], _xlfn.XLOOKUP(_xlfn.NUMBERVALUE(LEFT(Freq8[[#This Row],[cuid]:[cuid]], LEN(Freq8[[#This Row],[cuid]:[cuid]])-1)),#REF!,Customer_Revenue[10/29/2021]), ""))</f>
        <v>#REF!</v>
      </c>
      <c r="AN4" t="str" cm="1">
        <f t="array" ref="AN4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4" t="str" cm="1">
        <f t="array" ref="AO4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4" t="str" cm="1">
        <f t="array" ref="AP4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4" t="str" cm="1">
        <f t="array" ref="AQ4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4" t="e" cm="1">
        <f t="array" ref="AR4">_xlfn.SINGLE(IF(WEEKDAY(Customer_Revenue[[#Headers],[11/5/2021]]) =Freq8[[#This Row],[Day]:[Day]], _xlfn.XLOOKUP(_xlfn.NUMBERVALUE(LEFT(Freq8[[#This Row],[cuid]:[cuid]], LEN(Freq8[[#This Row],[cuid]:[cuid]])-1)),#REF!,Customer_Revenue[11/5/2021]), ""))</f>
        <v>#REF!</v>
      </c>
      <c r="AS4" t="str" cm="1">
        <f t="array" ref="AS4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4" t="str" cm="1">
        <f t="array" ref="AT4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4" t="str" cm="1">
        <f t="array" ref="AU4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4" t="str" cm="1">
        <f t="array" ref="AV4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4" t="e" cm="1">
        <f t="array" ref="AW4">_xlfn.SINGLE(IF(WEEKDAY(Customer_Revenue[[#Headers],[11/12/2021]]) =Freq8[[#This Row],[Day]:[Day]], _xlfn.XLOOKUP(_xlfn.NUMBERVALUE(LEFT(Freq8[[#This Row],[cuid]:[cuid]], LEN(Freq8[[#This Row],[cuid]:[cuid]])-1)),#REF!,Customer_Revenue[11/12/2021]), ""))</f>
        <v>#REF!</v>
      </c>
      <c r="AX4" t="str" cm="1">
        <f t="array" ref="AX4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4" t="str" cm="1">
        <f t="array" ref="AY4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4" t="str" cm="1">
        <f t="array" ref="AZ4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4" t="str" cm="1">
        <f t="array" ref="BA4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4" t="e" cm="1">
        <f t="array" ref="BB4">_xlfn.SINGLE(IF(WEEKDAY(Customer_Revenue[[#Headers],[11/19/2021]]) =Freq8[[#This Row],[Day]:[Day]], _xlfn.XLOOKUP(_xlfn.NUMBERVALUE(LEFT(Freq8[[#This Row],[cuid]:[cuid]], LEN(Freq8[[#This Row],[cuid]:[cuid]])-1)),#REF!,Customer_Revenue[11/19/2021]), ""))</f>
        <v>#REF!</v>
      </c>
      <c r="BC4" t="str" cm="1">
        <f t="array" ref="BC4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4" t="str" cm="1">
        <f t="array" ref="BD4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4" t="str" cm="1">
        <f t="array" ref="BE4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4" t="str" cm="1">
        <f t="array" ref="BF4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4" t="e" cm="1">
        <f t="array" ref="BG4">_xlfn.SINGLE(IF(WEEKDAY(Customer_Revenue[[#Headers],[11/26/2021]]) =Freq8[[#This Row],[Day]:[Day]], _xlfn.XLOOKUP(_xlfn.NUMBERVALUE(LEFT(Freq8[[#This Row],[cuid]:[cuid]], LEN(Freq8[[#This Row],[cuid]:[cuid]])-1)),#REF!,Customer_Revenue[11/26/2021]), ""))</f>
        <v>#REF!</v>
      </c>
      <c r="BH4" t="str" cm="1">
        <f t="array" ref="BH4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4" t="str" cm="1">
        <f t="array" ref="BI4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4" t="str" cm="1">
        <f t="array" ref="BJ4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4" t="str" cm="1">
        <f t="array" ref="BK4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4" t="e" cm="1">
        <f t="array" ref="BL4">_xlfn.SINGLE(IF(WEEKDAY(Customer_Revenue[[#Headers],[12/3/2021]]) =Freq8[[#This Row],[Day]:[Day]], _xlfn.XLOOKUP(_xlfn.NUMBERVALUE(LEFT(Freq8[[#This Row],[cuid]:[cuid]], LEN(Freq8[[#This Row],[cuid]:[cuid]])-1)),#REF!,Customer_Revenue[12/3/2021]), ""))</f>
        <v>#REF!</v>
      </c>
      <c r="BM4" t="str" cm="1">
        <f t="array" ref="BM4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4" t="str" cm="1">
        <f t="array" ref="BN4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4" t="str" cm="1">
        <f t="array" ref="BO4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4" t="str" cm="1">
        <f t="array" ref="BP4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4" t="e" cm="1">
        <f t="array" ref="BQ4">_xlfn.SINGLE(IF(WEEKDAY(Customer_Revenue[[#Headers],[12/10/2021]]) =Freq8[[#This Row],[Day]:[Day]], _xlfn.XLOOKUP(_xlfn.NUMBERVALUE(LEFT(Freq8[[#This Row],[cuid]:[cuid]], LEN(Freq8[[#This Row],[cuid]:[cuid]])-1)),#REF!,Customer_Revenue[12/10/2021]), ""))</f>
        <v>#REF!</v>
      </c>
      <c r="BR4" t="str" cm="1">
        <f t="array" ref="BR4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4" t="str" cm="1">
        <f t="array" ref="BS4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4" t="str" cm="1">
        <f t="array" ref="BT4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4" t="str" cm="1">
        <f t="array" ref="BU4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4" t="e" cm="1">
        <f t="array" ref="BV4">_xlfn.SINGLE(IF(WEEKDAY(Customer_Revenue[[#Headers],[12/17/2021]]) =Freq8[[#This Row],[Day]:[Day]], _xlfn.XLOOKUP(_xlfn.NUMBERVALUE(LEFT(Freq8[[#This Row],[cuid]:[cuid]], LEN(Freq8[[#This Row],[cuid]:[cuid]])-1)),#REF!,Customer_Revenue[12/17/2021]), ""))</f>
        <v>#REF!</v>
      </c>
      <c r="BW4" t="str" cm="1">
        <f t="array" ref="BW4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4" t="str" cm="1">
        <f t="array" ref="BX4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4" t="str" cm="1">
        <f t="array" ref="BY4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4" t="str" cm="1">
        <f t="array" ref="BZ4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4" t="e" cm="1">
        <f t="array" ref="CA4">_xlfn.SINGLE(IF(WEEKDAY(Customer_Revenue[[#Headers],[12/24/2021]]) =Freq8[[#This Row],[Day]:[Day]], _xlfn.XLOOKUP(_xlfn.NUMBERVALUE(LEFT(Freq8[[#This Row],[cuid]:[cuid]], LEN(Freq8[[#This Row],[cuid]:[cuid]])-1)),#REF!,Customer_Revenue[12/24/2021]), ""))</f>
        <v>#REF!</v>
      </c>
      <c r="CB4" t="str" cm="1">
        <f t="array" ref="CB4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4" t="str" cm="1">
        <f t="array" ref="CC4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4" t="str" cm="1">
        <f t="array" ref="CD4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4" t="str" cm="1">
        <f t="array" ref="CE4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4" t="e" cm="1">
        <f t="array" ref="CF4">_xlfn.SINGLE(IF(WEEKDAY(Customer_Revenue[[#Headers],[12/31/2021]]) =Freq8[[#This Row],[Day]:[Day]], _xlfn.XLOOKUP(_xlfn.NUMBERVALUE(LEFT(Freq8[[#This Row],[cuid]:[cuid]], LEN(Freq8[[#This Row],[cuid]:[cuid]])-1)),#REF!,Customer_Revenue[12/31/2021]), ""))</f>
        <v>#REF!</v>
      </c>
      <c r="CG4" t="str" cm="1">
        <f t="array" ref="CG4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4" t="str" cm="1">
        <f t="array" ref="CH4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4" t="str" cm="1">
        <f t="array" ref="CI4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4" t="str" cm="1">
        <f t="array" ref="CJ4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4" t="e" cm="1">
        <f t="array" ref="CK4">_xlfn.SINGLE(IF(WEEKDAY(Customer_Revenue[[#Headers],[1/7/2022]]) =Freq8[[#This Row],[Day]:[Day]], _xlfn.XLOOKUP(_xlfn.NUMBERVALUE(LEFT(Freq8[[#This Row],[cuid]:[cuid]], LEN(Freq8[[#This Row],[cuid]:[cuid]])-1)),#REF!,Customer_Revenue[1/7/2022]), ""))</f>
        <v>#REF!</v>
      </c>
      <c r="CL4" t="str" cm="1">
        <f t="array" ref="CL4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4" t="str" cm="1">
        <f t="array" ref="CM4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4" t="str" cm="1">
        <f t="array" ref="CN4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4" t="str" cm="1">
        <f t="array" ref="CO4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4" t="e" cm="1">
        <f t="array" ref="CP4">_xlfn.SINGLE(IF(WEEKDAY(Customer_Revenue[[#Headers],[1/14/2022]]) =Freq8[[#This Row],[Day]:[Day]], _xlfn.XLOOKUP(_xlfn.NUMBERVALUE(LEFT(Freq8[[#This Row],[cuid]:[cuid]], LEN(Freq8[[#This Row],[cuid]:[cuid]])-1)),#REF!,Customer_Revenue[1/14/2022]), ""))</f>
        <v>#REF!</v>
      </c>
      <c r="CQ4" t="str" cm="1">
        <f t="array" ref="CQ4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4" t="str" cm="1">
        <f t="array" ref="CR4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4" t="str" cm="1">
        <f t="array" ref="CS4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4" t="str" cm="1">
        <f t="array" ref="CT4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4" t="e" cm="1">
        <f t="array" ref="CU4">_xlfn.SINGLE(IF(WEEKDAY(Customer_Revenue[[#Headers],[1/21/2022]]) =Freq8[[#This Row],[Day]:[Day]], _xlfn.XLOOKUP(_xlfn.NUMBERVALUE(LEFT(Freq8[[#This Row],[cuid]:[cuid]], LEN(Freq8[[#This Row],[cuid]:[cuid]])-1)),#REF!,Customer_Revenue[1/21/2022]), ""))</f>
        <v>#REF!</v>
      </c>
      <c r="CV4" t="str" cm="1">
        <f t="array" ref="CV4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4" t="str" cm="1">
        <f t="array" ref="CW4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4" t="str" cm="1">
        <f t="array" ref="CX4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4" t="str" cm="1">
        <f t="array" ref="CY4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4" t="e" cm="1">
        <f t="array" ref="CZ4">_xlfn.SINGLE(IF(WEEKDAY(Customer_Revenue[[#Headers],[1/28/2022]]) =Freq8[[#This Row],[Day]:[Day]], _xlfn.XLOOKUP(_xlfn.NUMBERVALUE(LEFT(Freq8[[#This Row],[cuid]:[cuid]], LEN(Freq8[[#This Row],[cuid]:[cuid]])-1)),#REF!,Customer_Revenue[1/28/2022]), ""))</f>
        <v>#REF!</v>
      </c>
      <c r="DA4" t="str" cm="1">
        <f t="array" ref="DA4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4" t="str" cm="1">
        <f t="array" ref="DB4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4" t="str" cm="1">
        <f t="array" ref="DC4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4" t="str" cm="1">
        <f t="array" ref="DD4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4" t="e" cm="1">
        <f t="array" ref="DE4">_xlfn.SINGLE(IF(WEEKDAY(Customer_Revenue[[#Headers],[2/4/2022]]) =Freq8[[#This Row],[Day]:[Day]], _xlfn.XLOOKUP(_xlfn.NUMBERVALUE(LEFT(Freq8[[#This Row],[cuid]:[cuid]], LEN(Freq8[[#This Row],[cuid]:[cuid]])-1)),#REF!,Customer_Revenue[2/4/2022]), ""))</f>
        <v>#REF!</v>
      </c>
      <c r="DF4" t="str" cm="1">
        <f t="array" ref="DF4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4" t="str" cm="1">
        <f t="array" ref="DG4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4" t="str" cm="1">
        <f t="array" ref="DH4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4" t="str" cm="1">
        <f t="array" ref="DI4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4" t="e" cm="1">
        <f t="array" ref="DJ4">_xlfn.SINGLE(IF(WEEKDAY(Customer_Revenue[[#Headers],[2/11/2022]]) =Freq8[[#This Row],[Day]:[Day]], _xlfn.XLOOKUP(_xlfn.NUMBERVALUE(LEFT(Freq8[[#This Row],[cuid]:[cuid]], LEN(Freq8[[#This Row],[cuid]:[cuid]])-1)),#REF!,Customer_Revenue[2/11/2022]), ""))</f>
        <v>#REF!</v>
      </c>
      <c r="DK4" t="str" cm="1">
        <f t="array" ref="DK4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4" t="str" cm="1">
        <f t="array" ref="DL4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4" t="str" cm="1">
        <f t="array" ref="DM4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4" t="str" cm="1">
        <f t="array" ref="DN4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4" t="e" cm="1">
        <f t="array" ref="DO4">_xlfn.SINGLE(IF(WEEKDAY(Customer_Revenue[[#Headers],[2/18/2022]]) =Freq8[[#This Row],[Day]:[Day]], _xlfn.XLOOKUP(_xlfn.NUMBERVALUE(LEFT(Freq8[[#This Row],[cuid]:[cuid]], LEN(Freq8[[#This Row],[cuid]:[cuid]])-1)),#REF!,Customer_Revenue[2/18/2022]), ""))</f>
        <v>#REF!</v>
      </c>
      <c r="DP4" t="str" cm="1">
        <f t="array" ref="DP4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4" t="str" cm="1">
        <f t="array" ref="DQ4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4" t="str" cm="1">
        <f t="array" ref="DR4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4" t="str" cm="1">
        <f t="array" ref="DS4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4" t="e" cm="1">
        <f t="array" ref="DT4">_xlfn.SINGLE(IF(WEEKDAY(Customer_Revenue[[#Headers],[2/25/2022]]) =Freq8[[#This Row],[Day]:[Day]], _xlfn.XLOOKUP(_xlfn.NUMBERVALUE(LEFT(Freq8[[#This Row],[cuid]:[cuid]], LEN(Freq8[[#This Row],[cuid]:[cuid]])-1)),#REF!,Customer_Revenue[2/25/2022]), ""))</f>
        <v>#REF!</v>
      </c>
      <c r="DU4" t="str" cm="1">
        <f t="array" ref="DU4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4" t="str" cm="1">
        <f t="array" ref="DV4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4" t="str" cm="1">
        <f t="array" ref="DW4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4" t="str" cm="1">
        <f t="array" ref="DX4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4" t="e" cm="1">
        <f t="array" ref="DY4">_xlfn.SINGLE(IF(WEEKDAY(Customer_Revenue[[#Headers],[3/4/2022]]) =Freq8[[#This Row],[Day]:[Day]], _xlfn.XLOOKUP(_xlfn.NUMBERVALUE(LEFT(Freq8[[#This Row],[cuid]:[cuid]], LEN(Freq8[[#This Row],[cuid]:[cuid]])-1)),#REF!,Customer_Revenue[3/4/2022]), ""))</f>
        <v>#REF!</v>
      </c>
      <c r="DZ4" t="str" cm="1">
        <f t="array" ref="DZ4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4" t="str" cm="1">
        <f t="array" ref="EA4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4" t="str" cm="1">
        <f t="array" ref="EB4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4" t="str" cm="1">
        <f t="array" ref="EC4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4" t="e" cm="1">
        <f t="array" ref="ED4">_xlfn.SINGLE(IF(WEEKDAY(Customer_Revenue[[#Headers],[3/11/2022]]) =Freq8[[#This Row],[Day]:[Day]], _xlfn.XLOOKUP(_xlfn.NUMBERVALUE(LEFT(Freq8[[#This Row],[cuid]:[cuid]], LEN(Freq8[[#This Row],[cuid]:[cuid]])-1)),#REF!,Customer_Revenue[3/11/2022]), ""))</f>
        <v>#REF!</v>
      </c>
      <c r="EE4" t="str" cm="1">
        <f t="array" ref="EE4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4" t="str" cm="1">
        <f t="array" ref="EF4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4" t="str" cm="1">
        <f t="array" ref="EG4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4" t="str" cm="1">
        <f t="array" ref="EH4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4" t="e" cm="1">
        <f t="array" ref="EI4">_xlfn.SINGLE(IF(WEEKDAY(Customer_Revenue[[#Headers],[3/18/2022]]) =Freq8[[#This Row],[Day]:[Day]], _xlfn.XLOOKUP(_xlfn.NUMBERVALUE(LEFT(Freq8[[#This Row],[cuid]:[cuid]], LEN(Freq8[[#This Row],[cuid]:[cuid]])-1)),#REF!,Customer_Revenue[3/18/2022]), ""))</f>
        <v>#REF!</v>
      </c>
      <c r="EJ4" t="str" cm="1">
        <f t="array" ref="EJ4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4" t="str" cm="1">
        <f t="array" ref="EK4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4" t="str" cm="1">
        <f t="array" ref="EL4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4" t="str" cm="1">
        <f t="array" ref="EM4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4" t="e" cm="1">
        <f t="array" ref="EN4">_xlfn.SINGLE(IF(WEEKDAY(Customer_Revenue[[#Headers],[3/25/2022]]) =Freq8[[#This Row],[Day]:[Day]], _xlfn.XLOOKUP(_xlfn.NUMBERVALUE(LEFT(Freq8[[#This Row],[cuid]:[cuid]], LEN(Freq8[[#This Row],[cuid]:[cuid]])-1)),#REF!,Customer_Revenue[3/25/2022]), ""))</f>
        <v>#REF!</v>
      </c>
      <c r="EO4" t="str" cm="1">
        <f t="array" ref="EO4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4" t="str" cm="1">
        <f t="array" ref="EP4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4" t="str" cm="1">
        <f t="array" ref="EQ4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4" t="str" cm="1">
        <f t="array" ref="ER4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4" t="e" cm="1">
        <f t="array" ref="ES4">_xlfn.SINGLE(IF(WEEKDAY(Customer_Revenue[[#Headers],[4/1/2022]]) =Freq8[[#This Row],[Day]:[Day]], _xlfn.XLOOKUP(_xlfn.NUMBERVALUE(LEFT(Freq8[[#This Row],[cuid]:[cuid]], LEN(Freq8[[#This Row],[cuid]:[cuid]])-1)),#REF!,Customer_Revenue[4/1/2022]), ""))</f>
        <v>#REF!</v>
      </c>
      <c r="ET4" t="str" cm="1">
        <f t="array" ref="ET4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4" t="str" cm="1">
        <f t="array" ref="EU4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4" t="str" cm="1">
        <f t="array" ref="EV4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4" t="str" cm="1">
        <f t="array" ref="EW4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4" t="e" cm="1">
        <f t="array" ref="EX4">_xlfn.SINGLE(IF(WEEKDAY(Customer_Revenue[[#Headers],[4/8/2022]]) =Freq8[[#This Row],[Day]:[Day]], _xlfn.XLOOKUP(_xlfn.NUMBERVALUE(LEFT(Freq8[[#This Row],[cuid]:[cuid]], LEN(Freq8[[#This Row],[cuid]:[cuid]])-1)),#REF!,Customer_Revenue[4/8/2022]), ""))</f>
        <v>#REF!</v>
      </c>
      <c r="EY4" t="str" cm="1">
        <f t="array" ref="EY4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4" t="str" cm="1">
        <f t="array" ref="EZ4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4" t="str" cm="1">
        <f t="array" ref="FA4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4" t="str" cm="1">
        <f t="array" ref="FB4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4" t="e" cm="1">
        <f t="array" ref="FC4">_xlfn.SINGLE(IF(WEEKDAY(Customer_Revenue[[#Headers],[4/15/2022]]) =Freq8[[#This Row],[Day]:[Day]], _xlfn.XLOOKUP(_xlfn.NUMBERVALUE(LEFT(Freq8[[#This Row],[cuid]:[cuid]], LEN(Freq8[[#This Row],[cuid]:[cuid]])-1)),#REF!,Customer_Revenue[4/15/2022]), ""))</f>
        <v>#REF!</v>
      </c>
      <c r="FD4" t="str" cm="1">
        <f t="array" ref="FD4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4" t="str" cm="1">
        <f t="array" ref="FE4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4" t="str" cm="1">
        <f t="array" ref="FF4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4" t="str" cm="1">
        <f t="array" ref="FG4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4" t="e" cm="1">
        <f t="array" ref="FH4">_xlfn.SINGLE(IF(WEEKDAY(Customer_Revenue[[#Headers],[4/22/2022]]) =Freq8[[#This Row],[Day]:[Day]], _xlfn.XLOOKUP(_xlfn.NUMBERVALUE(LEFT(Freq8[[#This Row],[cuid]:[cuid]], LEN(Freq8[[#This Row],[cuid]:[cuid]])-1)),#REF!,Customer_Revenue[4/22/2022]), ""))</f>
        <v>#REF!</v>
      </c>
      <c r="FI4" t="str" cm="1">
        <f t="array" ref="FI4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4" t="str" cm="1">
        <f t="array" ref="FJ4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4" t="str" cm="1">
        <f t="array" ref="FK4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4" t="str" cm="1">
        <f t="array" ref="FL4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4" t="e" cm="1">
        <f t="array" ref="FM4">_xlfn.SINGLE(IF(WEEKDAY(Customer_Revenue[[#Headers],[4/29/2022]]) =Freq8[[#This Row],[Day]:[Day]], _xlfn.XLOOKUP(_xlfn.NUMBERVALUE(LEFT(Freq8[[#This Row],[cuid]:[cuid]], LEN(Freq8[[#This Row],[cuid]:[cuid]])-1)),#REF!,Customer_Revenue[4/29/2022]), ""))</f>
        <v>#REF!</v>
      </c>
      <c r="FN4" t="str" cm="1">
        <f t="array" ref="FN4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4" t="str" cm="1">
        <f t="array" ref="FO4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4" t="str" cm="1">
        <f t="array" ref="FP4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4" t="str" cm="1">
        <f t="array" ref="FQ4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4" t="e" cm="1">
        <f t="array" ref="FR4">_xlfn.SINGLE(IF(WEEKDAY(Customer_Revenue[[#Headers],[5/6/2022]]) =Freq8[[#This Row],[Day]:[Day]], _xlfn.XLOOKUP(_xlfn.NUMBERVALUE(LEFT(Freq8[[#This Row],[cuid]:[cuid]], LEN(Freq8[[#This Row],[cuid]:[cuid]])-1)),#REF!,Customer_Revenue[5/6/2022]), ""))</f>
        <v>#REF!</v>
      </c>
      <c r="FS4" t="str" cm="1">
        <f t="array" ref="FS4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4" t="str" cm="1">
        <f t="array" ref="FT4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4" t="str" cm="1">
        <f t="array" ref="FU4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4" t="str" cm="1">
        <f t="array" ref="FV4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4" t="e" cm="1">
        <f t="array" ref="FW4">_xlfn.SINGLE(IF(WEEKDAY(Customer_Revenue[[#Headers],[5/13/2022]]) =Freq8[[#This Row],[Day]:[Day]], _xlfn.XLOOKUP(_xlfn.NUMBERVALUE(LEFT(Freq8[[#This Row],[cuid]:[cuid]], LEN(Freq8[[#This Row],[cuid]:[cuid]])-1)),#REF!,Customer_Revenue[5/13/2022]), ""))</f>
        <v>#REF!</v>
      </c>
      <c r="FX4" t="str" cm="1">
        <f t="array" ref="FX4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4" t="str" cm="1">
        <f t="array" ref="FY4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4" t="str" cm="1">
        <f t="array" ref="FZ4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4" t="str" cm="1">
        <f t="array" ref="GA4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4" t="e" cm="1">
        <f t="array" ref="GB4">_xlfn.SINGLE(IF(WEEKDAY(Customer_Revenue[[#Headers],[5/20/2022]]) =Freq8[[#This Row],[Day]:[Day]], _xlfn.XLOOKUP(_xlfn.NUMBERVALUE(LEFT(Freq8[[#This Row],[cuid]:[cuid]], LEN(Freq8[[#This Row],[cuid]:[cuid]])-1)),#REF!,Customer_Revenue[5/20/2022]), ""))</f>
        <v>#REF!</v>
      </c>
      <c r="GC4" t="str" cm="1">
        <f t="array" ref="GC4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4" t="str" cm="1">
        <f t="array" ref="GD4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4" t="str" cm="1">
        <f t="array" ref="GE4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4" t="str" cm="1">
        <f t="array" ref="GF4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4" t="e" cm="1">
        <f t="array" ref="GG4">_xlfn.SINGLE(IF(WEEKDAY(Customer_Revenue[[#Headers],[5/27/2022]]) =Freq8[[#This Row],[Day]:[Day]], _xlfn.XLOOKUP(_xlfn.NUMBERVALUE(LEFT(Freq8[[#This Row],[cuid]:[cuid]], LEN(Freq8[[#This Row],[cuid]:[cuid]])-1)),#REF!,Customer_Revenue[5/27/2022]), ""))</f>
        <v>#REF!</v>
      </c>
      <c r="GH4" t="str" cm="1">
        <f t="array" ref="GH4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4" t="str" cm="1">
        <f t="array" ref="GI4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4" t="str" cm="1">
        <f t="array" ref="GJ4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4" t="str" cm="1">
        <f t="array" ref="GK4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4" t="e" cm="1">
        <f t="array" ref="GL4">_xlfn.SINGLE(IF(WEEKDAY(Customer_Revenue[[#Headers],[6/3/2022]]) =Freq8[[#This Row],[Day]:[Day]], _xlfn.XLOOKUP(_xlfn.NUMBERVALUE(LEFT(Freq8[[#This Row],[cuid]:[cuid]], LEN(Freq8[[#This Row],[cuid]:[cuid]])-1)),#REF!,Customer_Revenue[6/3/2022]), ""))</f>
        <v>#REF!</v>
      </c>
      <c r="GM4" t="str" cm="1">
        <f t="array" ref="GM4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4" t="str" cm="1">
        <f t="array" ref="GN4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4" t="str" cm="1">
        <f t="array" ref="GO4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4" t="str" cm="1">
        <f t="array" ref="GP4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4" t="e" cm="1">
        <f t="array" ref="GQ4">_xlfn.SINGLE(IF(WEEKDAY(Customer_Revenue[[#Headers],[6/10/2022]]) =Freq8[[#This Row],[Day]:[Day]], _xlfn.XLOOKUP(_xlfn.NUMBERVALUE(LEFT(Freq8[[#This Row],[cuid]:[cuid]], LEN(Freq8[[#This Row],[cuid]:[cuid]])-1)),#REF!,Customer_Revenue[6/10/2022]), ""))</f>
        <v>#REF!</v>
      </c>
      <c r="GR4" t="str" cm="1">
        <f t="array" ref="GR4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4" t="str" cm="1">
        <f t="array" ref="GS4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4" t="str" cm="1">
        <f t="array" ref="GT4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4" t="str" cm="1">
        <f t="array" ref="GU4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4" t="e" cm="1">
        <f t="array" ref="GV4">_xlfn.SINGLE(IF(WEEKDAY(Customer_Revenue[[#Headers],[6/17/2022]]) =Freq8[[#This Row],[Day]:[Day]], _xlfn.XLOOKUP(_xlfn.NUMBERVALUE(LEFT(Freq8[[#This Row],[cuid]:[cuid]], LEN(Freq8[[#This Row],[cuid]:[cuid]])-1)),#REF!,Customer_Revenue[6/17/2022]), ""))</f>
        <v>#REF!</v>
      </c>
      <c r="GW4" t="str" cm="1">
        <f t="array" ref="GW4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4" t="str" cm="1">
        <f t="array" ref="GX4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4" t="str" cm="1">
        <f t="array" ref="GY4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4" t="str" cm="1">
        <f t="array" ref="GZ4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4" t="e" cm="1">
        <f t="array" ref="HA4">_xlfn.SINGLE(IF(WEEKDAY(Customer_Revenue[[#Headers],[6/24/2022]]) =Freq8[[#This Row],[Day]:[Day]], _xlfn.XLOOKUP(_xlfn.NUMBERVALUE(LEFT(Freq8[[#This Row],[cuid]:[cuid]], LEN(Freq8[[#This Row],[cuid]:[cuid]])-1)),#REF!,Customer_Revenue[6/24/2022]), ""))</f>
        <v>#REF!</v>
      </c>
      <c r="HB4" t="str" cm="1">
        <f t="array" ref="HB4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4" t="str" cm="1">
        <f t="array" ref="HC4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4" t="str" cm="1">
        <f t="array" ref="HD4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4" t="str" cm="1">
        <f t="array" ref="HE4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5" spans="1:213" x14ac:dyDescent="0.3">
      <c r="A5" s="15" t="s">
        <v>216</v>
      </c>
      <c r="B5" s="16">
        <f>MATCH(RIGHT(Freq8[[#This Row],[cuid]], 1),{"M","T","W","R","F"},0)+1</f>
        <v>2</v>
      </c>
      <c r="C5" s="7">
        <f>IFERROR(AVERAGEIF(Freq8[[#This Row],[1/3/2022]:[3/31/2022]], "&gt;0"), 0)</f>
        <v>0</v>
      </c>
      <c r="D5" s="8">
        <f>IFERROR(AVEDEV(Freq8[[#This Row],[1/3/2022]:[3/31/2022]]),0)</f>
        <v>0</v>
      </c>
      <c r="E5" s="8">
        <f>IFERROR(MAX(0,Freq8[[#This Row],[Q1 Mean]]-Freq8[[#This Row],[Q1 Mean Absolute Deviation]]),0)</f>
        <v>0</v>
      </c>
      <c r="F5" s="8">
        <f>IFERROR(Freq8[[#This Row],[Q1 Mean]]+Freq8[[#This Row],[Q1 Mean Absolute Deviation]],0)</f>
        <v>0</v>
      </c>
      <c r="G5" s="7">
        <f>IFERROR(AVERAGEIF(Freq8[[#This Row],[4/1/2022]:[6/30/2022]], "&gt;0"),0)</f>
        <v>0</v>
      </c>
      <c r="H5" s="8">
        <f>IFERROR(AVEDEV(Freq8[[#This Row],[4/1/2022]:[6/30/2022]]),0)</f>
        <v>0</v>
      </c>
      <c r="I5" s="8">
        <f>IFERROR(MAX(0,Freq8[[#This Row],[Q2 Mean]]-Freq8[[#This Row],[Q2 Mean Absolute Deviation]]),0)</f>
        <v>0</v>
      </c>
      <c r="J5" s="8">
        <f>IFERROR(Freq8[[#This Row],[Q2 Mean]]+Freq8[[#This Row],[Q2 Mean Absolute Deviation]],0)</f>
        <v>0</v>
      </c>
      <c r="K5" s="7">
        <f>IFERROR(AVERAGEIF(#REF!, "&gt;0"),0)</f>
        <v>0</v>
      </c>
      <c r="L5" s="8">
        <f>IFERROR(AVEDEV(#REF!),0)</f>
        <v>0</v>
      </c>
      <c r="M5" s="8">
        <f>IFERROR(MAX(0,Freq8[[#This Row],[Q3 Mean]]-Freq8[[#This Row],[Q3 Mean Absolute Deviation]]),0)</f>
        <v>0</v>
      </c>
      <c r="N5" s="8">
        <f>IFERROR(Freq8[[#This Row],[Q3 Mean]]+Freq8[[#This Row],[Q3 Mean Absolute Deviation]],0)</f>
        <v>0</v>
      </c>
      <c r="O5" s="7">
        <f>IFERROR(AVERAGEIF(Freq8[[#This Row],[10/1/2021]:[3/31/2022]], "&gt;0"),0)</f>
        <v>0</v>
      </c>
      <c r="P5" s="8">
        <f>IFERROR(AVEDEV(Freq8[[#This Row],[10/1/2021]:[3/31/2022]]),0)</f>
        <v>0</v>
      </c>
      <c r="Q5" s="8">
        <f>IFERROR(MAX(0,Freq8[[#This Row],[Q4 Mean]]-Freq8[[#This Row],[Q4 Mean Absolute Deviation]]),0)</f>
        <v>0</v>
      </c>
      <c r="R5" s="8">
        <f>IFERROR(Freq8[[#This Row],[Q4 Mean]]+Freq8[[#This Row],[Q4 Mean Absolute Deviation]],0)</f>
        <v>0</v>
      </c>
      <c r="S5" t="str" cm="1">
        <f t="array" ref="S5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5" t="e" cm="1">
        <f t="array" ref="T5">_xlfn.SINGLE(IF(WEEKDAY(Customer_Revenue[[#Headers],[10/4/2021]]) =Freq8[[#This Row],[Day]:[Day]], _xlfn.XLOOKUP(_xlfn.NUMBERVALUE(LEFT(Freq8[[#This Row],[cuid]:[cuid]], LEN(Freq8[[#This Row],[cuid]:[cuid]])-1)),#REF!,Customer_Revenue[10/4/2021]), ""))</f>
        <v>#REF!</v>
      </c>
      <c r="U5" t="str" cm="1">
        <f t="array" ref="U5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5" t="str" cm="1">
        <f t="array" ref="V5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5" t="str" cm="1">
        <f t="array" ref="W5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5" t="str" cm="1">
        <f t="array" ref="X5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5" t="e" cm="1">
        <f t="array" ref="Y5">_xlfn.SINGLE(IF(WEEKDAY(Customer_Revenue[[#Headers],[10/11/2021]]) =Freq8[[#This Row],[Day]:[Day]], _xlfn.XLOOKUP(_xlfn.NUMBERVALUE(LEFT(Freq8[[#This Row],[cuid]:[cuid]], LEN(Freq8[[#This Row],[cuid]:[cuid]])-1)),#REF!,Customer_Revenue[10/11/2021]), ""))</f>
        <v>#REF!</v>
      </c>
      <c r="Z5" t="str" cm="1">
        <f t="array" ref="Z5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5" t="str" cm="1">
        <f t="array" ref="AA5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5" t="str" cm="1">
        <f t="array" ref="AB5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5" t="str" cm="1">
        <f t="array" ref="AC5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5" t="e" cm="1">
        <f t="array" ref="AD5">_xlfn.SINGLE(IF(WEEKDAY(Customer_Revenue[[#Headers],[10/18/2021]]) =Freq8[[#This Row],[Day]:[Day]], _xlfn.XLOOKUP(_xlfn.NUMBERVALUE(LEFT(Freq8[[#This Row],[cuid]:[cuid]], LEN(Freq8[[#This Row],[cuid]:[cuid]])-1)),#REF!,Customer_Revenue[10/18/2021]), ""))</f>
        <v>#REF!</v>
      </c>
      <c r="AE5" t="str" cm="1">
        <f t="array" ref="AE5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5" t="str" cm="1">
        <f t="array" ref="AF5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5" t="str" cm="1">
        <f t="array" ref="AG5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5" t="str" cm="1">
        <f t="array" ref="AH5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5" t="e" cm="1">
        <f t="array" ref="AI5">_xlfn.SINGLE(IF(WEEKDAY(Customer_Revenue[[#Headers],[10/25/2021]]) =Freq8[[#This Row],[Day]:[Day]], _xlfn.XLOOKUP(_xlfn.NUMBERVALUE(LEFT(Freq8[[#This Row],[cuid]:[cuid]], LEN(Freq8[[#This Row],[cuid]:[cuid]])-1)),#REF!,Customer_Revenue[10/25/2021]), ""))</f>
        <v>#REF!</v>
      </c>
      <c r="AJ5" t="str" cm="1">
        <f t="array" ref="AJ5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5" t="str" cm="1">
        <f t="array" ref="AK5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5" t="str" cm="1">
        <f t="array" ref="AL5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5" t="str" cm="1">
        <f t="array" ref="AM5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5" t="e" cm="1">
        <f t="array" ref="AN5">_xlfn.SINGLE(IF(WEEKDAY(Customer_Revenue[[#Headers],[11/1/2021]]) =Freq8[[#This Row],[Day]:[Day]], _xlfn.XLOOKUP(_xlfn.NUMBERVALUE(LEFT(Freq8[[#This Row],[cuid]:[cuid]], LEN(Freq8[[#This Row],[cuid]:[cuid]])-1)),#REF!,Customer_Revenue[11/1/2021]), ""))</f>
        <v>#REF!</v>
      </c>
      <c r="AO5" t="str" cm="1">
        <f t="array" ref="AO5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5" t="str" cm="1">
        <f t="array" ref="AP5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5" t="str" cm="1">
        <f t="array" ref="AQ5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5" t="str" cm="1">
        <f t="array" ref="AR5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5" t="e" cm="1">
        <f t="array" ref="AS5">_xlfn.SINGLE(IF(WEEKDAY(Customer_Revenue[[#Headers],[11/8/2021]]) =Freq8[[#This Row],[Day]:[Day]], _xlfn.XLOOKUP(_xlfn.NUMBERVALUE(LEFT(Freq8[[#This Row],[cuid]:[cuid]], LEN(Freq8[[#This Row],[cuid]:[cuid]])-1)),#REF!,Customer_Revenue[11/8/2021]), ""))</f>
        <v>#REF!</v>
      </c>
      <c r="AT5" t="str" cm="1">
        <f t="array" ref="AT5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5" t="str" cm="1">
        <f t="array" ref="AU5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5" t="str" cm="1">
        <f t="array" ref="AV5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5" t="str" cm="1">
        <f t="array" ref="AW5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5" t="e" cm="1">
        <f t="array" ref="AX5">_xlfn.SINGLE(IF(WEEKDAY(Customer_Revenue[[#Headers],[11/15/2021]]) =Freq8[[#This Row],[Day]:[Day]], _xlfn.XLOOKUP(_xlfn.NUMBERVALUE(LEFT(Freq8[[#This Row],[cuid]:[cuid]], LEN(Freq8[[#This Row],[cuid]:[cuid]])-1)),#REF!,Customer_Revenue[11/15/2021]), ""))</f>
        <v>#REF!</v>
      </c>
      <c r="AY5" t="str" cm="1">
        <f t="array" ref="AY5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5" t="str" cm="1">
        <f t="array" ref="AZ5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5" t="str" cm="1">
        <f t="array" ref="BA5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5" t="str" cm="1">
        <f t="array" ref="BB5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5" t="e" cm="1">
        <f t="array" ref="BC5">_xlfn.SINGLE(IF(WEEKDAY(Customer_Revenue[[#Headers],[11/22/2021]]) =Freq8[[#This Row],[Day]:[Day]], _xlfn.XLOOKUP(_xlfn.NUMBERVALUE(LEFT(Freq8[[#This Row],[cuid]:[cuid]], LEN(Freq8[[#This Row],[cuid]:[cuid]])-1)),#REF!,Customer_Revenue[11/22/2021]), ""))</f>
        <v>#REF!</v>
      </c>
      <c r="BD5" t="str" cm="1">
        <f t="array" ref="BD5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5" t="str" cm="1">
        <f t="array" ref="BE5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5" t="str" cm="1">
        <f t="array" ref="BF5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5" t="str" cm="1">
        <f t="array" ref="BG5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5" t="e" cm="1">
        <f t="array" ref="BH5">_xlfn.SINGLE(IF(WEEKDAY(Customer_Revenue[[#Headers],[11/29/2021]]) =Freq8[[#This Row],[Day]:[Day]], _xlfn.XLOOKUP(_xlfn.NUMBERVALUE(LEFT(Freq8[[#This Row],[cuid]:[cuid]], LEN(Freq8[[#This Row],[cuid]:[cuid]])-1)),#REF!,Customer_Revenue[11/29/2021]), ""))</f>
        <v>#REF!</v>
      </c>
      <c r="BI5" t="str" cm="1">
        <f t="array" ref="BI5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5" t="str" cm="1">
        <f t="array" ref="BJ5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5" t="str" cm="1">
        <f t="array" ref="BK5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5" t="str" cm="1">
        <f t="array" ref="BL5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5" t="e" cm="1">
        <f t="array" ref="BM5">_xlfn.SINGLE(IF(WEEKDAY(Customer_Revenue[[#Headers],[12/6/2021]]) =Freq8[[#This Row],[Day]:[Day]], _xlfn.XLOOKUP(_xlfn.NUMBERVALUE(LEFT(Freq8[[#This Row],[cuid]:[cuid]], LEN(Freq8[[#This Row],[cuid]:[cuid]])-1)),#REF!,Customer_Revenue[12/6/2021]), ""))</f>
        <v>#REF!</v>
      </c>
      <c r="BN5" t="str" cm="1">
        <f t="array" ref="BN5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5" t="str" cm="1">
        <f t="array" ref="BO5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5" t="str" cm="1">
        <f t="array" ref="BP5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5" t="str" cm="1">
        <f t="array" ref="BQ5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5" t="e" cm="1">
        <f t="array" ref="BR5">_xlfn.SINGLE(IF(WEEKDAY(Customer_Revenue[[#Headers],[12/13/2021]]) =Freq8[[#This Row],[Day]:[Day]], _xlfn.XLOOKUP(_xlfn.NUMBERVALUE(LEFT(Freq8[[#This Row],[cuid]:[cuid]], LEN(Freq8[[#This Row],[cuid]:[cuid]])-1)),#REF!,Customer_Revenue[12/13/2021]), ""))</f>
        <v>#REF!</v>
      </c>
      <c r="BS5" t="str" cm="1">
        <f t="array" ref="BS5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5" t="str" cm="1">
        <f t="array" ref="BT5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5" t="str" cm="1">
        <f t="array" ref="BU5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5" t="str" cm="1">
        <f t="array" ref="BV5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5" t="e" cm="1">
        <f t="array" ref="BW5">_xlfn.SINGLE(IF(WEEKDAY(Customer_Revenue[[#Headers],[12/20/2021]]) =Freq8[[#This Row],[Day]:[Day]], _xlfn.XLOOKUP(_xlfn.NUMBERVALUE(LEFT(Freq8[[#This Row],[cuid]:[cuid]], LEN(Freq8[[#This Row],[cuid]:[cuid]])-1)),#REF!,Customer_Revenue[12/20/2021]), ""))</f>
        <v>#REF!</v>
      </c>
      <c r="BX5" t="str" cm="1">
        <f t="array" ref="BX5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5" t="str" cm="1">
        <f t="array" ref="BY5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5" t="str" cm="1">
        <f t="array" ref="BZ5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5" t="str" cm="1">
        <f t="array" ref="CA5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5" t="e" cm="1">
        <f t="array" ref="CB5">_xlfn.SINGLE(IF(WEEKDAY(Customer_Revenue[[#Headers],[12/27/2021]]) =Freq8[[#This Row],[Day]:[Day]], _xlfn.XLOOKUP(_xlfn.NUMBERVALUE(LEFT(Freq8[[#This Row],[cuid]:[cuid]], LEN(Freq8[[#This Row],[cuid]:[cuid]])-1)),#REF!,Customer_Revenue[12/27/2021]), ""))</f>
        <v>#REF!</v>
      </c>
      <c r="CC5" t="str" cm="1">
        <f t="array" ref="CC5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5" t="str" cm="1">
        <f t="array" ref="CD5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5" t="str" cm="1">
        <f t="array" ref="CE5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5" t="str" cm="1">
        <f t="array" ref="CF5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5" t="e" cm="1">
        <f t="array" ref="CG5">_xlfn.SINGLE(IF(WEEKDAY(Customer_Revenue[[#Headers],[1/3/2022]]) =Freq8[[#This Row],[Day]:[Day]], _xlfn.XLOOKUP(_xlfn.NUMBERVALUE(LEFT(Freq8[[#This Row],[cuid]:[cuid]], LEN(Freq8[[#This Row],[cuid]:[cuid]])-1)),#REF!,Customer_Revenue[1/3/2022]), ""))</f>
        <v>#REF!</v>
      </c>
      <c r="CH5" t="str" cm="1">
        <f t="array" ref="CH5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5" t="str" cm="1">
        <f t="array" ref="CI5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5" t="str" cm="1">
        <f t="array" ref="CJ5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5" t="str" cm="1">
        <f t="array" ref="CK5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5" t="e" cm="1">
        <f t="array" ref="CL5">_xlfn.SINGLE(IF(WEEKDAY(Customer_Revenue[[#Headers],[1/10/2022]]) =Freq8[[#This Row],[Day]:[Day]], _xlfn.XLOOKUP(_xlfn.NUMBERVALUE(LEFT(Freq8[[#This Row],[cuid]:[cuid]], LEN(Freq8[[#This Row],[cuid]:[cuid]])-1)),#REF!,Customer_Revenue[1/10/2022]), ""))</f>
        <v>#REF!</v>
      </c>
      <c r="CM5" t="str" cm="1">
        <f t="array" ref="CM5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5" t="str" cm="1">
        <f t="array" ref="CN5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5" t="str" cm="1">
        <f t="array" ref="CO5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5" t="str" cm="1">
        <f t="array" ref="CP5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5" t="e" cm="1">
        <f t="array" ref="CQ5">_xlfn.SINGLE(IF(WEEKDAY(Customer_Revenue[[#Headers],[1/17/2022]]) =Freq8[[#This Row],[Day]:[Day]], _xlfn.XLOOKUP(_xlfn.NUMBERVALUE(LEFT(Freq8[[#This Row],[cuid]:[cuid]], LEN(Freq8[[#This Row],[cuid]:[cuid]])-1)),#REF!,Customer_Revenue[1/17/2022]), ""))</f>
        <v>#REF!</v>
      </c>
      <c r="CR5" t="str" cm="1">
        <f t="array" ref="CR5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5" t="str" cm="1">
        <f t="array" ref="CS5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5" t="str" cm="1">
        <f t="array" ref="CT5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5" t="str" cm="1">
        <f t="array" ref="CU5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5" t="e" cm="1">
        <f t="array" ref="CV5">_xlfn.SINGLE(IF(WEEKDAY(Customer_Revenue[[#Headers],[1/24/2022]]) =Freq8[[#This Row],[Day]:[Day]], _xlfn.XLOOKUP(_xlfn.NUMBERVALUE(LEFT(Freq8[[#This Row],[cuid]:[cuid]], LEN(Freq8[[#This Row],[cuid]:[cuid]])-1)),#REF!,Customer_Revenue[1/24/2022]), ""))</f>
        <v>#REF!</v>
      </c>
      <c r="CW5" t="str" cm="1">
        <f t="array" ref="CW5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5" t="str" cm="1">
        <f t="array" ref="CX5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5" t="str" cm="1">
        <f t="array" ref="CY5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5" t="str" cm="1">
        <f t="array" ref="CZ5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5" t="e" cm="1">
        <f t="array" ref="DA5">_xlfn.SINGLE(IF(WEEKDAY(Customer_Revenue[[#Headers],[1/31/2022]]) =Freq8[[#This Row],[Day]:[Day]], _xlfn.XLOOKUP(_xlfn.NUMBERVALUE(LEFT(Freq8[[#This Row],[cuid]:[cuid]], LEN(Freq8[[#This Row],[cuid]:[cuid]])-1)),#REF!,Customer_Revenue[1/31/2022]), ""))</f>
        <v>#REF!</v>
      </c>
      <c r="DB5" t="str" cm="1">
        <f t="array" ref="DB5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5" t="str" cm="1">
        <f t="array" ref="DC5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5" t="str" cm="1">
        <f t="array" ref="DD5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5" t="str" cm="1">
        <f t="array" ref="DE5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5" t="e" cm="1">
        <f t="array" ref="DF5">_xlfn.SINGLE(IF(WEEKDAY(Customer_Revenue[[#Headers],[2/7/2022]]) =Freq8[[#This Row],[Day]:[Day]], _xlfn.XLOOKUP(_xlfn.NUMBERVALUE(LEFT(Freq8[[#This Row],[cuid]:[cuid]], LEN(Freq8[[#This Row],[cuid]:[cuid]])-1)),#REF!,Customer_Revenue[2/7/2022]), ""))</f>
        <v>#REF!</v>
      </c>
      <c r="DG5" t="str" cm="1">
        <f t="array" ref="DG5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5" t="str" cm="1">
        <f t="array" ref="DH5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5" t="str" cm="1">
        <f t="array" ref="DI5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5" t="str" cm="1">
        <f t="array" ref="DJ5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5" t="e" cm="1">
        <f t="array" ref="DK5">_xlfn.SINGLE(IF(WEEKDAY(Customer_Revenue[[#Headers],[2/14/2022]]) =Freq8[[#This Row],[Day]:[Day]], _xlfn.XLOOKUP(_xlfn.NUMBERVALUE(LEFT(Freq8[[#This Row],[cuid]:[cuid]], LEN(Freq8[[#This Row],[cuid]:[cuid]])-1)),#REF!,Customer_Revenue[2/14/2022]), ""))</f>
        <v>#REF!</v>
      </c>
      <c r="DL5" t="str" cm="1">
        <f t="array" ref="DL5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5" t="str" cm="1">
        <f t="array" ref="DM5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5" t="str" cm="1">
        <f t="array" ref="DN5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5" t="str" cm="1">
        <f t="array" ref="DO5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5" t="e" cm="1">
        <f t="array" ref="DP5">_xlfn.SINGLE(IF(WEEKDAY(Customer_Revenue[[#Headers],[2/21/2022]]) =Freq8[[#This Row],[Day]:[Day]], _xlfn.XLOOKUP(_xlfn.NUMBERVALUE(LEFT(Freq8[[#This Row],[cuid]:[cuid]], LEN(Freq8[[#This Row],[cuid]:[cuid]])-1)),#REF!,Customer_Revenue[2/21/2022]), ""))</f>
        <v>#REF!</v>
      </c>
      <c r="DQ5" t="str" cm="1">
        <f t="array" ref="DQ5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5" t="str" cm="1">
        <f t="array" ref="DR5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5" t="str" cm="1">
        <f t="array" ref="DS5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5" t="str" cm="1">
        <f t="array" ref="DT5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5" t="e" cm="1">
        <f t="array" ref="DU5">_xlfn.SINGLE(IF(WEEKDAY(Customer_Revenue[[#Headers],[2/28/2022]]) =Freq8[[#This Row],[Day]:[Day]], _xlfn.XLOOKUP(_xlfn.NUMBERVALUE(LEFT(Freq8[[#This Row],[cuid]:[cuid]], LEN(Freq8[[#This Row],[cuid]:[cuid]])-1)),#REF!,Customer_Revenue[2/28/2022]), ""))</f>
        <v>#REF!</v>
      </c>
      <c r="DV5" t="str" cm="1">
        <f t="array" ref="DV5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5" t="str" cm="1">
        <f t="array" ref="DW5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5" t="str" cm="1">
        <f t="array" ref="DX5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5" t="str" cm="1">
        <f t="array" ref="DY5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5" t="e" cm="1">
        <f t="array" ref="DZ5">_xlfn.SINGLE(IF(WEEKDAY(Customer_Revenue[[#Headers],[3/7/2022]]) =Freq8[[#This Row],[Day]:[Day]], _xlfn.XLOOKUP(_xlfn.NUMBERVALUE(LEFT(Freq8[[#This Row],[cuid]:[cuid]], LEN(Freq8[[#This Row],[cuid]:[cuid]])-1)),#REF!,Customer_Revenue[3/7/2022]), ""))</f>
        <v>#REF!</v>
      </c>
      <c r="EA5" t="str" cm="1">
        <f t="array" ref="EA5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5" t="str" cm="1">
        <f t="array" ref="EB5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5" t="str" cm="1">
        <f t="array" ref="EC5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5" t="str" cm="1">
        <f t="array" ref="ED5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5" t="e" cm="1">
        <f t="array" ref="EE5">_xlfn.SINGLE(IF(WEEKDAY(Customer_Revenue[[#Headers],[3/14/2022]]) =Freq8[[#This Row],[Day]:[Day]], _xlfn.XLOOKUP(_xlfn.NUMBERVALUE(LEFT(Freq8[[#This Row],[cuid]:[cuid]], LEN(Freq8[[#This Row],[cuid]:[cuid]])-1)),#REF!,Customer_Revenue[3/14/2022]), ""))</f>
        <v>#REF!</v>
      </c>
      <c r="EF5" t="str" cm="1">
        <f t="array" ref="EF5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5" t="str" cm="1">
        <f t="array" ref="EG5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5" t="str" cm="1">
        <f t="array" ref="EH5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5" t="str" cm="1">
        <f t="array" ref="EI5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5" t="e" cm="1">
        <f t="array" ref="EJ5">_xlfn.SINGLE(IF(WEEKDAY(Customer_Revenue[[#Headers],[3/21/2022]]) =Freq8[[#This Row],[Day]:[Day]], _xlfn.XLOOKUP(_xlfn.NUMBERVALUE(LEFT(Freq8[[#This Row],[cuid]:[cuid]], LEN(Freq8[[#This Row],[cuid]:[cuid]])-1)),#REF!,Customer_Revenue[3/21/2022]), ""))</f>
        <v>#REF!</v>
      </c>
      <c r="EK5" t="str" cm="1">
        <f t="array" ref="EK5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5" t="str" cm="1">
        <f t="array" ref="EL5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5" t="str" cm="1">
        <f t="array" ref="EM5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5" t="str" cm="1">
        <f t="array" ref="EN5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5" t="e" cm="1">
        <f t="array" ref="EO5">_xlfn.SINGLE(IF(WEEKDAY(Customer_Revenue[[#Headers],[3/28/2022]]) =Freq8[[#This Row],[Day]:[Day]], _xlfn.XLOOKUP(_xlfn.NUMBERVALUE(LEFT(Freq8[[#This Row],[cuid]:[cuid]], LEN(Freq8[[#This Row],[cuid]:[cuid]])-1)),#REF!,Customer_Revenue[3/28/2022]), ""))</f>
        <v>#REF!</v>
      </c>
      <c r="EP5" t="str" cm="1">
        <f t="array" ref="EP5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5" t="str" cm="1">
        <f t="array" ref="EQ5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5" t="str" cm="1">
        <f t="array" ref="ER5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5" t="str" cm="1">
        <f t="array" ref="ES5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5" t="e" cm="1">
        <f t="array" ref="ET5">_xlfn.SINGLE(IF(WEEKDAY(Customer_Revenue[[#Headers],[4/4/2022]]) =Freq8[[#This Row],[Day]:[Day]], _xlfn.XLOOKUP(_xlfn.NUMBERVALUE(LEFT(Freq8[[#This Row],[cuid]:[cuid]], LEN(Freq8[[#This Row],[cuid]:[cuid]])-1)),#REF!,Customer_Revenue[4/4/2022]), ""))</f>
        <v>#REF!</v>
      </c>
      <c r="EU5" t="str" cm="1">
        <f t="array" ref="EU5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5" t="str" cm="1">
        <f t="array" ref="EV5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5" t="str" cm="1">
        <f t="array" ref="EW5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5" t="str" cm="1">
        <f t="array" ref="EX5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5" t="e" cm="1">
        <f t="array" ref="EY5">_xlfn.SINGLE(IF(WEEKDAY(Customer_Revenue[[#Headers],[4/11/2022]]) =Freq8[[#This Row],[Day]:[Day]], _xlfn.XLOOKUP(_xlfn.NUMBERVALUE(LEFT(Freq8[[#This Row],[cuid]:[cuid]], LEN(Freq8[[#This Row],[cuid]:[cuid]])-1)),#REF!,Customer_Revenue[4/11/2022]), ""))</f>
        <v>#REF!</v>
      </c>
      <c r="EZ5" t="str" cm="1">
        <f t="array" ref="EZ5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5" t="str" cm="1">
        <f t="array" ref="FA5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5" t="str" cm="1">
        <f t="array" ref="FB5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5" t="str" cm="1">
        <f t="array" ref="FC5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5" t="e" cm="1">
        <f t="array" ref="FD5">_xlfn.SINGLE(IF(WEEKDAY(Customer_Revenue[[#Headers],[4/18/2022]]) =Freq8[[#This Row],[Day]:[Day]], _xlfn.XLOOKUP(_xlfn.NUMBERVALUE(LEFT(Freq8[[#This Row],[cuid]:[cuid]], LEN(Freq8[[#This Row],[cuid]:[cuid]])-1)),#REF!,Customer_Revenue[4/18/2022]), ""))</f>
        <v>#REF!</v>
      </c>
      <c r="FE5" t="str" cm="1">
        <f t="array" ref="FE5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5" t="str" cm="1">
        <f t="array" ref="FF5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5" t="str" cm="1">
        <f t="array" ref="FG5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5" t="str" cm="1">
        <f t="array" ref="FH5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5" t="e" cm="1">
        <f t="array" ref="FI5">_xlfn.SINGLE(IF(WEEKDAY(Customer_Revenue[[#Headers],[4/25/2022]]) =Freq8[[#This Row],[Day]:[Day]], _xlfn.XLOOKUP(_xlfn.NUMBERVALUE(LEFT(Freq8[[#This Row],[cuid]:[cuid]], LEN(Freq8[[#This Row],[cuid]:[cuid]])-1)),#REF!,Customer_Revenue[4/25/2022]), ""))</f>
        <v>#REF!</v>
      </c>
      <c r="FJ5" t="str" cm="1">
        <f t="array" ref="FJ5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5" t="str" cm="1">
        <f t="array" ref="FK5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5" t="str" cm="1">
        <f t="array" ref="FL5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5" t="str" cm="1">
        <f t="array" ref="FM5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5" t="e" cm="1">
        <f t="array" ref="FN5">_xlfn.SINGLE(IF(WEEKDAY(Customer_Revenue[[#Headers],[5/2/2022]]) =Freq8[[#This Row],[Day]:[Day]], _xlfn.XLOOKUP(_xlfn.NUMBERVALUE(LEFT(Freq8[[#This Row],[cuid]:[cuid]], LEN(Freq8[[#This Row],[cuid]:[cuid]])-1)),#REF!,Customer_Revenue[5/2/2022]), ""))</f>
        <v>#REF!</v>
      </c>
      <c r="FO5" t="str" cm="1">
        <f t="array" ref="FO5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5" t="str" cm="1">
        <f t="array" ref="FP5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5" t="str" cm="1">
        <f t="array" ref="FQ5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5" t="str" cm="1">
        <f t="array" ref="FR5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5" t="e" cm="1">
        <f t="array" ref="FS5">_xlfn.SINGLE(IF(WEEKDAY(Customer_Revenue[[#Headers],[5/9/2022]]) =Freq8[[#This Row],[Day]:[Day]], _xlfn.XLOOKUP(_xlfn.NUMBERVALUE(LEFT(Freq8[[#This Row],[cuid]:[cuid]], LEN(Freq8[[#This Row],[cuid]:[cuid]])-1)),#REF!,Customer_Revenue[5/9/2022]), ""))</f>
        <v>#REF!</v>
      </c>
      <c r="FT5" t="str" cm="1">
        <f t="array" ref="FT5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5" t="str" cm="1">
        <f t="array" ref="FU5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5" t="str" cm="1">
        <f t="array" ref="FV5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5" t="str" cm="1">
        <f t="array" ref="FW5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5" t="e" cm="1">
        <f t="array" ref="FX5">_xlfn.SINGLE(IF(WEEKDAY(Customer_Revenue[[#Headers],[5/16/2022]]) =Freq8[[#This Row],[Day]:[Day]], _xlfn.XLOOKUP(_xlfn.NUMBERVALUE(LEFT(Freq8[[#This Row],[cuid]:[cuid]], LEN(Freq8[[#This Row],[cuid]:[cuid]])-1)),#REF!,Customer_Revenue[5/16/2022]), ""))</f>
        <v>#REF!</v>
      </c>
      <c r="FY5" t="str" cm="1">
        <f t="array" ref="FY5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5" t="str" cm="1">
        <f t="array" ref="FZ5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5" t="str" cm="1">
        <f t="array" ref="GA5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5" t="str" cm="1">
        <f t="array" ref="GB5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5" t="e" cm="1">
        <f t="array" ref="GC5">_xlfn.SINGLE(IF(WEEKDAY(Customer_Revenue[[#Headers],[5/23/2022]]) =Freq8[[#This Row],[Day]:[Day]], _xlfn.XLOOKUP(_xlfn.NUMBERVALUE(LEFT(Freq8[[#This Row],[cuid]:[cuid]], LEN(Freq8[[#This Row],[cuid]:[cuid]])-1)),#REF!,Customer_Revenue[5/23/2022]), ""))</f>
        <v>#REF!</v>
      </c>
      <c r="GD5" t="str" cm="1">
        <f t="array" ref="GD5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5" t="str" cm="1">
        <f t="array" ref="GE5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5" t="str" cm="1">
        <f t="array" ref="GF5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5" t="str" cm="1">
        <f t="array" ref="GG5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5" t="e" cm="1">
        <f t="array" ref="GH5">_xlfn.SINGLE(IF(WEEKDAY(Customer_Revenue[[#Headers],[5/30/2022]]) =Freq8[[#This Row],[Day]:[Day]], _xlfn.XLOOKUP(_xlfn.NUMBERVALUE(LEFT(Freq8[[#This Row],[cuid]:[cuid]], LEN(Freq8[[#This Row],[cuid]:[cuid]])-1)),#REF!,Customer_Revenue[5/30/2022]), ""))</f>
        <v>#REF!</v>
      </c>
      <c r="GI5" t="str" cm="1">
        <f t="array" ref="GI5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5" t="str" cm="1">
        <f t="array" ref="GJ5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5" t="str" cm="1">
        <f t="array" ref="GK5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5" t="str" cm="1">
        <f t="array" ref="GL5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5" t="e" cm="1">
        <f t="array" ref="GM5">_xlfn.SINGLE(IF(WEEKDAY(Customer_Revenue[[#Headers],[6/6/2022]]) =Freq8[[#This Row],[Day]:[Day]], _xlfn.XLOOKUP(_xlfn.NUMBERVALUE(LEFT(Freq8[[#This Row],[cuid]:[cuid]], LEN(Freq8[[#This Row],[cuid]:[cuid]])-1)),#REF!,Customer_Revenue[6/6/2022]), ""))</f>
        <v>#REF!</v>
      </c>
      <c r="GN5" t="str" cm="1">
        <f t="array" ref="GN5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5" t="str" cm="1">
        <f t="array" ref="GO5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5" t="str" cm="1">
        <f t="array" ref="GP5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5" t="str" cm="1">
        <f t="array" ref="GQ5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5" t="e" cm="1">
        <f t="array" ref="GR5">_xlfn.SINGLE(IF(WEEKDAY(Customer_Revenue[[#Headers],[6/13/2022]]) =Freq8[[#This Row],[Day]:[Day]], _xlfn.XLOOKUP(_xlfn.NUMBERVALUE(LEFT(Freq8[[#This Row],[cuid]:[cuid]], LEN(Freq8[[#This Row],[cuid]:[cuid]])-1)),#REF!,Customer_Revenue[6/13/2022]), ""))</f>
        <v>#REF!</v>
      </c>
      <c r="GS5" t="str" cm="1">
        <f t="array" ref="GS5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5" t="str" cm="1">
        <f t="array" ref="GT5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5" t="str" cm="1">
        <f t="array" ref="GU5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5" t="str" cm="1">
        <f t="array" ref="GV5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5" t="e" cm="1">
        <f t="array" ref="GW5">_xlfn.SINGLE(IF(WEEKDAY(Customer_Revenue[[#Headers],[6/20/2022]]) =Freq8[[#This Row],[Day]:[Day]], _xlfn.XLOOKUP(_xlfn.NUMBERVALUE(LEFT(Freq8[[#This Row],[cuid]:[cuid]], LEN(Freq8[[#This Row],[cuid]:[cuid]])-1)),#REF!,Customer_Revenue[6/20/2022]), ""))</f>
        <v>#REF!</v>
      </c>
      <c r="GX5" t="str" cm="1">
        <f t="array" ref="GX5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5" t="str" cm="1">
        <f t="array" ref="GY5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5" t="str" cm="1">
        <f t="array" ref="GZ5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5" t="str" cm="1">
        <f t="array" ref="HA5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5" t="e" cm="1">
        <f t="array" ref="HB5">_xlfn.SINGLE(IF(WEEKDAY(Customer_Revenue[[#Headers],[6/27/2022]]) =Freq8[[#This Row],[Day]:[Day]], _xlfn.XLOOKUP(_xlfn.NUMBERVALUE(LEFT(Freq8[[#This Row],[cuid]:[cuid]], LEN(Freq8[[#This Row],[cuid]:[cuid]])-1)),#REF!,Customer_Revenue[6/27/2022]), ""))</f>
        <v>#REF!</v>
      </c>
      <c r="HC5" t="str" cm="1">
        <f t="array" ref="HC5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5" t="str" cm="1">
        <f t="array" ref="HD5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5" t="str" cm="1">
        <f t="array" ref="HE5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6" spans="1:213" x14ac:dyDescent="0.3">
      <c r="A6" s="15" t="s">
        <v>217</v>
      </c>
      <c r="B6" s="16">
        <f>MATCH(RIGHT(Freq8[[#This Row],[cuid]], 1),{"M","T","W","R","F"},0)+1</f>
        <v>2</v>
      </c>
      <c r="C6" s="7">
        <f>IFERROR(AVERAGEIF(Freq8[[#This Row],[1/3/2022]:[3/31/2022]], "&gt;0"), 0)</f>
        <v>0</v>
      </c>
      <c r="D6" s="8">
        <f>IFERROR(AVEDEV(Freq8[[#This Row],[1/3/2022]:[3/31/2022]]),0)</f>
        <v>0</v>
      </c>
      <c r="E6" s="8">
        <f>IFERROR(MAX(0,Freq8[[#This Row],[Q1 Mean]]-Freq8[[#This Row],[Q1 Mean Absolute Deviation]]),0)</f>
        <v>0</v>
      </c>
      <c r="F6" s="8">
        <f>IFERROR(Freq8[[#This Row],[Q1 Mean]]+Freq8[[#This Row],[Q1 Mean Absolute Deviation]],0)</f>
        <v>0</v>
      </c>
      <c r="G6" s="7">
        <f>IFERROR(AVERAGEIF(Freq8[[#This Row],[4/1/2022]:[6/30/2022]], "&gt;0"),0)</f>
        <v>0</v>
      </c>
      <c r="H6" s="8">
        <f>IFERROR(AVEDEV(Freq8[[#This Row],[4/1/2022]:[6/30/2022]]),0)</f>
        <v>0</v>
      </c>
      <c r="I6" s="8">
        <f>IFERROR(MAX(0,Freq8[[#This Row],[Q2 Mean]]-Freq8[[#This Row],[Q2 Mean Absolute Deviation]]),0)</f>
        <v>0</v>
      </c>
      <c r="J6" s="8">
        <f>IFERROR(Freq8[[#This Row],[Q2 Mean]]+Freq8[[#This Row],[Q2 Mean Absolute Deviation]],0)</f>
        <v>0</v>
      </c>
      <c r="K6" s="7">
        <f>IFERROR(AVERAGEIF(#REF!, "&gt;0"),0)</f>
        <v>0</v>
      </c>
      <c r="L6" s="8">
        <f>IFERROR(AVEDEV(#REF!),0)</f>
        <v>0</v>
      </c>
      <c r="M6" s="8">
        <f>IFERROR(MAX(0,Freq8[[#This Row],[Q3 Mean]]-Freq8[[#This Row],[Q3 Mean Absolute Deviation]]),0)</f>
        <v>0</v>
      </c>
      <c r="N6" s="8">
        <f>IFERROR(Freq8[[#This Row],[Q3 Mean]]+Freq8[[#This Row],[Q3 Mean Absolute Deviation]],0)</f>
        <v>0</v>
      </c>
      <c r="O6" s="7">
        <f>IFERROR(AVERAGEIF(Freq8[[#This Row],[10/1/2021]:[3/31/2022]], "&gt;0"),0)</f>
        <v>0</v>
      </c>
      <c r="P6" s="8">
        <f>IFERROR(AVEDEV(Freq8[[#This Row],[10/1/2021]:[3/31/2022]]),0)</f>
        <v>0</v>
      </c>
      <c r="Q6" s="8">
        <f>IFERROR(MAX(0,Freq8[[#This Row],[Q4 Mean]]-Freq8[[#This Row],[Q4 Mean Absolute Deviation]]),0)</f>
        <v>0</v>
      </c>
      <c r="R6" s="8">
        <f>IFERROR(Freq8[[#This Row],[Q4 Mean]]+Freq8[[#This Row],[Q4 Mean Absolute Deviation]],0)</f>
        <v>0</v>
      </c>
      <c r="S6" t="str" cm="1">
        <f t="array" ref="S6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6" t="e" cm="1">
        <f t="array" ref="T6">_xlfn.SINGLE(IF(WEEKDAY(Customer_Revenue[[#Headers],[10/4/2021]]) =Freq8[[#This Row],[Day]:[Day]], _xlfn.XLOOKUP(_xlfn.NUMBERVALUE(LEFT(Freq8[[#This Row],[cuid]:[cuid]], LEN(Freq8[[#This Row],[cuid]:[cuid]])-1)),#REF!,Customer_Revenue[10/4/2021]), ""))</f>
        <v>#REF!</v>
      </c>
      <c r="U6" t="str" cm="1">
        <f t="array" ref="U6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6" t="str" cm="1">
        <f t="array" ref="V6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6" t="str" cm="1">
        <f t="array" ref="W6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6" t="str" cm="1">
        <f t="array" ref="X6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6" t="e" cm="1">
        <f t="array" ref="Y6">_xlfn.SINGLE(IF(WEEKDAY(Customer_Revenue[[#Headers],[10/11/2021]]) =Freq8[[#This Row],[Day]:[Day]], _xlfn.XLOOKUP(_xlfn.NUMBERVALUE(LEFT(Freq8[[#This Row],[cuid]:[cuid]], LEN(Freq8[[#This Row],[cuid]:[cuid]])-1)),#REF!,Customer_Revenue[10/11/2021]), ""))</f>
        <v>#REF!</v>
      </c>
      <c r="Z6" t="str" cm="1">
        <f t="array" ref="Z6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6" t="str" cm="1">
        <f t="array" ref="AA6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6" t="str" cm="1">
        <f t="array" ref="AB6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6" t="str" cm="1">
        <f t="array" ref="AC6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6" t="e" cm="1">
        <f t="array" ref="AD6">_xlfn.SINGLE(IF(WEEKDAY(Customer_Revenue[[#Headers],[10/18/2021]]) =Freq8[[#This Row],[Day]:[Day]], _xlfn.XLOOKUP(_xlfn.NUMBERVALUE(LEFT(Freq8[[#This Row],[cuid]:[cuid]], LEN(Freq8[[#This Row],[cuid]:[cuid]])-1)),#REF!,Customer_Revenue[10/18/2021]), ""))</f>
        <v>#REF!</v>
      </c>
      <c r="AE6" t="str" cm="1">
        <f t="array" ref="AE6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6" t="str" cm="1">
        <f t="array" ref="AF6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6" t="str" cm="1">
        <f t="array" ref="AG6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6" t="str" cm="1">
        <f t="array" ref="AH6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6" t="e" cm="1">
        <f t="array" ref="AI6">_xlfn.SINGLE(IF(WEEKDAY(Customer_Revenue[[#Headers],[10/25/2021]]) =Freq8[[#This Row],[Day]:[Day]], _xlfn.XLOOKUP(_xlfn.NUMBERVALUE(LEFT(Freq8[[#This Row],[cuid]:[cuid]], LEN(Freq8[[#This Row],[cuid]:[cuid]])-1)),#REF!,Customer_Revenue[10/25/2021]), ""))</f>
        <v>#REF!</v>
      </c>
      <c r="AJ6" t="str" cm="1">
        <f t="array" ref="AJ6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6" t="str" cm="1">
        <f t="array" ref="AK6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6" t="str" cm="1">
        <f t="array" ref="AL6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6" t="str" cm="1">
        <f t="array" ref="AM6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6" t="e" cm="1">
        <f t="array" ref="AN6">_xlfn.SINGLE(IF(WEEKDAY(Customer_Revenue[[#Headers],[11/1/2021]]) =Freq8[[#This Row],[Day]:[Day]], _xlfn.XLOOKUP(_xlfn.NUMBERVALUE(LEFT(Freq8[[#This Row],[cuid]:[cuid]], LEN(Freq8[[#This Row],[cuid]:[cuid]])-1)),#REF!,Customer_Revenue[11/1/2021]), ""))</f>
        <v>#REF!</v>
      </c>
      <c r="AO6" t="str" cm="1">
        <f t="array" ref="AO6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6" t="str" cm="1">
        <f t="array" ref="AP6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6" t="str" cm="1">
        <f t="array" ref="AQ6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6" t="str" cm="1">
        <f t="array" ref="AR6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6" t="e" cm="1">
        <f t="array" ref="AS6">_xlfn.SINGLE(IF(WEEKDAY(Customer_Revenue[[#Headers],[11/8/2021]]) =Freq8[[#This Row],[Day]:[Day]], _xlfn.XLOOKUP(_xlfn.NUMBERVALUE(LEFT(Freq8[[#This Row],[cuid]:[cuid]], LEN(Freq8[[#This Row],[cuid]:[cuid]])-1)),#REF!,Customer_Revenue[11/8/2021]), ""))</f>
        <v>#REF!</v>
      </c>
      <c r="AT6" t="str" cm="1">
        <f t="array" ref="AT6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6" t="str" cm="1">
        <f t="array" ref="AU6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6" t="str" cm="1">
        <f t="array" ref="AV6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6" t="str" cm="1">
        <f t="array" ref="AW6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6" t="e" cm="1">
        <f t="array" ref="AX6">_xlfn.SINGLE(IF(WEEKDAY(Customer_Revenue[[#Headers],[11/15/2021]]) =Freq8[[#This Row],[Day]:[Day]], _xlfn.XLOOKUP(_xlfn.NUMBERVALUE(LEFT(Freq8[[#This Row],[cuid]:[cuid]], LEN(Freq8[[#This Row],[cuid]:[cuid]])-1)),#REF!,Customer_Revenue[11/15/2021]), ""))</f>
        <v>#REF!</v>
      </c>
      <c r="AY6" t="str" cm="1">
        <f t="array" ref="AY6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6" t="str" cm="1">
        <f t="array" ref="AZ6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6" t="str" cm="1">
        <f t="array" ref="BA6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6" t="str" cm="1">
        <f t="array" ref="BB6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6" t="e" cm="1">
        <f t="array" ref="BC6">_xlfn.SINGLE(IF(WEEKDAY(Customer_Revenue[[#Headers],[11/22/2021]]) =Freq8[[#This Row],[Day]:[Day]], _xlfn.XLOOKUP(_xlfn.NUMBERVALUE(LEFT(Freq8[[#This Row],[cuid]:[cuid]], LEN(Freq8[[#This Row],[cuid]:[cuid]])-1)),#REF!,Customer_Revenue[11/22/2021]), ""))</f>
        <v>#REF!</v>
      </c>
      <c r="BD6" t="str" cm="1">
        <f t="array" ref="BD6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6" t="str" cm="1">
        <f t="array" ref="BE6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6" t="str" cm="1">
        <f t="array" ref="BF6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6" t="str" cm="1">
        <f t="array" ref="BG6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6" t="e" cm="1">
        <f t="array" ref="BH6">_xlfn.SINGLE(IF(WEEKDAY(Customer_Revenue[[#Headers],[11/29/2021]]) =Freq8[[#This Row],[Day]:[Day]], _xlfn.XLOOKUP(_xlfn.NUMBERVALUE(LEFT(Freq8[[#This Row],[cuid]:[cuid]], LEN(Freq8[[#This Row],[cuid]:[cuid]])-1)),#REF!,Customer_Revenue[11/29/2021]), ""))</f>
        <v>#REF!</v>
      </c>
      <c r="BI6" t="str" cm="1">
        <f t="array" ref="BI6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6" t="str" cm="1">
        <f t="array" ref="BJ6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6" t="str" cm="1">
        <f t="array" ref="BK6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6" t="str" cm="1">
        <f t="array" ref="BL6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6" t="e" cm="1">
        <f t="array" ref="BM6">_xlfn.SINGLE(IF(WEEKDAY(Customer_Revenue[[#Headers],[12/6/2021]]) =Freq8[[#This Row],[Day]:[Day]], _xlfn.XLOOKUP(_xlfn.NUMBERVALUE(LEFT(Freq8[[#This Row],[cuid]:[cuid]], LEN(Freq8[[#This Row],[cuid]:[cuid]])-1)),#REF!,Customer_Revenue[12/6/2021]), ""))</f>
        <v>#REF!</v>
      </c>
      <c r="BN6" t="str" cm="1">
        <f t="array" ref="BN6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6" t="str" cm="1">
        <f t="array" ref="BO6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6" t="str" cm="1">
        <f t="array" ref="BP6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6" t="str" cm="1">
        <f t="array" ref="BQ6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6" t="e" cm="1">
        <f t="array" ref="BR6">_xlfn.SINGLE(IF(WEEKDAY(Customer_Revenue[[#Headers],[12/13/2021]]) =Freq8[[#This Row],[Day]:[Day]], _xlfn.XLOOKUP(_xlfn.NUMBERVALUE(LEFT(Freq8[[#This Row],[cuid]:[cuid]], LEN(Freq8[[#This Row],[cuid]:[cuid]])-1)),#REF!,Customer_Revenue[12/13/2021]), ""))</f>
        <v>#REF!</v>
      </c>
      <c r="BS6" t="str" cm="1">
        <f t="array" ref="BS6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6" t="str" cm="1">
        <f t="array" ref="BT6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6" t="str" cm="1">
        <f t="array" ref="BU6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6" t="str" cm="1">
        <f t="array" ref="BV6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6" t="e" cm="1">
        <f t="array" ref="BW6">_xlfn.SINGLE(IF(WEEKDAY(Customer_Revenue[[#Headers],[12/20/2021]]) =Freq8[[#This Row],[Day]:[Day]], _xlfn.XLOOKUP(_xlfn.NUMBERVALUE(LEFT(Freq8[[#This Row],[cuid]:[cuid]], LEN(Freq8[[#This Row],[cuid]:[cuid]])-1)),#REF!,Customer_Revenue[12/20/2021]), ""))</f>
        <v>#REF!</v>
      </c>
      <c r="BX6" t="str" cm="1">
        <f t="array" ref="BX6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6" t="str" cm="1">
        <f t="array" ref="BY6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6" t="str" cm="1">
        <f t="array" ref="BZ6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6" t="str" cm="1">
        <f t="array" ref="CA6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6" t="e" cm="1">
        <f t="array" ref="CB6">_xlfn.SINGLE(IF(WEEKDAY(Customer_Revenue[[#Headers],[12/27/2021]]) =Freq8[[#This Row],[Day]:[Day]], _xlfn.XLOOKUP(_xlfn.NUMBERVALUE(LEFT(Freq8[[#This Row],[cuid]:[cuid]], LEN(Freq8[[#This Row],[cuid]:[cuid]])-1)),#REF!,Customer_Revenue[12/27/2021]), ""))</f>
        <v>#REF!</v>
      </c>
      <c r="CC6" t="str" cm="1">
        <f t="array" ref="CC6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6" t="str" cm="1">
        <f t="array" ref="CD6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6" t="str" cm="1">
        <f t="array" ref="CE6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6" t="str" cm="1">
        <f t="array" ref="CF6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6" t="e" cm="1">
        <f t="array" ref="CG6">_xlfn.SINGLE(IF(WEEKDAY(Customer_Revenue[[#Headers],[1/3/2022]]) =Freq8[[#This Row],[Day]:[Day]], _xlfn.XLOOKUP(_xlfn.NUMBERVALUE(LEFT(Freq8[[#This Row],[cuid]:[cuid]], LEN(Freq8[[#This Row],[cuid]:[cuid]])-1)),#REF!,Customer_Revenue[1/3/2022]), ""))</f>
        <v>#REF!</v>
      </c>
      <c r="CH6" t="str" cm="1">
        <f t="array" ref="CH6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6" t="str" cm="1">
        <f t="array" ref="CI6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6" t="str" cm="1">
        <f t="array" ref="CJ6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6" t="str" cm="1">
        <f t="array" ref="CK6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6" t="e" cm="1">
        <f t="array" ref="CL6">_xlfn.SINGLE(IF(WEEKDAY(Customer_Revenue[[#Headers],[1/10/2022]]) =Freq8[[#This Row],[Day]:[Day]], _xlfn.XLOOKUP(_xlfn.NUMBERVALUE(LEFT(Freq8[[#This Row],[cuid]:[cuid]], LEN(Freq8[[#This Row],[cuid]:[cuid]])-1)),#REF!,Customer_Revenue[1/10/2022]), ""))</f>
        <v>#REF!</v>
      </c>
      <c r="CM6" t="str" cm="1">
        <f t="array" ref="CM6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6" t="str" cm="1">
        <f t="array" ref="CN6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6" t="str" cm="1">
        <f t="array" ref="CO6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6" t="str" cm="1">
        <f t="array" ref="CP6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6" t="e" cm="1">
        <f t="array" ref="CQ6">_xlfn.SINGLE(IF(WEEKDAY(Customer_Revenue[[#Headers],[1/17/2022]]) =Freq8[[#This Row],[Day]:[Day]], _xlfn.XLOOKUP(_xlfn.NUMBERVALUE(LEFT(Freq8[[#This Row],[cuid]:[cuid]], LEN(Freq8[[#This Row],[cuid]:[cuid]])-1)),#REF!,Customer_Revenue[1/17/2022]), ""))</f>
        <v>#REF!</v>
      </c>
      <c r="CR6" t="str" cm="1">
        <f t="array" ref="CR6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6" t="str" cm="1">
        <f t="array" ref="CS6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6" t="str" cm="1">
        <f t="array" ref="CT6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6" t="str" cm="1">
        <f t="array" ref="CU6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6" t="e" cm="1">
        <f t="array" ref="CV6">_xlfn.SINGLE(IF(WEEKDAY(Customer_Revenue[[#Headers],[1/24/2022]]) =Freq8[[#This Row],[Day]:[Day]], _xlfn.XLOOKUP(_xlfn.NUMBERVALUE(LEFT(Freq8[[#This Row],[cuid]:[cuid]], LEN(Freq8[[#This Row],[cuid]:[cuid]])-1)),#REF!,Customer_Revenue[1/24/2022]), ""))</f>
        <v>#REF!</v>
      </c>
      <c r="CW6" t="str" cm="1">
        <f t="array" ref="CW6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6" t="str" cm="1">
        <f t="array" ref="CX6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6" t="str" cm="1">
        <f t="array" ref="CY6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6" t="str" cm="1">
        <f t="array" ref="CZ6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6" t="e" cm="1">
        <f t="array" ref="DA6">_xlfn.SINGLE(IF(WEEKDAY(Customer_Revenue[[#Headers],[1/31/2022]]) =Freq8[[#This Row],[Day]:[Day]], _xlfn.XLOOKUP(_xlfn.NUMBERVALUE(LEFT(Freq8[[#This Row],[cuid]:[cuid]], LEN(Freq8[[#This Row],[cuid]:[cuid]])-1)),#REF!,Customer_Revenue[1/31/2022]), ""))</f>
        <v>#REF!</v>
      </c>
      <c r="DB6" t="str" cm="1">
        <f t="array" ref="DB6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6" t="str" cm="1">
        <f t="array" ref="DC6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6" t="str" cm="1">
        <f t="array" ref="DD6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6" t="str" cm="1">
        <f t="array" ref="DE6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6" t="e" cm="1">
        <f t="array" ref="DF6">_xlfn.SINGLE(IF(WEEKDAY(Customer_Revenue[[#Headers],[2/7/2022]]) =Freq8[[#This Row],[Day]:[Day]], _xlfn.XLOOKUP(_xlfn.NUMBERVALUE(LEFT(Freq8[[#This Row],[cuid]:[cuid]], LEN(Freq8[[#This Row],[cuid]:[cuid]])-1)),#REF!,Customer_Revenue[2/7/2022]), ""))</f>
        <v>#REF!</v>
      </c>
      <c r="DG6" t="str" cm="1">
        <f t="array" ref="DG6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6" t="str" cm="1">
        <f t="array" ref="DH6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6" t="str" cm="1">
        <f t="array" ref="DI6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6" t="str" cm="1">
        <f t="array" ref="DJ6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6" t="e" cm="1">
        <f t="array" ref="DK6">_xlfn.SINGLE(IF(WEEKDAY(Customer_Revenue[[#Headers],[2/14/2022]]) =Freq8[[#This Row],[Day]:[Day]], _xlfn.XLOOKUP(_xlfn.NUMBERVALUE(LEFT(Freq8[[#This Row],[cuid]:[cuid]], LEN(Freq8[[#This Row],[cuid]:[cuid]])-1)),#REF!,Customer_Revenue[2/14/2022]), ""))</f>
        <v>#REF!</v>
      </c>
      <c r="DL6" t="str" cm="1">
        <f t="array" ref="DL6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6" t="str" cm="1">
        <f t="array" ref="DM6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6" t="str" cm="1">
        <f t="array" ref="DN6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6" t="str" cm="1">
        <f t="array" ref="DO6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6" t="e" cm="1">
        <f t="array" ref="DP6">_xlfn.SINGLE(IF(WEEKDAY(Customer_Revenue[[#Headers],[2/21/2022]]) =Freq8[[#This Row],[Day]:[Day]], _xlfn.XLOOKUP(_xlfn.NUMBERVALUE(LEFT(Freq8[[#This Row],[cuid]:[cuid]], LEN(Freq8[[#This Row],[cuid]:[cuid]])-1)),#REF!,Customer_Revenue[2/21/2022]), ""))</f>
        <v>#REF!</v>
      </c>
      <c r="DQ6" t="str" cm="1">
        <f t="array" ref="DQ6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6" t="str" cm="1">
        <f t="array" ref="DR6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6" t="str" cm="1">
        <f t="array" ref="DS6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6" t="str" cm="1">
        <f t="array" ref="DT6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6" t="e" cm="1">
        <f t="array" ref="DU6">_xlfn.SINGLE(IF(WEEKDAY(Customer_Revenue[[#Headers],[2/28/2022]]) =Freq8[[#This Row],[Day]:[Day]], _xlfn.XLOOKUP(_xlfn.NUMBERVALUE(LEFT(Freq8[[#This Row],[cuid]:[cuid]], LEN(Freq8[[#This Row],[cuid]:[cuid]])-1)),#REF!,Customer_Revenue[2/28/2022]), ""))</f>
        <v>#REF!</v>
      </c>
      <c r="DV6" t="str" cm="1">
        <f t="array" ref="DV6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6" t="str" cm="1">
        <f t="array" ref="DW6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6" t="str" cm="1">
        <f t="array" ref="DX6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6" t="str" cm="1">
        <f t="array" ref="DY6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6" t="e" cm="1">
        <f t="array" ref="DZ6">_xlfn.SINGLE(IF(WEEKDAY(Customer_Revenue[[#Headers],[3/7/2022]]) =Freq8[[#This Row],[Day]:[Day]], _xlfn.XLOOKUP(_xlfn.NUMBERVALUE(LEFT(Freq8[[#This Row],[cuid]:[cuid]], LEN(Freq8[[#This Row],[cuid]:[cuid]])-1)),#REF!,Customer_Revenue[3/7/2022]), ""))</f>
        <v>#REF!</v>
      </c>
      <c r="EA6" t="str" cm="1">
        <f t="array" ref="EA6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6" t="str" cm="1">
        <f t="array" ref="EB6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6" t="str" cm="1">
        <f t="array" ref="EC6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6" t="str" cm="1">
        <f t="array" ref="ED6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6" t="e" cm="1">
        <f t="array" ref="EE6">_xlfn.SINGLE(IF(WEEKDAY(Customer_Revenue[[#Headers],[3/14/2022]]) =Freq8[[#This Row],[Day]:[Day]], _xlfn.XLOOKUP(_xlfn.NUMBERVALUE(LEFT(Freq8[[#This Row],[cuid]:[cuid]], LEN(Freq8[[#This Row],[cuid]:[cuid]])-1)),#REF!,Customer_Revenue[3/14/2022]), ""))</f>
        <v>#REF!</v>
      </c>
      <c r="EF6" t="str" cm="1">
        <f t="array" ref="EF6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6" t="str" cm="1">
        <f t="array" ref="EG6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6" t="str" cm="1">
        <f t="array" ref="EH6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6" t="str" cm="1">
        <f t="array" ref="EI6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6" t="e" cm="1">
        <f t="array" ref="EJ6">_xlfn.SINGLE(IF(WEEKDAY(Customer_Revenue[[#Headers],[3/21/2022]]) =Freq8[[#This Row],[Day]:[Day]], _xlfn.XLOOKUP(_xlfn.NUMBERVALUE(LEFT(Freq8[[#This Row],[cuid]:[cuid]], LEN(Freq8[[#This Row],[cuid]:[cuid]])-1)),#REF!,Customer_Revenue[3/21/2022]), ""))</f>
        <v>#REF!</v>
      </c>
      <c r="EK6" t="str" cm="1">
        <f t="array" ref="EK6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6" t="str" cm="1">
        <f t="array" ref="EL6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6" t="str" cm="1">
        <f t="array" ref="EM6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6" t="str" cm="1">
        <f t="array" ref="EN6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6" t="e" cm="1">
        <f t="array" ref="EO6">_xlfn.SINGLE(IF(WEEKDAY(Customer_Revenue[[#Headers],[3/28/2022]]) =Freq8[[#This Row],[Day]:[Day]], _xlfn.XLOOKUP(_xlfn.NUMBERVALUE(LEFT(Freq8[[#This Row],[cuid]:[cuid]], LEN(Freq8[[#This Row],[cuid]:[cuid]])-1)),#REF!,Customer_Revenue[3/28/2022]), ""))</f>
        <v>#REF!</v>
      </c>
      <c r="EP6" t="str" cm="1">
        <f t="array" ref="EP6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6" t="str" cm="1">
        <f t="array" ref="EQ6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6" t="str" cm="1">
        <f t="array" ref="ER6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6" t="str" cm="1">
        <f t="array" ref="ES6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6" t="e" cm="1">
        <f t="array" ref="ET6">_xlfn.SINGLE(IF(WEEKDAY(Customer_Revenue[[#Headers],[4/4/2022]]) =Freq8[[#This Row],[Day]:[Day]], _xlfn.XLOOKUP(_xlfn.NUMBERVALUE(LEFT(Freq8[[#This Row],[cuid]:[cuid]], LEN(Freq8[[#This Row],[cuid]:[cuid]])-1)),#REF!,Customer_Revenue[4/4/2022]), ""))</f>
        <v>#REF!</v>
      </c>
      <c r="EU6" t="str" cm="1">
        <f t="array" ref="EU6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6" t="str" cm="1">
        <f t="array" ref="EV6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6" t="str" cm="1">
        <f t="array" ref="EW6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6" t="str" cm="1">
        <f t="array" ref="EX6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6" t="e" cm="1">
        <f t="array" ref="EY6">_xlfn.SINGLE(IF(WEEKDAY(Customer_Revenue[[#Headers],[4/11/2022]]) =Freq8[[#This Row],[Day]:[Day]], _xlfn.XLOOKUP(_xlfn.NUMBERVALUE(LEFT(Freq8[[#This Row],[cuid]:[cuid]], LEN(Freq8[[#This Row],[cuid]:[cuid]])-1)),#REF!,Customer_Revenue[4/11/2022]), ""))</f>
        <v>#REF!</v>
      </c>
      <c r="EZ6" t="str" cm="1">
        <f t="array" ref="EZ6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6" t="str" cm="1">
        <f t="array" ref="FA6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6" t="str" cm="1">
        <f t="array" ref="FB6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6" t="str" cm="1">
        <f t="array" ref="FC6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6" t="e" cm="1">
        <f t="array" ref="FD6">_xlfn.SINGLE(IF(WEEKDAY(Customer_Revenue[[#Headers],[4/18/2022]]) =Freq8[[#This Row],[Day]:[Day]], _xlfn.XLOOKUP(_xlfn.NUMBERVALUE(LEFT(Freq8[[#This Row],[cuid]:[cuid]], LEN(Freq8[[#This Row],[cuid]:[cuid]])-1)),#REF!,Customer_Revenue[4/18/2022]), ""))</f>
        <v>#REF!</v>
      </c>
      <c r="FE6" t="str" cm="1">
        <f t="array" ref="FE6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6" t="str" cm="1">
        <f t="array" ref="FF6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6" t="str" cm="1">
        <f t="array" ref="FG6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6" t="str" cm="1">
        <f t="array" ref="FH6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6" t="e" cm="1">
        <f t="array" ref="FI6">_xlfn.SINGLE(IF(WEEKDAY(Customer_Revenue[[#Headers],[4/25/2022]]) =Freq8[[#This Row],[Day]:[Day]], _xlfn.XLOOKUP(_xlfn.NUMBERVALUE(LEFT(Freq8[[#This Row],[cuid]:[cuid]], LEN(Freq8[[#This Row],[cuid]:[cuid]])-1)),#REF!,Customer_Revenue[4/25/2022]), ""))</f>
        <v>#REF!</v>
      </c>
      <c r="FJ6" t="str" cm="1">
        <f t="array" ref="FJ6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6" t="str" cm="1">
        <f t="array" ref="FK6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6" t="str" cm="1">
        <f t="array" ref="FL6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6" t="str" cm="1">
        <f t="array" ref="FM6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6" t="e" cm="1">
        <f t="array" ref="FN6">_xlfn.SINGLE(IF(WEEKDAY(Customer_Revenue[[#Headers],[5/2/2022]]) =Freq8[[#This Row],[Day]:[Day]], _xlfn.XLOOKUP(_xlfn.NUMBERVALUE(LEFT(Freq8[[#This Row],[cuid]:[cuid]], LEN(Freq8[[#This Row],[cuid]:[cuid]])-1)),#REF!,Customer_Revenue[5/2/2022]), ""))</f>
        <v>#REF!</v>
      </c>
      <c r="FO6" t="str" cm="1">
        <f t="array" ref="FO6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6" t="str" cm="1">
        <f t="array" ref="FP6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6" t="str" cm="1">
        <f t="array" ref="FQ6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6" t="str" cm="1">
        <f t="array" ref="FR6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6" t="e" cm="1">
        <f t="array" ref="FS6">_xlfn.SINGLE(IF(WEEKDAY(Customer_Revenue[[#Headers],[5/9/2022]]) =Freq8[[#This Row],[Day]:[Day]], _xlfn.XLOOKUP(_xlfn.NUMBERVALUE(LEFT(Freq8[[#This Row],[cuid]:[cuid]], LEN(Freq8[[#This Row],[cuid]:[cuid]])-1)),#REF!,Customer_Revenue[5/9/2022]), ""))</f>
        <v>#REF!</v>
      </c>
      <c r="FT6" t="str" cm="1">
        <f t="array" ref="FT6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6" t="str" cm="1">
        <f t="array" ref="FU6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6" t="str" cm="1">
        <f t="array" ref="FV6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6" t="str" cm="1">
        <f t="array" ref="FW6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6" t="e" cm="1">
        <f t="array" ref="FX6">_xlfn.SINGLE(IF(WEEKDAY(Customer_Revenue[[#Headers],[5/16/2022]]) =Freq8[[#This Row],[Day]:[Day]], _xlfn.XLOOKUP(_xlfn.NUMBERVALUE(LEFT(Freq8[[#This Row],[cuid]:[cuid]], LEN(Freq8[[#This Row],[cuid]:[cuid]])-1)),#REF!,Customer_Revenue[5/16/2022]), ""))</f>
        <v>#REF!</v>
      </c>
      <c r="FY6" t="str" cm="1">
        <f t="array" ref="FY6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6" t="str" cm="1">
        <f t="array" ref="FZ6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6" t="str" cm="1">
        <f t="array" ref="GA6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6" t="str" cm="1">
        <f t="array" ref="GB6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6" t="e" cm="1">
        <f t="array" ref="GC6">_xlfn.SINGLE(IF(WEEKDAY(Customer_Revenue[[#Headers],[5/23/2022]]) =Freq8[[#This Row],[Day]:[Day]], _xlfn.XLOOKUP(_xlfn.NUMBERVALUE(LEFT(Freq8[[#This Row],[cuid]:[cuid]], LEN(Freq8[[#This Row],[cuid]:[cuid]])-1)),#REF!,Customer_Revenue[5/23/2022]), ""))</f>
        <v>#REF!</v>
      </c>
      <c r="GD6" t="str" cm="1">
        <f t="array" ref="GD6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6" t="str" cm="1">
        <f t="array" ref="GE6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6" t="str" cm="1">
        <f t="array" ref="GF6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6" t="str" cm="1">
        <f t="array" ref="GG6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6" t="e" cm="1">
        <f t="array" ref="GH6">_xlfn.SINGLE(IF(WEEKDAY(Customer_Revenue[[#Headers],[5/30/2022]]) =Freq8[[#This Row],[Day]:[Day]], _xlfn.XLOOKUP(_xlfn.NUMBERVALUE(LEFT(Freq8[[#This Row],[cuid]:[cuid]], LEN(Freq8[[#This Row],[cuid]:[cuid]])-1)),#REF!,Customer_Revenue[5/30/2022]), ""))</f>
        <v>#REF!</v>
      </c>
      <c r="GI6" t="str" cm="1">
        <f t="array" ref="GI6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6" t="str" cm="1">
        <f t="array" ref="GJ6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6" t="str" cm="1">
        <f t="array" ref="GK6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6" t="str" cm="1">
        <f t="array" ref="GL6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6" t="e" cm="1">
        <f t="array" ref="GM6">_xlfn.SINGLE(IF(WEEKDAY(Customer_Revenue[[#Headers],[6/6/2022]]) =Freq8[[#This Row],[Day]:[Day]], _xlfn.XLOOKUP(_xlfn.NUMBERVALUE(LEFT(Freq8[[#This Row],[cuid]:[cuid]], LEN(Freq8[[#This Row],[cuid]:[cuid]])-1)),#REF!,Customer_Revenue[6/6/2022]), ""))</f>
        <v>#REF!</v>
      </c>
      <c r="GN6" t="str" cm="1">
        <f t="array" ref="GN6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6" t="str" cm="1">
        <f t="array" ref="GO6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6" t="str" cm="1">
        <f t="array" ref="GP6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6" t="str" cm="1">
        <f t="array" ref="GQ6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6" t="e" cm="1">
        <f t="array" ref="GR6">_xlfn.SINGLE(IF(WEEKDAY(Customer_Revenue[[#Headers],[6/13/2022]]) =Freq8[[#This Row],[Day]:[Day]], _xlfn.XLOOKUP(_xlfn.NUMBERVALUE(LEFT(Freq8[[#This Row],[cuid]:[cuid]], LEN(Freq8[[#This Row],[cuid]:[cuid]])-1)),#REF!,Customer_Revenue[6/13/2022]), ""))</f>
        <v>#REF!</v>
      </c>
      <c r="GS6" t="str" cm="1">
        <f t="array" ref="GS6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6" t="str" cm="1">
        <f t="array" ref="GT6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6" t="str" cm="1">
        <f t="array" ref="GU6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6" t="str" cm="1">
        <f t="array" ref="GV6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6" t="e" cm="1">
        <f t="array" ref="GW6">_xlfn.SINGLE(IF(WEEKDAY(Customer_Revenue[[#Headers],[6/20/2022]]) =Freq8[[#This Row],[Day]:[Day]], _xlfn.XLOOKUP(_xlfn.NUMBERVALUE(LEFT(Freq8[[#This Row],[cuid]:[cuid]], LEN(Freq8[[#This Row],[cuid]:[cuid]])-1)),#REF!,Customer_Revenue[6/20/2022]), ""))</f>
        <v>#REF!</v>
      </c>
      <c r="GX6" t="str" cm="1">
        <f t="array" ref="GX6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6" t="str" cm="1">
        <f t="array" ref="GY6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6" t="str" cm="1">
        <f t="array" ref="GZ6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6" t="str" cm="1">
        <f t="array" ref="HA6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6" t="e" cm="1">
        <f t="array" ref="HB6">_xlfn.SINGLE(IF(WEEKDAY(Customer_Revenue[[#Headers],[6/27/2022]]) =Freq8[[#This Row],[Day]:[Day]], _xlfn.XLOOKUP(_xlfn.NUMBERVALUE(LEFT(Freq8[[#This Row],[cuid]:[cuid]], LEN(Freq8[[#This Row],[cuid]:[cuid]])-1)),#REF!,Customer_Revenue[6/27/2022]), ""))</f>
        <v>#REF!</v>
      </c>
      <c r="HC6" t="str" cm="1">
        <f t="array" ref="HC6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6" t="str" cm="1">
        <f t="array" ref="HD6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6" t="str" cm="1">
        <f t="array" ref="HE6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7" spans="1:213" x14ac:dyDescent="0.3">
      <c r="A7" s="15" t="s">
        <v>218</v>
      </c>
      <c r="B7" s="16">
        <f>MATCH(RIGHT(Freq8[[#This Row],[cuid]], 1),{"M","T","W","R","F"},0)+1</f>
        <v>5</v>
      </c>
      <c r="C7" s="7">
        <f>IFERROR(AVERAGEIF(Freq8[[#This Row],[1/3/2022]:[3/31/2022]], "&gt;0"), 0)</f>
        <v>0</v>
      </c>
      <c r="D7" s="8">
        <f>IFERROR(AVEDEV(Freq8[[#This Row],[1/3/2022]:[3/31/2022]]),0)</f>
        <v>0</v>
      </c>
      <c r="E7" s="8">
        <f>IFERROR(MAX(0,Freq8[[#This Row],[Q1 Mean]]-Freq8[[#This Row],[Q1 Mean Absolute Deviation]]),0)</f>
        <v>0</v>
      </c>
      <c r="F7" s="8">
        <f>IFERROR(Freq8[[#This Row],[Q1 Mean]]+Freq8[[#This Row],[Q1 Mean Absolute Deviation]],0)</f>
        <v>0</v>
      </c>
      <c r="G7" s="7">
        <f>IFERROR(AVERAGEIF(Freq8[[#This Row],[4/1/2022]:[6/30/2022]], "&gt;0"),0)</f>
        <v>0</v>
      </c>
      <c r="H7" s="8">
        <f>IFERROR(AVEDEV(Freq8[[#This Row],[4/1/2022]:[6/30/2022]]),0)</f>
        <v>0</v>
      </c>
      <c r="I7" s="8">
        <f>IFERROR(MAX(0,Freq8[[#This Row],[Q2 Mean]]-Freq8[[#This Row],[Q2 Mean Absolute Deviation]]),0)</f>
        <v>0</v>
      </c>
      <c r="J7" s="8">
        <f>IFERROR(Freq8[[#This Row],[Q2 Mean]]+Freq8[[#This Row],[Q2 Mean Absolute Deviation]],0)</f>
        <v>0</v>
      </c>
      <c r="K7" s="7">
        <f>IFERROR(AVERAGEIF(#REF!, "&gt;0"),0)</f>
        <v>0</v>
      </c>
      <c r="L7" s="8">
        <f>IFERROR(AVEDEV(#REF!),0)</f>
        <v>0</v>
      </c>
      <c r="M7" s="8">
        <f>IFERROR(MAX(0,Freq8[[#This Row],[Q3 Mean]]-Freq8[[#This Row],[Q3 Mean Absolute Deviation]]),0)</f>
        <v>0</v>
      </c>
      <c r="N7" s="8">
        <f>IFERROR(Freq8[[#This Row],[Q3 Mean]]+Freq8[[#This Row],[Q3 Mean Absolute Deviation]],0)</f>
        <v>0</v>
      </c>
      <c r="O7" s="7">
        <f>IFERROR(AVERAGEIF(Freq8[[#This Row],[10/1/2021]:[3/31/2022]], "&gt;0"),0)</f>
        <v>0</v>
      </c>
      <c r="P7" s="8">
        <f>IFERROR(AVEDEV(Freq8[[#This Row],[10/1/2021]:[3/31/2022]]),0)</f>
        <v>0</v>
      </c>
      <c r="Q7" s="8">
        <f>IFERROR(MAX(0,Freq8[[#This Row],[Q4 Mean]]-Freq8[[#This Row],[Q4 Mean Absolute Deviation]]),0)</f>
        <v>0</v>
      </c>
      <c r="R7" s="8">
        <f>IFERROR(Freq8[[#This Row],[Q4 Mean]]+Freq8[[#This Row],[Q4 Mean Absolute Deviation]],0)</f>
        <v>0</v>
      </c>
      <c r="S7" t="str" cm="1">
        <f t="array" ref="S7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7" t="str" cm="1">
        <f t="array" ref="T7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7" t="str" cm="1">
        <f t="array" ref="U7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7" t="str" cm="1">
        <f t="array" ref="V7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7" t="e" cm="1">
        <f t="array" ref="W7">_xlfn.SINGLE(IF(WEEKDAY(Customer_Revenue[[#Headers],[10/7/2021]]) =Freq8[[#This Row],[Day]:[Day]], _xlfn.XLOOKUP(_xlfn.NUMBERVALUE(LEFT(Freq8[[#This Row],[cuid]:[cuid]], LEN(Freq8[[#This Row],[cuid]:[cuid]])-1)),#REF!,Customer_Revenue[10/7/2021]), ""))</f>
        <v>#REF!</v>
      </c>
      <c r="X7" t="str" cm="1">
        <f t="array" ref="X7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7" t="str" cm="1">
        <f t="array" ref="Y7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7" t="str" cm="1">
        <f t="array" ref="Z7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7" t="str" cm="1">
        <f t="array" ref="AA7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7" t="e" cm="1">
        <f t="array" ref="AB7">_xlfn.SINGLE(IF(WEEKDAY(Customer_Revenue[[#Headers],[10/14/2021]]) =Freq8[[#This Row],[Day]:[Day]], _xlfn.XLOOKUP(_xlfn.NUMBERVALUE(LEFT(Freq8[[#This Row],[cuid]:[cuid]], LEN(Freq8[[#This Row],[cuid]:[cuid]])-1)),#REF!,Customer_Revenue[10/14/2021]), ""))</f>
        <v>#REF!</v>
      </c>
      <c r="AC7" t="str" cm="1">
        <f t="array" ref="AC7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7" t="str" cm="1">
        <f t="array" ref="AD7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7" t="str" cm="1">
        <f t="array" ref="AE7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7" t="str" cm="1">
        <f t="array" ref="AF7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7" t="e" cm="1">
        <f t="array" ref="AG7">_xlfn.SINGLE(IF(WEEKDAY(Customer_Revenue[[#Headers],[10/21/2021]]) =Freq8[[#This Row],[Day]:[Day]], _xlfn.XLOOKUP(_xlfn.NUMBERVALUE(LEFT(Freq8[[#This Row],[cuid]:[cuid]], LEN(Freq8[[#This Row],[cuid]:[cuid]])-1)),#REF!,Customer_Revenue[10/21/2021]), ""))</f>
        <v>#REF!</v>
      </c>
      <c r="AH7" t="str" cm="1">
        <f t="array" ref="AH7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7" t="str" cm="1">
        <f t="array" ref="AI7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7" t="str" cm="1">
        <f t="array" ref="AJ7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7" t="str" cm="1">
        <f t="array" ref="AK7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7" t="e" cm="1">
        <f t="array" ref="AL7">_xlfn.SINGLE(IF(WEEKDAY(Customer_Revenue[[#Headers],[10/28/2021]]) =Freq8[[#This Row],[Day]:[Day]], _xlfn.XLOOKUP(_xlfn.NUMBERVALUE(LEFT(Freq8[[#This Row],[cuid]:[cuid]], LEN(Freq8[[#This Row],[cuid]:[cuid]])-1)),#REF!,Customer_Revenue[10/28/2021]), ""))</f>
        <v>#REF!</v>
      </c>
      <c r="AM7" t="str" cm="1">
        <f t="array" ref="AM7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7" t="str" cm="1">
        <f t="array" ref="AN7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7" t="str" cm="1">
        <f t="array" ref="AO7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7" t="str" cm="1">
        <f t="array" ref="AP7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7" t="e" cm="1">
        <f t="array" ref="AQ7">_xlfn.SINGLE(IF(WEEKDAY(Customer_Revenue[[#Headers],[11/4/2021]]) =Freq8[[#This Row],[Day]:[Day]], _xlfn.XLOOKUP(_xlfn.NUMBERVALUE(LEFT(Freq8[[#This Row],[cuid]:[cuid]], LEN(Freq8[[#This Row],[cuid]:[cuid]])-1)),#REF!,Customer_Revenue[11/4/2021]), ""))</f>
        <v>#REF!</v>
      </c>
      <c r="AR7" t="str" cm="1">
        <f t="array" ref="AR7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7" t="str" cm="1">
        <f t="array" ref="AS7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7" t="str" cm="1">
        <f t="array" ref="AT7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7" t="str" cm="1">
        <f t="array" ref="AU7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7" t="e" cm="1">
        <f t="array" ref="AV7">_xlfn.SINGLE(IF(WEEKDAY(Customer_Revenue[[#Headers],[11/11/2021]]) =Freq8[[#This Row],[Day]:[Day]], _xlfn.XLOOKUP(_xlfn.NUMBERVALUE(LEFT(Freq8[[#This Row],[cuid]:[cuid]], LEN(Freq8[[#This Row],[cuid]:[cuid]])-1)),#REF!,Customer_Revenue[11/11/2021]), ""))</f>
        <v>#REF!</v>
      </c>
      <c r="AW7" t="str" cm="1">
        <f t="array" ref="AW7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7" t="str" cm="1">
        <f t="array" ref="AX7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7" t="str" cm="1">
        <f t="array" ref="AY7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7" t="str" cm="1">
        <f t="array" ref="AZ7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7" t="e" cm="1">
        <f t="array" ref="BA7">_xlfn.SINGLE(IF(WEEKDAY(Customer_Revenue[[#Headers],[11/18/2021]]) =Freq8[[#This Row],[Day]:[Day]], _xlfn.XLOOKUP(_xlfn.NUMBERVALUE(LEFT(Freq8[[#This Row],[cuid]:[cuid]], LEN(Freq8[[#This Row],[cuid]:[cuid]])-1)),#REF!,Customer_Revenue[11/18/2021]), ""))</f>
        <v>#REF!</v>
      </c>
      <c r="BB7" t="str" cm="1">
        <f t="array" ref="BB7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7" t="str" cm="1">
        <f t="array" ref="BC7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7" t="str" cm="1">
        <f t="array" ref="BD7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7" t="str" cm="1">
        <f t="array" ref="BE7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7" t="e" cm="1">
        <f t="array" ref="BF7">_xlfn.SINGLE(IF(WEEKDAY(Customer_Revenue[[#Headers],[11/25/2021]]) =Freq8[[#This Row],[Day]:[Day]], _xlfn.XLOOKUP(_xlfn.NUMBERVALUE(LEFT(Freq8[[#This Row],[cuid]:[cuid]], LEN(Freq8[[#This Row],[cuid]:[cuid]])-1)),#REF!,Customer_Revenue[11/25/2021]), ""))</f>
        <v>#REF!</v>
      </c>
      <c r="BG7" t="str" cm="1">
        <f t="array" ref="BG7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7" t="str" cm="1">
        <f t="array" ref="BH7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7" t="str" cm="1">
        <f t="array" ref="BI7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7" t="str" cm="1">
        <f t="array" ref="BJ7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7" t="e" cm="1">
        <f t="array" ref="BK7">_xlfn.SINGLE(IF(WEEKDAY(Customer_Revenue[[#Headers],[12/2/2021]]) =Freq8[[#This Row],[Day]:[Day]], _xlfn.XLOOKUP(_xlfn.NUMBERVALUE(LEFT(Freq8[[#This Row],[cuid]:[cuid]], LEN(Freq8[[#This Row],[cuid]:[cuid]])-1)),#REF!,Customer_Revenue[12/2/2021]), ""))</f>
        <v>#REF!</v>
      </c>
      <c r="BL7" t="str" cm="1">
        <f t="array" ref="BL7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7" t="str" cm="1">
        <f t="array" ref="BM7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7" t="str" cm="1">
        <f t="array" ref="BN7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7" t="str" cm="1">
        <f t="array" ref="BO7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7" t="e" cm="1">
        <f t="array" ref="BP7">_xlfn.SINGLE(IF(WEEKDAY(Customer_Revenue[[#Headers],[12/9/2021]]) =Freq8[[#This Row],[Day]:[Day]], _xlfn.XLOOKUP(_xlfn.NUMBERVALUE(LEFT(Freq8[[#This Row],[cuid]:[cuid]], LEN(Freq8[[#This Row],[cuid]:[cuid]])-1)),#REF!,Customer_Revenue[12/9/2021]), ""))</f>
        <v>#REF!</v>
      </c>
      <c r="BQ7" t="str" cm="1">
        <f t="array" ref="BQ7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7" t="str" cm="1">
        <f t="array" ref="BR7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7" t="str" cm="1">
        <f t="array" ref="BS7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7" t="str" cm="1">
        <f t="array" ref="BT7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7" t="e" cm="1">
        <f t="array" ref="BU7">_xlfn.SINGLE(IF(WEEKDAY(Customer_Revenue[[#Headers],[12/16/2021]]) =Freq8[[#This Row],[Day]:[Day]], _xlfn.XLOOKUP(_xlfn.NUMBERVALUE(LEFT(Freq8[[#This Row],[cuid]:[cuid]], LEN(Freq8[[#This Row],[cuid]:[cuid]])-1)),#REF!,Customer_Revenue[12/16/2021]), ""))</f>
        <v>#REF!</v>
      </c>
      <c r="BV7" t="str" cm="1">
        <f t="array" ref="BV7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7" t="str" cm="1">
        <f t="array" ref="BW7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7" t="str" cm="1">
        <f t="array" ref="BX7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7" t="str" cm="1">
        <f t="array" ref="BY7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7" t="e" cm="1">
        <f t="array" ref="BZ7">_xlfn.SINGLE(IF(WEEKDAY(Customer_Revenue[[#Headers],[12/23/2021]]) =Freq8[[#This Row],[Day]:[Day]], _xlfn.XLOOKUP(_xlfn.NUMBERVALUE(LEFT(Freq8[[#This Row],[cuid]:[cuid]], LEN(Freq8[[#This Row],[cuid]:[cuid]])-1)),#REF!,Customer_Revenue[12/23/2021]), ""))</f>
        <v>#REF!</v>
      </c>
      <c r="CA7" t="str" cm="1">
        <f t="array" ref="CA7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7" t="str" cm="1">
        <f t="array" ref="CB7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7" t="str" cm="1">
        <f t="array" ref="CC7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7" t="str" cm="1">
        <f t="array" ref="CD7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7" t="e" cm="1">
        <f t="array" ref="CE7">_xlfn.SINGLE(IF(WEEKDAY(Customer_Revenue[[#Headers],[12/30/2021]]) =Freq8[[#This Row],[Day]:[Day]], _xlfn.XLOOKUP(_xlfn.NUMBERVALUE(LEFT(Freq8[[#This Row],[cuid]:[cuid]], LEN(Freq8[[#This Row],[cuid]:[cuid]])-1)),#REF!,Customer_Revenue[12/30/2021]), ""))</f>
        <v>#REF!</v>
      </c>
      <c r="CF7" t="str" cm="1">
        <f t="array" ref="CF7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7" t="str" cm="1">
        <f t="array" ref="CG7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7" t="str" cm="1">
        <f t="array" ref="CH7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7" t="str" cm="1">
        <f t="array" ref="CI7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7" t="e" cm="1">
        <f t="array" ref="CJ7">_xlfn.SINGLE(IF(WEEKDAY(Customer_Revenue[[#Headers],[1/6/2022]]) =Freq8[[#This Row],[Day]:[Day]], _xlfn.XLOOKUP(_xlfn.NUMBERVALUE(LEFT(Freq8[[#This Row],[cuid]:[cuid]], LEN(Freq8[[#This Row],[cuid]:[cuid]])-1)),#REF!,Customer_Revenue[1/6/2022]), ""))</f>
        <v>#REF!</v>
      </c>
      <c r="CK7" t="str" cm="1">
        <f t="array" ref="CK7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7" t="str" cm="1">
        <f t="array" ref="CL7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7" t="str" cm="1">
        <f t="array" ref="CM7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7" t="str" cm="1">
        <f t="array" ref="CN7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7" t="e" cm="1">
        <f t="array" ref="CO7">_xlfn.SINGLE(IF(WEEKDAY(Customer_Revenue[[#Headers],[1/13/2022]]) =Freq8[[#This Row],[Day]:[Day]], _xlfn.XLOOKUP(_xlfn.NUMBERVALUE(LEFT(Freq8[[#This Row],[cuid]:[cuid]], LEN(Freq8[[#This Row],[cuid]:[cuid]])-1)),#REF!,Customer_Revenue[1/13/2022]), ""))</f>
        <v>#REF!</v>
      </c>
      <c r="CP7" t="str" cm="1">
        <f t="array" ref="CP7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7" t="str" cm="1">
        <f t="array" ref="CQ7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7" t="str" cm="1">
        <f t="array" ref="CR7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7" t="str" cm="1">
        <f t="array" ref="CS7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7" t="e" cm="1">
        <f t="array" ref="CT7">_xlfn.SINGLE(IF(WEEKDAY(Customer_Revenue[[#Headers],[1/20/2022]]) =Freq8[[#This Row],[Day]:[Day]], _xlfn.XLOOKUP(_xlfn.NUMBERVALUE(LEFT(Freq8[[#This Row],[cuid]:[cuid]], LEN(Freq8[[#This Row],[cuid]:[cuid]])-1)),#REF!,Customer_Revenue[1/20/2022]), ""))</f>
        <v>#REF!</v>
      </c>
      <c r="CU7" t="str" cm="1">
        <f t="array" ref="CU7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7" t="str" cm="1">
        <f t="array" ref="CV7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7" t="str" cm="1">
        <f t="array" ref="CW7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7" t="str" cm="1">
        <f t="array" ref="CX7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7" t="e" cm="1">
        <f t="array" ref="CY7">_xlfn.SINGLE(IF(WEEKDAY(Customer_Revenue[[#Headers],[1/27/2022]]) =Freq8[[#This Row],[Day]:[Day]], _xlfn.XLOOKUP(_xlfn.NUMBERVALUE(LEFT(Freq8[[#This Row],[cuid]:[cuid]], LEN(Freq8[[#This Row],[cuid]:[cuid]])-1)),#REF!,Customer_Revenue[1/27/2022]), ""))</f>
        <v>#REF!</v>
      </c>
      <c r="CZ7" t="str" cm="1">
        <f t="array" ref="CZ7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7" t="str" cm="1">
        <f t="array" ref="DA7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7" t="str" cm="1">
        <f t="array" ref="DB7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7" t="str" cm="1">
        <f t="array" ref="DC7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7" t="e" cm="1">
        <f t="array" ref="DD7">_xlfn.SINGLE(IF(WEEKDAY(Customer_Revenue[[#Headers],[2/3/2022]]) =Freq8[[#This Row],[Day]:[Day]], _xlfn.XLOOKUP(_xlfn.NUMBERVALUE(LEFT(Freq8[[#This Row],[cuid]:[cuid]], LEN(Freq8[[#This Row],[cuid]:[cuid]])-1)),#REF!,Customer_Revenue[2/3/2022]), ""))</f>
        <v>#REF!</v>
      </c>
      <c r="DE7" t="str" cm="1">
        <f t="array" ref="DE7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7" t="str" cm="1">
        <f t="array" ref="DF7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7" t="str" cm="1">
        <f t="array" ref="DG7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7" t="str" cm="1">
        <f t="array" ref="DH7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7" t="e" cm="1">
        <f t="array" ref="DI7">_xlfn.SINGLE(IF(WEEKDAY(Customer_Revenue[[#Headers],[2/10/2022]]) =Freq8[[#This Row],[Day]:[Day]], _xlfn.XLOOKUP(_xlfn.NUMBERVALUE(LEFT(Freq8[[#This Row],[cuid]:[cuid]], LEN(Freq8[[#This Row],[cuid]:[cuid]])-1)),#REF!,Customer_Revenue[2/10/2022]), ""))</f>
        <v>#REF!</v>
      </c>
      <c r="DJ7" t="str" cm="1">
        <f t="array" ref="DJ7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7" t="str" cm="1">
        <f t="array" ref="DK7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7" t="str" cm="1">
        <f t="array" ref="DL7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7" t="str" cm="1">
        <f t="array" ref="DM7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7" t="e" cm="1">
        <f t="array" ref="DN7">_xlfn.SINGLE(IF(WEEKDAY(Customer_Revenue[[#Headers],[2/17/2022]]) =Freq8[[#This Row],[Day]:[Day]], _xlfn.XLOOKUP(_xlfn.NUMBERVALUE(LEFT(Freq8[[#This Row],[cuid]:[cuid]], LEN(Freq8[[#This Row],[cuid]:[cuid]])-1)),#REF!,Customer_Revenue[2/17/2022]), ""))</f>
        <v>#REF!</v>
      </c>
      <c r="DO7" t="str" cm="1">
        <f t="array" ref="DO7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7" t="str" cm="1">
        <f t="array" ref="DP7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7" t="str" cm="1">
        <f t="array" ref="DQ7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7" t="str" cm="1">
        <f t="array" ref="DR7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7" t="e" cm="1">
        <f t="array" ref="DS7">_xlfn.SINGLE(IF(WEEKDAY(Customer_Revenue[[#Headers],[2/24/2022]]) =Freq8[[#This Row],[Day]:[Day]], _xlfn.XLOOKUP(_xlfn.NUMBERVALUE(LEFT(Freq8[[#This Row],[cuid]:[cuid]], LEN(Freq8[[#This Row],[cuid]:[cuid]])-1)),#REF!,Customer_Revenue[2/24/2022]), ""))</f>
        <v>#REF!</v>
      </c>
      <c r="DT7" t="str" cm="1">
        <f t="array" ref="DT7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7" t="str" cm="1">
        <f t="array" ref="DU7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7" t="str" cm="1">
        <f t="array" ref="DV7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7" t="str" cm="1">
        <f t="array" ref="DW7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7" t="e" cm="1">
        <f t="array" ref="DX7">_xlfn.SINGLE(IF(WEEKDAY(Customer_Revenue[[#Headers],[3/3/2022]]) =Freq8[[#This Row],[Day]:[Day]], _xlfn.XLOOKUP(_xlfn.NUMBERVALUE(LEFT(Freq8[[#This Row],[cuid]:[cuid]], LEN(Freq8[[#This Row],[cuid]:[cuid]])-1)),#REF!,Customer_Revenue[3/3/2022]), ""))</f>
        <v>#REF!</v>
      </c>
      <c r="DY7" t="str" cm="1">
        <f t="array" ref="DY7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7" t="str" cm="1">
        <f t="array" ref="DZ7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7" t="str" cm="1">
        <f t="array" ref="EA7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7" t="str" cm="1">
        <f t="array" ref="EB7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7" t="e" cm="1">
        <f t="array" ref="EC7">_xlfn.SINGLE(IF(WEEKDAY(Customer_Revenue[[#Headers],[3/10/2022]]) =Freq8[[#This Row],[Day]:[Day]], _xlfn.XLOOKUP(_xlfn.NUMBERVALUE(LEFT(Freq8[[#This Row],[cuid]:[cuid]], LEN(Freq8[[#This Row],[cuid]:[cuid]])-1)),#REF!,Customer_Revenue[3/10/2022]), ""))</f>
        <v>#REF!</v>
      </c>
      <c r="ED7" t="str" cm="1">
        <f t="array" ref="ED7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7" t="str" cm="1">
        <f t="array" ref="EE7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7" t="str" cm="1">
        <f t="array" ref="EF7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7" t="str" cm="1">
        <f t="array" ref="EG7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7" t="e" cm="1">
        <f t="array" ref="EH7">_xlfn.SINGLE(IF(WEEKDAY(Customer_Revenue[[#Headers],[3/17/2022]]) =Freq8[[#This Row],[Day]:[Day]], _xlfn.XLOOKUP(_xlfn.NUMBERVALUE(LEFT(Freq8[[#This Row],[cuid]:[cuid]], LEN(Freq8[[#This Row],[cuid]:[cuid]])-1)),#REF!,Customer_Revenue[3/17/2022]), ""))</f>
        <v>#REF!</v>
      </c>
      <c r="EI7" t="str" cm="1">
        <f t="array" ref="EI7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7" t="str" cm="1">
        <f t="array" ref="EJ7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7" t="str" cm="1">
        <f t="array" ref="EK7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7" t="str" cm="1">
        <f t="array" ref="EL7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7" t="e" cm="1">
        <f t="array" ref="EM7">_xlfn.SINGLE(IF(WEEKDAY(Customer_Revenue[[#Headers],[3/24/2022]]) =Freq8[[#This Row],[Day]:[Day]], _xlfn.XLOOKUP(_xlfn.NUMBERVALUE(LEFT(Freq8[[#This Row],[cuid]:[cuid]], LEN(Freq8[[#This Row],[cuid]:[cuid]])-1)),#REF!,Customer_Revenue[3/24/2022]), ""))</f>
        <v>#REF!</v>
      </c>
      <c r="EN7" t="str" cm="1">
        <f t="array" ref="EN7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7" t="str" cm="1">
        <f t="array" ref="EO7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7" t="str" cm="1">
        <f t="array" ref="EP7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7" t="str" cm="1">
        <f t="array" ref="EQ7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7" t="e" cm="1">
        <f t="array" ref="ER7">_xlfn.SINGLE(IF(WEEKDAY(Customer_Revenue[[#Headers],[3/31/2022]]) =Freq8[[#This Row],[Day]:[Day]], _xlfn.XLOOKUP(_xlfn.NUMBERVALUE(LEFT(Freq8[[#This Row],[cuid]:[cuid]], LEN(Freq8[[#This Row],[cuid]:[cuid]])-1)),#REF!,Customer_Revenue[3/31/2022]), ""))</f>
        <v>#REF!</v>
      </c>
      <c r="ES7" t="str" cm="1">
        <f t="array" ref="ES7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7" t="str" cm="1">
        <f t="array" ref="ET7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7" t="str" cm="1">
        <f t="array" ref="EU7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7" t="str" cm="1">
        <f t="array" ref="EV7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7" t="e" cm="1">
        <f t="array" ref="EW7">_xlfn.SINGLE(IF(WEEKDAY(Customer_Revenue[[#Headers],[4/7/2022]]) =Freq8[[#This Row],[Day]:[Day]], _xlfn.XLOOKUP(_xlfn.NUMBERVALUE(LEFT(Freq8[[#This Row],[cuid]:[cuid]], LEN(Freq8[[#This Row],[cuid]:[cuid]])-1)),#REF!,Customer_Revenue[4/7/2022]), ""))</f>
        <v>#REF!</v>
      </c>
      <c r="EX7" t="str" cm="1">
        <f t="array" ref="EX7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7" t="str" cm="1">
        <f t="array" ref="EY7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7" t="str" cm="1">
        <f t="array" ref="EZ7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7" t="str" cm="1">
        <f t="array" ref="FA7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7" t="e" cm="1">
        <f t="array" ref="FB7">_xlfn.SINGLE(IF(WEEKDAY(Customer_Revenue[[#Headers],[4/14/2022]]) =Freq8[[#This Row],[Day]:[Day]], _xlfn.XLOOKUP(_xlfn.NUMBERVALUE(LEFT(Freq8[[#This Row],[cuid]:[cuid]], LEN(Freq8[[#This Row],[cuid]:[cuid]])-1)),#REF!,Customer_Revenue[4/14/2022]), ""))</f>
        <v>#REF!</v>
      </c>
      <c r="FC7" t="str" cm="1">
        <f t="array" ref="FC7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7" t="str" cm="1">
        <f t="array" ref="FD7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7" t="str" cm="1">
        <f t="array" ref="FE7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7" t="str" cm="1">
        <f t="array" ref="FF7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7" t="e" cm="1">
        <f t="array" ref="FG7">_xlfn.SINGLE(IF(WEEKDAY(Customer_Revenue[[#Headers],[4/21/2022]]) =Freq8[[#This Row],[Day]:[Day]], _xlfn.XLOOKUP(_xlfn.NUMBERVALUE(LEFT(Freq8[[#This Row],[cuid]:[cuid]], LEN(Freq8[[#This Row],[cuid]:[cuid]])-1)),#REF!,Customer_Revenue[4/21/2022]), ""))</f>
        <v>#REF!</v>
      </c>
      <c r="FH7" t="str" cm="1">
        <f t="array" ref="FH7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7" t="str" cm="1">
        <f t="array" ref="FI7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7" t="str" cm="1">
        <f t="array" ref="FJ7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7" t="str" cm="1">
        <f t="array" ref="FK7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7" t="e" cm="1">
        <f t="array" ref="FL7">_xlfn.SINGLE(IF(WEEKDAY(Customer_Revenue[[#Headers],[4/28/2022]]) =Freq8[[#This Row],[Day]:[Day]], _xlfn.XLOOKUP(_xlfn.NUMBERVALUE(LEFT(Freq8[[#This Row],[cuid]:[cuid]], LEN(Freq8[[#This Row],[cuid]:[cuid]])-1)),#REF!,Customer_Revenue[4/28/2022]), ""))</f>
        <v>#REF!</v>
      </c>
      <c r="FM7" t="str" cm="1">
        <f t="array" ref="FM7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7" t="str" cm="1">
        <f t="array" ref="FN7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7" t="str" cm="1">
        <f t="array" ref="FO7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7" t="str" cm="1">
        <f t="array" ref="FP7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7" t="e" cm="1">
        <f t="array" ref="FQ7">_xlfn.SINGLE(IF(WEEKDAY(Customer_Revenue[[#Headers],[5/5/2022]]) =Freq8[[#This Row],[Day]:[Day]], _xlfn.XLOOKUP(_xlfn.NUMBERVALUE(LEFT(Freq8[[#This Row],[cuid]:[cuid]], LEN(Freq8[[#This Row],[cuid]:[cuid]])-1)),#REF!,Customer_Revenue[5/5/2022]), ""))</f>
        <v>#REF!</v>
      </c>
      <c r="FR7" t="str" cm="1">
        <f t="array" ref="FR7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7" t="str" cm="1">
        <f t="array" ref="FS7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7" t="str" cm="1">
        <f t="array" ref="FT7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7" t="str" cm="1">
        <f t="array" ref="FU7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7" t="e" cm="1">
        <f t="array" ref="FV7">_xlfn.SINGLE(IF(WEEKDAY(Customer_Revenue[[#Headers],[5/12/2022]]) =Freq8[[#This Row],[Day]:[Day]], _xlfn.XLOOKUP(_xlfn.NUMBERVALUE(LEFT(Freq8[[#This Row],[cuid]:[cuid]], LEN(Freq8[[#This Row],[cuid]:[cuid]])-1)),#REF!,Customer_Revenue[5/12/2022]), ""))</f>
        <v>#REF!</v>
      </c>
      <c r="FW7" t="str" cm="1">
        <f t="array" ref="FW7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7" t="str" cm="1">
        <f t="array" ref="FX7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7" t="str" cm="1">
        <f t="array" ref="FY7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7" t="str" cm="1">
        <f t="array" ref="FZ7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7" t="e" cm="1">
        <f t="array" ref="GA7">_xlfn.SINGLE(IF(WEEKDAY(Customer_Revenue[[#Headers],[5/19/2022]]) =Freq8[[#This Row],[Day]:[Day]], _xlfn.XLOOKUP(_xlfn.NUMBERVALUE(LEFT(Freq8[[#This Row],[cuid]:[cuid]], LEN(Freq8[[#This Row],[cuid]:[cuid]])-1)),#REF!,Customer_Revenue[5/19/2022]), ""))</f>
        <v>#REF!</v>
      </c>
      <c r="GB7" t="str" cm="1">
        <f t="array" ref="GB7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7" t="str" cm="1">
        <f t="array" ref="GC7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7" t="str" cm="1">
        <f t="array" ref="GD7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7" t="str" cm="1">
        <f t="array" ref="GE7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7" t="e" cm="1">
        <f t="array" ref="GF7">_xlfn.SINGLE(IF(WEEKDAY(Customer_Revenue[[#Headers],[5/26/2022]]) =Freq8[[#This Row],[Day]:[Day]], _xlfn.XLOOKUP(_xlfn.NUMBERVALUE(LEFT(Freq8[[#This Row],[cuid]:[cuid]], LEN(Freq8[[#This Row],[cuid]:[cuid]])-1)),#REF!,Customer_Revenue[5/26/2022]), ""))</f>
        <v>#REF!</v>
      </c>
      <c r="GG7" t="str" cm="1">
        <f t="array" ref="GG7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7" t="str" cm="1">
        <f t="array" ref="GH7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7" t="str" cm="1">
        <f t="array" ref="GI7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7" t="str" cm="1">
        <f t="array" ref="GJ7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7" t="e" cm="1">
        <f t="array" ref="GK7">_xlfn.SINGLE(IF(WEEKDAY(Customer_Revenue[[#Headers],[6/2/2022]]) =Freq8[[#This Row],[Day]:[Day]], _xlfn.XLOOKUP(_xlfn.NUMBERVALUE(LEFT(Freq8[[#This Row],[cuid]:[cuid]], LEN(Freq8[[#This Row],[cuid]:[cuid]])-1)),#REF!,Customer_Revenue[6/2/2022]), ""))</f>
        <v>#REF!</v>
      </c>
      <c r="GL7" t="str" cm="1">
        <f t="array" ref="GL7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7" t="str" cm="1">
        <f t="array" ref="GM7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7" t="str" cm="1">
        <f t="array" ref="GN7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7" t="str" cm="1">
        <f t="array" ref="GO7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7" t="e" cm="1">
        <f t="array" ref="GP7">_xlfn.SINGLE(IF(WEEKDAY(Customer_Revenue[[#Headers],[6/9/2022]]) =Freq8[[#This Row],[Day]:[Day]], _xlfn.XLOOKUP(_xlfn.NUMBERVALUE(LEFT(Freq8[[#This Row],[cuid]:[cuid]], LEN(Freq8[[#This Row],[cuid]:[cuid]])-1)),#REF!,Customer_Revenue[6/9/2022]), ""))</f>
        <v>#REF!</v>
      </c>
      <c r="GQ7" t="str" cm="1">
        <f t="array" ref="GQ7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7" t="str" cm="1">
        <f t="array" ref="GR7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7" t="str" cm="1">
        <f t="array" ref="GS7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7" t="str" cm="1">
        <f t="array" ref="GT7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7" t="e" cm="1">
        <f t="array" ref="GU7">_xlfn.SINGLE(IF(WEEKDAY(Customer_Revenue[[#Headers],[6/16/2022]]) =Freq8[[#This Row],[Day]:[Day]], _xlfn.XLOOKUP(_xlfn.NUMBERVALUE(LEFT(Freq8[[#This Row],[cuid]:[cuid]], LEN(Freq8[[#This Row],[cuid]:[cuid]])-1)),#REF!,Customer_Revenue[6/16/2022]), ""))</f>
        <v>#REF!</v>
      </c>
      <c r="GV7" t="str" cm="1">
        <f t="array" ref="GV7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7" t="str" cm="1">
        <f t="array" ref="GW7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7" t="str" cm="1">
        <f t="array" ref="GX7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7" t="str" cm="1">
        <f t="array" ref="GY7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7" t="e" cm="1">
        <f t="array" ref="GZ7">_xlfn.SINGLE(IF(WEEKDAY(Customer_Revenue[[#Headers],[6/23/2022]]) =Freq8[[#This Row],[Day]:[Day]], _xlfn.XLOOKUP(_xlfn.NUMBERVALUE(LEFT(Freq8[[#This Row],[cuid]:[cuid]], LEN(Freq8[[#This Row],[cuid]:[cuid]])-1)),#REF!,Customer_Revenue[6/23/2022]), ""))</f>
        <v>#REF!</v>
      </c>
      <c r="HA7" t="str" cm="1">
        <f t="array" ref="HA7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7" t="str" cm="1">
        <f t="array" ref="HB7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7" t="str" cm="1">
        <f t="array" ref="HC7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7" t="str" cm="1">
        <f t="array" ref="HD7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7" t="e" cm="1">
        <f t="array" ref="HE7">_xlfn.SINGLE(IF(WEEKDAY(Customer_Revenue[[#Headers],[6/30/2022]]) =Freq8[[#This Row],[Day]:[Day]], _xlfn.XLOOKUP(_xlfn.NUMBERVALUE(LEFT(Freq8[[#This Row],[cuid]:[cuid]], LEN(Freq8[[#This Row],[cuid]:[cuid]])-1)),#REF!,Customer_Revenue[6/30/2022]), ""))</f>
        <v>#REF!</v>
      </c>
    </row>
    <row r="8" spans="1:213" x14ac:dyDescent="0.3">
      <c r="A8" s="15" t="s">
        <v>219</v>
      </c>
      <c r="B8" s="16">
        <f>MATCH(RIGHT(Freq8[[#This Row],[cuid]], 1),{"M","T","W","R","F"},0)+1</f>
        <v>6</v>
      </c>
      <c r="C8" s="7">
        <f>IFERROR(AVERAGEIF(Freq8[[#This Row],[1/3/2022]:[3/31/2022]], "&gt;0"), 0)</f>
        <v>0</v>
      </c>
      <c r="D8" s="8">
        <f>IFERROR(AVEDEV(Freq8[[#This Row],[1/3/2022]:[3/31/2022]]),0)</f>
        <v>0</v>
      </c>
      <c r="E8" s="8">
        <f>IFERROR(MAX(0,Freq8[[#This Row],[Q1 Mean]]-Freq8[[#This Row],[Q1 Mean Absolute Deviation]]),0)</f>
        <v>0</v>
      </c>
      <c r="F8" s="8">
        <f>IFERROR(Freq8[[#This Row],[Q1 Mean]]+Freq8[[#This Row],[Q1 Mean Absolute Deviation]],0)</f>
        <v>0</v>
      </c>
      <c r="G8" s="7">
        <f>IFERROR(AVERAGEIF(Freq8[[#This Row],[4/1/2022]:[6/30/2022]], "&gt;0"),0)</f>
        <v>0</v>
      </c>
      <c r="H8" s="8">
        <f>IFERROR(AVEDEV(Freq8[[#This Row],[4/1/2022]:[6/30/2022]]),0)</f>
        <v>0</v>
      </c>
      <c r="I8" s="8">
        <f>IFERROR(MAX(0,Freq8[[#This Row],[Q2 Mean]]-Freq8[[#This Row],[Q2 Mean Absolute Deviation]]),0)</f>
        <v>0</v>
      </c>
      <c r="J8" s="8">
        <f>IFERROR(Freq8[[#This Row],[Q2 Mean]]+Freq8[[#This Row],[Q2 Mean Absolute Deviation]],0)</f>
        <v>0</v>
      </c>
      <c r="K8" s="7">
        <f>IFERROR(AVERAGEIF(#REF!, "&gt;0"),0)</f>
        <v>0</v>
      </c>
      <c r="L8" s="8">
        <f>IFERROR(AVEDEV(#REF!),0)</f>
        <v>0</v>
      </c>
      <c r="M8" s="8">
        <f>IFERROR(MAX(0,Freq8[[#This Row],[Q3 Mean]]-Freq8[[#This Row],[Q3 Mean Absolute Deviation]]),0)</f>
        <v>0</v>
      </c>
      <c r="N8" s="8">
        <f>IFERROR(Freq8[[#This Row],[Q3 Mean]]+Freq8[[#This Row],[Q3 Mean Absolute Deviation]],0)</f>
        <v>0</v>
      </c>
      <c r="O8" s="7">
        <f>IFERROR(AVERAGEIF(Freq8[[#This Row],[10/1/2021]:[3/31/2022]], "&gt;0"),0)</f>
        <v>0</v>
      </c>
      <c r="P8" s="8">
        <f>IFERROR(AVEDEV(Freq8[[#This Row],[10/1/2021]:[3/31/2022]]),0)</f>
        <v>0</v>
      </c>
      <c r="Q8" s="8">
        <f>IFERROR(MAX(0,Freq8[[#This Row],[Q4 Mean]]-Freq8[[#This Row],[Q4 Mean Absolute Deviation]]),0)</f>
        <v>0</v>
      </c>
      <c r="R8" s="8">
        <f>IFERROR(Freq8[[#This Row],[Q4 Mean]]+Freq8[[#This Row],[Q4 Mean Absolute Deviation]],0)</f>
        <v>0</v>
      </c>
      <c r="S8" t="e" cm="1">
        <f t="array" ref="S8">_xlfn.SINGLE(IF(WEEKDAY(Customer_Revenue[[#Headers],[10/1/2021]]) =Freq8[[#This Row],[Day]:[Day]], _xlfn.XLOOKUP(_xlfn.NUMBERVALUE(LEFT(Freq8[[#This Row],[cuid]:[cuid]], LEN(Freq8[[#This Row],[cuid]:[cuid]])-1)),#REF!,Customer_Revenue[10/1/2021]), ""))</f>
        <v>#REF!</v>
      </c>
      <c r="T8" t="str" cm="1">
        <f t="array" ref="T8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8" t="str" cm="1">
        <f t="array" ref="U8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8" t="str" cm="1">
        <f t="array" ref="V8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8" t="str" cm="1">
        <f t="array" ref="W8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8" t="e" cm="1">
        <f t="array" ref="X8">_xlfn.SINGLE(IF(WEEKDAY(Customer_Revenue[[#Headers],[10/8/2021]]) =Freq8[[#This Row],[Day]:[Day]], _xlfn.XLOOKUP(_xlfn.NUMBERVALUE(LEFT(Freq8[[#This Row],[cuid]:[cuid]], LEN(Freq8[[#This Row],[cuid]:[cuid]])-1)),#REF!,Customer_Revenue[10/8/2021]), ""))</f>
        <v>#REF!</v>
      </c>
      <c r="Y8" t="str" cm="1">
        <f t="array" ref="Y8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8" t="str" cm="1">
        <f t="array" ref="Z8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8" t="str" cm="1">
        <f t="array" ref="AA8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8" t="str" cm="1">
        <f t="array" ref="AB8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8" t="e" cm="1">
        <f t="array" ref="AC8">_xlfn.SINGLE(IF(WEEKDAY(Customer_Revenue[[#Headers],[10/15/2021]]) =Freq8[[#This Row],[Day]:[Day]], _xlfn.XLOOKUP(_xlfn.NUMBERVALUE(LEFT(Freq8[[#This Row],[cuid]:[cuid]], LEN(Freq8[[#This Row],[cuid]:[cuid]])-1)),#REF!,Customer_Revenue[10/15/2021]), ""))</f>
        <v>#REF!</v>
      </c>
      <c r="AD8" t="str" cm="1">
        <f t="array" ref="AD8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8" t="str" cm="1">
        <f t="array" ref="AE8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8" t="str" cm="1">
        <f t="array" ref="AF8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8" t="str" cm="1">
        <f t="array" ref="AG8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8" t="e" cm="1">
        <f t="array" ref="AH8">_xlfn.SINGLE(IF(WEEKDAY(Customer_Revenue[[#Headers],[10/22/2021]]) =Freq8[[#This Row],[Day]:[Day]], _xlfn.XLOOKUP(_xlfn.NUMBERVALUE(LEFT(Freq8[[#This Row],[cuid]:[cuid]], LEN(Freq8[[#This Row],[cuid]:[cuid]])-1)),#REF!,Customer_Revenue[10/22/2021]), ""))</f>
        <v>#REF!</v>
      </c>
      <c r="AI8" t="str" cm="1">
        <f t="array" ref="AI8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8" t="str" cm="1">
        <f t="array" ref="AJ8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8" t="str" cm="1">
        <f t="array" ref="AK8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8" t="str" cm="1">
        <f t="array" ref="AL8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8" t="e" cm="1">
        <f t="array" ref="AM8">_xlfn.SINGLE(IF(WEEKDAY(Customer_Revenue[[#Headers],[10/29/2021]]) =Freq8[[#This Row],[Day]:[Day]], _xlfn.XLOOKUP(_xlfn.NUMBERVALUE(LEFT(Freq8[[#This Row],[cuid]:[cuid]], LEN(Freq8[[#This Row],[cuid]:[cuid]])-1)),#REF!,Customer_Revenue[10/29/2021]), ""))</f>
        <v>#REF!</v>
      </c>
      <c r="AN8" t="str" cm="1">
        <f t="array" ref="AN8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8" t="str" cm="1">
        <f t="array" ref="AO8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8" t="str" cm="1">
        <f t="array" ref="AP8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8" t="str" cm="1">
        <f t="array" ref="AQ8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8" t="e" cm="1">
        <f t="array" ref="AR8">_xlfn.SINGLE(IF(WEEKDAY(Customer_Revenue[[#Headers],[11/5/2021]]) =Freq8[[#This Row],[Day]:[Day]], _xlfn.XLOOKUP(_xlfn.NUMBERVALUE(LEFT(Freq8[[#This Row],[cuid]:[cuid]], LEN(Freq8[[#This Row],[cuid]:[cuid]])-1)),#REF!,Customer_Revenue[11/5/2021]), ""))</f>
        <v>#REF!</v>
      </c>
      <c r="AS8" t="str" cm="1">
        <f t="array" ref="AS8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8" t="str" cm="1">
        <f t="array" ref="AT8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8" t="str" cm="1">
        <f t="array" ref="AU8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8" t="str" cm="1">
        <f t="array" ref="AV8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8" t="e" cm="1">
        <f t="array" ref="AW8">_xlfn.SINGLE(IF(WEEKDAY(Customer_Revenue[[#Headers],[11/12/2021]]) =Freq8[[#This Row],[Day]:[Day]], _xlfn.XLOOKUP(_xlfn.NUMBERVALUE(LEFT(Freq8[[#This Row],[cuid]:[cuid]], LEN(Freq8[[#This Row],[cuid]:[cuid]])-1)),#REF!,Customer_Revenue[11/12/2021]), ""))</f>
        <v>#REF!</v>
      </c>
      <c r="AX8" t="str" cm="1">
        <f t="array" ref="AX8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8" t="str" cm="1">
        <f t="array" ref="AY8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8" t="str" cm="1">
        <f t="array" ref="AZ8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8" t="str" cm="1">
        <f t="array" ref="BA8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8" t="e" cm="1">
        <f t="array" ref="BB8">_xlfn.SINGLE(IF(WEEKDAY(Customer_Revenue[[#Headers],[11/19/2021]]) =Freq8[[#This Row],[Day]:[Day]], _xlfn.XLOOKUP(_xlfn.NUMBERVALUE(LEFT(Freq8[[#This Row],[cuid]:[cuid]], LEN(Freq8[[#This Row],[cuid]:[cuid]])-1)),#REF!,Customer_Revenue[11/19/2021]), ""))</f>
        <v>#REF!</v>
      </c>
      <c r="BC8" t="str" cm="1">
        <f t="array" ref="BC8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8" t="str" cm="1">
        <f t="array" ref="BD8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8" t="str" cm="1">
        <f t="array" ref="BE8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8" t="str" cm="1">
        <f t="array" ref="BF8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8" t="e" cm="1">
        <f t="array" ref="BG8">_xlfn.SINGLE(IF(WEEKDAY(Customer_Revenue[[#Headers],[11/26/2021]]) =Freq8[[#This Row],[Day]:[Day]], _xlfn.XLOOKUP(_xlfn.NUMBERVALUE(LEFT(Freq8[[#This Row],[cuid]:[cuid]], LEN(Freq8[[#This Row],[cuid]:[cuid]])-1)),#REF!,Customer_Revenue[11/26/2021]), ""))</f>
        <v>#REF!</v>
      </c>
      <c r="BH8" t="str" cm="1">
        <f t="array" ref="BH8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8" t="str" cm="1">
        <f t="array" ref="BI8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8" t="str" cm="1">
        <f t="array" ref="BJ8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8" t="str" cm="1">
        <f t="array" ref="BK8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8" t="e" cm="1">
        <f t="array" ref="BL8">_xlfn.SINGLE(IF(WEEKDAY(Customer_Revenue[[#Headers],[12/3/2021]]) =Freq8[[#This Row],[Day]:[Day]], _xlfn.XLOOKUP(_xlfn.NUMBERVALUE(LEFT(Freq8[[#This Row],[cuid]:[cuid]], LEN(Freq8[[#This Row],[cuid]:[cuid]])-1)),#REF!,Customer_Revenue[12/3/2021]), ""))</f>
        <v>#REF!</v>
      </c>
      <c r="BM8" t="str" cm="1">
        <f t="array" ref="BM8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8" t="str" cm="1">
        <f t="array" ref="BN8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8" t="str" cm="1">
        <f t="array" ref="BO8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8" t="str" cm="1">
        <f t="array" ref="BP8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8" t="e" cm="1">
        <f t="array" ref="BQ8">_xlfn.SINGLE(IF(WEEKDAY(Customer_Revenue[[#Headers],[12/10/2021]]) =Freq8[[#This Row],[Day]:[Day]], _xlfn.XLOOKUP(_xlfn.NUMBERVALUE(LEFT(Freq8[[#This Row],[cuid]:[cuid]], LEN(Freq8[[#This Row],[cuid]:[cuid]])-1)),#REF!,Customer_Revenue[12/10/2021]), ""))</f>
        <v>#REF!</v>
      </c>
      <c r="BR8" t="str" cm="1">
        <f t="array" ref="BR8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8" t="str" cm="1">
        <f t="array" ref="BS8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8" t="str" cm="1">
        <f t="array" ref="BT8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8" t="str" cm="1">
        <f t="array" ref="BU8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8" t="e" cm="1">
        <f t="array" ref="BV8">_xlfn.SINGLE(IF(WEEKDAY(Customer_Revenue[[#Headers],[12/17/2021]]) =Freq8[[#This Row],[Day]:[Day]], _xlfn.XLOOKUP(_xlfn.NUMBERVALUE(LEFT(Freq8[[#This Row],[cuid]:[cuid]], LEN(Freq8[[#This Row],[cuid]:[cuid]])-1)),#REF!,Customer_Revenue[12/17/2021]), ""))</f>
        <v>#REF!</v>
      </c>
      <c r="BW8" t="str" cm="1">
        <f t="array" ref="BW8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8" t="str" cm="1">
        <f t="array" ref="BX8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8" t="str" cm="1">
        <f t="array" ref="BY8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8" t="str" cm="1">
        <f t="array" ref="BZ8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8" t="e" cm="1">
        <f t="array" ref="CA8">_xlfn.SINGLE(IF(WEEKDAY(Customer_Revenue[[#Headers],[12/24/2021]]) =Freq8[[#This Row],[Day]:[Day]], _xlfn.XLOOKUP(_xlfn.NUMBERVALUE(LEFT(Freq8[[#This Row],[cuid]:[cuid]], LEN(Freq8[[#This Row],[cuid]:[cuid]])-1)),#REF!,Customer_Revenue[12/24/2021]), ""))</f>
        <v>#REF!</v>
      </c>
      <c r="CB8" t="str" cm="1">
        <f t="array" ref="CB8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8" t="str" cm="1">
        <f t="array" ref="CC8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8" t="str" cm="1">
        <f t="array" ref="CD8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8" t="str" cm="1">
        <f t="array" ref="CE8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8" t="e" cm="1">
        <f t="array" ref="CF8">_xlfn.SINGLE(IF(WEEKDAY(Customer_Revenue[[#Headers],[12/31/2021]]) =Freq8[[#This Row],[Day]:[Day]], _xlfn.XLOOKUP(_xlfn.NUMBERVALUE(LEFT(Freq8[[#This Row],[cuid]:[cuid]], LEN(Freq8[[#This Row],[cuid]:[cuid]])-1)),#REF!,Customer_Revenue[12/31/2021]), ""))</f>
        <v>#REF!</v>
      </c>
      <c r="CG8" t="str" cm="1">
        <f t="array" ref="CG8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8" t="str" cm="1">
        <f t="array" ref="CH8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8" t="str" cm="1">
        <f t="array" ref="CI8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8" t="str" cm="1">
        <f t="array" ref="CJ8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8" t="e" cm="1">
        <f t="array" ref="CK8">_xlfn.SINGLE(IF(WEEKDAY(Customer_Revenue[[#Headers],[1/7/2022]]) =Freq8[[#This Row],[Day]:[Day]], _xlfn.XLOOKUP(_xlfn.NUMBERVALUE(LEFT(Freq8[[#This Row],[cuid]:[cuid]], LEN(Freq8[[#This Row],[cuid]:[cuid]])-1)),#REF!,Customer_Revenue[1/7/2022]), ""))</f>
        <v>#REF!</v>
      </c>
      <c r="CL8" t="str" cm="1">
        <f t="array" ref="CL8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8" t="str" cm="1">
        <f t="array" ref="CM8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8" t="str" cm="1">
        <f t="array" ref="CN8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8" t="str" cm="1">
        <f t="array" ref="CO8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8" t="e" cm="1">
        <f t="array" ref="CP8">_xlfn.SINGLE(IF(WEEKDAY(Customer_Revenue[[#Headers],[1/14/2022]]) =Freq8[[#This Row],[Day]:[Day]], _xlfn.XLOOKUP(_xlfn.NUMBERVALUE(LEFT(Freq8[[#This Row],[cuid]:[cuid]], LEN(Freq8[[#This Row],[cuid]:[cuid]])-1)),#REF!,Customer_Revenue[1/14/2022]), ""))</f>
        <v>#REF!</v>
      </c>
      <c r="CQ8" t="str" cm="1">
        <f t="array" ref="CQ8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8" t="str" cm="1">
        <f t="array" ref="CR8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8" t="str" cm="1">
        <f t="array" ref="CS8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8" t="str" cm="1">
        <f t="array" ref="CT8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8" t="e" cm="1">
        <f t="array" ref="CU8">_xlfn.SINGLE(IF(WEEKDAY(Customer_Revenue[[#Headers],[1/21/2022]]) =Freq8[[#This Row],[Day]:[Day]], _xlfn.XLOOKUP(_xlfn.NUMBERVALUE(LEFT(Freq8[[#This Row],[cuid]:[cuid]], LEN(Freq8[[#This Row],[cuid]:[cuid]])-1)),#REF!,Customer_Revenue[1/21/2022]), ""))</f>
        <v>#REF!</v>
      </c>
      <c r="CV8" t="str" cm="1">
        <f t="array" ref="CV8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8" t="str" cm="1">
        <f t="array" ref="CW8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8" t="str" cm="1">
        <f t="array" ref="CX8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8" t="str" cm="1">
        <f t="array" ref="CY8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8" t="e" cm="1">
        <f t="array" ref="CZ8">_xlfn.SINGLE(IF(WEEKDAY(Customer_Revenue[[#Headers],[1/28/2022]]) =Freq8[[#This Row],[Day]:[Day]], _xlfn.XLOOKUP(_xlfn.NUMBERVALUE(LEFT(Freq8[[#This Row],[cuid]:[cuid]], LEN(Freq8[[#This Row],[cuid]:[cuid]])-1)),#REF!,Customer_Revenue[1/28/2022]), ""))</f>
        <v>#REF!</v>
      </c>
      <c r="DA8" t="str" cm="1">
        <f t="array" ref="DA8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8" t="str" cm="1">
        <f t="array" ref="DB8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8" t="str" cm="1">
        <f t="array" ref="DC8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8" t="str" cm="1">
        <f t="array" ref="DD8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8" t="e" cm="1">
        <f t="array" ref="DE8">_xlfn.SINGLE(IF(WEEKDAY(Customer_Revenue[[#Headers],[2/4/2022]]) =Freq8[[#This Row],[Day]:[Day]], _xlfn.XLOOKUP(_xlfn.NUMBERVALUE(LEFT(Freq8[[#This Row],[cuid]:[cuid]], LEN(Freq8[[#This Row],[cuid]:[cuid]])-1)),#REF!,Customer_Revenue[2/4/2022]), ""))</f>
        <v>#REF!</v>
      </c>
      <c r="DF8" t="str" cm="1">
        <f t="array" ref="DF8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8" t="str" cm="1">
        <f t="array" ref="DG8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8" t="str" cm="1">
        <f t="array" ref="DH8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8" t="str" cm="1">
        <f t="array" ref="DI8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8" t="e" cm="1">
        <f t="array" ref="DJ8">_xlfn.SINGLE(IF(WEEKDAY(Customer_Revenue[[#Headers],[2/11/2022]]) =Freq8[[#This Row],[Day]:[Day]], _xlfn.XLOOKUP(_xlfn.NUMBERVALUE(LEFT(Freq8[[#This Row],[cuid]:[cuid]], LEN(Freq8[[#This Row],[cuid]:[cuid]])-1)),#REF!,Customer_Revenue[2/11/2022]), ""))</f>
        <v>#REF!</v>
      </c>
      <c r="DK8" t="str" cm="1">
        <f t="array" ref="DK8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8" t="str" cm="1">
        <f t="array" ref="DL8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8" t="str" cm="1">
        <f t="array" ref="DM8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8" t="str" cm="1">
        <f t="array" ref="DN8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8" t="e" cm="1">
        <f t="array" ref="DO8">_xlfn.SINGLE(IF(WEEKDAY(Customer_Revenue[[#Headers],[2/18/2022]]) =Freq8[[#This Row],[Day]:[Day]], _xlfn.XLOOKUP(_xlfn.NUMBERVALUE(LEFT(Freq8[[#This Row],[cuid]:[cuid]], LEN(Freq8[[#This Row],[cuid]:[cuid]])-1)),#REF!,Customer_Revenue[2/18/2022]), ""))</f>
        <v>#REF!</v>
      </c>
      <c r="DP8" t="str" cm="1">
        <f t="array" ref="DP8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8" t="str" cm="1">
        <f t="array" ref="DQ8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8" t="str" cm="1">
        <f t="array" ref="DR8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8" t="str" cm="1">
        <f t="array" ref="DS8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8" t="e" cm="1">
        <f t="array" ref="DT8">_xlfn.SINGLE(IF(WEEKDAY(Customer_Revenue[[#Headers],[2/25/2022]]) =Freq8[[#This Row],[Day]:[Day]], _xlfn.XLOOKUP(_xlfn.NUMBERVALUE(LEFT(Freq8[[#This Row],[cuid]:[cuid]], LEN(Freq8[[#This Row],[cuid]:[cuid]])-1)),#REF!,Customer_Revenue[2/25/2022]), ""))</f>
        <v>#REF!</v>
      </c>
      <c r="DU8" t="str" cm="1">
        <f t="array" ref="DU8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8" t="str" cm="1">
        <f t="array" ref="DV8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8" t="str" cm="1">
        <f t="array" ref="DW8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8" t="str" cm="1">
        <f t="array" ref="DX8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8" t="e" cm="1">
        <f t="array" ref="DY8">_xlfn.SINGLE(IF(WEEKDAY(Customer_Revenue[[#Headers],[3/4/2022]]) =Freq8[[#This Row],[Day]:[Day]], _xlfn.XLOOKUP(_xlfn.NUMBERVALUE(LEFT(Freq8[[#This Row],[cuid]:[cuid]], LEN(Freq8[[#This Row],[cuid]:[cuid]])-1)),#REF!,Customer_Revenue[3/4/2022]), ""))</f>
        <v>#REF!</v>
      </c>
      <c r="DZ8" t="str" cm="1">
        <f t="array" ref="DZ8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8" t="str" cm="1">
        <f t="array" ref="EA8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8" t="str" cm="1">
        <f t="array" ref="EB8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8" t="str" cm="1">
        <f t="array" ref="EC8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8" t="e" cm="1">
        <f t="array" ref="ED8">_xlfn.SINGLE(IF(WEEKDAY(Customer_Revenue[[#Headers],[3/11/2022]]) =Freq8[[#This Row],[Day]:[Day]], _xlfn.XLOOKUP(_xlfn.NUMBERVALUE(LEFT(Freq8[[#This Row],[cuid]:[cuid]], LEN(Freq8[[#This Row],[cuid]:[cuid]])-1)),#REF!,Customer_Revenue[3/11/2022]), ""))</f>
        <v>#REF!</v>
      </c>
      <c r="EE8" t="str" cm="1">
        <f t="array" ref="EE8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8" t="str" cm="1">
        <f t="array" ref="EF8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8" t="str" cm="1">
        <f t="array" ref="EG8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8" t="str" cm="1">
        <f t="array" ref="EH8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8" t="e" cm="1">
        <f t="array" ref="EI8">_xlfn.SINGLE(IF(WEEKDAY(Customer_Revenue[[#Headers],[3/18/2022]]) =Freq8[[#This Row],[Day]:[Day]], _xlfn.XLOOKUP(_xlfn.NUMBERVALUE(LEFT(Freq8[[#This Row],[cuid]:[cuid]], LEN(Freq8[[#This Row],[cuid]:[cuid]])-1)),#REF!,Customer_Revenue[3/18/2022]), ""))</f>
        <v>#REF!</v>
      </c>
      <c r="EJ8" t="str" cm="1">
        <f t="array" ref="EJ8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8" t="str" cm="1">
        <f t="array" ref="EK8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8" t="str" cm="1">
        <f t="array" ref="EL8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8" t="str" cm="1">
        <f t="array" ref="EM8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8" t="e" cm="1">
        <f t="array" ref="EN8">_xlfn.SINGLE(IF(WEEKDAY(Customer_Revenue[[#Headers],[3/25/2022]]) =Freq8[[#This Row],[Day]:[Day]], _xlfn.XLOOKUP(_xlfn.NUMBERVALUE(LEFT(Freq8[[#This Row],[cuid]:[cuid]], LEN(Freq8[[#This Row],[cuid]:[cuid]])-1)),#REF!,Customer_Revenue[3/25/2022]), ""))</f>
        <v>#REF!</v>
      </c>
      <c r="EO8" t="str" cm="1">
        <f t="array" ref="EO8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8" t="str" cm="1">
        <f t="array" ref="EP8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8" t="str" cm="1">
        <f t="array" ref="EQ8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8" t="str" cm="1">
        <f t="array" ref="ER8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8" t="e" cm="1">
        <f t="array" ref="ES8">_xlfn.SINGLE(IF(WEEKDAY(Customer_Revenue[[#Headers],[4/1/2022]]) =Freq8[[#This Row],[Day]:[Day]], _xlfn.XLOOKUP(_xlfn.NUMBERVALUE(LEFT(Freq8[[#This Row],[cuid]:[cuid]], LEN(Freq8[[#This Row],[cuid]:[cuid]])-1)),#REF!,Customer_Revenue[4/1/2022]), ""))</f>
        <v>#REF!</v>
      </c>
      <c r="ET8" t="str" cm="1">
        <f t="array" ref="ET8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8" t="str" cm="1">
        <f t="array" ref="EU8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8" t="str" cm="1">
        <f t="array" ref="EV8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8" t="str" cm="1">
        <f t="array" ref="EW8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8" t="e" cm="1">
        <f t="array" ref="EX8">_xlfn.SINGLE(IF(WEEKDAY(Customer_Revenue[[#Headers],[4/8/2022]]) =Freq8[[#This Row],[Day]:[Day]], _xlfn.XLOOKUP(_xlfn.NUMBERVALUE(LEFT(Freq8[[#This Row],[cuid]:[cuid]], LEN(Freq8[[#This Row],[cuid]:[cuid]])-1)),#REF!,Customer_Revenue[4/8/2022]), ""))</f>
        <v>#REF!</v>
      </c>
      <c r="EY8" t="str" cm="1">
        <f t="array" ref="EY8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8" t="str" cm="1">
        <f t="array" ref="EZ8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8" t="str" cm="1">
        <f t="array" ref="FA8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8" t="str" cm="1">
        <f t="array" ref="FB8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8" t="e" cm="1">
        <f t="array" ref="FC8">_xlfn.SINGLE(IF(WEEKDAY(Customer_Revenue[[#Headers],[4/15/2022]]) =Freq8[[#This Row],[Day]:[Day]], _xlfn.XLOOKUP(_xlfn.NUMBERVALUE(LEFT(Freq8[[#This Row],[cuid]:[cuid]], LEN(Freq8[[#This Row],[cuid]:[cuid]])-1)),#REF!,Customer_Revenue[4/15/2022]), ""))</f>
        <v>#REF!</v>
      </c>
      <c r="FD8" t="str" cm="1">
        <f t="array" ref="FD8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8" t="str" cm="1">
        <f t="array" ref="FE8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8" t="str" cm="1">
        <f t="array" ref="FF8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8" t="str" cm="1">
        <f t="array" ref="FG8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8" t="e" cm="1">
        <f t="array" ref="FH8">_xlfn.SINGLE(IF(WEEKDAY(Customer_Revenue[[#Headers],[4/22/2022]]) =Freq8[[#This Row],[Day]:[Day]], _xlfn.XLOOKUP(_xlfn.NUMBERVALUE(LEFT(Freq8[[#This Row],[cuid]:[cuid]], LEN(Freq8[[#This Row],[cuid]:[cuid]])-1)),#REF!,Customer_Revenue[4/22/2022]), ""))</f>
        <v>#REF!</v>
      </c>
      <c r="FI8" t="str" cm="1">
        <f t="array" ref="FI8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8" t="str" cm="1">
        <f t="array" ref="FJ8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8" t="str" cm="1">
        <f t="array" ref="FK8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8" t="str" cm="1">
        <f t="array" ref="FL8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8" t="e" cm="1">
        <f t="array" ref="FM8">_xlfn.SINGLE(IF(WEEKDAY(Customer_Revenue[[#Headers],[4/29/2022]]) =Freq8[[#This Row],[Day]:[Day]], _xlfn.XLOOKUP(_xlfn.NUMBERVALUE(LEFT(Freq8[[#This Row],[cuid]:[cuid]], LEN(Freq8[[#This Row],[cuid]:[cuid]])-1)),#REF!,Customer_Revenue[4/29/2022]), ""))</f>
        <v>#REF!</v>
      </c>
      <c r="FN8" t="str" cm="1">
        <f t="array" ref="FN8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8" t="str" cm="1">
        <f t="array" ref="FO8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8" t="str" cm="1">
        <f t="array" ref="FP8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8" t="str" cm="1">
        <f t="array" ref="FQ8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8" t="e" cm="1">
        <f t="array" ref="FR8">_xlfn.SINGLE(IF(WEEKDAY(Customer_Revenue[[#Headers],[5/6/2022]]) =Freq8[[#This Row],[Day]:[Day]], _xlfn.XLOOKUP(_xlfn.NUMBERVALUE(LEFT(Freq8[[#This Row],[cuid]:[cuid]], LEN(Freq8[[#This Row],[cuid]:[cuid]])-1)),#REF!,Customer_Revenue[5/6/2022]), ""))</f>
        <v>#REF!</v>
      </c>
      <c r="FS8" t="str" cm="1">
        <f t="array" ref="FS8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8" t="str" cm="1">
        <f t="array" ref="FT8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8" t="str" cm="1">
        <f t="array" ref="FU8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8" t="str" cm="1">
        <f t="array" ref="FV8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8" t="e" cm="1">
        <f t="array" ref="FW8">_xlfn.SINGLE(IF(WEEKDAY(Customer_Revenue[[#Headers],[5/13/2022]]) =Freq8[[#This Row],[Day]:[Day]], _xlfn.XLOOKUP(_xlfn.NUMBERVALUE(LEFT(Freq8[[#This Row],[cuid]:[cuid]], LEN(Freq8[[#This Row],[cuid]:[cuid]])-1)),#REF!,Customer_Revenue[5/13/2022]), ""))</f>
        <v>#REF!</v>
      </c>
      <c r="FX8" t="str" cm="1">
        <f t="array" ref="FX8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8" t="str" cm="1">
        <f t="array" ref="FY8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8" t="str" cm="1">
        <f t="array" ref="FZ8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8" t="str" cm="1">
        <f t="array" ref="GA8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8" t="e" cm="1">
        <f t="array" ref="GB8">_xlfn.SINGLE(IF(WEEKDAY(Customer_Revenue[[#Headers],[5/20/2022]]) =Freq8[[#This Row],[Day]:[Day]], _xlfn.XLOOKUP(_xlfn.NUMBERVALUE(LEFT(Freq8[[#This Row],[cuid]:[cuid]], LEN(Freq8[[#This Row],[cuid]:[cuid]])-1)),#REF!,Customer_Revenue[5/20/2022]), ""))</f>
        <v>#REF!</v>
      </c>
      <c r="GC8" t="str" cm="1">
        <f t="array" ref="GC8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8" t="str" cm="1">
        <f t="array" ref="GD8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8" t="str" cm="1">
        <f t="array" ref="GE8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8" t="str" cm="1">
        <f t="array" ref="GF8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8" t="e" cm="1">
        <f t="array" ref="GG8">_xlfn.SINGLE(IF(WEEKDAY(Customer_Revenue[[#Headers],[5/27/2022]]) =Freq8[[#This Row],[Day]:[Day]], _xlfn.XLOOKUP(_xlfn.NUMBERVALUE(LEFT(Freq8[[#This Row],[cuid]:[cuid]], LEN(Freq8[[#This Row],[cuid]:[cuid]])-1)),#REF!,Customer_Revenue[5/27/2022]), ""))</f>
        <v>#REF!</v>
      </c>
      <c r="GH8" t="str" cm="1">
        <f t="array" ref="GH8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8" t="str" cm="1">
        <f t="array" ref="GI8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8" t="str" cm="1">
        <f t="array" ref="GJ8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8" t="str" cm="1">
        <f t="array" ref="GK8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8" t="e" cm="1">
        <f t="array" ref="GL8">_xlfn.SINGLE(IF(WEEKDAY(Customer_Revenue[[#Headers],[6/3/2022]]) =Freq8[[#This Row],[Day]:[Day]], _xlfn.XLOOKUP(_xlfn.NUMBERVALUE(LEFT(Freq8[[#This Row],[cuid]:[cuid]], LEN(Freq8[[#This Row],[cuid]:[cuid]])-1)),#REF!,Customer_Revenue[6/3/2022]), ""))</f>
        <v>#REF!</v>
      </c>
      <c r="GM8" t="str" cm="1">
        <f t="array" ref="GM8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8" t="str" cm="1">
        <f t="array" ref="GN8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8" t="str" cm="1">
        <f t="array" ref="GO8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8" t="str" cm="1">
        <f t="array" ref="GP8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8" t="e" cm="1">
        <f t="array" ref="GQ8">_xlfn.SINGLE(IF(WEEKDAY(Customer_Revenue[[#Headers],[6/10/2022]]) =Freq8[[#This Row],[Day]:[Day]], _xlfn.XLOOKUP(_xlfn.NUMBERVALUE(LEFT(Freq8[[#This Row],[cuid]:[cuid]], LEN(Freq8[[#This Row],[cuid]:[cuid]])-1)),#REF!,Customer_Revenue[6/10/2022]), ""))</f>
        <v>#REF!</v>
      </c>
      <c r="GR8" t="str" cm="1">
        <f t="array" ref="GR8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8" t="str" cm="1">
        <f t="array" ref="GS8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8" t="str" cm="1">
        <f t="array" ref="GT8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8" t="str" cm="1">
        <f t="array" ref="GU8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8" t="e" cm="1">
        <f t="array" ref="GV8">_xlfn.SINGLE(IF(WEEKDAY(Customer_Revenue[[#Headers],[6/17/2022]]) =Freq8[[#This Row],[Day]:[Day]], _xlfn.XLOOKUP(_xlfn.NUMBERVALUE(LEFT(Freq8[[#This Row],[cuid]:[cuid]], LEN(Freq8[[#This Row],[cuid]:[cuid]])-1)),#REF!,Customer_Revenue[6/17/2022]), ""))</f>
        <v>#REF!</v>
      </c>
      <c r="GW8" t="str" cm="1">
        <f t="array" ref="GW8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8" t="str" cm="1">
        <f t="array" ref="GX8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8" t="str" cm="1">
        <f t="array" ref="GY8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8" t="str" cm="1">
        <f t="array" ref="GZ8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8" t="e" cm="1">
        <f t="array" ref="HA8">_xlfn.SINGLE(IF(WEEKDAY(Customer_Revenue[[#Headers],[6/24/2022]]) =Freq8[[#This Row],[Day]:[Day]], _xlfn.XLOOKUP(_xlfn.NUMBERVALUE(LEFT(Freq8[[#This Row],[cuid]:[cuid]], LEN(Freq8[[#This Row],[cuid]:[cuid]])-1)),#REF!,Customer_Revenue[6/24/2022]), ""))</f>
        <v>#REF!</v>
      </c>
      <c r="HB8" t="str" cm="1">
        <f t="array" ref="HB8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8" t="str" cm="1">
        <f t="array" ref="HC8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8" t="str" cm="1">
        <f t="array" ref="HD8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8" t="str" cm="1">
        <f t="array" ref="HE8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9" spans="1:213" x14ac:dyDescent="0.3">
      <c r="A9" s="15" t="s">
        <v>220</v>
      </c>
      <c r="B9" s="16">
        <f>MATCH(RIGHT(Freq8[[#This Row],[cuid]], 1),{"M","T","W","R","F"},0)+1</f>
        <v>2</v>
      </c>
      <c r="C9" s="7">
        <f>IFERROR(AVERAGEIF(Freq8[[#This Row],[1/3/2022]:[3/31/2022]], "&gt;0"), 0)</f>
        <v>0</v>
      </c>
      <c r="D9" s="8">
        <f>IFERROR(AVEDEV(Freq8[[#This Row],[1/3/2022]:[3/31/2022]]),0)</f>
        <v>0</v>
      </c>
      <c r="E9" s="8">
        <f>IFERROR(MAX(0,Freq8[[#This Row],[Q1 Mean]]-Freq8[[#This Row],[Q1 Mean Absolute Deviation]]),0)</f>
        <v>0</v>
      </c>
      <c r="F9" s="8">
        <f>IFERROR(Freq8[[#This Row],[Q1 Mean]]+Freq8[[#This Row],[Q1 Mean Absolute Deviation]],0)</f>
        <v>0</v>
      </c>
      <c r="G9" s="7">
        <f>IFERROR(AVERAGEIF(Freq8[[#This Row],[4/1/2022]:[6/30/2022]], "&gt;0"),0)</f>
        <v>0</v>
      </c>
      <c r="H9" s="8">
        <f>IFERROR(AVEDEV(Freq8[[#This Row],[4/1/2022]:[6/30/2022]]),0)</f>
        <v>0</v>
      </c>
      <c r="I9" s="8">
        <f>IFERROR(MAX(0,Freq8[[#This Row],[Q2 Mean]]-Freq8[[#This Row],[Q2 Mean Absolute Deviation]]),0)</f>
        <v>0</v>
      </c>
      <c r="J9" s="8">
        <f>IFERROR(Freq8[[#This Row],[Q2 Mean]]+Freq8[[#This Row],[Q2 Mean Absolute Deviation]],0)</f>
        <v>0</v>
      </c>
      <c r="K9" s="7">
        <f>IFERROR(AVERAGEIF(#REF!, "&gt;0"),0)</f>
        <v>0</v>
      </c>
      <c r="L9" s="8">
        <f>IFERROR(AVEDEV(#REF!),0)</f>
        <v>0</v>
      </c>
      <c r="M9" s="8">
        <f>IFERROR(MAX(0,Freq8[[#This Row],[Q3 Mean]]-Freq8[[#This Row],[Q3 Mean Absolute Deviation]]),0)</f>
        <v>0</v>
      </c>
      <c r="N9" s="8">
        <f>IFERROR(Freq8[[#This Row],[Q3 Mean]]+Freq8[[#This Row],[Q3 Mean Absolute Deviation]],0)</f>
        <v>0</v>
      </c>
      <c r="O9" s="7">
        <f>IFERROR(AVERAGEIF(Freq8[[#This Row],[10/1/2021]:[3/31/2022]], "&gt;0"),0)</f>
        <v>0</v>
      </c>
      <c r="P9" s="8">
        <f>IFERROR(AVEDEV(Freq8[[#This Row],[10/1/2021]:[3/31/2022]]),0)</f>
        <v>0</v>
      </c>
      <c r="Q9" s="8">
        <f>IFERROR(MAX(0,Freq8[[#This Row],[Q4 Mean]]-Freq8[[#This Row],[Q4 Mean Absolute Deviation]]),0)</f>
        <v>0</v>
      </c>
      <c r="R9" s="8">
        <f>IFERROR(Freq8[[#This Row],[Q4 Mean]]+Freq8[[#This Row],[Q4 Mean Absolute Deviation]],0)</f>
        <v>0</v>
      </c>
      <c r="S9" t="str" cm="1">
        <f t="array" ref="S9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9" t="e" cm="1">
        <f t="array" ref="T9">_xlfn.SINGLE(IF(WEEKDAY(Customer_Revenue[[#Headers],[10/4/2021]]) =Freq8[[#This Row],[Day]:[Day]], _xlfn.XLOOKUP(_xlfn.NUMBERVALUE(LEFT(Freq8[[#This Row],[cuid]:[cuid]], LEN(Freq8[[#This Row],[cuid]:[cuid]])-1)),#REF!,Customer_Revenue[10/4/2021]), ""))</f>
        <v>#REF!</v>
      </c>
      <c r="U9" t="str" cm="1">
        <f t="array" ref="U9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9" t="str" cm="1">
        <f t="array" ref="V9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9" t="str" cm="1">
        <f t="array" ref="W9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9" t="str" cm="1">
        <f t="array" ref="X9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9" t="e" cm="1">
        <f t="array" ref="Y9">_xlfn.SINGLE(IF(WEEKDAY(Customer_Revenue[[#Headers],[10/11/2021]]) =Freq8[[#This Row],[Day]:[Day]], _xlfn.XLOOKUP(_xlfn.NUMBERVALUE(LEFT(Freq8[[#This Row],[cuid]:[cuid]], LEN(Freq8[[#This Row],[cuid]:[cuid]])-1)),#REF!,Customer_Revenue[10/11/2021]), ""))</f>
        <v>#REF!</v>
      </c>
      <c r="Z9" t="str" cm="1">
        <f t="array" ref="Z9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9" t="str" cm="1">
        <f t="array" ref="AA9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9" t="str" cm="1">
        <f t="array" ref="AB9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9" t="str" cm="1">
        <f t="array" ref="AC9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9" t="e" cm="1">
        <f t="array" ref="AD9">_xlfn.SINGLE(IF(WEEKDAY(Customer_Revenue[[#Headers],[10/18/2021]]) =Freq8[[#This Row],[Day]:[Day]], _xlfn.XLOOKUP(_xlfn.NUMBERVALUE(LEFT(Freq8[[#This Row],[cuid]:[cuid]], LEN(Freq8[[#This Row],[cuid]:[cuid]])-1)),#REF!,Customer_Revenue[10/18/2021]), ""))</f>
        <v>#REF!</v>
      </c>
      <c r="AE9" t="str" cm="1">
        <f t="array" ref="AE9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9" t="str" cm="1">
        <f t="array" ref="AF9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9" t="str" cm="1">
        <f t="array" ref="AG9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9" t="str" cm="1">
        <f t="array" ref="AH9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9" t="e" cm="1">
        <f t="array" ref="AI9">_xlfn.SINGLE(IF(WEEKDAY(Customer_Revenue[[#Headers],[10/25/2021]]) =Freq8[[#This Row],[Day]:[Day]], _xlfn.XLOOKUP(_xlfn.NUMBERVALUE(LEFT(Freq8[[#This Row],[cuid]:[cuid]], LEN(Freq8[[#This Row],[cuid]:[cuid]])-1)),#REF!,Customer_Revenue[10/25/2021]), ""))</f>
        <v>#REF!</v>
      </c>
      <c r="AJ9" t="str" cm="1">
        <f t="array" ref="AJ9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9" t="str" cm="1">
        <f t="array" ref="AK9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9" t="str" cm="1">
        <f t="array" ref="AL9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9" t="str" cm="1">
        <f t="array" ref="AM9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9" t="e" cm="1">
        <f t="array" ref="AN9">_xlfn.SINGLE(IF(WEEKDAY(Customer_Revenue[[#Headers],[11/1/2021]]) =Freq8[[#This Row],[Day]:[Day]], _xlfn.XLOOKUP(_xlfn.NUMBERVALUE(LEFT(Freq8[[#This Row],[cuid]:[cuid]], LEN(Freq8[[#This Row],[cuid]:[cuid]])-1)),#REF!,Customer_Revenue[11/1/2021]), ""))</f>
        <v>#REF!</v>
      </c>
      <c r="AO9" t="str" cm="1">
        <f t="array" ref="AO9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9" t="str" cm="1">
        <f t="array" ref="AP9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9" t="str" cm="1">
        <f t="array" ref="AQ9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9" t="str" cm="1">
        <f t="array" ref="AR9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9" t="e" cm="1">
        <f t="array" ref="AS9">_xlfn.SINGLE(IF(WEEKDAY(Customer_Revenue[[#Headers],[11/8/2021]]) =Freq8[[#This Row],[Day]:[Day]], _xlfn.XLOOKUP(_xlfn.NUMBERVALUE(LEFT(Freq8[[#This Row],[cuid]:[cuid]], LEN(Freq8[[#This Row],[cuid]:[cuid]])-1)),#REF!,Customer_Revenue[11/8/2021]), ""))</f>
        <v>#REF!</v>
      </c>
      <c r="AT9" t="str" cm="1">
        <f t="array" ref="AT9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9" t="str" cm="1">
        <f t="array" ref="AU9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9" t="str" cm="1">
        <f t="array" ref="AV9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9" t="str" cm="1">
        <f t="array" ref="AW9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9" t="e" cm="1">
        <f t="array" ref="AX9">_xlfn.SINGLE(IF(WEEKDAY(Customer_Revenue[[#Headers],[11/15/2021]]) =Freq8[[#This Row],[Day]:[Day]], _xlfn.XLOOKUP(_xlfn.NUMBERVALUE(LEFT(Freq8[[#This Row],[cuid]:[cuid]], LEN(Freq8[[#This Row],[cuid]:[cuid]])-1)),#REF!,Customer_Revenue[11/15/2021]), ""))</f>
        <v>#REF!</v>
      </c>
      <c r="AY9" t="str" cm="1">
        <f t="array" ref="AY9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9" t="str" cm="1">
        <f t="array" ref="AZ9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9" t="str" cm="1">
        <f t="array" ref="BA9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9" t="str" cm="1">
        <f t="array" ref="BB9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9" t="e" cm="1">
        <f t="array" ref="BC9">_xlfn.SINGLE(IF(WEEKDAY(Customer_Revenue[[#Headers],[11/22/2021]]) =Freq8[[#This Row],[Day]:[Day]], _xlfn.XLOOKUP(_xlfn.NUMBERVALUE(LEFT(Freq8[[#This Row],[cuid]:[cuid]], LEN(Freq8[[#This Row],[cuid]:[cuid]])-1)),#REF!,Customer_Revenue[11/22/2021]), ""))</f>
        <v>#REF!</v>
      </c>
      <c r="BD9" t="str" cm="1">
        <f t="array" ref="BD9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9" t="str" cm="1">
        <f t="array" ref="BE9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9" t="str" cm="1">
        <f t="array" ref="BF9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9" t="str" cm="1">
        <f t="array" ref="BG9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9" t="e" cm="1">
        <f t="array" ref="BH9">_xlfn.SINGLE(IF(WEEKDAY(Customer_Revenue[[#Headers],[11/29/2021]]) =Freq8[[#This Row],[Day]:[Day]], _xlfn.XLOOKUP(_xlfn.NUMBERVALUE(LEFT(Freq8[[#This Row],[cuid]:[cuid]], LEN(Freq8[[#This Row],[cuid]:[cuid]])-1)),#REF!,Customer_Revenue[11/29/2021]), ""))</f>
        <v>#REF!</v>
      </c>
      <c r="BI9" t="str" cm="1">
        <f t="array" ref="BI9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9" t="str" cm="1">
        <f t="array" ref="BJ9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9" t="str" cm="1">
        <f t="array" ref="BK9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9" t="str" cm="1">
        <f t="array" ref="BL9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9" t="e" cm="1">
        <f t="array" ref="BM9">_xlfn.SINGLE(IF(WEEKDAY(Customer_Revenue[[#Headers],[12/6/2021]]) =Freq8[[#This Row],[Day]:[Day]], _xlfn.XLOOKUP(_xlfn.NUMBERVALUE(LEFT(Freq8[[#This Row],[cuid]:[cuid]], LEN(Freq8[[#This Row],[cuid]:[cuid]])-1)),#REF!,Customer_Revenue[12/6/2021]), ""))</f>
        <v>#REF!</v>
      </c>
      <c r="BN9" t="str" cm="1">
        <f t="array" ref="BN9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9" t="str" cm="1">
        <f t="array" ref="BO9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9" t="str" cm="1">
        <f t="array" ref="BP9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9" t="str" cm="1">
        <f t="array" ref="BQ9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9" t="e" cm="1">
        <f t="array" ref="BR9">_xlfn.SINGLE(IF(WEEKDAY(Customer_Revenue[[#Headers],[12/13/2021]]) =Freq8[[#This Row],[Day]:[Day]], _xlfn.XLOOKUP(_xlfn.NUMBERVALUE(LEFT(Freq8[[#This Row],[cuid]:[cuid]], LEN(Freq8[[#This Row],[cuid]:[cuid]])-1)),#REF!,Customer_Revenue[12/13/2021]), ""))</f>
        <v>#REF!</v>
      </c>
      <c r="BS9" t="str" cm="1">
        <f t="array" ref="BS9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9" t="str" cm="1">
        <f t="array" ref="BT9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9" t="str" cm="1">
        <f t="array" ref="BU9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9" t="str" cm="1">
        <f t="array" ref="BV9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9" t="e" cm="1">
        <f t="array" ref="BW9">_xlfn.SINGLE(IF(WEEKDAY(Customer_Revenue[[#Headers],[12/20/2021]]) =Freq8[[#This Row],[Day]:[Day]], _xlfn.XLOOKUP(_xlfn.NUMBERVALUE(LEFT(Freq8[[#This Row],[cuid]:[cuid]], LEN(Freq8[[#This Row],[cuid]:[cuid]])-1)),#REF!,Customer_Revenue[12/20/2021]), ""))</f>
        <v>#REF!</v>
      </c>
      <c r="BX9" t="str" cm="1">
        <f t="array" ref="BX9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9" t="str" cm="1">
        <f t="array" ref="BY9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9" t="str" cm="1">
        <f t="array" ref="BZ9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9" t="str" cm="1">
        <f t="array" ref="CA9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9" t="e" cm="1">
        <f t="array" ref="CB9">_xlfn.SINGLE(IF(WEEKDAY(Customer_Revenue[[#Headers],[12/27/2021]]) =Freq8[[#This Row],[Day]:[Day]], _xlfn.XLOOKUP(_xlfn.NUMBERVALUE(LEFT(Freq8[[#This Row],[cuid]:[cuid]], LEN(Freq8[[#This Row],[cuid]:[cuid]])-1)),#REF!,Customer_Revenue[12/27/2021]), ""))</f>
        <v>#REF!</v>
      </c>
      <c r="CC9" t="str" cm="1">
        <f t="array" ref="CC9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9" t="str" cm="1">
        <f t="array" ref="CD9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9" t="str" cm="1">
        <f t="array" ref="CE9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9" t="str" cm="1">
        <f t="array" ref="CF9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9" t="e" cm="1">
        <f t="array" ref="CG9">_xlfn.SINGLE(IF(WEEKDAY(Customer_Revenue[[#Headers],[1/3/2022]]) =Freq8[[#This Row],[Day]:[Day]], _xlfn.XLOOKUP(_xlfn.NUMBERVALUE(LEFT(Freq8[[#This Row],[cuid]:[cuid]], LEN(Freq8[[#This Row],[cuid]:[cuid]])-1)),#REF!,Customer_Revenue[1/3/2022]), ""))</f>
        <v>#REF!</v>
      </c>
      <c r="CH9" t="str" cm="1">
        <f t="array" ref="CH9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9" t="str" cm="1">
        <f t="array" ref="CI9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9" t="str" cm="1">
        <f t="array" ref="CJ9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9" t="str" cm="1">
        <f t="array" ref="CK9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9" t="e" cm="1">
        <f t="array" ref="CL9">_xlfn.SINGLE(IF(WEEKDAY(Customer_Revenue[[#Headers],[1/10/2022]]) =Freq8[[#This Row],[Day]:[Day]], _xlfn.XLOOKUP(_xlfn.NUMBERVALUE(LEFT(Freq8[[#This Row],[cuid]:[cuid]], LEN(Freq8[[#This Row],[cuid]:[cuid]])-1)),#REF!,Customer_Revenue[1/10/2022]), ""))</f>
        <v>#REF!</v>
      </c>
      <c r="CM9" t="str" cm="1">
        <f t="array" ref="CM9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9" t="str" cm="1">
        <f t="array" ref="CN9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9" t="str" cm="1">
        <f t="array" ref="CO9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9" t="str" cm="1">
        <f t="array" ref="CP9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9" t="e" cm="1">
        <f t="array" ref="CQ9">_xlfn.SINGLE(IF(WEEKDAY(Customer_Revenue[[#Headers],[1/17/2022]]) =Freq8[[#This Row],[Day]:[Day]], _xlfn.XLOOKUP(_xlfn.NUMBERVALUE(LEFT(Freq8[[#This Row],[cuid]:[cuid]], LEN(Freq8[[#This Row],[cuid]:[cuid]])-1)),#REF!,Customer_Revenue[1/17/2022]), ""))</f>
        <v>#REF!</v>
      </c>
      <c r="CR9" t="str" cm="1">
        <f t="array" ref="CR9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9" t="str" cm="1">
        <f t="array" ref="CS9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9" t="str" cm="1">
        <f t="array" ref="CT9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9" t="str" cm="1">
        <f t="array" ref="CU9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9" t="e" cm="1">
        <f t="array" ref="CV9">_xlfn.SINGLE(IF(WEEKDAY(Customer_Revenue[[#Headers],[1/24/2022]]) =Freq8[[#This Row],[Day]:[Day]], _xlfn.XLOOKUP(_xlfn.NUMBERVALUE(LEFT(Freq8[[#This Row],[cuid]:[cuid]], LEN(Freq8[[#This Row],[cuid]:[cuid]])-1)),#REF!,Customer_Revenue[1/24/2022]), ""))</f>
        <v>#REF!</v>
      </c>
      <c r="CW9" t="str" cm="1">
        <f t="array" ref="CW9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9" t="str" cm="1">
        <f t="array" ref="CX9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9" t="str" cm="1">
        <f t="array" ref="CY9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9" t="str" cm="1">
        <f t="array" ref="CZ9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9" t="e" cm="1">
        <f t="array" ref="DA9">_xlfn.SINGLE(IF(WEEKDAY(Customer_Revenue[[#Headers],[1/31/2022]]) =Freq8[[#This Row],[Day]:[Day]], _xlfn.XLOOKUP(_xlfn.NUMBERVALUE(LEFT(Freq8[[#This Row],[cuid]:[cuid]], LEN(Freq8[[#This Row],[cuid]:[cuid]])-1)),#REF!,Customer_Revenue[1/31/2022]), ""))</f>
        <v>#REF!</v>
      </c>
      <c r="DB9" t="str" cm="1">
        <f t="array" ref="DB9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9" t="str" cm="1">
        <f t="array" ref="DC9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9" t="str" cm="1">
        <f t="array" ref="DD9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9" t="str" cm="1">
        <f t="array" ref="DE9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9" t="e" cm="1">
        <f t="array" ref="DF9">_xlfn.SINGLE(IF(WEEKDAY(Customer_Revenue[[#Headers],[2/7/2022]]) =Freq8[[#This Row],[Day]:[Day]], _xlfn.XLOOKUP(_xlfn.NUMBERVALUE(LEFT(Freq8[[#This Row],[cuid]:[cuid]], LEN(Freq8[[#This Row],[cuid]:[cuid]])-1)),#REF!,Customer_Revenue[2/7/2022]), ""))</f>
        <v>#REF!</v>
      </c>
      <c r="DG9" t="str" cm="1">
        <f t="array" ref="DG9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9" t="str" cm="1">
        <f t="array" ref="DH9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9" t="str" cm="1">
        <f t="array" ref="DI9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9" t="str" cm="1">
        <f t="array" ref="DJ9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9" t="e" cm="1">
        <f t="array" ref="DK9">_xlfn.SINGLE(IF(WEEKDAY(Customer_Revenue[[#Headers],[2/14/2022]]) =Freq8[[#This Row],[Day]:[Day]], _xlfn.XLOOKUP(_xlfn.NUMBERVALUE(LEFT(Freq8[[#This Row],[cuid]:[cuid]], LEN(Freq8[[#This Row],[cuid]:[cuid]])-1)),#REF!,Customer_Revenue[2/14/2022]), ""))</f>
        <v>#REF!</v>
      </c>
      <c r="DL9" t="str" cm="1">
        <f t="array" ref="DL9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9" t="str" cm="1">
        <f t="array" ref="DM9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9" t="str" cm="1">
        <f t="array" ref="DN9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9" t="str" cm="1">
        <f t="array" ref="DO9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9" t="e" cm="1">
        <f t="array" ref="DP9">_xlfn.SINGLE(IF(WEEKDAY(Customer_Revenue[[#Headers],[2/21/2022]]) =Freq8[[#This Row],[Day]:[Day]], _xlfn.XLOOKUP(_xlfn.NUMBERVALUE(LEFT(Freq8[[#This Row],[cuid]:[cuid]], LEN(Freq8[[#This Row],[cuid]:[cuid]])-1)),#REF!,Customer_Revenue[2/21/2022]), ""))</f>
        <v>#REF!</v>
      </c>
      <c r="DQ9" t="str" cm="1">
        <f t="array" ref="DQ9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9" t="str" cm="1">
        <f t="array" ref="DR9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9" t="str" cm="1">
        <f t="array" ref="DS9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9" t="str" cm="1">
        <f t="array" ref="DT9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9" t="e" cm="1">
        <f t="array" ref="DU9">_xlfn.SINGLE(IF(WEEKDAY(Customer_Revenue[[#Headers],[2/28/2022]]) =Freq8[[#This Row],[Day]:[Day]], _xlfn.XLOOKUP(_xlfn.NUMBERVALUE(LEFT(Freq8[[#This Row],[cuid]:[cuid]], LEN(Freq8[[#This Row],[cuid]:[cuid]])-1)),#REF!,Customer_Revenue[2/28/2022]), ""))</f>
        <v>#REF!</v>
      </c>
      <c r="DV9" t="str" cm="1">
        <f t="array" ref="DV9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9" t="str" cm="1">
        <f t="array" ref="DW9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9" t="str" cm="1">
        <f t="array" ref="DX9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9" t="str" cm="1">
        <f t="array" ref="DY9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9" t="e" cm="1">
        <f t="array" ref="DZ9">_xlfn.SINGLE(IF(WEEKDAY(Customer_Revenue[[#Headers],[3/7/2022]]) =Freq8[[#This Row],[Day]:[Day]], _xlfn.XLOOKUP(_xlfn.NUMBERVALUE(LEFT(Freq8[[#This Row],[cuid]:[cuid]], LEN(Freq8[[#This Row],[cuid]:[cuid]])-1)),#REF!,Customer_Revenue[3/7/2022]), ""))</f>
        <v>#REF!</v>
      </c>
      <c r="EA9" t="str" cm="1">
        <f t="array" ref="EA9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9" t="str" cm="1">
        <f t="array" ref="EB9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9" t="str" cm="1">
        <f t="array" ref="EC9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9" t="str" cm="1">
        <f t="array" ref="ED9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9" t="e" cm="1">
        <f t="array" ref="EE9">_xlfn.SINGLE(IF(WEEKDAY(Customer_Revenue[[#Headers],[3/14/2022]]) =Freq8[[#This Row],[Day]:[Day]], _xlfn.XLOOKUP(_xlfn.NUMBERVALUE(LEFT(Freq8[[#This Row],[cuid]:[cuid]], LEN(Freq8[[#This Row],[cuid]:[cuid]])-1)),#REF!,Customer_Revenue[3/14/2022]), ""))</f>
        <v>#REF!</v>
      </c>
      <c r="EF9" t="str" cm="1">
        <f t="array" ref="EF9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9" t="str" cm="1">
        <f t="array" ref="EG9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9" t="str" cm="1">
        <f t="array" ref="EH9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9" t="str" cm="1">
        <f t="array" ref="EI9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9" t="e" cm="1">
        <f t="array" ref="EJ9">_xlfn.SINGLE(IF(WEEKDAY(Customer_Revenue[[#Headers],[3/21/2022]]) =Freq8[[#This Row],[Day]:[Day]], _xlfn.XLOOKUP(_xlfn.NUMBERVALUE(LEFT(Freq8[[#This Row],[cuid]:[cuid]], LEN(Freq8[[#This Row],[cuid]:[cuid]])-1)),#REF!,Customer_Revenue[3/21/2022]), ""))</f>
        <v>#REF!</v>
      </c>
      <c r="EK9" t="str" cm="1">
        <f t="array" ref="EK9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9" t="str" cm="1">
        <f t="array" ref="EL9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9" t="str" cm="1">
        <f t="array" ref="EM9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9" t="str" cm="1">
        <f t="array" ref="EN9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9" t="e" cm="1">
        <f t="array" ref="EO9">_xlfn.SINGLE(IF(WEEKDAY(Customer_Revenue[[#Headers],[3/28/2022]]) =Freq8[[#This Row],[Day]:[Day]], _xlfn.XLOOKUP(_xlfn.NUMBERVALUE(LEFT(Freq8[[#This Row],[cuid]:[cuid]], LEN(Freq8[[#This Row],[cuid]:[cuid]])-1)),#REF!,Customer_Revenue[3/28/2022]), ""))</f>
        <v>#REF!</v>
      </c>
      <c r="EP9" t="str" cm="1">
        <f t="array" ref="EP9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9" t="str" cm="1">
        <f t="array" ref="EQ9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9" t="str" cm="1">
        <f t="array" ref="ER9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9" t="str" cm="1">
        <f t="array" ref="ES9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9" t="e" cm="1">
        <f t="array" ref="ET9">_xlfn.SINGLE(IF(WEEKDAY(Customer_Revenue[[#Headers],[4/4/2022]]) =Freq8[[#This Row],[Day]:[Day]], _xlfn.XLOOKUP(_xlfn.NUMBERVALUE(LEFT(Freq8[[#This Row],[cuid]:[cuid]], LEN(Freq8[[#This Row],[cuid]:[cuid]])-1)),#REF!,Customer_Revenue[4/4/2022]), ""))</f>
        <v>#REF!</v>
      </c>
      <c r="EU9" t="str" cm="1">
        <f t="array" ref="EU9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9" t="str" cm="1">
        <f t="array" ref="EV9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9" t="str" cm="1">
        <f t="array" ref="EW9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9" t="str" cm="1">
        <f t="array" ref="EX9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9" t="e" cm="1">
        <f t="array" ref="EY9">_xlfn.SINGLE(IF(WEEKDAY(Customer_Revenue[[#Headers],[4/11/2022]]) =Freq8[[#This Row],[Day]:[Day]], _xlfn.XLOOKUP(_xlfn.NUMBERVALUE(LEFT(Freq8[[#This Row],[cuid]:[cuid]], LEN(Freq8[[#This Row],[cuid]:[cuid]])-1)),#REF!,Customer_Revenue[4/11/2022]), ""))</f>
        <v>#REF!</v>
      </c>
      <c r="EZ9" t="str" cm="1">
        <f t="array" ref="EZ9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9" t="str" cm="1">
        <f t="array" ref="FA9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9" t="str" cm="1">
        <f t="array" ref="FB9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9" t="str" cm="1">
        <f t="array" ref="FC9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9" t="e" cm="1">
        <f t="array" ref="FD9">_xlfn.SINGLE(IF(WEEKDAY(Customer_Revenue[[#Headers],[4/18/2022]]) =Freq8[[#This Row],[Day]:[Day]], _xlfn.XLOOKUP(_xlfn.NUMBERVALUE(LEFT(Freq8[[#This Row],[cuid]:[cuid]], LEN(Freq8[[#This Row],[cuid]:[cuid]])-1)),#REF!,Customer_Revenue[4/18/2022]), ""))</f>
        <v>#REF!</v>
      </c>
      <c r="FE9" t="str" cm="1">
        <f t="array" ref="FE9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9" t="str" cm="1">
        <f t="array" ref="FF9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9" t="str" cm="1">
        <f t="array" ref="FG9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9" t="str" cm="1">
        <f t="array" ref="FH9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9" t="e" cm="1">
        <f t="array" ref="FI9">_xlfn.SINGLE(IF(WEEKDAY(Customer_Revenue[[#Headers],[4/25/2022]]) =Freq8[[#This Row],[Day]:[Day]], _xlfn.XLOOKUP(_xlfn.NUMBERVALUE(LEFT(Freq8[[#This Row],[cuid]:[cuid]], LEN(Freq8[[#This Row],[cuid]:[cuid]])-1)),#REF!,Customer_Revenue[4/25/2022]), ""))</f>
        <v>#REF!</v>
      </c>
      <c r="FJ9" t="str" cm="1">
        <f t="array" ref="FJ9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9" t="str" cm="1">
        <f t="array" ref="FK9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9" t="str" cm="1">
        <f t="array" ref="FL9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9" t="str" cm="1">
        <f t="array" ref="FM9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9" t="e" cm="1">
        <f t="array" ref="FN9">_xlfn.SINGLE(IF(WEEKDAY(Customer_Revenue[[#Headers],[5/2/2022]]) =Freq8[[#This Row],[Day]:[Day]], _xlfn.XLOOKUP(_xlfn.NUMBERVALUE(LEFT(Freq8[[#This Row],[cuid]:[cuid]], LEN(Freq8[[#This Row],[cuid]:[cuid]])-1)),#REF!,Customer_Revenue[5/2/2022]), ""))</f>
        <v>#REF!</v>
      </c>
      <c r="FO9" t="str" cm="1">
        <f t="array" ref="FO9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9" t="str" cm="1">
        <f t="array" ref="FP9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9" t="str" cm="1">
        <f t="array" ref="FQ9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9" t="str" cm="1">
        <f t="array" ref="FR9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9" t="e" cm="1">
        <f t="array" ref="FS9">_xlfn.SINGLE(IF(WEEKDAY(Customer_Revenue[[#Headers],[5/9/2022]]) =Freq8[[#This Row],[Day]:[Day]], _xlfn.XLOOKUP(_xlfn.NUMBERVALUE(LEFT(Freq8[[#This Row],[cuid]:[cuid]], LEN(Freq8[[#This Row],[cuid]:[cuid]])-1)),#REF!,Customer_Revenue[5/9/2022]), ""))</f>
        <v>#REF!</v>
      </c>
      <c r="FT9" t="str" cm="1">
        <f t="array" ref="FT9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9" t="str" cm="1">
        <f t="array" ref="FU9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9" t="str" cm="1">
        <f t="array" ref="FV9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9" t="str" cm="1">
        <f t="array" ref="FW9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9" t="e" cm="1">
        <f t="array" ref="FX9">_xlfn.SINGLE(IF(WEEKDAY(Customer_Revenue[[#Headers],[5/16/2022]]) =Freq8[[#This Row],[Day]:[Day]], _xlfn.XLOOKUP(_xlfn.NUMBERVALUE(LEFT(Freq8[[#This Row],[cuid]:[cuid]], LEN(Freq8[[#This Row],[cuid]:[cuid]])-1)),#REF!,Customer_Revenue[5/16/2022]), ""))</f>
        <v>#REF!</v>
      </c>
      <c r="FY9" t="str" cm="1">
        <f t="array" ref="FY9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9" t="str" cm="1">
        <f t="array" ref="FZ9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9" t="str" cm="1">
        <f t="array" ref="GA9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9" t="str" cm="1">
        <f t="array" ref="GB9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9" t="e" cm="1">
        <f t="array" ref="GC9">_xlfn.SINGLE(IF(WEEKDAY(Customer_Revenue[[#Headers],[5/23/2022]]) =Freq8[[#This Row],[Day]:[Day]], _xlfn.XLOOKUP(_xlfn.NUMBERVALUE(LEFT(Freq8[[#This Row],[cuid]:[cuid]], LEN(Freq8[[#This Row],[cuid]:[cuid]])-1)),#REF!,Customer_Revenue[5/23/2022]), ""))</f>
        <v>#REF!</v>
      </c>
      <c r="GD9" t="str" cm="1">
        <f t="array" ref="GD9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9" t="str" cm="1">
        <f t="array" ref="GE9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9" t="str" cm="1">
        <f t="array" ref="GF9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9" t="str" cm="1">
        <f t="array" ref="GG9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9" t="e" cm="1">
        <f t="array" ref="GH9">_xlfn.SINGLE(IF(WEEKDAY(Customer_Revenue[[#Headers],[5/30/2022]]) =Freq8[[#This Row],[Day]:[Day]], _xlfn.XLOOKUP(_xlfn.NUMBERVALUE(LEFT(Freq8[[#This Row],[cuid]:[cuid]], LEN(Freq8[[#This Row],[cuid]:[cuid]])-1)),#REF!,Customer_Revenue[5/30/2022]), ""))</f>
        <v>#REF!</v>
      </c>
      <c r="GI9" t="str" cm="1">
        <f t="array" ref="GI9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9" t="str" cm="1">
        <f t="array" ref="GJ9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9" t="str" cm="1">
        <f t="array" ref="GK9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9" t="str" cm="1">
        <f t="array" ref="GL9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9" t="e" cm="1">
        <f t="array" ref="GM9">_xlfn.SINGLE(IF(WEEKDAY(Customer_Revenue[[#Headers],[6/6/2022]]) =Freq8[[#This Row],[Day]:[Day]], _xlfn.XLOOKUP(_xlfn.NUMBERVALUE(LEFT(Freq8[[#This Row],[cuid]:[cuid]], LEN(Freq8[[#This Row],[cuid]:[cuid]])-1)),#REF!,Customer_Revenue[6/6/2022]), ""))</f>
        <v>#REF!</v>
      </c>
      <c r="GN9" t="str" cm="1">
        <f t="array" ref="GN9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9" t="str" cm="1">
        <f t="array" ref="GO9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9" t="str" cm="1">
        <f t="array" ref="GP9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9" t="str" cm="1">
        <f t="array" ref="GQ9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9" t="e" cm="1">
        <f t="array" ref="GR9">_xlfn.SINGLE(IF(WEEKDAY(Customer_Revenue[[#Headers],[6/13/2022]]) =Freq8[[#This Row],[Day]:[Day]], _xlfn.XLOOKUP(_xlfn.NUMBERVALUE(LEFT(Freq8[[#This Row],[cuid]:[cuid]], LEN(Freq8[[#This Row],[cuid]:[cuid]])-1)),#REF!,Customer_Revenue[6/13/2022]), ""))</f>
        <v>#REF!</v>
      </c>
      <c r="GS9" t="str" cm="1">
        <f t="array" ref="GS9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9" t="str" cm="1">
        <f t="array" ref="GT9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9" t="str" cm="1">
        <f t="array" ref="GU9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9" t="str" cm="1">
        <f t="array" ref="GV9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9" t="e" cm="1">
        <f t="array" ref="GW9">_xlfn.SINGLE(IF(WEEKDAY(Customer_Revenue[[#Headers],[6/20/2022]]) =Freq8[[#This Row],[Day]:[Day]], _xlfn.XLOOKUP(_xlfn.NUMBERVALUE(LEFT(Freq8[[#This Row],[cuid]:[cuid]], LEN(Freq8[[#This Row],[cuid]:[cuid]])-1)),#REF!,Customer_Revenue[6/20/2022]), ""))</f>
        <v>#REF!</v>
      </c>
      <c r="GX9" t="str" cm="1">
        <f t="array" ref="GX9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9" t="str" cm="1">
        <f t="array" ref="GY9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9" t="str" cm="1">
        <f t="array" ref="GZ9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9" t="str" cm="1">
        <f t="array" ref="HA9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9" t="e" cm="1">
        <f t="array" ref="HB9">_xlfn.SINGLE(IF(WEEKDAY(Customer_Revenue[[#Headers],[6/27/2022]]) =Freq8[[#This Row],[Day]:[Day]], _xlfn.XLOOKUP(_xlfn.NUMBERVALUE(LEFT(Freq8[[#This Row],[cuid]:[cuid]], LEN(Freq8[[#This Row],[cuid]:[cuid]])-1)),#REF!,Customer_Revenue[6/27/2022]), ""))</f>
        <v>#REF!</v>
      </c>
      <c r="HC9" t="str" cm="1">
        <f t="array" ref="HC9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9" t="str" cm="1">
        <f t="array" ref="HD9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9" t="str" cm="1">
        <f t="array" ref="HE9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0" spans="1:213" x14ac:dyDescent="0.3">
      <c r="A10" s="15" t="s">
        <v>221</v>
      </c>
      <c r="B10" s="16">
        <f>MATCH(RIGHT(Freq8[[#This Row],[cuid]], 1),{"M","T","W","R","F"},0)+1</f>
        <v>5</v>
      </c>
      <c r="C10" s="7">
        <f>IFERROR(AVERAGEIF(Freq8[[#This Row],[1/3/2022]:[3/31/2022]], "&gt;0"), 0)</f>
        <v>0</v>
      </c>
      <c r="D10" s="8">
        <f>IFERROR(AVEDEV(Freq8[[#This Row],[1/3/2022]:[3/31/2022]]),0)</f>
        <v>0</v>
      </c>
      <c r="E10" s="8">
        <f>IFERROR(MAX(0,Freq8[[#This Row],[Q1 Mean]]-Freq8[[#This Row],[Q1 Mean Absolute Deviation]]),0)</f>
        <v>0</v>
      </c>
      <c r="F10" s="8">
        <f>IFERROR(Freq8[[#This Row],[Q1 Mean]]+Freq8[[#This Row],[Q1 Mean Absolute Deviation]],0)</f>
        <v>0</v>
      </c>
      <c r="G10" s="7">
        <f>IFERROR(AVERAGEIF(Freq8[[#This Row],[4/1/2022]:[6/30/2022]], "&gt;0"),0)</f>
        <v>0</v>
      </c>
      <c r="H10" s="8">
        <f>IFERROR(AVEDEV(Freq8[[#This Row],[4/1/2022]:[6/30/2022]]),0)</f>
        <v>0</v>
      </c>
      <c r="I10" s="8">
        <f>IFERROR(MAX(0,Freq8[[#This Row],[Q2 Mean]]-Freq8[[#This Row],[Q2 Mean Absolute Deviation]]),0)</f>
        <v>0</v>
      </c>
      <c r="J10" s="8">
        <f>IFERROR(Freq8[[#This Row],[Q2 Mean]]+Freq8[[#This Row],[Q2 Mean Absolute Deviation]],0)</f>
        <v>0</v>
      </c>
      <c r="K10" s="7">
        <f>IFERROR(AVERAGEIF(#REF!, "&gt;0"),0)</f>
        <v>0</v>
      </c>
      <c r="L10" s="8">
        <f>IFERROR(AVEDEV(#REF!),0)</f>
        <v>0</v>
      </c>
      <c r="M10" s="8">
        <f>IFERROR(MAX(0,Freq8[[#This Row],[Q3 Mean]]-Freq8[[#This Row],[Q3 Mean Absolute Deviation]]),0)</f>
        <v>0</v>
      </c>
      <c r="N10" s="8">
        <f>IFERROR(Freq8[[#This Row],[Q3 Mean]]+Freq8[[#This Row],[Q3 Mean Absolute Deviation]],0)</f>
        <v>0</v>
      </c>
      <c r="O10" s="7">
        <f>IFERROR(AVERAGEIF(Freq8[[#This Row],[10/1/2021]:[3/31/2022]], "&gt;0"),0)</f>
        <v>0</v>
      </c>
      <c r="P10" s="8">
        <f>IFERROR(AVEDEV(Freq8[[#This Row],[10/1/2021]:[3/31/2022]]),0)</f>
        <v>0</v>
      </c>
      <c r="Q10" s="8">
        <f>IFERROR(MAX(0,Freq8[[#This Row],[Q4 Mean]]-Freq8[[#This Row],[Q4 Mean Absolute Deviation]]),0)</f>
        <v>0</v>
      </c>
      <c r="R10" s="8">
        <f>IFERROR(Freq8[[#This Row],[Q4 Mean]]+Freq8[[#This Row],[Q4 Mean Absolute Deviation]],0)</f>
        <v>0</v>
      </c>
      <c r="S10" t="str" cm="1">
        <f t="array" ref="S10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10" t="str" cm="1">
        <f t="array" ref="T10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10" t="str" cm="1">
        <f t="array" ref="U10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0" t="str" cm="1">
        <f t="array" ref="V10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10" t="e" cm="1">
        <f t="array" ref="W10">_xlfn.SINGLE(IF(WEEKDAY(Customer_Revenue[[#Headers],[10/7/2021]]) =Freq8[[#This Row],[Day]:[Day]], _xlfn.XLOOKUP(_xlfn.NUMBERVALUE(LEFT(Freq8[[#This Row],[cuid]:[cuid]], LEN(Freq8[[#This Row],[cuid]:[cuid]])-1)),#REF!,Customer_Revenue[10/7/2021]), ""))</f>
        <v>#REF!</v>
      </c>
      <c r="X10" t="str" cm="1">
        <f t="array" ref="X10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10" t="str" cm="1">
        <f t="array" ref="Y10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10" t="str" cm="1">
        <f t="array" ref="Z10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0" t="str" cm="1">
        <f t="array" ref="AA10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10" t="e" cm="1">
        <f t="array" ref="AB10">_xlfn.SINGLE(IF(WEEKDAY(Customer_Revenue[[#Headers],[10/14/2021]]) =Freq8[[#This Row],[Day]:[Day]], _xlfn.XLOOKUP(_xlfn.NUMBERVALUE(LEFT(Freq8[[#This Row],[cuid]:[cuid]], LEN(Freq8[[#This Row],[cuid]:[cuid]])-1)),#REF!,Customer_Revenue[10/14/2021]), ""))</f>
        <v>#REF!</v>
      </c>
      <c r="AC10" t="str" cm="1">
        <f t="array" ref="AC10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10" t="str" cm="1">
        <f t="array" ref="AD10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10" t="str" cm="1">
        <f t="array" ref="AE10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0" t="str" cm="1">
        <f t="array" ref="AF10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10" t="e" cm="1">
        <f t="array" ref="AG10">_xlfn.SINGLE(IF(WEEKDAY(Customer_Revenue[[#Headers],[10/21/2021]]) =Freq8[[#This Row],[Day]:[Day]], _xlfn.XLOOKUP(_xlfn.NUMBERVALUE(LEFT(Freq8[[#This Row],[cuid]:[cuid]], LEN(Freq8[[#This Row],[cuid]:[cuid]])-1)),#REF!,Customer_Revenue[10/21/2021]), ""))</f>
        <v>#REF!</v>
      </c>
      <c r="AH10" t="str" cm="1">
        <f t="array" ref="AH10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10" t="str" cm="1">
        <f t="array" ref="AI10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10" t="str" cm="1">
        <f t="array" ref="AJ10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0" t="str" cm="1">
        <f t="array" ref="AK10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10" t="e" cm="1">
        <f t="array" ref="AL10">_xlfn.SINGLE(IF(WEEKDAY(Customer_Revenue[[#Headers],[10/28/2021]]) =Freq8[[#This Row],[Day]:[Day]], _xlfn.XLOOKUP(_xlfn.NUMBERVALUE(LEFT(Freq8[[#This Row],[cuid]:[cuid]], LEN(Freq8[[#This Row],[cuid]:[cuid]])-1)),#REF!,Customer_Revenue[10/28/2021]), ""))</f>
        <v>#REF!</v>
      </c>
      <c r="AM10" t="str" cm="1">
        <f t="array" ref="AM10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10" t="str" cm="1">
        <f t="array" ref="AN10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10" t="str" cm="1">
        <f t="array" ref="AO10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0" t="str" cm="1">
        <f t="array" ref="AP10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10" t="e" cm="1">
        <f t="array" ref="AQ10">_xlfn.SINGLE(IF(WEEKDAY(Customer_Revenue[[#Headers],[11/4/2021]]) =Freq8[[#This Row],[Day]:[Day]], _xlfn.XLOOKUP(_xlfn.NUMBERVALUE(LEFT(Freq8[[#This Row],[cuid]:[cuid]], LEN(Freq8[[#This Row],[cuid]:[cuid]])-1)),#REF!,Customer_Revenue[11/4/2021]), ""))</f>
        <v>#REF!</v>
      </c>
      <c r="AR10" t="str" cm="1">
        <f t="array" ref="AR10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10" t="str" cm="1">
        <f t="array" ref="AS10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10" t="str" cm="1">
        <f t="array" ref="AT10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0" t="str" cm="1">
        <f t="array" ref="AU10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10" t="e" cm="1">
        <f t="array" ref="AV10">_xlfn.SINGLE(IF(WEEKDAY(Customer_Revenue[[#Headers],[11/11/2021]]) =Freq8[[#This Row],[Day]:[Day]], _xlfn.XLOOKUP(_xlfn.NUMBERVALUE(LEFT(Freq8[[#This Row],[cuid]:[cuid]], LEN(Freq8[[#This Row],[cuid]:[cuid]])-1)),#REF!,Customer_Revenue[11/11/2021]), ""))</f>
        <v>#REF!</v>
      </c>
      <c r="AW10" t="str" cm="1">
        <f t="array" ref="AW10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10" t="str" cm="1">
        <f t="array" ref="AX10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10" t="str" cm="1">
        <f t="array" ref="AY10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0" t="str" cm="1">
        <f t="array" ref="AZ10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10" t="e" cm="1">
        <f t="array" ref="BA10">_xlfn.SINGLE(IF(WEEKDAY(Customer_Revenue[[#Headers],[11/18/2021]]) =Freq8[[#This Row],[Day]:[Day]], _xlfn.XLOOKUP(_xlfn.NUMBERVALUE(LEFT(Freq8[[#This Row],[cuid]:[cuid]], LEN(Freq8[[#This Row],[cuid]:[cuid]])-1)),#REF!,Customer_Revenue[11/18/2021]), ""))</f>
        <v>#REF!</v>
      </c>
      <c r="BB10" t="str" cm="1">
        <f t="array" ref="BB10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10" t="str" cm="1">
        <f t="array" ref="BC10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10" t="str" cm="1">
        <f t="array" ref="BD10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0" t="str" cm="1">
        <f t="array" ref="BE10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10" t="e" cm="1">
        <f t="array" ref="BF10">_xlfn.SINGLE(IF(WEEKDAY(Customer_Revenue[[#Headers],[11/25/2021]]) =Freq8[[#This Row],[Day]:[Day]], _xlfn.XLOOKUP(_xlfn.NUMBERVALUE(LEFT(Freq8[[#This Row],[cuid]:[cuid]], LEN(Freq8[[#This Row],[cuid]:[cuid]])-1)),#REF!,Customer_Revenue[11/25/2021]), ""))</f>
        <v>#REF!</v>
      </c>
      <c r="BG10" t="str" cm="1">
        <f t="array" ref="BG10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10" t="str" cm="1">
        <f t="array" ref="BH10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10" t="str" cm="1">
        <f t="array" ref="BI10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0" t="str" cm="1">
        <f t="array" ref="BJ10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10" t="e" cm="1">
        <f t="array" ref="BK10">_xlfn.SINGLE(IF(WEEKDAY(Customer_Revenue[[#Headers],[12/2/2021]]) =Freq8[[#This Row],[Day]:[Day]], _xlfn.XLOOKUP(_xlfn.NUMBERVALUE(LEFT(Freq8[[#This Row],[cuid]:[cuid]], LEN(Freq8[[#This Row],[cuid]:[cuid]])-1)),#REF!,Customer_Revenue[12/2/2021]), ""))</f>
        <v>#REF!</v>
      </c>
      <c r="BL10" t="str" cm="1">
        <f t="array" ref="BL10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10" t="str" cm="1">
        <f t="array" ref="BM10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10" t="str" cm="1">
        <f t="array" ref="BN10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0" t="str" cm="1">
        <f t="array" ref="BO10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10" t="e" cm="1">
        <f t="array" ref="BP10">_xlfn.SINGLE(IF(WEEKDAY(Customer_Revenue[[#Headers],[12/9/2021]]) =Freq8[[#This Row],[Day]:[Day]], _xlfn.XLOOKUP(_xlfn.NUMBERVALUE(LEFT(Freq8[[#This Row],[cuid]:[cuid]], LEN(Freq8[[#This Row],[cuid]:[cuid]])-1)),#REF!,Customer_Revenue[12/9/2021]), ""))</f>
        <v>#REF!</v>
      </c>
      <c r="BQ10" t="str" cm="1">
        <f t="array" ref="BQ10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10" t="str" cm="1">
        <f t="array" ref="BR10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10" t="str" cm="1">
        <f t="array" ref="BS10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0" t="str" cm="1">
        <f t="array" ref="BT10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10" t="e" cm="1">
        <f t="array" ref="BU10">_xlfn.SINGLE(IF(WEEKDAY(Customer_Revenue[[#Headers],[12/16/2021]]) =Freq8[[#This Row],[Day]:[Day]], _xlfn.XLOOKUP(_xlfn.NUMBERVALUE(LEFT(Freq8[[#This Row],[cuid]:[cuid]], LEN(Freq8[[#This Row],[cuid]:[cuid]])-1)),#REF!,Customer_Revenue[12/16/2021]), ""))</f>
        <v>#REF!</v>
      </c>
      <c r="BV10" t="str" cm="1">
        <f t="array" ref="BV10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10" t="str" cm="1">
        <f t="array" ref="BW10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10" t="str" cm="1">
        <f t="array" ref="BX10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0" t="str" cm="1">
        <f t="array" ref="BY10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10" t="e" cm="1">
        <f t="array" ref="BZ10">_xlfn.SINGLE(IF(WEEKDAY(Customer_Revenue[[#Headers],[12/23/2021]]) =Freq8[[#This Row],[Day]:[Day]], _xlfn.XLOOKUP(_xlfn.NUMBERVALUE(LEFT(Freq8[[#This Row],[cuid]:[cuid]], LEN(Freq8[[#This Row],[cuid]:[cuid]])-1)),#REF!,Customer_Revenue[12/23/2021]), ""))</f>
        <v>#REF!</v>
      </c>
      <c r="CA10" t="str" cm="1">
        <f t="array" ref="CA10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10" t="str" cm="1">
        <f t="array" ref="CB10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10" t="str" cm="1">
        <f t="array" ref="CC10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0" t="str" cm="1">
        <f t="array" ref="CD10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10" t="e" cm="1">
        <f t="array" ref="CE10">_xlfn.SINGLE(IF(WEEKDAY(Customer_Revenue[[#Headers],[12/30/2021]]) =Freq8[[#This Row],[Day]:[Day]], _xlfn.XLOOKUP(_xlfn.NUMBERVALUE(LEFT(Freq8[[#This Row],[cuid]:[cuid]], LEN(Freq8[[#This Row],[cuid]:[cuid]])-1)),#REF!,Customer_Revenue[12/30/2021]), ""))</f>
        <v>#REF!</v>
      </c>
      <c r="CF10" t="str" cm="1">
        <f t="array" ref="CF10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10" t="str" cm="1">
        <f t="array" ref="CG10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10" t="str" cm="1">
        <f t="array" ref="CH10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0" t="str" cm="1">
        <f t="array" ref="CI10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10" t="e" cm="1">
        <f t="array" ref="CJ10">_xlfn.SINGLE(IF(WEEKDAY(Customer_Revenue[[#Headers],[1/6/2022]]) =Freq8[[#This Row],[Day]:[Day]], _xlfn.XLOOKUP(_xlfn.NUMBERVALUE(LEFT(Freq8[[#This Row],[cuid]:[cuid]], LEN(Freq8[[#This Row],[cuid]:[cuid]])-1)),#REF!,Customer_Revenue[1/6/2022]), ""))</f>
        <v>#REF!</v>
      </c>
      <c r="CK10" t="str" cm="1">
        <f t="array" ref="CK10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10" t="str" cm="1">
        <f t="array" ref="CL10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10" t="str" cm="1">
        <f t="array" ref="CM10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0" t="str" cm="1">
        <f t="array" ref="CN10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10" t="e" cm="1">
        <f t="array" ref="CO10">_xlfn.SINGLE(IF(WEEKDAY(Customer_Revenue[[#Headers],[1/13/2022]]) =Freq8[[#This Row],[Day]:[Day]], _xlfn.XLOOKUP(_xlfn.NUMBERVALUE(LEFT(Freq8[[#This Row],[cuid]:[cuid]], LEN(Freq8[[#This Row],[cuid]:[cuid]])-1)),#REF!,Customer_Revenue[1/13/2022]), ""))</f>
        <v>#REF!</v>
      </c>
      <c r="CP10" t="str" cm="1">
        <f t="array" ref="CP10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10" t="str" cm="1">
        <f t="array" ref="CQ10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10" t="str" cm="1">
        <f t="array" ref="CR10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0" t="str" cm="1">
        <f t="array" ref="CS10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10" t="e" cm="1">
        <f t="array" ref="CT10">_xlfn.SINGLE(IF(WEEKDAY(Customer_Revenue[[#Headers],[1/20/2022]]) =Freq8[[#This Row],[Day]:[Day]], _xlfn.XLOOKUP(_xlfn.NUMBERVALUE(LEFT(Freq8[[#This Row],[cuid]:[cuid]], LEN(Freq8[[#This Row],[cuid]:[cuid]])-1)),#REF!,Customer_Revenue[1/20/2022]), ""))</f>
        <v>#REF!</v>
      </c>
      <c r="CU10" t="str" cm="1">
        <f t="array" ref="CU10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10" t="str" cm="1">
        <f t="array" ref="CV10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10" t="str" cm="1">
        <f t="array" ref="CW10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0" t="str" cm="1">
        <f t="array" ref="CX10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10" t="e" cm="1">
        <f t="array" ref="CY10">_xlfn.SINGLE(IF(WEEKDAY(Customer_Revenue[[#Headers],[1/27/2022]]) =Freq8[[#This Row],[Day]:[Day]], _xlfn.XLOOKUP(_xlfn.NUMBERVALUE(LEFT(Freq8[[#This Row],[cuid]:[cuid]], LEN(Freq8[[#This Row],[cuid]:[cuid]])-1)),#REF!,Customer_Revenue[1/27/2022]), ""))</f>
        <v>#REF!</v>
      </c>
      <c r="CZ10" t="str" cm="1">
        <f t="array" ref="CZ10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10" t="str" cm="1">
        <f t="array" ref="DA10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10" t="str" cm="1">
        <f t="array" ref="DB10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0" t="str" cm="1">
        <f t="array" ref="DC10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10" t="e" cm="1">
        <f t="array" ref="DD10">_xlfn.SINGLE(IF(WEEKDAY(Customer_Revenue[[#Headers],[2/3/2022]]) =Freq8[[#This Row],[Day]:[Day]], _xlfn.XLOOKUP(_xlfn.NUMBERVALUE(LEFT(Freq8[[#This Row],[cuid]:[cuid]], LEN(Freq8[[#This Row],[cuid]:[cuid]])-1)),#REF!,Customer_Revenue[2/3/2022]), ""))</f>
        <v>#REF!</v>
      </c>
      <c r="DE10" t="str" cm="1">
        <f t="array" ref="DE10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10" t="str" cm="1">
        <f t="array" ref="DF10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10" t="str" cm="1">
        <f t="array" ref="DG10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0" t="str" cm="1">
        <f t="array" ref="DH10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10" t="e" cm="1">
        <f t="array" ref="DI10">_xlfn.SINGLE(IF(WEEKDAY(Customer_Revenue[[#Headers],[2/10/2022]]) =Freq8[[#This Row],[Day]:[Day]], _xlfn.XLOOKUP(_xlfn.NUMBERVALUE(LEFT(Freq8[[#This Row],[cuid]:[cuid]], LEN(Freq8[[#This Row],[cuid]:[cuid]])-1)),#REF!,Customer_Revenue[2/10/2022]), ""))</f>
        <v>#REF!</v>
      </c>
      <c r="DJ10" t="str" cm="1">
        <f t="array" ref="DJ10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10" t="str" cm="1">
        <f t="array" ref="DK10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10" t="str" cm="1">
        <f t="array" ref="DL10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0" t="str" cm="1">
        <f t="array" ref="DM10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10" t="e" cm="1">
        <f t="array" ref="DN10">_xlfn.SINGLE(IF(WEEKDAY(Customer_Revenue[[#Headers],[2/17/2022]]) =Freq8[[#This Row],[Day]:[Day]], _xlfn.XLOOKUP(_xlfn.NUMBERVALUE(LEFT(Freq8[[#This Row],[cuid]:[cuid]], LEN(Freq8[[#This Row],[cuid]:[cuid]])-1)),#REF!,Customer_Revenue[2/17/2022]), ""))</f>
        <v>#REF!</v>
      </c>
      <c r="DO10" t="str" cm="1">
        <f t="array" ref="DO10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10" t="str" cm="1">
        <f t="array" ref="DP10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10" t="str" cm="1">
        <f t="array" ref="DQ10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0" t="str" cm="1">
        <f t="array" ref="DR10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10" t="e" cm="1">
        <f t="array" ref="DS10">_xlfn.SINGLE(IF(WEEKDAY(Customer_Revenue[[#Headers],[2/24/2022]]) =Freq8[[#This Row],[Day]:[Day]], _xlfn.XLOOKUP(_xlfn.NUMBERVALUE(LEFT(Freq8[[#This Row],[cuid]:[cuid]], LEN(Freq8[[#This Row],[cuid]:[cuid]])-1)),#REF!,Customer_Revenue[2/24/2022]), ""))</f>
        <v>#REF!</v>
      </c>
      <c r="DT10" t="str" cm="1">
        <f t="array" ref="DT10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10" t="str" cm="1">
        <f t="array" ref="DU10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10" t="str" cm="1">
        <f t="array" ref="DV10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0" t="str" cm="1">
        <f t="array" ref="DW10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10" t="e" cm="1">
        <f t="array" ref="DX10">_xlfn.SINGLE(IF(WEEKDAY(Customer_Revenue[[#Headers],[3/3/2022]]) =Freq8[[#This Row],[Day]:[Day]], _xlfn.XLOOKUP(_xlfn.NUMBERVALUE(LEFT(Freq8[[#This Row],[cuid]:[cuid]], LEN(Freq8[[#This Row],[cuid]:[cuid]])-1)),#REF!,Customer_Revenue[3/3/2022]), ""))</f>
        <v>#REF!</v>
      </c>
      <c r="DY10" t="str" cm="1">
        <f t="array" ref="DY10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10" t="str" cm="1">
        <f t="array" ref="DZ10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10" t="str" cm="1">
        <f t="array" ref="EA10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0" t="str" cm="1">
        <f t="array" ref="EB10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10" t="e" cm="1">
        <f t="array" ref="EC10">_xlfn.SINGLE(IF(WEEKDAY(Customer_Revenue[[#Headers],[3/10/2022]]) =Freq8[[#This Row],[Day]:[Day]], _xlfn.XLOOKUP(_xlfn.NUMBERVALUE(LEFT(Freq8[[#This Row],[cuid]:[cuid]], LEN(Freq8[[#This Row],[cuid]:[cuid]])-1)),#REF!,Customer_Revenue[3/10/2022]), ""))</f>
        <v>#REF!</v>
      </c>
      <c r="ED10" t="str" cm="1">
        <f t="array" ref="ED10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10" t="str" cm="1">
        <f t="array" ref="EE10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10" t="str" cm="1">
        <f t="array" ref="EF10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0" t="str" cm="1">
        <f t="array" ref="EG10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10" t="e" cm="1">
        <f t="array" ref="EH10">_xlfn.SINGLE(IF(WEEKDAY(Customer_Revenue[[#Headers],[3/17/2022]]) =Freq8[[#This Row],[Day]:[Day]], _xlfn.XLOOKUP(_xlfn.NUMBERVALUE(LEFT(Freq8[[#This Row],[cuid]:[cuid]], LEN(Freq8[[#This Row],[cuid]:[cuid]])-1)),#REF!,Customer_Revenue[3/17/2022]), ""))</f>
        <v>#REF!</v>
      </c>
      <c r="EI10" t="str" cm="1">
        <f t="array" ref="EI10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10" t="str" cm="1">
        <f t="array" ref="EJ10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10" t="str" cm="1">
        <f t="array" ref="EK10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0" t="str" cm="1">
        <f t="array" ref="EL10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10" t="e" cm="1">
        <f t="array" ref="EM10">_xlfn.SINGLE(IF(WEEKDAY(Customer_Revenue[[#Headers],[3/24/2022]]) =Freq8[[#This Row],[Day]:[Day]], _xlfn.XLOOKUP(_xlfn.NUMBERVALUE(LEFT(Freq8[[#This Row],[cuid]:[cuid]], LEN(Freq8[[#This Row],[cuid]:[cuid]])-1)),#REF!,Customer_Revenue[3/24/2022]), ""))</f>
        <v>#REF!</v>
      </c>
      <c r="EN10" t="str" cm="1">
        <f t="array" ref="EN10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10" t="str" cm="1">
        <f t="array" ref="EO10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10" t="str" cm="1">
        <f t="array" ref="EP10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0" t="str" cm="1">
        <f t="array" ref="EQ10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10" t="e" cm="1">
        <f t="array" ref="ER10">_xlfn.SINGLE(IF(WEEKDAY(Customer_Revenue[[#Headers],[3/31/2022]]) =Freq8[[#This Row],[Day]:[Day]], _xlfn.XLOOKUP(_xlfn.NUMBERVALUE(LEFT(Freq8[[#This Row],[cuid]:[cuid]], LEN(Freq8[[#This Row],[cuid]:[cuid]])-1)),#REF!,Customer_Revenue[3/31/2022]), ""))</f>
        <v>#REF!</v>
      </c>
      <c r="ES10" t="str" cm="1">
        <f t="array" ref="ES10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10" t="str" cm="1">
        <f t="array" ref="ET10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10" t="str" cm="1">
        <f t="array" ref="EU10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0" t="str" cm="1">
        <f t="array" ref="EV10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10" t="e" cm="1">
        <f t="array" ref="EW10">_xlfn.SINGLE(IF(WEEKDAY(Customer_Revenue[[#Headers],[4/7/2022]]) =Freq8[[#This Row],[Day]:[Day]], _xlfn.XLOOKUP(_xlfn.NUMBERVALUE(LEFT(Freq8[[#This Row],[cuid]:[cuid]], LEN(Freq8[[#This Row],[cuid]:[cuid]])-1)),#REF!,Customer_Revenue[4/7/2022]), ""))</f>
        <v>#REF!</v>
      </c>
      <c r="EX10" t="str" cm="1">
        <f t="array" ref="EX10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10" t="str" cm="1">
        <f t="array" ref="EY10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10" t="str" cm="1">
        <f t="array" ref="EZ10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0" t="str" cm="1">
        <f t="array" ref="FA10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10" t="e" cm="1">
        <f t="array" ref="FB10">_xlfn.SINGLE(IF(WEEKDAY(Customer_Revenue[[#Headers],[4/14/2022]]) =Freq8[[#This Row],[Day]:[Day]], _xlfn.XLOOKUP(_xlfn.NUMBERVALUE(LEFT(Freq8[[#This Row],[cuid]:[cuid]], LEN(Freq8[[#This Row],[cuid]:[cuid]])-1)),#REF!,Customer_Revenue[4/14/2022]), ""))</f>
        <v>#REF!</v>
      </c>
      <c r="FC10" t="str" cm="1">
        <f t="array" ref="FC10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10" t="str" cm="1">
        <f t="array" ref="FD10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10" t="str" cm="1">
        <f t="array" ref="FE10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0" t="str" cm="1">
        <f t="array" ref="FF10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10" t="e" cm="1">
        <f t="array" ref="FG10">_xlfn.SINGLE(IF(WEEKDAY(Customer_Revenue[[#Headers],[4/21/2022]]) =Freq8[[#This Row],[Day]:[Day]], _xlfn.XLOOKUP(_xlfn.NUMBERVALUE(LEFT(Freq8[[#This Row],[cuid]:[cuid]], LEN(Freq8[[#This Row],[cuid]:[cuid]])-1)),#REF!,Customer_Revenue[4/21/2022]), ""))</f>
        <v>#REF!</v>
      </c>
      <c r="FH10" t="str" cm="1">
        <f t="array" ref="FH10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10" t="str" cm="1">
        <f t="array" ref="FI10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10" t="str" cm="1">
        <f t="array" ref="FJ10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0" t="str" cm="1">
        <f t="array" ref="FK10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10" t="e" cm="1">
        <f t="array" ref="FL10">_xlfn.SINGLE(IF(WEEKDAY(Customer_Revenue[[#Headers],[4/28/2022]]) =Freq8[[#This Row],[Day]:[Day]], _xlfn.XLOOKUP(_xlfn.NUMBERVALUE(LEFT(Freq8[[#This Row],[cuid]:[cuid]], LEN(Freq8[[#This Row],[cuid]:[cuid]])-1)),#REF!,Customer_Revenue[4/28/2022]), ""))</f>
        <v>#REF!</v>
      </c>
      <c r="FM10" t="str" cm="1">
        <f t="array" ref="FM10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10" t="str" cm="1">
        <f t="array" ref="FN10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10" t="str" cm="1">
        <f t="array" ref="FO10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0" t="str" cm="1">
        <f t="array" ref="FP10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10" t="e" cm="1">
        <f t="array" ref="FQ10">_xlfn.SINGLE(IF(WEEKDAY(Customer_Revenue[[#Headers],[5/5/2022]]) =Freq8[[#This Row],[Day]:[Day]], _xlfn.XLOOKUP(_xlfn.NUMBERVALUE(LEFT(Freq8[[#This Row],[cuid]:[cuid]], LEN(Freq8[[#This Row],[cuid]:[cuid]])-1)),#REF!,Customer_Revenue[5/5/2022]), ""))</f>
        <v>#REF!</v>
      </c>
      <c r="FR10" t="str" cm="1">
        <f t="array" ref="FR10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10" t="str" cm="1">
        <f t="array" ref="FS10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10" t="str" cm="1">
        <f t="array" ref="FT10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0" t="str" cm="1">
        <f t="array" ref="FU10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10" t="e" cm="1">
        <f t="array" ref="FV10">_xlfn.SINGLE(IF(WEEKDAY(Customer_Revenue[[#Headers],[5/12/2022]]) =Freq8[[#This Row],[Day]:[Day]], _xlfn.XLOOKUP(_xlfn.NUMBERVALUE(LEFT(Freq8[[#This Row],[cuid]:[cuid]], LEN(Freq8[[#This Row],[cuid]:[cuid]])-1)),#REF!,Customer_Revenue[5/12/2022]), ""))</f>
        <v>#REF!</v>
      </c>
      <c r="FW10" t="str" cm="1">
        <f t="array" ref="FW10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10" t="str" cm="1">
        <f t="array" ref="FX10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10" t="str" cm="1">
        <f t="array" ref="FY10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0" t="str" cm="1">
        <f t="array" ref="FZ10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10" t="e" cm="1">
        <f t="array" ref="GA10">_xlfn.SINGLE(IF(WEEKDAY(Customer_Revenue[[#Headers],[5/19/2022]]) =Freq8[[#This Row],[Day]:[Day]], _xlfn.XLOOKUP(_xlfn.NUMBERVALUE(LEFT(Freq8[[#This Row],[cuid]:[cuid]], LEN(Freq8[[#This Row],[cuid]:[cuid]])-1)),#REF!,Customer_Revenue[5/19/2022]), ""))</f>
        <v>#REF!</v>
      </c>
      <c r="GB10" t="str" cm="1">
        <f t="array" ref="GB10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10" t="str" cm="1">
        <f t="array" ref="GC10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10" t="str" cm="1">
        <f t="array" ref="GD10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0" t="str" cm="1">
        <f t="array" ref="GE10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10" t="e" cm="1">
        <f t="array" ref="GF10">_xlfn.SINGLE(IF(WEEKDAY(Customer_Revenue[[#Headers],[5/26/2022]]) =Freq8[[#This Row],[Day]:[Day]], _xlfn.XLOOKUP(_xlfn.NUMBERVALUE(LEFT(Freq8[[#This Row],[cuid]:[cuid]], LEN(Freq8[[#This Row],[cuid]:[cuid]])-1)),#REF!,Customer_Revenue[5/26/2022]), ""))</f>
        <v>#REF!</v>
      </c>
      <c r="GG10" t="str" cm="1">
        <f t="array" ref="GG10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10" t="str" cm="1">
        <f t="array" ref="GH10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10" t="str" cm="1">
        <f t="array" ref="GI10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0" t="str" cm="1">
        <f t="array" ref="GJ10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10" t="e" cm="1">
        <f t="array" ref="GK10">_xlfn.SINGLE(IF(WEEKDAY(Customer_Revenue[[#Headers],[6/2/2022]]) =Freq8[[#This Row],[Day]:[Day]], _xlfn.XLOOKUP(_xlfn.NUMBERVALUE(LEFT(Freq8[[#This Row],[cuid]:[cuid]], LEN(Freq8[[#This Row],[cuid]:[cuid]])-1)),#REF!,Customer_Revenue[6/2/2022]), ""))</f>
        <v>#REF!</v>
      </c>
      <c r="GL10" t="str" cm="1">
        <f t="array" ref="GL10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10" t="str" cm="1">
        <f t="array" ref="GM10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10" t="str" cm="1">
        <f t="array" ref="GN10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0" t="str" cm="1">
        <f t="array" ref="GO10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10" t="e" cm="1">
        <f t="array" ref="GP10">_xlfn.SINGLE(IF(WEEKDAY(Customer_Revenue[[#Headers],[6/9/2022]]) =Freq8[[#This Row],[Day]:[Day]], _xlfn.XLOOKUP(_xlfn.NUMBERVALUE(LEFT(Freq8[[#This Row],[cuid]:[cuid]], LEN(Freq8[[#This Row],[cuid]:[cuid]])-1)),#REF!,Customer_Revenue[6/9/2022]), ""))</f>
        <v>#REF!</v>
      </c>
      <c r="GQ10" t="str" cm="1">
        <f t="array" ref="GQ10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10" t="str" cm="1">
        <f t="array" ref="GR10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10" t="str" cm="1">
        <f t="array" ref="GS10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0" t="str" cm="1">
        <f t="array" ref="GT10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10" t="e" cm="1">
        <f t="array" ref="GU10">_xlfn.SINGLE(IF(WEEKDAY(Customer_Revenue[[#Headers],[6/16/2022]]) =Freq8[[#This Row],[Day]:[Day]], _xlfn.XLOOKUP(_xlfn.NUMBERVALUE(LEFT(Freq8[[#This Row],[cuid]:[cuid]], LEN(Freq8[[#This Row],[cuid]:[cuid]])-1)),#REF!,Customer_Revenue[6/16/2022]), ""))</f>
        <v>#REF!</v>
      </c>
      <c r="GV10" t="str" cm="1">
        <f t="array" ref="GV10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10" t="str" cm="1">
        <f t="array" ref="GW10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10" t="str" cm="1">
        <f t="array" ref="GX10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0" t="str" cm="1">
        <f t="array" ref="GY10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10" t="e" cm="1">
        <f t="array" ref="GZ10">_xlfn.SINGLE(IF(WEEKDAY(Customer_Revenue[[#Headers],[6/23/2022]]) =Freq8[[#This Row],[Day]:[Day]], _xlfn.XLOOKUP(_xlfn.NUMBERVALUE(LEFT(Freq8[[#This Row],[cuid]:[cuid]], LEN(Freq8[[#This Row],[cuid]:[cuid]])-1)),#REF!,Customer_Revenue[6/23/2022]), ""))</f>
        <v>#REF!</v>
      </c>
      <c r="HA10" t="str" cm="1">
        <f t="array" ref="HA10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10" t="str" cm="1">
        <f t="array" ref="HB10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10" t="str" cm="1">
        <f t="array" ref="HC10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0" t="str" cm="1">
        <f t="array" ref="HD10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10" t="e" cm="1">
        <f t="array" ref="HE10">_xlfn.SINGLE(IF(WEEKDAY(Customer_Revenue[[#Headers],[6/30/2022]]) =Freq8[[#This Row],[Day]:[Day]], _xlfn.XLOOKUP(_xlfn.NUMBERVALUE(LEFT(Freq8[[#This Row],[cuid]:[cuid]], LEN(Freq8[[#This Row],[cuid]:[cuid]])-1)),#REF!,Customer_Revenue[6/30/2022]), ""))</f>
        <v>#REF!</v>
      </c>
    </row>
    <row r="11" spans="1:213" x14ac:dyDescent="0.3">
      <c r="A11" s="15" t="s">
        <v>222</v>
      </c>
      <c r="B11" s="16">
        <f>MATCH(RIGHT(Freq8[[#This Row],[cuid]], 1),{"M","T","W","R","F"},0)+1</f>
        <v>3</v>
      </c>
      <c r="C11" s="7">
        <f>IFERROR(AVERAGEIF(Freq8[[#This Row],[1/3/2022]:[3/31/2022]], "&gt;0"), 0)</f>
        <v>0</v>
      </c>
      <c r="D11" s="8">
        <f>IFERROR(AVEDEV(Freq8[[#This Row],[1/3/2022]:[3/31/2022]]),0)</f>
        <v>0</v>
      </c>
      <c r="E11" s="8">
        <f>IFERROR(MAX(0,Freq8[[#This Row],[Q1 Mean]]-Freq8[[#This Row],[Q1 Mean Absolute Deviation]]),0)</f>
        <v>0</v>
      </c>
      <c r="F11" s="8">
        <f>IFERROR(Freq8[[#This Row],[Q1 Mean]]+Freq8[[#This Row],[Q1 Mean Absolute Deviation]],0)</f>
        <v>0</v>
      </c>
      <c r="G11" s="7">
        <f>IFERROR(AVERAGEIF(Freq8[[#This Row],[4/1/2022]:[6/30/2022]], "&gt;0"),0)</f>
        <v>0</v>
      </c>
      <c r="H11" s="8">
        <f>IFERROR(AVEDEV(Freq8[[#This Row],[4/1/2022]:[6/30/2022]]),0)</f>
        <v>0</v>
      </c>
      <c r="I11" s="8">
        <f>IFERROR(MAX(0,Freq8[[#This Row],[Q2 Mean]]-Freq8[[#This Row],[Q2 Mean Absolute Deviation]]),0)</f>
        <v>0</v>
      </c>
      <c r="J11" s="8">
        <f>IFERROR(Freq8[[#This Row],[Q2 Mean]]+Freq8[[#This Row],[Q2 Mean Absolute Deviation]],0)</f>
        <v>0</v>
      </c>
      <c r="K11" s="7">
        <f>IFERROR(AVERAGEIF(#REF!, "&gt;0"),0)</f>
        <v>0</v>
      </c>
      <c r="L11" s="8">
        <f>IFERROR(AVEDEV(#REF!),0)</f>
        <v>0</v>
      </c>
      <c r="M11" s="8">
        <f>IFERROR(MAX(0,Freq8[[#This Row],[Q3 Mean]]-Freq8[[#This Row],[Q3 Mean Absolute Deviation]]),0)</f>
        <v>0</v>
      </c>
      <c r="N11" s="8">
        <f>IFERROR(Freq8[[#This Row],[Q3 Mean]]+Freq8[[#This Row],[Q3 Mean Absolute Deviation]],0)</f>
        <v>0</v>
      </c>
      <c r="O11" s="7">
        <f>IFERROR(AVERAGEIF(Freq8[[#This Row],[10/1/2021]:[3/31/2022]], "&gt;0"),0)</f>
        <v>0</v>
      </c>
      <c r="P11" s="8">
        <f>IFERROR(AVEDEV(Freq8[[#This Row],[10/1/2021]:[3/31/2022]]),0)</f>
        <v>0</v>
      </c>
      <c r="Q11" s="8">
        <f>IFERROR(MAX(0,Freq8[[#This Row],[Q4 Mean]]-Freq8[[#This Row],[Q4 Mean Absolute Deviation]]),0)</f>
        <v>0</v>
      </c>
      <c r="R11" s="8">
        <f>IFERROR(Freq8[[#This Row],[Q4 Mean]]+Freq8[[#This Row],[Q4 Mean Absolute Deviation]],0)</f>
        <v>0</v>
      </c>
      <c r="S11" t="str" cm="1">
        <f t="array" ref="S11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11" t="str" cm="1">
        <f t="array" ref="T11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11" t="e" cm="1">
        <f t="array" ref="U11">_xlfn.SINGLE(IF(WEEKDAY(Customer_Revenue[[#Headers],[10/5/2021]]) =Freq8[[#This Row],[Day]:[Day]], _xlfn.XLOOKUP(_xlfn.NUMBERVALUE(LEFT(Freq8[[#This Row],[cuid]:[cuid]], LEN(Freq8[[#This Row],[cuid]:[cuid]])-1)),#REF!,Customer_Revenue[10/5/2021]), ""))</f>
        <v>#REF!</v>
      </c>
      <c r="V11" t="str" cm="1">
        <f t="array" ref="V11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11" t="str" cm="1">
        <f t="array" ref="W11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1" t="str" cm="1">
        <f t="array" ref="X11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11" t="str" cm="1">
        <f t="array" ref="Y11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11" t="e" cm="1">
        <f t="array" ref="Z11">_xlfn.SINGLE(IF(WEEKDAY(Customer_Revenue[[#Headers],[10/12/2021]]) =Freq8[[#This Row],[Day]:[Day]], _xlfn.XLOOKUP(_xlfn.NUMBERVALUE(LEFT(Freq8[[#This Row],[cuid]:[cuid]], LEN(Freq8[[#This Row],[cuid]:[cuid]])-1)),#REF!,Customer_Revenue[10/12/2021]), ""))</f>
        <v>#REF!</v>
      </c>
      <c r="AA11" t="str" cm="1">
        <f t="array" ref="AA11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11" t="str" cm="1">
        <f t="array" ref="AB11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1" t="str" cm="1">
        <f t="array" ref="AC11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11" t="str" cm="1">
        <f t="array" ref="AD11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11" t="e" cm="1">
        <f t="array" ref="AE11">_xlfn.SINGLE(IF(WEEKDAY(Customer_Revenue[[#Headers],[10/19/2021]]) =Freq8[[#This Row],[Day]:[Day]], _xlfn.XLOOKUP(_xlfn.NUMBERVALUE(LEFT(Freq8[[#This Row],[cuid]:[cuid]], LEN(Freq8[[#This Row],[cuid]:[cuid]])-1)),#REF!,Customer_Revenue[10/19/2021]), ""))</f>
        <v>#REF!</v>
      </c>
      <c r="AF11" t="str" cm="1">
        <f t="array" ref="AF11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11" t="str" cm="1">
        <f t="array" ref="AG11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1" t="str" cm="1">
        <f t="array" ref="AH11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11" t="str" cm="1">
        <f t="array" ref="AI11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11" t="e" cm="1">
        <f t="array" ref="AJ11">_xlfn.SINGLE(IF(WEEKDAY(Customer_Revenue[[#Headers],[10/26/2021]]) =Freq8[[#This Row],[Day]:[Day]], _xlfn.XLOOKUP(_xlfn.NUMBERVALUE(LEFT(Freq8[[#This Row],[cuid]:[cuid]], LEN(Freq8[[#This Row],[cuid]:[cuid]])-1)),#REF!,Customer_Revenue[10/26/2021]), ""))</f>
        <v>#REF!</v>
      </c>
      <c r="AK11" t="str" cm="1">
        <f t="array" ref="AK11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11" t="str" cm="1">
        <f t="array" ref="AL11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1" t="str" cm="1">
        <f t="array" ref="AM11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11" t="str" cm="1">
        <f t="array" ref="AN11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11" t="e" cm="1">
        <f t="array" ref="AO11">_xlfn.SINGLE(IF(WEEKDAY(Customer_Revenue[[#Headers],[11/2/2021]]) =Freq8[[#This Row],[Day]:[Day]], _xlfn.XLOOKUP(_xlfn.NUMBERVALUE(LEFT(Freq8[[#This Row],[cuid]:[cuid]], LEN(Freq8[[#This Row],[cuid]:[cuid]])-1)),#REF!,Customer_Revenue[11/2/2021]), ""))</f>
        <v>#REF!</v>
      </c>
      <c r="AP11" t="str" cm="1">
        <f t="array" ref="AP11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11" t="str" cm="1">
        <f t="array" ref="AQ11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1" t="str" cm="1">
        <f t="array" ref="AR11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11" t="str" cm="1">
        <f t="array" ref="AS11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11" t="e" cm="1">
        <f t="array" ref="AT11">_xlfn.SINGLE(IF(WEEKDAY(Customer_Revenue[[#Headers],[11/9/2021]]) =Freq8[[#This Row],[Day]:[Day]], _xlfn.XLOOKUP(_xlfn.NUMBERVALUE(LEFT(Freq8[[#This Row],[cuid]:[cuid]], LEN(Freq8[[#This Row],[cuid]:[cuid]])-1)),#REF!,Customer_Revenue[11/9/2021]), ""))</f>
        <v>#REF!</v>
      </c>
      <c r="AU11" t="str" cm="1">
        <f t="array" ref="AU11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11" t="str" cm="1">
        <f t="array" ref="AV11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1" t="str" cm="1">
        <f t="array" ref="AW11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11" t="str" cm="1">
        <f t="array" ref="AX11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11" t="e" cm="1">
        <f t="array" ref="AY11">_xlfn.SINGLE(IF(WEEKDAY(Customer_Revenue[[#Headers],[11/16/2021]]) =Freq8[[#This Row],[Day]:[Day]], _xlfn.XLOOKUP(_xlfn.NUMBERVALUE(LEFT(Freq8[[#This Row],[cuid]:[cuid]], LEN(Freq8[[#This Row],[cuid]:[cuid]])-1)),#REF!,Customer_Revenue[11/16/2021]), ""))</f>
        <v>#REF!</v>
      </c>
      <c r="AZ11" t="str" cm="1">
        <f t="array" ref="AZ11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11" t="str" cm="1">
        <f t="array" ref="BA11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1" t="str" cm="1">
        <f t="array" ref="BB11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11" t="str" cm="1">
        <f t="array" ref="BC11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11" t="e" cm="1">
        <f t="array" ref="BD11">_xlfn.SINGLE(IF(WEEKDAY(Customer_Revenue[[#Headers],[11/23/2021]]) =Freq8[[#This Row],[Day]:[Day]], _xlfn.XLOOKUP(_xlfn.NUMBERVALUE(LEFT(Freq8[[#This Row],[cuid]:[cuid]], LEN(Freq8[[#This Row],[cuid]:[cuid]])-1)),#REF!,Customer_Revenue[11/23/2021]), ""))</f>
        <v>#REF!</v>
      </c>
      <c r="BE11" t="str" cm="1">
        <f t="array" ref="BE11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11" t="str" cm="1">
        <f t="array" ref="BF11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1" t="str" cm="1">
        <f t="array" ref="BG11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11" t="str" cm="1">
        <f t="array" ref="BH11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11" t="e" cm="1">
        <f t="array" ref="BI11">_xlfn.SINGLE(IF(WEEKDAY(Customer_Revenue[[#Headers],[11/30/2021]]) =Freq8[[#This Row],[Day]:[Day]], _xlfn.XLOOKUP(_xlfn.NUMBERVALUE(LEFT(Freq8[[#This Row],[cuid]:[cuid]], LEN(Freq8[[#This Row],[cuid]:[cuid]])-1)),#REF!,Customer_Revenue[11/30/2021]), ""))</f>
        <v>#REF!</v>
      </c>
      <c r="BJ11" t="str" cm="1">
        <f t="array" ref="BJ11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11" t="str" cm="1">
        <f t="array" ref="BK11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1" t="str" cm="1">
        <f t="array" ref="BL11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11" t="str" cm="1">
        <f t="array" ref="BM11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11" t="e" cm="1">
        <f t="array" ref="BN11">_xlfn.SINGLE(IF(WEEKDAY(Customer_Revenue[[#Headers],[12/7/2021]]) =Freq8[[#This Row],[Day]:[Day]], _xlfn.XLOOKUP(_xlfn.NUMBERVALUE(LEFT(Freq8[[#This Row],[cuid]:[cuid]], LEN(Freq8[[#This Row],[cuid]:[cuid]])-1)),#REF!,Customer_Revenue[12/7/2021]), ""))</f>
        <v>#REF!</v>
      </c>
      <c r="BO11" t="str" cm="1">
        <f t="array" ref="BO11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11" t="str" cm="1">
        <f t="array" ref="BP11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1" t="str" cm="1">
        <f t="array" ref="BQ11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11" t="str" cm="1">
        <f t="array" ref="BR11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11" t="e" cm="1">
        <f t="array" ref="BS11">_xlfn.SINGLE(IF(WEEKDAY(Customer_Revenue[[#Headers],[12/14/2021]]) =Freq8[[#This Row],[Day]:[Day]], _xlfn.XLOOKUP(_xlfn.NUMBERVALUE(LEFT(Freq8[[#This Row],[cuid]:[cuid]], LEN(Freq8[[#This Row],[cuid]:[cuid]])-1)),#REF!,Customer_Revenue[12/14/2021]), ""))</f>
        <v>#REF!</v>
      </c>
      <c r="BT11" t="str" cm="1">
        <f t="array" ref="BT11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11" t="str" cm="1">
        <f t="array" ref="BU11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1" t="str" cm="1">
        <f t="array" ref="BV11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11" t="str" cm="1">
        <f t="array" ref="BW11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11" t="e" cm="1">
        <f t="array" ref="BX11">_xlfn.SINGLE(IF(WEEKDAY(Customer_Revenue[[#Headers],[12/21/2021]]) =Freq8[[#This Row],[Day]:[Day]], _xlfn.XLOOKUP(_xlfn.NUMBERVALUE(LEFT(Freq8[[#This Row],[cuid]:[cuid]], LEN(Freq8[[#This Row],[cuid]:[cuid]])-1)),#REF!,Customer_Revenue[12/21/2021]), ""))</f>
        <v>#REF!</v>
      </c>
      <c r="BY11" t="str" cm="1">
        <f t="array" ref="BY11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11" t="str" cm="1">
        <f t="array" ref="BZ11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1" t="str" cm="1">
        <f t="array" ref="CA11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11" t="str" cm="1">
        <f t="array" ref="CB11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11" t="e" cm="1">
        <f t="array" ref="CC11">_xlfn.SINGLE(IF(WEEKDAY(Customer_Revenue[[#Headers],[12/28/2021]]) =Freq8[[#This Row],[Day]:[Day]], _xlfn.XLOOKUP(_xlfn.NUMBERVALUE(LEFT(Freq8[[#This Row],[cuid]:[cuid]], LEN(Freq8[[#This Row],[cuid]:[cuid]])-1)),#REF!,Customer_Revenue[12/28/2021]), ""))</f>
        <v>#REF!</v>
      </c>
      <c r="CD11" t="str" cm="1">
        <f t="array" ref="CD11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11" t="str" cm="1">
        <f t="array" ref="CE11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1" t="str" cm="1">
        <f t="array" ref="CF11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11" t="str" cm="1">
        <f t="array" ref="CG11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11" t="e" cm="1">
        <f t="array" ref="CH11">_xlfn.SINGLE(IF(WEEKDAY(Customer_Revenue[[#Headers],[1/4/2022]]) =Freq8[[#This Row],[Day]:[Day]], _xlfn.XLOOKUP(_xlfn.NUMBERVALUE(LEFT(Freq8[[#This Row],[cuid]:[cuid]], LEN(Freq8[[#This Row],[cuid]:[cuid]])-1)),#REF!,Customer_Revenue[1/4/2022]), ""))</f>
        <v>#REF!</v>
      </c>
      <c r="CI11" t="str" cm="1">
        <f t="array" ref="CI11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11" t="str" cm="1">
        <f t="array" ref="CJ11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1" t="str" cm="1">
        <f t="array" ref="CK11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11" t="str" cm="1">
        <f t="array" ref="CL11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11" t="e" cm="1">
        <f t="array" ref="CM11">_xlfn.SINGLE(IF(WEEKDAY(Customer_Revenue[[#Headers],[1/11/2022]]) =Freq8[[#This Row],[Day]:[Day]], _xlfn.XLOOKUP(_xlfn.NUMBERVALUE(LEFT(Freq8[[#This Row],[cuid]:[cuid]], LEN(Freq8[[#This Row],[cuid]:[cuid]])-1)),#REF!,Customer_Revenue[1/11/2022]), ""))</f>
        <v>#REF!</v>
      </c>
      <c r="CN11" t="str" cm="1">
        <f t="array" ref="CN11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11" t="str" cm="1">
        <f t="array" ref="CO11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1" t="str" cm="1">
        <f t="array" ref="CP11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11" t="str" cm="1">
        <f t="array" ref="CQ11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11" t="e" cm="1">
        <f t="array" ref="CR11">_xlfn.SINGLE(IF(WEEKDAY(Customer_Revenue[[#Headers],[1/18/2022]]) =Freq8[[#This Row],[Day]:[Day]], _xlfn.XLOOKUP(_xlfn.NUMBERVALUE(LEFT(Freq8[[#This Row],[cuid]:[cuid]], LEN(Freq8[[#This Row],[cuid]:[cuid]])-1)),#REF!,Customer_Revenue[1/18/2022]), ""))</f>
        <v>#REF!</v>
      </c>
      <c r="CS11" t="str" cm="1">
        <f t="array" ref="CS11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11" t="str" cm="1">
        <f t="array" ref="CT11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1" t="str" cm="1">
        <f t="array" ref="CU11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11" t="str" cm="1">
        <f t="array" ref="CV11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11" t="e" cm="1">
        <f t="array" ref="CW11">_xlfn.SINGLE(IF(WEEKDAY(Customer_Revenue[[#Headers],[1/25/2022]]) =Freq8[[#This Row],[Day]:[Day]], _xlfn.XLOOKUP(_xlfn.NUMBERVALUE(LEFT(Freq8[[#This Row],[cuid]:[cuid]], LEN(Freq8[[#This Row],[cuid]:[cuid]])-1)),#REF!,Customer_Revenue[1/25/2022]), ""))</f>
        <v>#REF!</v>
      </c>
      <c r="CX11" t="str" cm="1">
        <f t="array" ref="CX11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11" t="str" cm="1">
        <f t="array" ref="CY11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1" t="str" cm="1">
        <f t="array" ref="CZ11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11" t="str" cm="1">
        <f t="array" ref="DA11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11" t="e" cm="1">
        <f t="array" ref="DB11">_xlfn.SINGLE(IF(WEEKDAY(Customer_Revenue[[#Headers],[2/1/2022]]) =Freq8[[#This Row],[Day]:[Day]], _xlfn.XLOOKUP(_xlfn.NUMBERVALUE(LEFT(Freq8[[#This Row],[cuid]:[cuid]], LEN(Freq8[[#This Row],[cuid]:[cuid]])-1)),#REF!,Customer_Revenue[2/1/2022]), ""))</f>
        <v>#REF!</v>
      </c>
      <c r="DC11" t="str" cm="1">
        <f t="array" ref="DC11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11" t="str" cm="1">
        <f t="array" ref="DD11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1" t="str" cm="1">
        <f t="array" ref="DE11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11" t="str" cm="1">
        <f t="array" ref="DF11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11" t="e" cm="1">
        <f t="array" ref="DG11">_xlfn.SINGLE(IF(WEEKDAY(Customer_Revenue[[#Headers],[2/8/2022]]) =Freq8[[#This Row],[Day]:[Day]], _xlfn.XLOOKUP(_xlfn.NUMBERVALUE(LEFT(Freq8[[#This Row],[cuid]:[cuid]], LEN(Freq8[[#This Row],[cuid]:[cuid]])-1)),#REF!,Customer_Revenue[2/8/2022]), ""))</f>
        <v>#REF!</v>
      </c>
      <c r="DH11" t="str" cm="1">
        <f t="array" ref="DH11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11" t="str" cm="1">
        <f t="array" ref="DI11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1" t="str" cm="1">
        <f t="array" ref="DJ11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11" t="str" cm="1">
        <f t="array" ref="DK11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11" t="e" cm="1">
        <f t="array" ref="DL11">_xlfn.SINGLE(IF(WEEKDAY(Customer_Revenue[[#Headers],[2/15/2022]]) =Freq8[[#This Row],[Day]:[Day]], _xlfn.XLOOKUP(_xlfn.NUMBERVALUE(LEFT(Freq8[[#This Row],[cuid]:[cuid]], LEN(Freq8[[#This Row],[cuid]:[cuid]])-1)),#REF!,Customer_Revenue[2/15/2022]), ""))</f>
        <v>#REF!</v>
      </c>
      <c r="DM11" t="str" cm="1">
        <f t="array" ref="DM11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11" t="str" cm="1">
        <f t="array" ref="DN11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1" t="str" cm="1">
        <f t="array" ref="DO11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11" t="str" cm="1">
        <f t="array" ref="DP11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11" t="e" cm="1">
        <f t="array" ref="DQ11">_xlfn.SINGLE(IF(WEEKDAY(Customer_Revenue[[#Headers],[2/22/2022]]) =Freq8[[#This Row],[Day]:[Day]], _xlfn.XLOOKUP(_xlfn.NUMBERVALUE(LEFT(Freq8[[#This Row],[cuid]:[cuid]], LEN(Freq8[[#This Row],[cuid]:[cuid]])-1)),#REF!,Customer_Revenue[2/22/2022]), ""))</f>
        <v>#REF!</v>
      </c>
      <c r="DR11" t="str" cm="1">
        <f t="array" ref="DR11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11" t="str" cm="1">
        <f t="array" ref="DS11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1" t="str" cm="1">
        <f t="array" ref="DT11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11" t="str" cm="1">
        <f t="array" ref="DU11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11" t="e" cm="1">
        <f t="array" ref="DV11">_xlfn.SINGLE(IF(WEEKDAY(Customer_Revenue[[#Headers],[3/1/2022]]) =Freq8[[#This Row],[Day]:[Day]], _xlfn.XLOOKUP(_xlfn.NUMBERVALUE(LEFT(Freq8[[#This Row],[cuid]:[cuid]], LEN(Freq8[[#This Row],[cuid]:[cuid]])-1)),#REF!,Customer_Revenue[3/1/2022]), ""))</f>
        <v>#REF!</v>
      </c>
      <c r="DW11" t="str" cm="1">
        <f t="array" ref="DW11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11" t="str" cm="1">
        <f t="array" ref="DX11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1" t="str" cm="1">
        <f t="array" ref="DY11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11" t="str" cm="1">
        <f t="array" ref="DZ11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11" t="e" cm="1">
        <f t="array" ref="EA11">_xlfn.SINGLE(IF(WEEKDAY(Customer_Revenue[[#Headers],[3/8/2022]]) =Freq8[[#This Row],[Day]:[Day]], _xlfn.XLOOKUP(_xlfn.NUMBERVALUE(LEFT(Freq8[[#This Row],[cuid]:[cuid]], LEN(Freq8[[#This Row],[cuid]:[cuid]])-1)),#REF!,Customer_Revenue[3/8/2022]), ""))</f>
        <v>#REF!</v>
      </c>
      <c r="EB11" t="str" cm="1">
        <f t="array" ref="EB11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11" t="str" cm="1">
        <f t="array" ref="EC11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1" t="str" cm="1">
        <f t="array" ref="ED11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11" t="str" cm="1">
        <f t="array" ref="EE11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11" t="e" cm="1">
        <f t="array" ref="EF11">_xlfn.SINGLE(IF(WEEKDAY(Customer_Revenue[[#Headers],[3/15/2022]]) =Freq8[[#This Row],[Day]:[Day]], _xlfn.XLOOKUP(_xlfn.NUMBERVALUE(LEFT(Freq8[[#This Row],[cuid]:[cuid]], LEN(Freq8[[#This Row],[cuid]:[cuid]])-1)),#REF!,Customer_Revenue[3/15/2022]), ""))</f>
        <v>#REF!</v>
      </c>
      <c r="EG11" t="str" cm="1">
        <f t="array" ref="EG11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11" t="str" cm="1">
        <f t="array" ref="EH11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1" t="str" cm="1">
        <f t="array" ref="EI11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11" t="str" cm="1">
        <f t="array" ref="EJ11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11" t="e" cm="1">
        <f t="array" ref="EK11">_xlfn.SINGLE(IF(WEEKDAY(Customer_Revenue[[#Headers],[3/22/2022]]) =Freq8[[#This Row],[Day]:[Day]], _xlfn.XLOOKUP(_xlfn.NUMBERVALUE(LEFT(Freq8[[#This Row],[cuid]:[cuid]], LEN(Freq8[[#This Row],[cuid]:[cuid]])-1)),#REF!,Customer_Revenue[3/22/2022]), ""))</f>
        <v>#REF!</v>
      </c>
      <c r="EL11" t="str" cm="1">
        <f t="array" ref="EL11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11" t="str" cm="1">
        <f t="array" ref="EM11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1" t="str" cm="1">
        <f t="array" ref="EN11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11" t="str" cm="1">
        <f t="array" ref="EO11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11" t="e" cm="1">
        <f t="array" ref="EP11">_xlfn.SINGLE(IF(WEEKDAY(Customer_Revenue[[#Headers],[3/29/2022]]) =Freq8[[#This Row],[Day]:[Day]], _xlfn.XLOOKUP(_xlfn.NUMBERVALUE(LEFT(Freq8[[#This Row],[cuid]:[cuid]], LEN(Freq8[[#This Row],[cuid]:[cuid]])-1)),#REF!,Customer_Revenue[3/29/2022]), ""))</f>
        <v>#REF!</v>
      </c>
      <c r="EQ11" t="str" cm="1">
        <f t="array" ref="EQ11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11" t="str" cm="1">
        <f t="array" ref="ER11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1" t="str" cm="1">
        <f t="array" ref="ES11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11" t="str" cm="1">
        <f t="array" ref="ET11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11" t="e" cm="1">
        <f t="array" ref="EU11">_xlfn.SINGLE(IF(WEEKDAY(Customer_Revenue[[#Headers],[4/5/2022]]) =Freq8[[#This Row],[Day]:[Day]], _xlfn.XLOOKUP(_xlfn.NUMBERVALUE(LEFT(Freq8[[#This Row],[cuid]:[cuid]], LEN(Freq8[[#This Row],[cuid]:[cuid]])-1)),#REF!,Customer_Revenue[4/5/2022]), ""))</f>
        <v>#REF!</v>
      </c>
      <c r="EV11" t="str" cm="1">
        <f t="array" ref="EV11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11" t="str" cm="1">
        <f t="array" ref="EW11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1" t="str" cm="1">
        <f t="array" ref="EX11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11" t="str" cm="1">
        <f t="array" ref="EY11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11" t="e" cm="1">
        <f t="array" ref="EZ11">_xlfn.SINGLE(IF(WEEKDAY(Customer_Revenue[[#Headers],[4/12/2022]]) =Freq8[[#This Row],[Day]:[Day]], _xlfn.XLOOKUP(_xlfn.NUMBERVALUE(LEFT(Freq8[[#This Row],[cuid]:[cuid]], LEN(Freq8[[#This Row],[cuid]:[cuid]])-1)),#REF!,Customer_Revenue[4/12/2022]), ""))</f>
        <v>#REF!</v>
      </c>
      <c r="FA11" t="str" cm="1">
        <f t="array" ref="FA11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11" t="str" cm="1">
        <f t="array" ref="FB11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1" t="str" cm="1">
        <f t="array" ref="FC11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11" t="str" cm="1">
        <f t="array" ref="FD11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11" t="e" cm="1">
        <f t="array" ref="FE11">_xlfn.SINGLE(IF(WEEKDAY(Customer_Revenue[[#Headers],[4/19/2022]]) =Freq8[[#This Row],[Day]:[Day]], _xlfn.XLOOKUP(_xlfn.NUMBERVALUE(LEFT(Freq8[[#This Row],[cuid]:[cuid]], LEN(Freq8[[#This Row],[cuid]:[cuid]])-1)),#REF!,Customer_Revenue[4/19/2022]), ""))</f>
        <v>#REF!</v>
      </c>
      <c r="FF11" t="str" cm="1">
        <f t="array" ref="FF11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11" t="str" cm="1">
        <f t="array" ref="FG11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1" t="str" cm="1">
        <f t="array" ref="FH11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11" t="str" cm="1">
        <f t="array" ref="FI11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11" t="e" cm="1">
        <f t="array" ref="FJ11">_xlfn.SINGLE(IF(WEEKDAY(Customer_Revenue[[#Headers],[4/26/2022]]) =Freq8[[#This Row],[Day]:[Day]], _xlfn.XLOOKUP(_xlfn.NUMBERVALUE(LEFT(Freq8[[#This Row],[cuid]:[cuid]], LEN(Freq8[[#This Row],[cuid]:[cuid]])-1)),#REF!,Customer_Revenue[4/26/2022]), ""))</f>
        <v>#REF!</v>
      </c>
      <c r="FK11" t="str" cm="1">
        <f t="array" ref="FK11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11" t="str" cm="1">
        <f t="array" ref="FL11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1" t="str" cm="1">
        <f t="array" ref="FM11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11" t="str" cm="1">
        <f t="array" ref="FN11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11" t="e" cm="1">
        <f t="array" ref="FO11">_xlfn.SINGLE(IF(WEEKDAY(Customer_Revenue[[#Headers],[5/3/2022]]) =Freq8[[#This Row],[Day]:[Day]], _xlfn.XLOOKUP(_xlfn.NUMBERVALUE(LEFT(Freq8[[#This Row],[cuid]:[cuid]], LEN(Freq8[[#This Row],[cuid]:[cuid]])-1)),#REF!,Customer_Revenue[5/3/2022]), ""))</f>
        <v>#REF!</v>
      </c>
      <c r="FP11" t="str" cm="1">
        <f t="array" ref="FP11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11" t="str" cm="1">
        <f t="array" ref="FQ11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1" t="str" cm="1">
        <f t="array" ref="FR11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11" t="str" cm="1">
        <f t="array" ref="FS11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11" t="e" cm="1">
        <f t="array" ref="FT11">_xlfn.SINGLE(IF(WEEKDAY(Customer_Revenue[[#Headers],[5/10/2022]]) =Freq8[[#This Row],[Day]:[Day]], _xlfn.XLOOKUP(_xlfn.NUMBERVALUE(LEFT(Freq8[[#This Row],[cuid]:[cuid]], LEN(Freq8[[#This Row],[cuid]:[cuid]])-1)),#REF!,Customer_Revenue[5/10/2022]), ""))</f>
        <v>#REF!</v>
      </c>
      <c r="FU11" t="str" cm="1">
        <f t="array" ref="FU11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11" t="str" cm="1">
        <f t="array" ref="FV11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1" t="str" cm="1">
        <f t="array" ref="FW11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11" t="str" cm="1">
        <f t="array" ref="FX11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11" t="e" cm="1">
        <f t="array" ref="FY11">_xlfn.SINGLE(IF(WEEKDAY(Customer_Revenue[[#Headers],[5/17/2022]]) =Freq8[[#This Row],[Day]:[Day]], _xlfn.XLOOKUP(_xlfn.NUMBERVALUE(LEFT(Freq8[[#This Row],[cuid]:[cuid]], LEN(Freq8[[#This Row],[cuid]:[cuid]])-1)),#REF!,Customer_Revenue[5/17/2022]), ""))</f>
        <v>#REF!</v>
      </c>
      <c r="FZ11" t="str" cm="1">
        <f t="array" ref="FZ11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11" t="str" cm="1">
        <f t="array" ref="GA11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1" t="str" cm="1">
        <f t="array" ref="GB11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11" t="str" cm="1">
        <f t="array" ref="GC11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11" t="e" cm="1">
        <f t="array" ref="GD11">_xlfn.SINGLE(IF(WEEKDAY(Customer_Revenue[[#Headers],[5/24/2022]]) =Freq8[[#This Row],[Day]:[Day]], _xlfn.XLOOKUP(_xlfn.NUMBERVALUE(LEFT(Freq8[[#This Row],[cuid]:[cuid]], LEN(Freq8[[#This Row],[cuid]:[cuid]])-1)),#REF!,Customer_Revenue[5/24/2022]), ""))</f>
        <v>#REF!</v>
      </c>
      <c r="GE11" t="str" cm="1">
        <f t="array" ref="GE11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11" t="str" cm="1">
        <f t="array" ref="GF11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1" t="str" cm="1">
        <f t="array" ref="GG11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11" t="str" cm="1">
        <f t="array" ref="GH11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11" t="e" cm="1">
        <f t="array" ref="GI11">_xlfn.SINGLE(IF(WEEKDAY(Customer_Revenue[[#Headers],[5/31/2022]]) =Freq8[[#This Row],[Day]:[Day]], _xlfn.XLOOKUP(_xlfn.NUMBERVALUE(LEFT(Freq8[[#This Row],[cuid]:[cuid]], LEN(Freq8[[#This Row],[cuid]:[cuid]])-1)),#REF!,Customer_Revenue[5/31/2022]), ""))</f>
        <v>#REF!</v>
      </c>
      <c r="GJ11" t="str" cm="1">
        <f t="array" ref="GJ11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11" t="str" cm="1">
        <f t="array" ref="GK11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1" t="str" cm="1">
        <f t="array" ref="GL11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11" t="str" cm="1">
        <f t="array" ref="GM11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11" t="e" cm="1">
        <f t="array" ref="GN11">_xlfn.SINGLE(IF(WEEKDAY(Customer_Revenue[[#Headers],[6/7/2022]]) =Freq8[[#This Row],[Day]:[Day]], _xlfn.XLOOKUP(_xlfn.NUMBERVALUE(LEFT(Freq8[[#This Row],[cuid]:[cuid]], LEN(Freq8[[#This Row],[cuid]:[cuid]])-1)),#REF!,Customer_Revenue[6/7/2022]), ""))</f>
        <v>#REF!</v>
      </c>
      <c r="GO11" t="str" cm="1">
        <f t="array" ref="GO11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11" t="str" cm="1">
        <f t="array" ref="GP11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1" t="str" cm="1">
        <f t="array" ref="GQ11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11" t="str" cm="1">
        <f t="array" ref="GR11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11" t="e" cm="1">
        <f t="array" ref="GS11">_xlfn.SINGLE(IF(WEEKDAY(Customer_Revenue[[#Headers],[6/14/2022]]) =Freq8[[#This Row],[Day]:[Day]], _xlfn.XLOOKUP(_xlfn.NUMBERVALUE(LEFT(Freq8[[#This Row],[cuid]:[cuid]], LEN(Freq8[[#This Row],[cuid]:[cuid]])-1)),#REF!,Customer_Revenue[6/14/2022]), ""))</f>
        <v>#REF!</v>
      </c>
      <c r="GT11" t="str" cm="1">
        <f t="array" ref="GT11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11" t="str" cm="1">
        <f t="array" ref="GU11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1" t="str" cm="1">
        <f t="array" ref="GV11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11" t="str" cm="1">
        <f t="array" ref="GW11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11" t="e" cm="1">
        <f t="array" ref="GX11">_xlfn.SINGLE(IF(WEEKDAY(Customer_Revenue[[#Headers],[6/21/2022]]) =Freq8[[#This Row],[Day]:[Day]], _xlfn.XLOOKUP(_xlfn.NUMBERVALUE(LEFT(Freq8[[#This Row],[cuid]:[cuid]], LEN(Freq8[[#This Row],[cuid]:[cuid]])-1)),#REF!,Customer_Revenue[6/21/2022]), ""))</f>
        <v>#REF!</v>
      </c>
      <c r="GY11" t="str" cm="1">
        <f t="array" ref="GY11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11" t="str" cm="1">
        <f t="array" ref="GZ11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1" t="str" cm="1">
        <f t="array" ref="HA11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11" t="str" cm="1">
        <f t="array" ref="HB11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11" t="e" cm="1">
        <f t="array" ref="HC11">_xlfn.SINGLE(IF(WEEKDAY(Customer_Revenue[[#Headers],[6/28/2022]]) =Freq8[[#This Row],[Day]:[Day]], _xlfn.XLOOKUP(_xlfn.NUMBERVALUE(LEFT(Freq8[[#This Row],[cuid]:[cuid]], LEN(Freq8[[#This Row],[cuid]:[cuid]])-1)),#REF!,Customer_Revenue[6/28/2022]), ""))</f>
        <v>#REF!</v>
      </c>
      <c r="HD11" t="str" cm="1">
        <f t="array" ref="HD11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11" t="str" cm="1">
        <f t="array" ref="HE11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2" spans="1:213" x14ac:dyDescent="0.3">
      <c r="A12" s="15" t="s">
        <v>223</v>
      </c>
      <c r="B12" s="16">
        <f>MATCH(RIGHT(Freq8[[#This Row],[cuid]], 1),{"M","T","W","R","F"},0)+1</f>
        <v>4</v>
      </c>
      <c r="C12" s="7">
        <f>IFERROR(AVERAGEIF(Freq8[[#This Row],[1/3/2022]:[3/31/2022]], "&gt;0"), 0)</f>
        <v>0</v>
      </c>
      <c r="D12" s="8">
        <f>IFERROR(AVEDEV(Freq8[[#This Row],[1/3/2022]:[3/31/2022]]),0)</f>
        <v>0</v>
      </c>
      <c r="E12" s="8">
        <f>IFERROR(MAX(0,Freq8[[#This Row],[Q1 Mean]]-Freq8[[#This Row],[Q1 Mean Absolute Deviation]]),0)</f>
        <v>0</v>
      </c>
      <c r="F12" s="8">
        <f>IFERROR(Freq8[[#This Row],[Q1 Mean]]+Freq8[[#This Row],[Q1 Mean Absolute Deviation]],0)</f>
        <v>0</v>
      </c>
      <c r="G12" s="7">
        <f>IFERROR(AVERAGEIF(Freq8[[#This Row],[4/1/2022]:[6/30/2022]], "&gt;0"),0)</f>
        <v>0</v>
      </c>
      <c r="H12" s="8">
        <f>IFERROR(AVEDEV(Freq8[[#This Row],[4/1/2022]:[6/30/2022]]),0)</f>
        <v>0</v>
      </c>
      <c r="I12" s="8">
        <f>IFERROR(MAX(0,Freq8[[#This Row],[Q2 Mean]]-Freq8[[#This Row],[Q2 Mean Absolute Deviation]]),0)</f>
        <v>0</v>
      </c>
      <c r="J12" s="8">
        <f>IFERROR(Freq8[[#This Row],[Q2 Mean]]+Freq8[[#This Row],[Q2 Mean Absolute Deviation]],0)</f>
        <v>0</v>
      </c>
      <c r="K12" s="7">
        <f>IFERROR(AVERAGEIF(#REF!, "&gt;0"),0)</f>
        <v>0</v>
      </c>
      <c r="L12" s="8">
        <f>IFERROR(AVEDEV(#REF!),0)</f>
        <v>0</v>
      </c>
      <c r="M12" s="8">
        <f>IFERROR(MAX(0,Freq8[[#This Row],[Q3 Mean]]-Freq8[[#This Row],[Q3 Mean Absolute Deviation]]),0)</f>
        <v>0</v>
      </c>
      <c r="N12" s="8">
        <f>IFERROR(Freq8[[#This Row],[Q3 Mean]]+Freq8[[#This Row],[Q3 Mean Absolute Deviation]],0)</f>
        <v>0</v>
      </c>
      <c r="O12" s="7">
        <f>IFERROR(AVERAGEIF(Freq8[[#This Row],[10/1/2021]:[3/31/2022]], "&gt;0"),0)</f>
        <v>0</v>
      </c>
      <c r="P12" s="8">
        <f>IFERROR(AVEDEV(Freq8[[#This Row],[10/1/2021]:[3/31/2022]]),0)</f>
        <v>0</v>
      </c>
      <c r="Q12" s="8">
        <f>IFERROR(MAX(0,Freq8[[#This Row],[Q4 Mean]]-Freq8[[#This Row],[Q4 Mean Absolute Deviation]]),0)</f>
        <v>0</v>
      </c>
      <c r="R12" s="8">
        <f>IFERROR(Freq8[[#This Row],[Q4 Mean]]+Freq8[[#This Row],[Q4 Mean Absolute Deviation]],0)</f>
        <v>0</v>
      </c>
      <c r="S12" t="str" cm="1">
        <f t="array" ref="S12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12" t="str" cm="1">
        <f t="array" ref="T12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12" t="str" cm="1">
        <f t="array" ref="U12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2" t="e" cm="1">
        <f t="array" ref="V12">_xlfn.SINGLE(IF(WEEKDAY(Customer_Revenue[[#Headers],[10/6/2021]]) =Freq8[[#This Row],[Day]:[Day]], _xlfn.XLOOKUP(_xlfn.NUMBERVALUE(LEFT(Freq8[[#This Row],[cuid]:[cuid]], LEN(Freq8[[#This Row],[cuid]:[cuid]])-1)),#REF!,Customer_Revenue[10/6/2021]), ""))</f>
        <v>#REF!</v>
      </c>
      <c r="W12" t="str" cm="1">
        <f t="array" ref="W12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2" t="str" cm="1">
        <f t="array" ref="X12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12" t="str" cm="1">
        <f t="array" ref="Y12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12" t="str" cm="1">
        <f t="array" ref="Z12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2" t="e" cm="1">
        <f t="array" ref="AA12">_xlfn.SINGLE(IF(WEEKDAY(Customer_Revenue[[#Headers],[10/13/2021]]) =Freq8[[#This Row],[Day]:[Day]], _xlfn.XLOOKUP(_xlfn.NUMBERVALUE(LEFT(Freq8[[#This Row],[cuid]:[cuid]], LEN(Freq8[[#This Row],[cuid]:[cuid]])-1)),#REF!,Customer_Revenue[10/13/2021]), ""))</f>
        <v>#REF!</v>
      </c>
      <c r="AB12" t="str" cm="1">
        <f t="array" ref="AB12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2" t="str" cm="1">
        <f t="array" ref="AC12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12" t="str" cm="1">
        <f t="array" ref="AD12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12" t="str" cm="1">
        <f t="array" ref="AE12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2" t="e" cm="1">
        <f t="array" ref="AF12">_xlfn.SINGLE(IF(WEEKDAY(Customer_Revenue[[#Headers],[10/20/2021]]) =Freq8[[#This Row],[Day]:[Day]], _xlfn.XLOOKUP(_xlfn.NUMBERVALUE(LEFT(Freq8[[#This Row],[cuid]:[cuid]], LEN(Freq8[[#This Row],[cuid]:[cuid]])-1)),#REF!,Customer_Revenue[10/20/2021]), ""))</f>
        <v>#REF!</v>
      </c>
      <c r="AG12" t="str" cm="1">
        <f t="array" ref="AG12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2" t="str" cm="1">
        <f t="array" ref="AH12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12" t="str" cm="1">
        <f t="array" ref="AI12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12" t="str" cm="1">
        <f t="array" ref="AJ12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2" t="e" cm="1">
        <f t="array" ref="AK12">_xlfn.SINGLE(IF(WEEKDAY(Customer_Revenue[[#Headers],[10/27/2021]]) =Freq8[[#This Row],[Day]:[Day]], _xlfn.XLOOKUP(_xlfn.NUMBERVALUE(LEFT(Freq8[[#This Row],[cuid]:[cuid]], LEN(Freq8[[#This Row],[cuid]:[cuid]])-1)),#REF!,Customer_Revenue[10/27/2021]), ""))</f>
        <v>#REF!</v>
      </c>
      <c r="AL12" t="str" cm="1">
        <f t="array" ref="AL12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2" t="str" cm="1">
        <f t="array" ref="AM12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12" t="str" cm="1">
        <f t="array" ref="AN12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12" t="str" cm="1">
        <f t="array" ref="AO12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2" t="e" cm="1">
        <f t="array" ref="AP12">_xlfn.SINGLE(IF(WEEKDAY(Customer_Revenue[[#Headers],[11/3/2021]]) =Freq8[[#This Row],[Day]:[Day]], _xlfn.XLOOKUP(_xlfn.NUMBERVALUE(LEFT(Freq8[[#This Row],[cuid]:[cuid]], LEN(Freq8[[#This Row],[cuid]:[cuid]])-1)),#REF!,Customer_Revenue[11/3/2021]), ""))</f>
        <v>#REF!</v>
      </c>
      <c r="AQ12" t="str" cm="1">
        <f t="array" ref="AQ12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2" t="str" cm="1">
        <f t="array" ref="AR12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12" t="str" cm="1">
        <f t="array" ref="AS12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12" t="str" cm="1">
        <f t="array" ref="AT12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2" t="e" cm="1">
        <f t="array" ref="AU12">_xlfn.SINGLE(IF(WEEKDAY(Customer_Revenue[[#Headers],[11/10/2021]]) =Freq8[[#This Row],[Day]:[Day]], _xlfn.XLOOKUP(_xlfn.NUMBERVALUE(LEFT(Freq8[[#This Row],[cuid]:[cuid]], LEN(Freq8[[#This Row],[cuid]:[cuid]])-1)),#REF!,Customer_Revenue[11/10/2021]), ""))</f>
        <v>#REF!</v>
      </c>
      <c r="AV12" t="str" cm="1">
        <f t="array" ref="AV12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2" t="str" cm="1">
        <f t="array" ref="AW12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12" t="str" cm="1">
        <f t="array" ref="AX12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12" t="str" cm="1">
        <f t="array" ref="AY12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2" t="e" cm="1">
        <f t="array" ref="AZ12">_xlfn.SINGLE(IF(WEEKDAY(Customer_Revenue[[#Headers],[11/17/2021]]) =Freq8[[#This Row],[Day]:[Day]], _xlfn.XLOOKUP(_xlfn.NUMBERVALUE(LEFT(Freq8[[#This Row],[cuid]:[cuid]], LEN(Freq8[[#This Row],[cuid]:[cuid]])-1)),#REF!,Customer_Revenue[11/17/2021]), ""))</f>
        <v>#REF!</v>
      </c>
      <c r="BA12" t="str" cm="1">
        <f t="array" ref="BA12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2" t="str" cm="1">
        <f t="array" ref="BB12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12" t="str" cm="1">
        <f t="array" ref="BC12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12" t="str" cm="1">
        <f t="array" ref="BD12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2" t="e" cm="1">
        <f t="array" ref="BE12">_xlfn.SINGLE(IF(WEEKDAY(Customer_Revenue[[#Headers],[11/24/2021]]) =Freq8[[#This Row],[Day]:[Day]], _xlfn.XLOOKUP(_xlfn.NUMBERVALUE(LEFT(Freq8[[#This Row],[cuid]:[cuid]], LEN(Freq8[[#This Row],[cuid]:[cuid]])-1)),#REF!,Customer_Revenue[11/24/2021]), ""))</f>
        <v>#REF!</v>
      </c>
      <c r="BF12" t="str" cm="1">
        <f t="array" ref="BF12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2" t="str" cm="1">
        <f t="array" ref="BG12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12" t="str" cm="1">
        <f t="array" ref="BH12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12" t="str" cm="1">
        <f t="array" ref="BI12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2" t="e" cm="1">
        <f t="array" ref="BJ12">_xlfn.SINGLE(IF(WEEKDAY(Customer_Revenue[[#Headers],[12/1/2021]]) =Freq8[[#This Row],[Day]:[Day]], _xlfn.XLOOKUP(_xlfn.NUMBERVALUE(LEFT(Freq8[[#This Row],[cuid]:[cuid]], LEN(Freq8[[#This Row],[cuid]:[cuid]])-1)),#REF!,Customer_Revenue[12/1/2021]), ""))</f>
        <v>#REF!</v>
      </c>
      <c r="BK12" t="str" cm="1">
        <f t="array" ref="BK12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2" t="str" cm="1">
        <f t="array" ref="BL12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12" t="str" cm="1">
        <f t="array" ref="BM12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12" t="str" cm="1">
        <f t="array" ref="BN12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2" t="e" cm="1">
        <f t="array" ref="BO12">_xlfn.SINGLE(IF(WEEKDAY(Customer_Revenue[[#Headers],[12/8/2021]]) =Freq8[[#This Row],[Day]:[Day]], _xlfn.XLOOKUP(_xlfn.NUMBERVALUE(LEFT(Freq8[[#This Row],[cuid]:[cuid]], LEN(Freq8[[#This Row],[cuid]:[cuid]])-1)),#REF!,Customer_Revenue[12/8/2021]), ""))</f>
        <v>#REF!</v>
      </c>
      <c r="BP12" t="str" cm="1">
        <f t="array" ref="BP12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2" t="str" cm="1">
        <f t="array" ref="BQ12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12" t="str" cm="1">
        <f t="array" ref="BR12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12" t="str" cm="1">
        <f t="array" ref="BS12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2" t="e" cm="1">
        <f t="array" ref="BT12">_xlfn.SINGLE(IF(WEEKDAY(Customer_Revenue[[#Headers],[12/15/2021]]) =Freq8[[#This Row],[Day]:[Day]], _xlfn.XLOOKUP(_xlfn.NUMBERVALUE(LEFT(Freq8[[#This Row],[cuid]:[cuid]], LEN(Freq8[[#This Row],[cuid]:[cuid]])-1)),#REF!,Customer_Revenue[12/15/2021]), ""))</f>
        <v>#REF!</v>
      </c>
      <c r="BU12" t="str" cm="1">
        <f t="array" ref="BU12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2" t="str" cm="1">
        <f t="array" ref="BV12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12" t="str" cm="1">
        <f t="array" ref="BW12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12" t="str" cm="1">
        <f t="array" ref="BX12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2" t="e" cm="1">
        <f t="array" ref="BY12">_xlfn.SINGLE(IF(WEEKDAY(Customer_Revenue[[#Headers],[12/22/2021]]) =Freq8[[#This Row],[Day]:[Day]], _xlfn.XLOOKUP(_xlfn.NUMBERVALUE(LEFT(Freq8[[#This Row],[cuid]:[cuid]], LEN(Freq8[[#This Row],[cuid]:[cuid]])-1)),#REF!,Customer_Revenue[12/22/2021]), ""))</f>
        <v>#REF!</v>
      </c>
      <c r="BZ12" t="str" cm="1">
        <f t="array" ref="BZ12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2" t="str" cm="1">
        <f t="array" ref="CA12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12" t="str" cm="1">
        <f t="array" ref="CB12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12" t="str" cm="1">
        <f t="array" ref="CC12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2" t="e" cm="1">
        <f t="array" ref="CD12">_xlfn.SINGLE(IF(WEEKDAY(Customer_Revenue[[#Headers],[12/29/2021]]) =Freq8[[#This Row],[Day]:[Day]], _xlfn.XLOOKUP(_xlfn.NUMBERVALUE(LEFT(Freq8[[#This Row],[cuid]:[cuid]], LEN(Freq8[[#This Row],[cuid]:[cuid]])-1)),#REF!,Customer_Revenue[12/29/2021]), ""))</f>
        <v>#REF!</v>
      </c>
      <c r="CE12" t="str" cm="1">
        <f t="array" ref="CE12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2" t="str" cm="1">
        <f t="array" ref="CF12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12" t="str" cm="1">
        <f t="array" ref="CG12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12" t="str" cm="1">
        <f t="array" ref="CH12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2" t="e" cm="1">
        <f t="array" ref="CI12">_xlfn.SINGLE(IF(WEEKDAY(Customer_Revenue[[#Headers],[1/5/2022]]) =Freq8[[#This Row],[Day]:[Day]], _xlfn.XLOOKUP(_xlfn.NUMBERVALUE(LEFT(Freq8[[#This Row],[cuid]:[cuid]], LEN(Freq8[[#This Row],[cuid]:[cuid]])-1)),#REF!,Customer_Revenue[1/5/2022]), ""))</f>
        <v>#REF!</v>
      </c>
      <c r="CJ12" t="str" cm="1">
        <f t="array" ref="CJ12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2" t="str" cm="1">
        <f t="array" ref="CK12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12" t="str" cm="1">
        <f t="array" ref="CL12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12" t="str" cm="1">
        <f t="array" ref="CM12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2" t="e" cm="1">
        <f t="array" ref="CN12">_xlfn.SINGLE(IF(WEEKDAY(Customer_Revenue[[#Headers],[1/12/2022]]) =Freq8[[#This Row],[Day]:[Day]], _xlfn.XLOOKUP(_xlfn.NUMBERVALUE(LEFT(Freq8[[#This Row],[cuid]:[cuid]], LEN(Freq8[[#This Row],[cuid]:[cuid]])-1)),#REF!,Customer_Revenue[1/12/2022]), ""))</f>
        <v>#REF!</v>
      </c>
      <c r="CO12" t="str" cm="1">
        <f t="array" ref="CO12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2" t="str" cm="1">
        <f t="array" ref="CP12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12" t="str" cm="1">
        <f t="array" ref="CQ12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12" t="str" cm="1">
        <f t="array" ref="CR12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2" t="e" cm="1">
        <f t="array" ref="CS12">_xlfn.SINGLE(IF(WEEKDAY(Customer_Revenue[[#Headers],[1/19/2022]]) =Freq8[[#This Row],[Day]:[Day]], _xlfn.XLOOKUP(_xlfn.NUMBERVALUE(LEFT(Freq8[[#This Row],[cuid]:[cuid]], LEN(Freq8[[#This Row],[cuid]:[cuid]])-1)),#REF!,Customer_Revenue[1/19/2022]), ""))</f>
        <v>#REF!</v>
      </c>
      <c r="CT12" t="str" cm="1">
        <f t="array" ref="CT12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2" t="str" cm="1">
        <f t="array" ref="CU12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12" t="str" cm="1">
        <f t="array" ref="CV12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12" t="str" cm="1">
        <f t="array" ref="CW12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2" t="e" cm="1">
        <f t="array" ref="CX12">_xlfn.SINGLE(IF(WEEKDAY(Customer_Revenue[[#Headers],[1/26/2022]]) =Freq8[[#This Row],[Day]:[Day]], _xlfn.XLOOKUP(_xlfn.NUMBERVALUE(LEFT(Freq8[[#This Row],[cuid]:[cuid]], LEN(Freq8[[#This Row],[cuid]:[cuid]])-1)),#REF!,Customer_Revenue[1/26/2022]), ""))</f>
        <v>#REF!</v>
      </c>
      <c r="CY12" t="str" cm="1">
        <f t="array" ref="CY12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2" t="str" cm="1">
        <f t="array" ref="CZ12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12" t="str" cm="1">
        <f t="array" ref="DA12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12" t="str" cm="1">
        <f t="array" ref="DB12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2" t="e" cm="1">
        <f t="array" ref="DC12">_xlfn.SINGLE(IF(WEEKDAY(Customer_Revenue[[#Headers],[2/2/2022]]) =Freq8[[#This Row],[Day]:[Day]], _xlfn.XLOOKUP(_xlfn.NUMBERVALUE(LEFT(Freq8[[#This Row],[cuid]:[cuid]], LEN(Freq8[[#This Row],[cuid]:[cuid]])-1)),#REF!,Customer_Revenue[2/2/2022]), ""))</f>
        <v>#REF!</v>
      </c>
      <c r="DD12" t="str" cm="1">
        <f t="array" ref="DD12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2" t="str" cm="1">
        <f t="array" ref="DE12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12" t="str" cm="1">
        <f t="array" ref="DF12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12" t="str" cm="1">
        <f t="array" ref="DG12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2" t="e" cm="1">
        <f t="array" ref="DH12">_xlfn.SINGLE(IF(WEEKDAY(Customer_Revenue[[#Headers],[2/9/2022]]) =Freq8[[#This Row],[Day]:[Day]], _xlfn.XLOOKUP(_xlfn.NUMBERVALUE(LEFT(Freq8[[#This Row],[cuid]:[cuid]], LEN(Freq8[[#This Row],[cuid]:[cuid]])-1)),#REF!,Customer_Revenue[2/9/2022]), ""))</f>
        <v>#REF!</v>
      </c>
      <c r="DI12" t="str" cm="1">
        <f t="array" ref="DI12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2" t="str" cm="1">
        <f t="array" ref="DJ12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12" t="str" cm="1">
        <f t="array" ref="DK12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12" t="str" cm="1">
        <f t="array" ref="DL12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2" t="e" cm="1">
        <f t="array" ref="DM12">_xlfn.SINGLE(IF(WEEKDAY(Customer_Revenue[[#Headers],[2/16/2022]]) =Freq8[[#This Row],[Day]:[Day]], _xlfn.XLOOKUP(_xlfn.NUMBERVALUE(LEFT(Freq8[[#This Row],[cuid]:[cuid]], LEN(Freq8[[#This Row],[cuid]:[cuid]])-1)),#REF!,Customer_Revenue[2/16/2022]), ""))</f>
        <v>#REF!</v>
      </c>
      <c r="DN12" t="str" cm="1">
        <f t="array" ref="DN12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2" t="str" cm="1">
        <f t="array" ref="DO12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12" t="str" cm="1">
        <f t="array" ref="DP12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12" t="str" cm="1">
        <f t="array" ref="DQ12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2" t="e" cm="1">
        <f t="array" ref="DR12">_xlfn.SINGLE(IF(WEEKDAY(Customer_Revenue[[#Headers],[2/23/2022]]) =Freq8[[#This Row],[Day]:[Day]], _xlfn.XLOOKUP(_xlfn.NUMBERVALUE(LEFT(Freq8[[#This Row],[cuid]:[cuid]], LEN(Freq8[[#This Row],[cuid]:[cuid]])-1)),#REF!,Customer_Revenue[2/23/2022]), ""))</f>
        <v>#REF!</v>
      </c>
      <c r="DS12" t="str" cm="1">
        <f t="array" ref="DS12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2" t="str" cm="1">
        <f t="array" ref="DT12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12" t="str" cm="1">
        <f t="array" ref="DU12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12" t="str" cm="1">
        <f t="array" ref="DV12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2" t="e" cm="1">
        <f t="array" ref="DW12">_xlfn.SINGLE(IF(WEEKDAY(Customer_Revenue[[#Headers],[3/2/2022]]) =Freq8[[#This Row],[Day]:[Day]], _xlfn.XLOOKUP(_xlfn.NUMBERVALUE(LEFT(Freq8[[#This Row],[cuid]:[cuid]], LEN(Freq8[[#This Row],[cuid]:[cuid]])-1)),#REF!,Customer_Revenue[3/2/2022]), ""))</f>
        <v>#REF!</v>
      </c>
      <c r="DX12" t="str" cm="1">
        <f t="array" ref="DX12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2" t="str" cm="1">
        <f t="array" ref="DY12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12" t="str" cm="1">
        <f t="array" ref="DZ12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12" t="str" cm="1">
        <f t="array" ref="EA12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2" t="e" cm="1">
        <f t="array" ref="EB12">_xlfn.SINGLE(IF(WEEKDAY(Customer_Revenue[[#Headers],[3/9/2022]]) =Freq8[[#This Row],[Day]:[Day]], _xlfn.XLOOKUP(_xlfn.NUMBERVALUE(LEFT(Freq8[[#This Row],[cuid]:[cuid]], LEN(Freq8[[#This Row],[cuid]:[cuid]])-1)),#REF!,Customer_Revenue[3/9/2022]), ""))</f>
        <v>#REF!</v>
      </c>
      <c r="EC12" t="str" cm="1">
        <f t="array" ref="EC12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2" t="str" cm="1">
        <f t="array" ref="ED12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12" t="str" cm="1">
        <f t="array" ref="EE12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12" t="str" cm="1">
        <f t="array" ref="EF12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2" t="e" cm="1">
        <f t="array" ref="EG12">_xlfn.SINGLE(IF(WEEKDAY(Customer_Revenue[[#Headers],[3/16/2022]]) =Freq8[[#This Row],[Day]:[Day]], _xlfn.XLOOKUP(_xlfn.NUMBERVALUE(LEFT(Freq8[[#This Row],[cuid]:[cuid]], LEN(Freq8[[#This Row],[cuid]:[cuid]])-1)),#REF!,Customer_Revenue[3/16/2022]), ""))</f>
        <v>#REF!</v>
      </c>
      <c r="EH12" t="str" cm="1">
        <f t="array" ref="EH12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2" t="str" cm="1">
        <f t="array" ref="EI12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12" t="str" cm="1">
        <f t="array" ref="EJ12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12" t="str" cm="1">
        <f t="array" ref="EK12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2" t="e" cm="1">
        <f t="array" ref="EL12">_xlfn.SINGLE(IF(WEEKDAY(Customer_Revenue[[#Headers],[3/23/2022]]) =Freq8[[#This Row],[Day]:[Day]], _xlfn.XLOOKUP(_xlfn.NUMBERVALUE(LEFT(Freq8[[#This Row],[cuid]:[cuid]], LEN(Freq8[[#This Row],[cuid]:[cuid]])-1)),#REF!,Customer_Revenue[3/23/2022]), ""))</f>
        <v>#REF!</v>
      </c>
      <c r="EM12" t="str" cm="1">
        <f t="array" ref="EM12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2" t="str" cm="1">
        <f t="array" ref="EN12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12" t="str" cm="1">
        <f t="array" ref="EO12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12" t="str" cm="1">
        <f t="array" ref="EP12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2" t="e" cm="1">
        <f t="array" ref="EQ12">_xlfn.SINGLE(IF(WEEKDAY(Customer_Revenue[[#Headers],[3/30/2022]]) =Freq8[[#This Row],[Day]:[Day]], _xlfn.XLOOKUP(_xlfn.NUMBERVALUE(LEFT(Freq8[[#This Row],[cuid]:[cuid]], LEN(Freq8[[#This Row],[cuid]:[cuid]])-1)),#REF!,Customer_Revenue[3/30/2022]), ""))</f>
        <v>#REF!</v>
      </c>
      <c r="ER12" t="str" cm="1">
        <f t="array" ref="ER12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2" t="str" cm="1">
        <f t="array" ref="ES12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12" t="str" cm="1">
        <f t="array" ref="ET12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12" t="str" cm="1">
        <f t="array" ref="EU12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2" t="e" cm="1">
        <f t="array" ref="EV12">_xlfn.SINGLE(IF(WEEKDAY(Customer_Revenue[[#Headers],[4/6/2022]]) =Freq8[[#This Row],[Day]:[Day]], _xlfn.XLOOKUP(_xlfn.NUMBERVALUE(LEFT(Freq8[[#This Row],[cuid]:[cuid]], LEN(Freq8[[#This Row],[cuid]:[cuid]])-1)),#REF!,Customer_Revenue[4/6/2022]), ""))</f>
        <v>#REF!</v>
      </c>
      <c r="EW12" t="str" cm="1">
        <f t="array" ref="EW12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2" t="str" cm="1">
        <f t="array" ref="EX12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12" t="str" cm="1">
        <f t="array" ref="EY12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12" t="str" cm="1">
        <f t="array" ref="EZ12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2" t="e" cm="1">
        <f t="array" ref="FA12">_xlfn.SINGLE(IF(WEEKDAY(Customer_Revenue[[#Headers],[4/13/2022]]) =Freq8[[#This Row],[Day]:[Day]], _xlfn.XLOOKUP(_xlfn.NUMBERVALUE(LEFT(Freq8[[#This Row],[cuid]:[cuid]], LEN(Freq8[[#This Row],[cuid]:[cuid]])-1)),#REF!,Customer_Revenue[4/13/2022]), ""))</f>
        <v>#REF!</v>
      </c>
      <c r="FB12" t="str" cm="1">
        <f t="array" ref="FB12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2" t="str" cm="1">
        <f t="array" ref="FC12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12" t="str" cm="1">
        <f t="array" ref="FD12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12" t="str" cm="1">
        <f t="array" ref="FE12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2" t="e" cm="1">
        <f t="array" ref="FF12">_xlfn.SINGLE(IF(WEEKDAY(Customer_Revenue[[#Headers],[4/20/2022]]) =Freq8[[#This Row],[Day]:[Day]], _xlfn.XLOOKUP(_xlfn.NUMBERVALUE(LEFT(Freq8[[#This Row],[cuid]:[cuid]], LEN(Freq8[[#This Row],[cuid]:[cuid]])-1)),#REF!,Customer_Revenue[4/20/2022]), ""))</f>
        <v>#REF!</v>
      </c>
      <c r="FG12" t="str" cm="1">
        <f t="array" ref="FG12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2" t="str" cm="1">
        <f t="array" ref="FH12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12" t="str" cm="1">
        <f t="array" ref="FI12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12" t="str" cm="1">
        <f t="array" ref="FJ12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2" t="e" cm="1">
        <f t="array" ref="FK12">_xlfn.SINGLE(IF(WEEKDAY(Customer_Revenue[[#Headers],[4/27/2022]]) =Freq8[[#This Row],[Day]:[Day]], _xlfn.XLOOKUP(_xlfn.NUMBERVALUE(LEFT(Freq8[[#This Row],[cuid]:[cuid]], LEN(Freq8[[#This Row],[cuid]:[cuid]])-1)),#REF!,Customer_Revenue[4/27/2022]), ""))</f>
        <v>#REF!</v>
      </c>
      <c r="FL12" t="str" cm="1">
        <f t="array" ref="FL12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2" t="str" cm="1">
        <f t="array" ref="FM12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12" t="str" cm="1">
        <f t="array" ref="FN12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12" t="str" cm="1">
        <f t="array" ref="FO12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2" t="e" cm="1">
        <f t="array" ref="FP12">_xlfn.SINGLE(IF(WEEKDAY(Customer_Revenue[[#Headers],[5/4/2022]]) =Freq8[[#This Row],[Day]:[Day]], _xlfn.XLOOKUP(_xlfn.NUMBERVALUE(LEFT(Freq8[[#This Row],[cuid]:[cuid]], LEN(Freq8[[#This Row],[cuid]:[cuid]])-1)),#REF!,Customer_Revenue[5/4/2022]), ""))</f>
        <v>#REF!</v>
      </c>
      <c r="FQ12" t="str" cm="1">
        <f t="array" ref="FQ12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2" t="str" cm="1">
        <f t="array" ref="FR12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12" t="str" cm="1">
        <f t="array" ref="FS12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12" t="str" cm="1">
        <f t="array" ref="FT12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2" t="e" cm="1">
        <f t="array" ref="FU12">_xlfn.SINGLE(IF(WEEKDAY(Customer_Revenue[[#Headers],[5/11/2022]]) =Freq8[[#This Row],[Day]:[Day]], _xlfn.XLOOKUP(_xlfn.NUMBERVALUE(LEFT(Freq8[[#This Row],[cuid]:[cuid]], LEN(Freq8[[#This Row],[cuid]:[cuid]])-1)),#REF!,Customer_Revenue[5/11/2022]), ""))</f>
        <v>#REF!</v>
      </c>
      <c r="FV12" t="str" cm="1">
        <f t="array" ref="FV12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2" t="str" cm="1">
        <f t="array" ref="FW12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12" t="str" cm="1">
        <f t="array" ref="FX12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12" t="str" cm="1">
        <f t="array" ref="FY12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2" t="e" cm="1">
        <f t="array" ref="FZ12">_xlfn.SINGLE(IF(WEEKDAY(Customer_Revenue[[#Headers],[5/18/2022]]) =Freq8[[#This Row],[Day]:[Day]], _xlfn.XLOOKUP(_xlfn.NUMBERVALUE(LEFT(Freq8[[#This Row],[cuid]:[cuid]], LEN(Freq8[[#This Row],[cuid]:[cuid]])-1)),#REF!,Customer_Revenue[5/18/2022]), ""))</f>
        <v>#REF!</v>
      </c>
      <c r="GA12" t="str" cm="1">
        <f t="array" ref="GA12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2" t="str" cm="1">
        <f t="array" ref="GB12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12" t="str" cm="1">
        <f t="array" ref="GC12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12" t="str" cm="1">
        <f t="array" ref="GD12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2" t="e" cm="1">
        <f t="array" ref="GE12">_xlfn.SINGLE(IF(WEEKDAY(Customer_Revenue[[#Headers],[5/25/2022]]) =Freq8[[#This Row],[Day]:[Day]], _xlfn.XLOOKUP(_xlfn.NUMBERVALUE(LEFT(Freq8[[#This Row],[cuid]:[cuid]], LEN(Freq8[[#This Row],[cuid]:[cuid]])-1)),#REF!,Customer_Revenue[5/25/2022]), ""))</f>
        <v>#REF!</v>
      </c>
      <c r="GF12" t="str" cm="1">
        <f t="array" ref="GF12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2" t="str" cm="1">
        <f t="array" ref="GG12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12" t="str" cm="1">
        <f t="array" ref="GH12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12" t="str" cm="1">
        <f t="array" ref="GI12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2" t="e" cm="1">
        <f t="array" ref="GJ12">_xlfn.SINGLE(IF(WEEKDAY(Customer_Revenue[[#Headers],[6/1/2022]]) =Freq8[[#This Row],[Day]:[Day]], _xlfn.XLOOKUP(_xlfn.NUMBERVALUE(LEFT(Freq8[[#This Row],[cuid]:[cuid]], LEN(Freq8[[#This Row],[cuid]:[cuid]])-1)),#REF!,Customer_Revenue[6/1/2022]), ""))</f>
        <v>#REF!</v>
      </c>
      <c r="GK12" t="str" cm="1">
        <f t="array" ref="GK12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2" t="str" cm="1">
        <f t="array" ref="GL12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12" t="str" cm="1">
        <f t="array" ref="GM12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12" t="str" cm="1">
        <f t="array" ref="GN12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2" t="e" cm="1">
        <f t="array" ref="GO12">_xlfn.SINGLE(IF(WEEKDAY(Customer_Revenue[[#Headers],[6/8/2022]]) =Freq8[[#This Row],[Day]:[Day]], _xlfn.XLOOKUP(_xlfn.NUMBERVALUE(LEFT(Freq8[[#This Row],[cuid]:[cuid]], LEN(Freq8[[#This Row],[cuid]:[cuid]])-1)),#REF!,Customer_Revenue[6/8/2022]), ""))</f>
        <v>#REF!</v>
      </c>
      <c r="GP12" t="str" cm="1">
        <f t="array" ref="GP12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2" t="str" cm="1">
        <f t="array" ref="GQ12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12" t="str" cm="1">
        <f t="array" ref="GR12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12" t="str" cm="1">
        <f t="array" ref="GS12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2" t="e" cm="1">
        <f t="array" ref="GT12">_xlfn.SINGLE(IF(WEEKDAY(Customer_Revenue[[#Headers],[6/15/2022]]) =Freq8[[#This Row],[Day]:[Day]], _xlfn.XLOOKUP(_xlfn.NUMBERVALUE(LEFT(Freq8[[#This Row],[cuid]:[cuid]], LEN(Freq8[[#This Row],[cuid]:[cuid]])-1)),#REF!,Customer_Revenue[6/15/2022]), ""))</f>
        <v>#REF!</v>
      </c>
      <c r="GU12" t="str" cm="1">
        <f t="array" ref="GU12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2" t="str" cm="1">
        <f t="array" ref="GV12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12" t="str" cm="1">
        <f t="array" ref="GW12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12" t="str" cm="1">
        <f t="array" ref="GX12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2" t="e" cm="1">
        <f t="array" ref="GY12">_xlfn.SINGLE(IF(WEEKDAY(Customer_Revenue[[#Headers],[6/22/2022]]) =Freq8[[#This Row],[Day]:[Day]], _xlfn.XLOOKUP(_xlfn.NUMBERVALUE(LEFT(Freq8[[#This Row],[cuid]:[cuid]], LEN(Freq8[[#This Row],[cuid]:[cuid]])-1)),#REF!,Customer_Revenue[6/22/2022]), ""))</f>
        <v>#REF!</v>
      </c>
      <c r="GZ12" t="str" cm="1">
        <f t="array" ref="GZ12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2" t="str" cm="1">
        <f t="array" ref="HA12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12" t="str" cm="1">
        <f t="array" ref="HB12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12" t="str" cm="1">
        <f t="array" ref="HC12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2" t="e" cm="1">
        <f t="array" ref="HD12">_xlfn.SINGLE(IF(WEEKDAY(Customer_Revenue[[#Headers],[6/29/2022]]) =Freq8[[#This Row],[Day]:[Day]], _xlfn.XLOOKUP(_xlfn.NUMBERVALUE(LEFT(Freq8[[#This Row],[cuid]:[cuid]], LEN(Freq8[[#This Row],[cuid]:[cuid]])-1)),#REF!,Customer_Revenue[6/29/2022]), ""))</f>
        <v>#REF!</v>
      </c>
      <c r="HE12" t="str" cm="1">
        <f t="array" ref="HE12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3" spans="1:213" x14ac:dyDescent="0.3">
      <c r="A13" s="15" t="s">
        <v>224</v>
      </c>
      <c r="B13" s="16">
        <f>MATCH(RIGHT(Freq8[[#This Row],[cuid]], 1),{"M","T","W","R","F"},0)+1</f>
        <v>6</v>
      </c>
      <c r="C13" s="7">
        <f>IFERROR(AVERAGEIF(Freq8[[#This Row],[1/3/2022]:[3/31/2022]], "&gt;0"), 0)</f>
        <v>0</v>
      </c>
      <c r="D13" s="8">
        <f>IFERROR(AVEDEV(Freq8[[#This Row],[1/3/2022]:[3/31/2022]]),0)</f>
        <v>0</v>
      </c>
      <c r="E13" s="8">
        <f>IFERROR(MAX(0,Freq8[[#This Row],[Q1 Mean]]-Freq8[[#This Row],[Q1 Mean Absolute Deviation]]),0)</f>
        <v>0</v>
      </c>
      <c r="F13" s="8">
        <f>IFERROR(Freq8[[#This Row],[Q1 Mean]]+Freq8[[#This Row],[Q1 Mean Absolute Deviation]],0)</f>
        <v>0</v>
      </c>
      <c r="G13" s="7">
        <f>IFERROR(AVERAGEIF(Freq8[[#This Row],[4/1/2022]:[6/30/2022]], "&gt;0"),0)</f>
        <v>0</v>
      </c>
      <c r="H13" s="8">
        <f>IFERROR(AVEDEV(Freq8[[#This Row],[4/1/2022]:[6/30/2022]]),0)</f>
        <v>0</v>
      </c>
      <c r="I13" s="8">
        <f>IFERROR(MAX(0,Freq8[[#This Row],[Q2 Mean]]-Freq8[[#This Row],[Q2 Mean Absolute Deviation]]),0)</f>
        <v>0</v>
      </c>
      <c r="J13" s="8">
        <f>IFERROR(Freq8[[#This Row],[Q2 Mean]]+Freq8[[#This Row],[Q2 Mean Absolute Deviation]],0)</f>
        <v>0</v>
      </c>
      <c r="K13" s="7">
        <f>IFERROR(AVERAGEIF(#REF!, "&gt;0"),0)</f>
        <v>0</v>
      </c>
      <c r="L13" s="8">
        <f>IFERROR(AVEDEV(#REF!),0)</f>
        <v>0</v>
      </c>
      <c r="M13" s="8">
        <f>IFERROR(MAX(0,Freq8[[#This Row],[Q3 Mean]]-Freq8[[#This Row],[Q3 Mean Absolute Deviation]]),0)</f>
        <v>0</v>
      </c>
      <c r="N13" s="8">
        <f>IFERROR(Freq8[[#This Row],[Q3 Mean]]+Freq8[[#This Row],[Q3 Mean Absolute Deviation]],0)</f>
        <v>0</v>
      </c>
      <c r="O13" s="7">
        <f>IFERROR(AVERAGEIF(Freq8[[#This Row],[10/1/2021]:[3/31/2022]], "&gt;0"),0)</f>
        <v>0</v>
      </c>
      <c r="P13" s="8">
        <f>IFERROR(AVEDEV(Freq8[[#This Row],[10/1/2021]:[3/31/2022]]),0)</f>
        <v>0</v>
      </c>
      <c r="Q13" s="8">
        <f>IFERROR(MAX(0,Freq8[[#This Row],[Q4 Mean]]-Freq8[[#This Row],[Q4 Mean Absolute Deviation]]),0)</f>
        <v>0</v>
      </c>
      <c r="R13" s="8">
        <f>IFERROR(Freq8[[#This Row],[Q4 Mean]]+Freq8[[#This Row],[Q4 Mean Absolute Deviation]],0)</f>
        <v>0</v>
      </c>
      <c r="S13" t="e" cm="1">
        <f t="array" ref="S13">_xlfn.SINGLE(IF(WEEKDAY(Customer_Revenue[[#Headers],[10/1/2021]]) =Freq8[[#This Row],[Day]:[Day]], _xlfn.XLOOKUP(_xlfn.NUMBERVALUE(LEFT(Freq8[[#This Row],[cuid]:[cuid]], LEN(Freq8[[#This Row],[cuid]:[cuid]])-1)),#REF!,Customer_Revenue[10/1/2021]), ""))</f>
        <v>#REF!</v>
      </c>
      <c r="T13" t="str" cm="1">
        <f t="array" ref="T13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13" t="str" cm="1">
        <f t="array" ref="U13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3" t="str" cm="1">
        <f t="array" ref="V13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13" t="str" cm="1">
        <f t="array" ref="W13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3" t="e" cm="1">
        <f t="array" ref="X13">_xlfn.SINGLE(IF(WEEKDAY(Customer_Revenue[[#Headers],[10/8/2021]]) =Freq8[[#This Row],[Day]:[Day]], _xlfn.XLOOKUP(_xlfn.NUMBERVALUE(LEFT(Freq8[[#This Row],[cuid]:[cuid]], LEN(Freq8[[#This Row],[cuid]:[cuid]])-1)),#REF!,Customer_Revenue[10/8/2021]), ""))</f>
        <v>#REF!</v>
      </c>
      <c r="Y13" t="str" cm="1">
        <f t="array" ref="Y13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13" t="str" cm="1">
        <f t="array" ref="Z13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3" t="str" cm="1">
        <f t="array" ref="AA13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13" t="str" cm="1">
        <f t="array" ref="AB13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3" t="e" cm="1">
        <f t="array" ref="AC13">_xlfn.SINGLE(IF(WEEKDAY(Customer_Revenue[[#Headers],[10/15/2021]]) =Freq8[[#This Row],[Day]:[Day]], _xlfn.XLOOKUP(_xlfn.NUMBERVALUE(LEFT(Freq8[[#This Row],[cuid]:[cuid]], LEN(Freq8[[#This Row],[cuid]:[cuid]])-1)),#REF!,Customer_Revenue[10/15/2021]), ""))</f>
        <v>#REF!</v>
      </c>
      <c r="AD13" t="str" cm="1">
        <f t="array" ref="AD13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13" t="str" cm="1">
        <f t="array" ref="AE13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3" t="str" cm="1">
        <f t="array" ref="AF13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13" t="str" cm="1">
        <f t="array" ref="AG13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3" t="e" cm="1">
        <f t="array" ref="AH13">_xlfn.SINGLE(IF(WEEKDAY(Customer_Revenue[[#Headers],[10/22/2021]]) =Freq8[[#This Row],[Day]:[Day]], _xlfn.XLOOKUP(_xlfn.NUMBERVALUE(LEFT(Freq8[[#This Row],[cuid]:[cuid]], LEN(Freq8[[#This Row],[cuid]:[cuid]])-1)),#REF!,Customer_Revenue[10/22/2021]), ""))</f>
        <v>#REF!</v>
      </c>
      <c r="AI13" t="str" cm="1">
        <f t="array" ref="AI13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13" t="str" cm="1">
        <f t="array" ref="AJ13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3" t="str" cm="1">
        <f t="array" ref="AK13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13" t="str" cm="1">
        <f t="array" ref="AL13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3" t="e" cm="1">
        <f t="array" ref="AM13">_xlfn.SINGLE(IF(WEEKDAY(Customer_Revenue[[#Headers],[10/29/2021]]) =Freq8[[#This Row],[Day]:[Day]], _xlfn.XLOOKUP(_xlfn.NUMBERVALUE(LEFT(Freq8[[#This Row],[cuid]:[cuid]], LEN(Freq8[[#This Row],[cuid]:[cuid]])-1)),#REF!,Customer_Revenue[10/29/2021]), ""))</f>
        <v>#REF!</v>
      </c>
      <c r="AN13" t="str" cm="1">
        <f t="array" ref="AN13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13" t="str" cm="1">
        <f t="array" ref="AO13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3" t="str" cm="1">
        <f t="array" ref="AP13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13" t="str" cm="1">
        <f t="array" ref="AQ13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3" t="e" cm="1">
        <f t="array" ref="AR13">_xlfn.SINGLE(IF(WEEKDAY(Customer_Revenue[[#Headers],[11/5/2021]]) =Freq8[[#This Row],[Day]:[Day]], _xlfn.XLOOKUP(_xlfn.NUMBERVALUE(LEFT(Freq8[[#This Row],[cuid]:[cuid]], LEN(Freq8[[#This Row],[cuid]:[cuid]])-1)),#REF!,Customer_Revenue[11/5/2021]), ""))</f>
        <v>#REF!</v>
      </c>
      <c r="AS13" t="str" cm="1">
        <f t="array" ref="AS13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13" t="str" cm="1">
        <f t="array" ref="AT13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3" t="str" cm="1">
        <f t="array" ref="AU13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13" t="str" cm="1">
        <f t="array" ref="AV13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3" t="e" cm="1">
        <f t="array" ref="AW13">_xlfn.SINGLE(IF(WEEKDAY(Customer_Revenue[[#Headers],[11/12/2021]]) =Freq8[[#This Row],[Day]:[Day]], _xlfn.XLOOKUP(_xlfn.NUMBERVALUE(LEFT(Freq8[[#This Row],[cuid]:[cuid]], LEN(Freq8[[#This Row],[cuid]:[cuid]])-1)),#REF!,Customer_Revenue[11/12/2021]), ""))</f>
        <v>#REF!</v>
      </c>
      <c r="AX13" t="str" cm="1">
        <f t="array" ref="AX13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13" t="str" cm="1">
        <f t="array" ref="AY13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3" t="str" cm="1">
        <f t="array" ref="AZ13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13" t="str" cm="1">
        <f t="array" ref="BA13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3" t="e" cm="1">
        <f t="array" ref="BB13">_xlfn.SINGLE(IF(WEEKDAY(Customer_Revenue[[#Headers],[11/19/2021]]) =Freq8[[#This Row],[Day]:[Day]], _xlfn.XLOOKUP(_xlfn.NUMBERVALUE(LEFT(Freq8[[#This Row],[cuid]:[cuid]], LEN(Freq8[[#This Row],[cuid]:[cuid]])-1)),#REF!,Customer_Revenue[11/19/2021]), ""))</f>
        <v>#REF!</v>
      </c>
      <c r="BC13" t="str" cm="1">
        <f t="array" ref="BC13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13" t="str" cm="1">
        <f t="array" ref="BD13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3" t="str" cm="1">
        <f t="array" ref="BE13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13" t="str" cm="1">
        <f t="array" ref="BF13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3" t="e" cm="1">
        <f t="array" ref="BG13">_xlfn.SINGLE(IF(WEEKDAY(Customer_Revenue[[#Headers],[11/26/2021]]) =Freq8[[#This Row],[Day]:[Day]], _xlfn.XLOOKUP(_xlfn.NUMBERVALUE(LEFT(Freq8[[#This Row],[cuid]:[cuid]], LEN(Freq8[[#This Row],[cuid]:[cuid]])-1)),#REF!,Customer_Revenue[11/26/2021]), ""))</f>
        <v>#REF!</v>
      </c>
      <c r="BH13" t="str" cm="1">
        <f t="array" ref="BH13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13" t="str" cm="1">
        <f t="array" ref="BI13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3" t="str" cm="1">
        <f t="array" ref="BJ13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13" t="str" cm="1">
        <f t="array" ref="BK13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3" t="e" cm="1">
        <f t="array" ref="BL13">_xlfn.SINGLE(IF(WEEKDAY(Customer_Revenue[[#Headers],[12/3/2021]]) =Freq8[[#This Row],[Day]:[Day]], _xlfn.XLOOKUP(_xlfn.NUMBERVALUE(LEFT(Freq8[[#This Row],[cuid]:[cuid]], LEN(Freq8[[#This Row],[cuid]:[cuid]])-1)),#REF!,Customer_Revenue[12/3/2021]), ""))</f>
        <v>#REF!</v>
      </c>
      <c r="BM13" t="str" cm="1">
        <f t="array" ref="BM13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13" t="str" cm="1">
        <f t="array" ref="BN13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3" t="str" cm="1">
        <f t="array" ref="BO13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13" t="str" cm="1">
        <f t="array" ref="BP13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3" t="e" cm="1">
        <f t="array" ref="BQ13">_xlfn.SINGLE(IF(WEEKDAY(Customer_Revenue[[#Headers],[12/10/2021]]) =Freq8[[#This Row],[Day]:[Day]], _xlfn.XLOOKUP(_xlfn.NUMBERVALUE(LEFT(Freq8[[#This Row],[cuid]:[cuid]], LEN(Freq8[[#This Row],[cuid]:[cuid]])-1)),#REF!,Customer_Revenue[12/10/2021]), ""))</f>
        <v>#REF!</v>
      </c>
      <c r="BR13" t="str" cm="1">
        <f t="array" ref="BR13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13" t="str" cm="1">
        <f t="array" ref="BS13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3" t="str" cm="1">
        <f t="array" ref="BT13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13" t="str" cm="1">
        <f t="array" ref="BU13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3" t="e" cm="1">
        <f t="array" ref="BV13">_xlfn.SINGLE(IF(WEEKDAY(Customer_Revenue[[#Headers],[12/17/2021]]) =Freq8[[#This Row],[Day]:[Day]], _xlfn.XLOOKUP(_xlfn.NUMBERVALUE(LEFT(Freq8[[#This Row],[cuid]:[cuid]], LEN(Freq8[[#This Row],[cuid]:[cuid]])-1)),#REF!,Customer_Revenue[12/17/2021]), ""))</f>
        <v>#REF!</v>
      </c>
      <c r="BW13" t="str" cm="1">
        <f t="array" ref="BW13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13" t="str" cm="1">
        <f t="array" ref="BX13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3" t="str" cm="1">
        <f t="array" ref="BY13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13" t="str" cm="1">
        <f t="array" ref="BZ13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3" t="e" cm="1">
        <f t="array" ref="CA13">_xlfn.SINGLE(IF(WEEKDAY(Customer_Revenue[[#Headers],[12/24/2021]]) =Freq8[[#This Row],[Day]:[Day]], _xlfn.XLOOKUP(_xlfn.NUMBERVALUE(LEFT(Freq8[[#This Row],[cuid]:[cuid]], LEN(Freq8[[#This Row],[cuid]:[cuid]])-1)),#REF!,Customer_Revenue[12/24/2021]), ""))</f>
        <v>#REF!</v>
      </c>
      <c r="CB13" t="str" cm="1">
        <f t="array" ref="CB13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13" t="str" cm="1">
        <f t="array" ref="CC13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3" t="str" cm="1">
        <f t="array" ref="CD13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13" t="str" cm="1">
        <f t="array" ref="CE13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3" t="e" cm="1">
        <f t="array" ref="CF13">_xlfn.SINGLE(IF(WEEKDAY(Customer_Revenue[[#Headers],[12/31/2021]]) =Freq8[[#This Row],[Day]:[Day]], _xlfn.XLOOKUP(_xlfn.NUMBERVALUE(LEFT(Freq8[[#This Row],[cuid]:[cuid]], LEN(Freq8[[#This Row],[cuid]:[cuid]])-1)),#REF!,Customer_Revenue[12/31/2021]), ""))</f>
        <v>#REF!</v>
      </c>
      <c r="CG13" t="str" cm="1">
        <f t="array" ref="CG13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13" t="str" cm="1">
        <f t="array" ref="CH13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3" t="str" cm="1">
        <f t="array" ref="CI13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13" t="str" cm="1">
        <f t="array" ref="CJ13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3" t="e" cm="1">
        <f t="array" ref="CK13">_xlfn.SINGLE(IF(WEEKDAY(Customer_Revenue[[#Headers],[1/7/2022]]) =Freq8[[#This Row],[Day]:[Day]], _xlfn.XLOOKUP(_xlfn.NUMBERVALUE(LEFT(Freq8[[#This Row],[cuid]:[cuid]], LEN(Freq8[[#This Row],[cuid]:[cuid]])-1)),#REF!,Customer_Revenue[1/7/2022]), ""))</f>
        <v>#REF!</v>
      </c>
      <c r="CL13" t="str" cm="1">
        <f t="array" ref="CL13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13" t="str" cm="1">
        <f t="array" ref="CM13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3" t="str" cm="1">
        <f t="array" ref="CN13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13" t="str" cm="1">
        <f t="array" ref="CO13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3" t="e" cm="1">
        <f t="array" ref="CP13">_xlfn.SINGLE(IF(WEEKDAY(Customer_Revenue[[#Headers],[1/14/2022]]) =Freq8[[#This Row],[Day]:[Day]], _xlfn.XLOOKUP(_xlfn.NUMBERVALUE(LEFT(Freq8[[#This Row],[cuid]:[cuid]], LEN(Freq8[[#This Row],[cuid]:[cuid]])-1)),#REF!,Customer_Revenue[1/14/2022]), ""))</f>
        <v>#REF!</v>
      </c>
      <c r="CQ13" t="str" cm="1">
        <f t="array" ref="CQ13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13" t="str" cm="1">
        <f t="array" ref="CR13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3" t="str" cm="1">
        <f t="array" ref="CS13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13" t="str" cm="1">
        <f t="array" ref="CT13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3" t="e" cm="1">
        <f t="array" ref="CU13">_xlfn.SINGLE(IF(WEEKDAY(Customer_Revenue[[#Headers],[1/21/2022]]) =Freq8[[#This Row],[Day]:[Day]], _xlfn.XLOOKUP(_xlfn.NUMBERVALUE(LEFT(Freq8[[#This Row],[cuid]:[cuid]], LEN(Freq8[[#This Row],[cuid]:[cuid]])-1)),#REF!,Customer_Revenue[1/21/2022]), ""))</f>
        <v>#REF!</v>
      </c>
      <c r="CV13" t="str" cm="1">
        <f t="array" ref="CV13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13" t="str" cm="1">
        <f t="array" ref="CW13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3" t="str" cm="1">
        <f t="array" ref="CX13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13" t="str" cm="1">
        <f t="array" ref="CY13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3" t="e" cm="1">
        <f t="array" ref="CZ13">_xlfn.SINGLE(IF(WEEKDAY(Customer_Revenue[[#Headers],[1/28/2022]]) =Freq8[[#This Row],[Day]:[Day]], _xlfn.XLOOKUP(_xlfn.NUMBERVALUE(LEFT(Freq8[[#This Row],[cuid]:[cuid]], LEN(Freq8[[#This Row],[cuid]:[cuid]])-1)),#REF!,Customer_Revenue[1/28/2022]), ""))</f>
        <v>#REF!</v>
      </c>
      <c r="DA13" t="str" cm="1">
        <f t="array" ref="DA13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13" t="str" cm="1">
        <f t="array" ref="DB13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3" t="str" cm="1">
        <f t="array" ref="DC13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13" t="str" cm="1">
        <f t="array" ref="DD13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3" t="e" cm="1">
        <f t="array" ref="DE13">_xlfn.SINGLE(IF(WEEKDAY(Customer_Revenue[[#Headers],[2/4/2022]]) =Freq8[[#This Row],[Day]:[Day]], _xlfn.XLOOKUP(_xlfn.NUMBERVALUE(LEFT(Freq8[[#This Row],[cuid]:[cuid]], LEN(Freq8[[#This Row],[cuid]:[cuid]])-1)),#REF!,Customer_Revenue[2/4/2022]), ""))</f>
        <v>#REF!</v>
      </c>
      <c r="DF13" t="str" cm="1">
        <f t="array" ref="DF13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13" t="str" cm="1">
        <f t="array" ref="DG13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3" t="str" cm="1">
        <f t="array" ref="DH13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13" t="str" cm="1">
        <f t="array" ref="DI13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3" t="e" cm="1">
        <f t="array" ref="DJ13">_xlfn.SINGLE(IF(WEEKDAY(Customer_Revenue[[#Headers],[2/11/2022]]) =Freq8[[#This Row],[Day]:[Day]], _xlfn.XLOOKUP(_xlfn.NUMBERVALUE(LEFT(Freq8[[#This Row],[cuid]:[cuid]], LEN(Freq8[[#This Row],[cuid]:[cuid]])-1)),#REF!,Customer_Revenue[2/11/2022]), ""))</f>
        <v>#REF!</v>
      </c>
      <c r="DK13" t="str" cm="1">
        <f t="array" ref="DK13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13" t="str" cm="1">
        <f t="array" ref="DL13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3" t="str" cm="1">
        <f t="array" ref="DM13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13" t="str" cm="1">
        <f t="array" ref="DN13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3" t="e" cm="1">
        <f t="array" ref="DO13">_xlfn.SINGLE(IF(WEEKDAY(Customer_Revenue[[#Headers],[2/18/2022]]) =Freq8[[#This Row],[Day]:[Day]], _xlfn.XLOOKUP(_xlfn.NUMBERVALUE(LEFT(Freq8[[#This Row],[cuid]:[cuid]], LEN(Freq8[[#This Row],[cuid]:[cuid]])-1)),#REF!,Customer_Revenue[2/18/2022]), ""))</f>
        <v>#REF!</v>
      </c>
      <c r="DP13" t="str" cm="1">
        <f t="array" ref="DP13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13" t="str" cm="1">
        <f t="array" ref="DQ13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3" t="str" cm="1">
        <f t="array" ref="DR13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13" t="str" cm="1">
        <f t="array" ref="DS13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3" t="e" cm="1">
        <f t="array" ref="DT13">_xlfn.SINGLE(IF(WEEKDAY(Customer_Revenue[[#Headers],[2/25/2022]]) =Freq8[[#This Row],[Day]:[Day]], _xlfn.XLOOKUP(_xlfn.NUMBERVALUE(LEFT(Freq8[[#This Row],[cuid]:[cuid]], LEN(Freq8[[#This Row],[cuid]:[cuid]])-1)),#REF!,Customer_Revenue[2/25/2022]), ""))</f>
        <v>#REF!</v>
      </c>
      <c r="DU13" t="str" cm="1">
        <f t="array" ref="DU13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13" t="str" cm="1">
        <f t="array" ref="DV13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3" t="str" cm="1">
        <f t="array" ref="DW13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13" t="str" cm="1">
        <f t="array" ref="DX13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3" t="e" cm="1">
        <f t="array" ref="DY13">_xlfn.SINGLE(IF(WEEKDAY(Customer_Revenue[[#Headers],[3/4/2022]]) =Freq8[[#This Row],[Day]:[Day]], _xlfn.XLOOKUP(_xlfn.NUMBERVALUE(LEFT(Freq8[[#This Row],[cuid]:[cuid]], LEN(Freq8[[#This Row],[cuid]:[cuid]])-1)),#REF!,Customer_Revenue[3/4/2022]), ""))</f>
        <v>#REF!</v>
      </c>
      <c r="DZ13" t="str" cm="1">
        <f t="array" ref="DZ13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13" t="str" cm="1">
        <f t="array" ref="EA13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3" t="str" cm="1">
        <f t="array" ref="EB13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13" t="str" cm="1">
        <f t="array" ref="EC13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3" t="e" cm="1">
        <f t="array" ref="ED13">_xlfn.SINGLE(IF(WEEKDAY(Customer_Revenue[[#Headers],[3/11/2022]]) =Freq8[[#This Row],[Day]:[Day]], _xlfn.XLOOKUP(_xlfn.NUMBERVALUE(LEFT(Freq8[[#This Row],[cuid]:[cuid]], LEN(Freq8[[#This Row],[cuid]:[cuid]])-1)),#REF!,Customer_Revenue[3/11/2022]), ""))</f>
        <v>#REF!</v>
      </c>
      <c r="EE13" t="str" cm="1">
        <f t="array" ref="EE13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13" t="str" cm="1">
        <f t="array" ref="EF13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3" t="str" cm="1">
        <f t="array" ref="EG13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13" t="str" cm="1">
        <f t="array" ref="EH13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3" t="e" cm="1">
        <f t="array" ref="EI13">_xlfn.SINGLE(IF(WEEKDAY(Customer_Revenue[[#Headers],[3/18/2022]]) =Freq8[[#This Row],[Day]:[Day]], _xlfn.XLOOKUP(_xlfn.NUMBERVALUE(LEFT(Freq8[[#This Row],[cuid]:[cuid]], LEN(Freq8[[#This Row],[cuid]:[cuid]])-1)),#REF!,Customer_Revenue[3/18/2022]), ""))</f>
        <v>#REF!</v>
      </c>
      <c r="EJ13" t="str" cm="1">
        <f t="array" ref="EJ13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13" t="str" cm="1">
        <f t="array" ref="EK13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3" t="str" cm="1">
        <f t="array" ref="EL13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13" t="str" cm="1">
        <f t="array" ref="EM13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3" t="e" cm="1">
        <f t="array" ref="EN13">_xlfn.SINGLE(IF(WEEKDAY(Customer_Revenue[[#Headers],[3/25/2022]]) =Freq8[[#This Row],[Day]:[Day]], _xlfn.XLOOKUP(_xlfn.NUMBERVALUE(LEFT(Freq8[[#This Row],[cuid]:[cuid]], LEN(Freq8[[#This Row],[cuid]:[cuid]])-1)),#REF!,Customer_Revenue[3/25/2022]), ""))</f>
        <v>#REF!</v>
      </c>
      <c r="EO13" t="str" cm="1">
        <f t="array" ref="EO13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13" t="str" cm="1">
        <f t="array" ref="EP13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3" t="str" cm="1">
        <f t="array" ref="EQ13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13" t="str" cm="1">
        <f t="array" ref="ER13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3" t="e" cm="1">
        <f t="array" ref="ES13">_xlfn.SINGLE(IF(WEEKDAY(Customer_Revenue[[#Headers],[4/1/2022]]) =Freq8[[#This Row],[Day]:[Day]], _xlfn.XLOOKUP(_xlfn.NUMBERVALUE(LEFT(Freq8[[#This Row],[cuid]:[cuid]], LEN(Freq8[[#This Row],[cuid]:[cuid]])-1)),#REF!,Customer_Revenue[4/1/2022]), ""))</f>
        <v>#REF!</v>
      </c>
      <c r="ET13" t="str" cm="1">
        <f t="array" ref="ET13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13" t="str" cm="1">
        <f t="array" ref="EU13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3" t="str" cm="1">
        <f t="array" ref="EV13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13" t="str" cm="1">
        <f t="array" ref="EW13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3" t="e" cm="1">
        <f t="array" ref="EX13">_xlfn.SINGLE(IF(WEEKDAY(Customer_Revenue[[#Headers],[4/8/2022]]) =Freq8[[#This Row],[Day]:[Day]], _xlfn.XLOOKUP(_xlfn.NUMBERVALUE(LEFT(Freq8[[#This Row],[cuid]:[cuid]], LEN(Freq8[[#This Row],[cuid]:[cuid]])-1)),#REF!,Customer_Revenue[4/8/2022]), ""))</f>
        <v>#REF!</v>
      </c>
      <c r="EY13" t="str" cm="1">
        <f t="array" ref="EY13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13" t="str" cm="1">
        <f t="array" ref="EZ13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3" t="str" cm="1">
        <f t="array" ref="FA13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13" t="str" cm="1">
        <f t="array" ref="FB13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3" t="e" cm="1">
        <f t="array" ref="FC13">_xlfn.SINGLE(IF(WEEKDAY(Customer_Revenue[[#Headers],[4/15/2022]]) =Freq8[[#This Row],[Day]:[Day]], _xlfn.XLOOKUP(_xlfn.NUMBERVALUE(LEFT(Freq8[[#This Row],[cuid]:[cuid]], LEN(Freq8[[#This Row],[cuid]:[cuid]])-1)),#REF!,Customer_Revenue[4/15/2022]), ""))</f>
        <v>#REF!</v>
      </c>
      <c r="FD13" t="str" cm="1">
        <f t="array" ref="FD13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13" t="str" cm="1">
        <f t="array" ref="FE13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3" t="str" cm="1">
        <f t="array" ref="FF13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13" t="str" cm="1">
        <f t="array" ref="FG13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3" t="e" cm="1">
        <f t="array" ref="FH13">_xlfn.SINGLE(IF(WEEKDAY(Customer_Revenue[[#Headers],[4/22/2022]]) =Freq8[[#This Row],[Day]:[Day]], _xlfn.XLOOKUP(_xlfn.NUMBERVALUE(LEFT(Freq8[[#This Row],[cuid]:[cuid]], LEN(Freq8[[#This Row],[cuid]:[cuid]])-1)),#REF!,Customer_Revenue[4/22/2022]), ""))</f>
        <v>#REF!</v>
      </c>
      <c r="FI13" t="str" cm="1">
        <f t="array" ref="FI13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13" t="str" cm="1">
        <f t="array" ref="FJ13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3" t="str" cm="1">
        <f t="array" ref="FK13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13" t="str" cm="1">
        <f t="array" ref="FL13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3" t="e" cm="1">
        <f t="array" ref="FM13">_xlfn.SINGLE(IF(WEEKDAY(Customer_Revenue[[#Headers],[4/29/2022]]) =Freq8[[#This Row],[Day]:[Day]], _xlfn.XLOOKUP(_xlfn.NUMBERVALUE(LEFT(Freq8[[#This Row],[cuid]:[cuid]], LEN(Freq8[[#This Row],[cuid]:[cuid]])-1)),#REF!,Customer_Revenue[4/29/2022]), ""))</f>
        <v>#REF!</v>
      </c>
      <c r="FN13" t="str" cm="1">
        <f t="array" ref="FN13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13" t="str" cm="1">
        <f t="array" ref="FO13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3" t="str" cm="1">
        <f t="array" ref="FP13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13" t="str" cm="1">
        <f t="array" ref="FQ13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3" t="e" cm="1">
        <f t="array" ref="FR13">_xlfn.SINGLE(IF(WEEKDAY(Customer_Revenue[[#Headers],[5/6/2022]]) =Freq8[[#This Row],[Day]:[Day]], _xlfn.XLOOKUP(_xlfn.NUMBERVALUE(LEFT(Freq8[[#This Row],[cuid]:[cuid]], LEN(Freq8[[#This Row],[cuid]:[cuid]])-1)),#REF!,Customer_Revenue[5/6/2022]), ""))</f>
        <v>#REF!</v>
      </c>
      <c r="FS13" t="str" cm="1">
        <f t="array" ref="FS13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13" t="str" cm="1">
        <f t="array" ref="FT13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3" t="str" cm="1">
        <f t="array" ref="FU13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13" t="str" cm="1">
        <f t="array" ref="FV13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3" t="e" cm="1">
        <f t="array" ref="FW13">_xlfn.SINGLE(IF(WEEKDAY(Customer_Revenue[[#Headers],[5/13/2022]]) =Freq8[[#This Row],[Day]:[Day]], _xlfn.XLOOKUP(_xlfn.NUMBERVALUE(LEFT(Freq8[[#This Row],[cuid]:[cuid]], LEN(Freq8[[#This Row],[cuid]:[cuid]])-1)),#REF!,Customer_Revenue[5/13/2022]), ""))</f>
        <v>#REF!</v>
      </c>
      <c r="FX13" t="str" cm="1">
        <f t="array" ref="FX13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13" t="str" cm="1">
        <f t="array" ref="FY13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3" t="str" cm="1">
        <f t="array" ref="FZ13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13" t="str" cm="1">
        <f t="array" ref="GA13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3" t="e" cm="1">
        <f t="array" ref="GB13">_xlfn.SINGLE(IF(WEEKDAY(Customer_Revenue[[#Headers],[5/20/2022]]) =Freq8[[#This Row],[Day]:[Day]], _xlfn.XLOOKUP(_xlfn.NUMBERVALUE(LEFT(Freq8[[#This Row],[cuid]:[cuid]], LEN(Freq8[[#This Row],[cuid]:[cuid]])-1)),#REF!,Customer_Revenue[5/20/2022]), ""))</f>
        <v>#REF!</v>
      </c>
      <c r="GC13" t="str" cm="1">
        <f t="array" ref="GC13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13" t="str" cm="1">
        <f t="array" ref="GD13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3" t="str" cm="1">
        <f t="array" ref="GE13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13" t="str" cm="1">
        <f t="array" ref="GF13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3" t="e" cm="1">
        <f t="array" ref="GG13">_xlfn.SINGLE(IF(WEEKDAY(Customer_Revenue[[#Headers],[5/27/2022]]) =Freq8[[#This Row],[Day]:[Day]], _xlfn.XLOOKUP(_xlfn.NUMBERVALUE(LEFT(Freq8[[#This Row],[cuid]:[cuid]], LEN(Freq8[[#This Row],[cuid]:[cuid]])-1)),#REF!,Customer_Revenue[5/27/2022]), ""))</f>
        <v>#REF!</v>
      </c>
      <c r="GH13" t="str" cm="1">
        <f t="array" ref="GH13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13" t="str" cm="1">
        <f t="array" ref="GI13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3" t="str" cm="1">
        <f t="array" ref="GJ13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13" t="str" cm="1">
        <f t="array" ref="GK13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3" t="e" cm="1">
        <f t="array" ref="GL13">_xlfn.SINGLE(IF(WEEKDAY(Customer_Revenue[[#Headers],[6/3/2022]]) =Freq8[[#This Row],[Day]:[Day]], _xlfn.XLOOKUP(_xlfn.NUMBERVALUE(LEFT(Freq8[[#This Row],[cuid]:[cuid]], LEN(Freq8[[#This Row],[cuid]:[cuid]])-1)),#REF!,Customer_Revenue[6/3/2022]), ""))</f>
        <v>#REF!</v>
      </c>
      <c r="GM13" t="str" cm="1">
        <f t="array" ref="GM13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13" t="str" cm="1">
        <f t="array" ref="GN13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3" t="str" cm="1">
        <f t="array" ref="GO13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13" t="str" cm="1">
        <f t="array" ref="GP13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3" t="e" cm="1">
        <f t="array" ref="GQ13">_xlfn.SINGLE(IF(WEEKDAY(Customer_Revenue[[#Headers],[6/10/2022]]) =Freq8[[#This Row],[Day]:[Day]], _xlfn.XLOOKUP(_xlfn.NUMBERVALUE(LEFT(Freq8[[#This Row],[cuid]:[cuid]], LEN(Freq8[[#This Row],[cuid]:[cuid]])-1)),#REF!,Customer_Revenue[6/10/2022]), ""))</f>
        <v>#REF!</v>
      </c>
      <c r="GR13" t="str" cm="1">
        <f t="array" ref="GR13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13" t="str" cm="1">
        <f t="array" ref="GS13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3" t="str" cm="1">
        <f t="array" ref="GT13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13" t="str" cm="1">
        <f t="array" ref="GU13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3" t="e" cm="1">
        <f t="array" ref="GV13">_xlfn.SINGLE(IF(WEEKDAY(Customer_Revenue[[#Headers],[6/17/2022]]) =Freq8[[#This Row],[Day]:[Day]], _xlfn.XLOOKUP(_xlfn.NUMBERVALUE(LEFT(Freq8[[#This Row],[cuid]:[cuid]], LEN(Freq8[[#This Row],[cuid]:[cuid]])-1)),#REF!,Customer_Revenue[6/17/2022]), ""))</f>
        <v>#REF!</v>
      </c>
      <c r="GW13" t="str" cm="1">
        <f t="array" ref="GW13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13" t="str" cm="1">
        <f t="array" ref="GX13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3" t="str" cm="1">
        <f t="array" ref="GY13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13" t="str" cm="1">
        <f t="array" ref="GZ13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3" t="e" cm="1">
        <f t="array" ref="HA13">_xlfn.SINGLE(IF(WEEKDAY(Customer_Revenue[[#Headers],[6/24/2022]]) =Freq8[[#This Row],[Day]:[Day]], _xlfn.XLOOKUP(_xlfn.NUMBERVALUE(LEFT(Freq8[[#This Row],[cuid]:[cuid]], LEN(Freq8[[#This Row],[cuid]:[cuid]])-1)),#REF!,Customer_Revenue[6/24/2022]), ""))</f>
        <v>#REF!</v>
      </c>
      <c r="HB13" t="str" cm="1">
        <f t="array" ref="HB13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13" t="str" cm="1">
        <f t="array" ref="HC13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3" t="str" cm="1">
        <f t="array" ref="HD13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13" t="str" cm="1">
        <f t="array" ref="HE13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4" spans="1:213" x14ac:dyDescent="0.3">
      <c r="A14" s="15" t="s">
        <v>225</v>
      </c>
      <c r="B14" s="16">
        <f>MATCH(RIGHT(Freq8[[#This Row],[cuid]], 1),{"M","T","W","R","F"},0)+1</f>
        <v>2</v>
      </c>
      <c r="C14" s="7">
        <f>IFERROR(AVERAGEIF(Freq8[[#This Row],[1/3/2022]:[3/31/2022]], "&gt;0"), 0)</f>
        <v>0</v>
      </c>
      <c r="D14" s="8">
        <f>IFERROR(AVEDEV(Freq8[[#This Row],[1/3/2022]:[3/31/2022]]),0)</f>
        <v>0</v>
      </c>
      <c r="E14" s="8">
        <f>IFERROR(MAX(0,Freq8[[#This Row],[Q1 Mean]]-Freq8[[#This Row],[Q1 Mean Absolute Deviation]]),0)</f>
        <v>0</v>
      </c>
      <c r="F14" s="8">
        <f>IFERROR(Freq8[[#This Row],[Q1 Mean]]+Freq8[[#This Row],[Q1 Mean Absolute Deviation]],0)</f>
        <v>0</v>
      </c>
      <c r="G14" s="7">
        <f>IFERROR(AVERAGEIF(Freq8[[#This Row],[4/1/2022]:[6/30/2022]], "&gt;0"),0)</f>
        <v>0</v>
      </c>
      <c r="H14" s="8">
        <f>IFERROR(AVEDEV(Freq8[[#This Row],[4/1/2022]:[6/30/2022]]),0)</f>
        <v>0</v>
      </c>
      <c r="I14" s="8">
        <f>IFERROR(MAX(0,Freq8[[#This Row],[Q2 Mean]]-Freq8[[#This Row],[Q2 Mean Absolute Deviation]]),0)</f>
        <v>0</v>
      </c>
      <c r="J14" s="8">
        <f>IFERROR(Freq8[[#This Row],[Q2 Mean]]+Freq8[[#This Row],[Q2 Mean Absolute Deviation]],0)</f>
        <v>0</v>
      </c>
      <c r="K14" s="7">
        <f>IFERROR(AVERAGEIF(#REF!, "&gt;0"),0)</f>
        <v>0</v>
      </c>
      <c r="L14" s="8">
        <f>IFERROR(AVEDEV(#REF!),0)</f>
        <v>0</v>
      </c>
      <c r="M14" s="8">
        <f>IFERROR(MAX(0,Freq8[[#This Row],[Q3 Mean]]-Freq8[[#This Row],[Q3 Mean Absolute Deviation]]),0)</f>
        <v>0</v>
      </c>
      <c r="N14" s="8">
        <f>IFERROR(Freq8[[#This Row],[Q3 Mean]]+Freq8[[#This Row],[Q3 Mean Absolute Deviation]],0)</f>
        <v>0</v>
      </c>
      <c r="O14" s="7">
        <f>IFERROR(AVERAGEIF(Freq8[[#This Row],[10/1/2021]:[3/31/2022]], "&gt;0"),0)</f>
        <v>0</v>
      </c>
      <c r="P14" s="8">
        <f>IFERROR(AVEDEV(Freq8[[#This Row],[10/1/2021]:[3/31/2022]]),0)</f>
        <v>0</v>
      </c>
      <c r="Q14" s="8">
        <f>IFERROR(MAX(0,Freq8[[#This Row],[Q4 Mean]]-Freq8[[#This Row],[Q4 Mean Absolute Deviation]]),0)</f>
        <v>0</v>
      </c>
      <c r="R14" s="8">
        <f>IFERROR(Freq8[[#This Row],[Q4 Mean]]+Freq8[[#This Row],[Q4 Mean Absolute Deviation]],0)</f>
        <v>0</v>
      </c>
      <c r="S14" t="str" cm="1">
        <f t="array" ref="S14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14" t="e" cm="1">
        <f t="array" ref="T14">_xlfn.SINGLE(IF(WEEKDAY(Customer_Revenue[[#Headers],[10/4/2021]]) =Freq8[[#This Row],[Day]:[Day]], _xlfn.XLOOKUP(_xlfn.NUMBERVALUE(LEFT(Freq8[[#This Row],[cuid]:[cuid]], LEN(Freq8[[#This Row],[cuid]:[cuid]])-1)),#REF!,Customer_Revenue[10/4/2021]), ""))</f>
        <v>#REF!</v>
      </c>
      <c r="U14" t="str" cm="1">
        <f t="array" ref="U14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4" t="str" cm="1">
        <f t="array" ref="V14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14" t="str" cm="1">
        <f t="array" ref="W14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4" t="str" cm="1">
        <f t="array" ref="X14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14" t="e" cm="1">
        <f t="array" ref="Y14">_xlfn.SINGLE(IF(WEEKDAY(Customer_Revenue[[#Headers],[10/11/2021]]) =Freq8[[#This Row],[Day]:[Day]], _xlfn.XLOOKUP(_xlfn.NUMBERVALUE(LEFT(Freq8[[#This Row],[cuid]:[cuid]], LEN(Freq8[[#This Row],[cuid]:[cuid]])-1)),#REF!,Customer_Revenue[10/11/2021]), ""))</f>
        <v>#REF!</v>
      </c>
      <c r="Z14" t="str" cm="1">
        <f t="array" ref="Z14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4" t="str" cm="1">
        <f t="array" ref="AA14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14" t="str" cm="1">
        <f t="array" ref="AB14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4" t="str" cm="1">
        <f t="array" ref="AC14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14" t="e" cm="1">
        <f t="array" ref="AD14">_xlfn.SINGLE(IF(WEEKDAY(Customer_Revenue[[#Headers],[10/18/2021]]) =Freq8[[#This Row],[Day]:[Day]], _xlfn.XLOOKUP(_xlfn.NUMBERVALUE(LEFT(Freq8[[#This Row],[cuid]:[cuid]], LEN(Freq8[[#This Row],[cuid]:[cuid]])-1)),#REF!,Customer_Revenue[10/18/2021]), ""))</f>
        <v>#REF!</v>
      </c>
      <c r="AE14" t="str" cm="1">
        <f t="array" ref="AE14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4" t="str" cm="1">
        <f t="array" ref="AF14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14" t="str" cm="1">
        <f t="array" ref="AG14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4" t="str" cm="1">
        <f t="array" ref="AH14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14" t="e" cm="1">
        <f t="array" ref="AI14">_xlfn.SINGLE(IF(WEEKDAY(Customer_Revenue[[#Headers],[10/25/2021]]) =Freq8[[#This Row],[Day]:[Day]], _xlfn.XLOOKUP(_xlfn.NUMBERVALUE(LEFT(Freq8[[#This Row],[cuid]:[cuid]], LEN(Freq8[[#This Row],[cuid]:[cuid]])-1)),#REF!,Customer_Revenue[10/25/2021]), ""))</f>
        <v>#REF!</v>
      </c>
      <c r="AJ14" t="str" cm="1">
        <f t="array" ref="AJ14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4" t="str" cm="1">
        <f t="array" ref="AK14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14" t="str" cm="1">
        <f t="array" ref="AL14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4" t="str" cm="1">
        <f t="array" ref="AM14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14" t="e" cm="1">
        <f t="array" ref="AN14">_xlfn.SINGLE(IF(WEEKDAY(Customer_Revenue[[#Headers],[11/1/2021]]) =Freq8[[#This Row],[Day]:[Day]], _xlfn.XLOOKUP(_xlfn.NUMBERVALUE(LEFT(Freq8[[#This Row],[cuid]:[cuid]], LEN(Freq8[[#This Row],[cuid]:[cuid]])-1)),#REF!,Customer_Revenue[11/1/2021]), ""))</f>
        <v>#REF!</v>
      </c>
      <c r="AO14" t="str" cm="1">
        <f t="array" ref="AO14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4" t="str" cm="1">
        <f t="array" ref="AP14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14" t="str" cm="1">
        <f t="array" ref="AQ14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4" t="str" cm="1">
        <f t="array" ref="AR14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14" t="e" cm="1">
        <f t="array" ref="AS14">_xlfn.SINGLE(IF(WEEKDAY(Customer_Revenue[[#Headers],[11/8/2021]]) =Freq8[[#This Row],[Day]:[Day]], _xlfn.XLOOKUP(_xlfn.NUMBERVALUE(LEFT(Freq8[[#This Row],[cuid]:[cuid]], LEN(Freq8[[#This Row],[cuid]:[cuid]])-1)),#REF!,Customer_Revenue[11/8/2021]), ""))</f>
        <v>#REF!</v>
      </c>
      <c r="AT14" t="str" cm="1">
        <f t="array" ref="AT14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4" t="str" cm="1">
        <f t="array" ref="AU14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14" t="str" cm="1">
        <f t="array" ref="AV14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4" t="str" cm="1">
        <f t="array" ref="AW14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14" t="e" cm="1">
        <f t="array" ref="AX14">_xlfn.SINGLE(IF(WEEKDAY(Customer_Revenue[[#Headers],[11/15/2021]]) =Freq8[[#This Row],[Day]:[Day]], _xlfn.XLOOKUP(_xlfn.NUMBERVALUE(LEFT(Freq8[[#This Row],[cuid]:[cuid]], LEN(Freq8[[#This Row],[cuid]:[cuid]])-1)),#REF!,Customer_Revenue[11/15/2021]), ""))</f>
        <v>#REF!</v>
      </c>
      <c r="AY14" t="str" cm="1">
        <f t="array" ref="AY14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4" t="str" cm="1">
        <f t="array" ref="AZ14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14" t="str" cm="1">
        <f t="array" ref="BA14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4" t="str" cm="1">
        <f t="array" ref="BB14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14" t="e" cm="1">
        <f t="array" ref="BC14">_xlfn.SINGLE(IF(WEEKDAY(Customer_Revenue[[#Headers],[11/22/2021]]) =Freq8[[#This Row],[Day]:[Day]], _xlfn.XLOOKUP(_xlfn.NUMBERVALUE(LEFT(Freq8[[#This Row],[cuid]:[cuid]], LEN(Freq8[[#This Row],[cuid]:[cuid]])-1)),#REF!,Customer_Revenue[11/22/2021]), ""))</f>
        <v>#REF!</v>
      </c>
      <c r="BD14" t="str" cm="1">
        <f t="array" ref="BD14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4" t="str" cm="1">
        <f t="array" ref="BE14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14" t="str" cm="1">
        <f t="array" ref="BF14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4" t="str" cm="1">
        <f t="array" ref="BG14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14" t="e" cm="1">
        <f t="array" ref="BH14">_xlfn.SINGLE(IF(WEEKDAY(Customer_Revenue[[#Headers],[11/29/2021]]) =Freq8[[#This Row],[Day]:[Day]], _xlfn.XLOOKUP(_xlfn.NUMBERVALUE(LEFT(Freq8[[#This Row],[cuid]:[cuid]], LEN(Freq8[[#This Row],[cuid]:[cuid]])-1)),#REF!,Customer_Revenue[11/29/2021]), ""))</f>
        <v>#REF!</v>
      </c>
      <c r="BI14" t="str" cm="1">
        <f t="array" ref="BI14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4" t="str" cm="1">
        <f t="array" ref="BJ14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14" t="str" cm="1">
        <f t="array" ref="BK14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4" t="str" cm="1">
        <f t="array" ref="BL14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14" t="e" cm="1">
        <f t="array" ref="BM14">_xlfn.SINGLE(IF(WEEKDAY(Customer_Revenue[[#Headers],[12/6/2021]]) =Freq8[[#This Row],[Day]:[Day]], _xlfn.XLOOKUP(_xlfn.NUMBERVALUE(LEFT(Freq8[[#This Row],[cuid]:[cuid]], LEN(Freq8[[#This Row],[cuid]:[cuid]])-1)),#REF!,Customer_Revenue[12/6/2021]), ""))</f>
        <v>#REF!</v>
      </c>
      <c r="BN14" t="str" cm="1">
        <f t="array" ref="BN14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4" t="str" cm="1">
        <f t="array" ref="BO14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14" t="str" cm="1">
        <f t="array" ref="BP14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4" t="str" cm="1">
        <f t="array" ref="BQ14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14" t="e" cm="1">
        <f t="array" ref="BR14">_xlfn.SINGLE(IF(WEEKDAY(Customer_Revenue[[#Headers],[12/13/2021]]) =Freq8[[#This Row],[Day]:[Day]], _xlfn.XLOOKUP(_xlfn.NUMBERVALUE(LEFT(Freq8[[#This Row],[cuid]:[cuid]], LEN(Freq8[[#This Row],[cuid]:[cuid]])-1)),#REF!,Customer_Revenue[12/13/2021]), ""))</f>
        <v>#REF!</v>
      </c>
      <c r="BS14" t="str" cm="1">
        <f t="array" ref="BS14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4" t="str" cm="1">
        <f t="array" ref="BT14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14" t="str" cm="1">
        <f t="array" ref="BU14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4" t="str" cm="1">
        <f t="array" ref="BV14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14" t="e" cm="1">
        <f t="array" ref="BW14">_xlfn.SINGLE(IF(WEEKDAY(Customer_Revenue[[#Headers],[12/20/2021]]) =Freq8[[#This Row],[Day]:[Day]], _xlfn.XLOOKUP(_xlfn.NUMBERVALUE(LEFT(Freq8[[#This Row],[cuid]:[cuid]], LEN(Freq8[[#This Row],[cuid]:[cuid]])-1)),#REF!,Customer_Revenue[12/20/2021]), ""))</f>
        <v>#REF!</v>
      </c>
      <c r="BX14" t="str" cm="1">
        <f t="array" ref="BX14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4" t="str" cm="1">
        <f t="array" ref="BY14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14" t="str" cm="1">
        <f t="array" ref="BZ14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4" t="str" cm="1">
        <f t="array" ref="CA14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14" t="e" cm="1">
        <f t="array" ref="CB14">_xlfn.SINGLE(IF(WEEKDAY(Customer_Revenue[[#Headers],[12/27/2021]]) =Freq8[[#This Row],[Day]:[Day]], _xlfn.XLOOKUP(_xlfn.NUMBERVALUE(LEFT(Freq8[[#This Row],[cuid]:[cuid]], LEN(Freq8[[#This Row],[cuid]:[cuid]])-1)),#REF!,Customer_Revenue[12/27/2021]), ""))</f>
        <v>#REF!</v>
      </c>
      <c r="CC14" t="str" cm="1">
        <f t="array" ref="CC14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4" t="str" cm="1">
        <f t="array" ref="CD14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14" t="str" cm="1">
        <f t="array" ref="CE14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4" t="str" cm="1">
        <f t="array" ref="CF14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14" t="e" cm="1">
        <f t="array" ref="CG14">_xlfn.SINGLE(IF(WEEKDAY(Customer_Revenue[[#Headers],[1/3/2022]]) =Freq8[[#This Row],[Day]:[Day]], _xlfn.XLOOKUP(_xlfn.NUMBERVALUE(LEFT(Freq8[[#This Row],[cuid]:[cuid]], LEN(Freq8[[#This Row],[cuid]:[cuid]])-1)),#REF!,Customer_Revenue[1/3/2022]), ""))</f>
        <v>#REF!</v>
      </c>
      <c r="CH14" t="str" cm="1">
        <f t="array" ref="CH14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4" t="str" cm="1">
        <f t="array" ref="CI14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14" t="str" cm="1">
        <f t="array" ref="CJ14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4" t="str" cm="1">
        <f t="array" ref="CK14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14" t="e" cm="1">
        <f t="array" ref="CL14">_xlfn.SINGLE(IF(WEEKDAY(Customer_Revenue[[#Headers],[1/10/2022]]) =Freq8[[#This Row],[Day]:[Day]], _xlfn.XLOOKUP(_xlfn.NUMBERVALUE(LEFT(Freq8[[#This Row],[cuid]:[cuid]], LEN(Freq8[[#This Row],[cuid]:[cuid]])-1)),#REF!,Customer_Revenue[1/10/2022]), ""))</f>
        <v>#REF!</v>
      </c>
      <c r="CM14" t="str" cm="1">
        <f t="array" ref="CM14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4" t="str" cm="1">
        <f t="array" ref="CN14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14" t="str" cm="1">
        <f t="array" ref="CO14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4" t="str" cm="1">
        <f t="array" ref="CP14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14" t="e" cm="1">
        <f t="array" ref="CQ14">_xlfn.SINGLE(IF(WEEKDAY(Customer_Revenue[[#Headers],[1/17/2022]]) =Freq8[[#This Row],[Day]:[Day]], _xlfn.XLOOKUP(_xlfn.NUMBERVALUE(LEFT(Freq8[[#This Row],[cuid]:[cuid]], LEN(Freq8[[#This Row],[cuid]:[cuid]])-1)),#REF!,Customer_Revenue[1/17/2022]), ""))</f>
        <v>#REF!</v>
      </c>
      <c r="CR14" t="str" cm="1">
        <f t="array" ref="CR14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4" t="str" cm="1">
        <f t="array" ref="CS14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14" t="str" cm="1">
        <f t="array" ref="CT14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4" t="str" cm="1">
        <f t="array" ref="CU14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14" t="e" cm="1">
        <f t="array" ref="CV14">_xlfn.SINGLE(IF(WEEKDAY(Customer_Revenue[[#Headers],[1/24/2022]]) =Freq8[[#This Row],[Day]:[Day]], _xlfn.XLOOKUP(_xlfn.NUMBERVALUE(LEFT(Freq8[[#This Row],[cuid]:[cuid]], LEN(Freq8[[#This Row],[cuid]:[cuid]])-1)),#REF!,Customer_Revenue[1/24/2022]), ""))</f>
        <v>#REF!</v>
      </c>
      <c r="CW14" t="str" cm="1">
        <f t="array" ref="CW14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4" t="str" cm="1">
        <f t="array" ref="CX14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14" t="str" cm="1">
        <f t="array" ref="CY14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4" t="str" cm="1">
        <f t="array" ref="CZ14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14" t="e" cm="1">
        <f t="array" ref="DA14">_xlfn.SINGLE(IF(WEEKDAY(Customer_Revenue[[#Headers],[1/31/2022]]) =Freq8[[#This Row],[Day]:[Day]], _xlfn.XLOOKUP(_xlfn.NUMBERVALUE(LEFT(Freq8[[#This Row],[cuid]:[cuid]], LEN(Freq8[[#This Row],[cuid]:[cuid]])-1)),#REF!,Customer_Revenue[1/31/2022]), ""))</f>
        <v>#REF!</v>
      </c>
      <c r="DB14" t="str" cm="1">
        <f t="array" ref="DB14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4" t="str" cm="1">
        <f t="array" ref="DC14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14" t="str" cm="1">
        <f t="array" ref="DD14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4" t="str" cm="1">
        <f t="array" ref="DE14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14" t="e" cm="1">
        <f t="array" ref="DF14">_xlfn.SINGLE(IF(WEEKDAY(Customer_Revenue[[#Headers],[2/7/2022]]) =Freq8[[#This Row],[Day]:[Day]], _xlfn.XLOOKUP(_xlfn.NUMBERVALUE(LEFT(Freq8[[#This Row],[cuid]:[cuid]], LEN(Freq8[[#This Row],[cuid]:[cuid]])-1)),#REF!,Customer_Revenue[2/7/2022]), ""))</f>
        <v>#REF!</v>
      </c>
      <c r="DG14" t="str" cm="1">
        <f t="array" ref="DG14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4" t="str" cm="1">
        <f t="array" ref="DH14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14" t="str" cm="1">
        <f t="array" ref="DI14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4" t="str" cm="1">
        <f t="array" ref="DJ14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14" t="e" cm="1">
        <f t="array" ref="DK14">_xlfn.SINGLE(IF(WEEKDAY(Customer_Revenue[[#Headers],[2/14/2022]]) =Freq8[[#This Row],[Day]:[Day]], _xlfn.XLOOKUP(_xlfn.NUMBERVALUE(LEFT(Freq8[[#This Row],[cuid]:[cuid]], LEN(Freq8[[#This Row],[cuid]:[cuid]])-1)),#REF!,Customer_Revenue[2/14/2022]), ""))</f>
        <v>#REF!</v>
      </c>
      <c r="DL14" t="str" cm="1">
        <f t="array" ref="DL14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4" t="str" cm="1">
        <f t="array" ref="DM14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14" t="str" cm="1">
        <f t="array" ref="DN14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4" t="str" cm="1">
        <f t="array" ref="DO14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14" t="e" cm="1">
        <f t="array" ref="DP14">_xlfn.SINGLE(IF(WEEKDAY(Customer_Revenue[[#Headers],[2/21/2022]]) =Freq8[[#This Row],[Day]:[Day]], _xlfn.XLOOKUP(_xlfn.NUMBERVALUE(LEFT(Freq8[[#This Row],[cuid]:[cuid]], LEN(Freq8[[#This Row],[cuid]:[cuid]])-1)),#REF!,Customer_Revenue[2/21/2022]), ""))</f>
        <v>#REF!</v>
      </c>
      <c r="DQ14" t="str" cm="1">
        <f t="array" ref="DQ14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4" t="str" cm="1">
        <f t="array" ref="DR14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14" t="str" cm="1">
        <f t="array" ref="DS14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4" t="str" cm="1">
        <f t="array" ref="DT14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14" t="e" cm="1">
        <f t="array" ref="DU14">_xlfn.SINGLE(IF(WEEKDAY(Customer_Revenue[[#Headers],[2/28/2022]]) =Freq8[[#This Row],[Day]:[Day]], _xlfn.XLOOKUP(_xlfn.NUMBERVALUE(LEFT(Freq8[[#This Row],[cuid]:[cuid]], LEN(Freq8[[#This Row],[cuid]:[cuid]])-1)),#REF!,Customer_Revenue[2/28/2022]), ""))</f>
        <v>#REF!</v>
      </c>
      <c r="DV14" t="str" cm="1">
        <f t="array" ref="DV14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4" t="str" cm="1">
        <f t="array" ref="DW14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14" t="str" cm="1">
        <f t="array" ref="DX14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4" t="str" cm="1">
        <f t="array" ref="DY14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14" t="e" cm="1">
        <f t="array" ref="DZ14">_xlfn.SINGLE(IF(WEEKDAY(Customer_Revenue[[#Headers],[3/7/2022]]) =Freq8[[#This Row],[Day]:[Day]], _xlfn.XLOOKUP(_xlfn.NUMBERVALUE(LEFT(Freq8[[#This Row],[cuid]:[cuid]], LEN(Freq8[[#This Row],[cuid]:[cuid]])-1)),#REF!,Customer_Revenue[3/7/2022]), ""))</f>
        <v>#REF!</v>
      </c>
      <c r="EA14" t="str" cm="1">
        <f t="array" ref="EA14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4" t="str" cm="1">
        <f t="array" ref="EB14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14" t="str" cm="1">
        <f t="array" ref="EC14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4" t="str" cm="1">
        <f t="array" ref="ED14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14" t="e" cm="1">
        <f t="array" ref="EE14">_xlfn.SINGLE(IF(WEEKDAY(Customer_Revenue[[#Headers],[3/14/2022]]) =Freq8[[#This Row],[Day]:[Day]], _xlfn.XLOOKUP(_xlfn.NUMBERVALUE(LEFT(Freq8[[#This Row],[cuid]:[cuid]], LEN(Freq8[[#This Row],[cuid]:[cuid]])-1)),#REF!,Customer_Revenue[3/14/2022]), ""))</f>
        <v>#REF!</v>
      </c>
      <c r="EF14" t="str" cm="1">
        <f t="array" ref="EF14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4" t="str" cm="1">
        <f t="array" ref="EG14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14" t="str" cm="1">
        <f t="array" ref="EH14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4" t="str" cm="1">
        <f t="array" ref="EI14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14" t="e" cm="1">
        <f t="array" ref="EJ14">_xlfn.SINGLE(IF(WEEKDAY(Customer_Revenue[[#Headers],[3/21/2022]]) =Freq8[[#This Row],[Day]:[Day]], _xlfn.XLOOKUP(_xlfn.NUMBERVALUE(LEFT(Freq8[[#This Row],[cuid]:[cuid]], LEN(Freq8[[#This Row],[cuid]:[cuid]])-1)),#REF!,Customer_Revenue[3/21/2022]), ""))</f>
        <v>#REF!</v>
      </c>
      <c r="EK14" t="str" cm="1">
        <f t="array" ref="EK14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4" t="str" cm="1">
        <f t="array" ref="EL14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14" t="str" cm="1">
        <f t="array" ref="EM14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4" t="str" cm="1">
        <f t="array" ref="EN14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14" t="e" cm="1">
        <f t="array" ref="EO14">_xlfn.SINGLE(IF(WEEKDAY(Customer_Revenue[[#Headers],[3/28/2022]]) =Freq8[[#This Row],[Day]:[Day]], _xlfn.XLOOKUP(_xlfn.NUMBERVALUE(LEFT(Freq8[[#This Row],[cuid]:[cuid]], LEN(Freq8[[#This Row],[cuid]:[cuid]])-1)),#REF!,Customer_Revenue[3/28/2022]), ""))</f>
        <v>#REF!</v>
      </c>
      <c r="EP14" t="str" cm="1">
        <f t="array" ref="EP14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4" t="str" cm="1">
        <f t="array" ref="EQ14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14" t="str" cm="1">
        <f t="array" ref="ER14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4" t="str" cm="1">
        <f t="array" ref="ES14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14" t="e" cm="1">
        <f t="array" ref="ET14">_xlfn.SINGLE(IF(WEEKDAY(Customer_Revenue[[#Headers],[4/4/2022]]) =Freq8[[#This Row],[Day]:[Day]], _xlfn.XLOOKUP(_xlfn.NUMBERVALUE(LEFT(Freq8[[#This Row],[cuid]:[cuid]], LEN(Freq8[[#This Row],[cuid]:[cuid]])-1)),#REF!,Customer_Revenue[4/4/2022]), ""))</f>
        <v>#REF!</v>
      </c>
      <c r="EU14" t="str" cm="1">
        <f t="array" ref="EU14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4" t="str" cm="1">
        <f t="array" ref="EV14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14" t="str" cm="1">
        <f t="array" ref="EW14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4" t="str" cm="1">
        <f t="array" ref="EX14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14" t="e" cm="1">
        <f t="array" ref="EY14">_xlfn.SINGLE(IF(WEEKDAY(Customer_Revenue[[#Headers],[4/11/2022]]) =Freq8[[#This Row],[Day]:[Day]], _xlfn.XLOOKUP(_xlfn.NUMBERVALUE(LEFT(Freq8[[#This Row],[cuid]:[cuid]], LEN(Freq8[[#This Row],[cuid]:[cuid]])-1)),#REF!,Customer_Revenue[4/11/2022]), ""))</f>
        <v>#REF!</v>
      </c>
      <c r="EZ14" t="str" cm="1">
        <f t="array" ref="EZ14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4" t="str" cm="1">
        <f t="array" ref="FA14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14" t="str" cm="1">
        <f t="array" ref="FB14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4" t="str" cm="1">
        <f t="array" ref="FC14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14" t="e" cm="1">
        <f t="array" ref="FD14">_xlfn.SINGLE(IF(WEEKDAY(Customer_Revenue[[#Headers],[4/18/2022]]) =Freq8[[#This Row],[Day]:[Day]], _xlfn.XLOOKUP(_xlfn.NUMBERVALUE(LEFT(Freq8[[#This Row],[cuid]:[cuid]], LEN(Freq8[[#This Row],[cuid]:[cuid]])-1)),#REF!,Customer_Revenue[4/18/2022]), ""))</f>
        <v>#REF!</v>
      </c>
      <c r="FE14" t="str" cm="1">
        <f t="array" ref="FE14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4" t="str" cm="1">
        <f t="array" ref="FF14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14" t="str" cm="1">
        <f t="array" ref="FG14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4" t="str" cm="1">
        <f t="array" ref="FH14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14" t="e" cm="1">
        <f t="array" ref="FI14">_xlfn.SINGLE(IF(WEEKDAY(Customer_Revenue[[#Headers],[4/25/2022]]) =Freq8[[#This Row],[Day]:[Day]], _xlfn.XLOOKUP(_xlfn.NUMBERVALUE(LEFT(Freq8[[#This Row],[cuid]:[cuid]], LEN(Freq8[[#This Row],[cuid]:[cuid]])-1)),#REF!,Customer_Revenue[4/25/2022]), ""))</f>
        <v>#REF!</v>
      </c>
      <c r="FJ14" t="str" cm="1">
        <f t="array" ref="FJ14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4" t="str" cm="1">
        <f t="array" ref="FK14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14" t="str" cm="1">
        <f t="array" ref="FL14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4" t="str" cm="1">
        <f t="array" ref="FM14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14" t="e" cm="1">
        <f t="array" ref="FN14">_xlfn.SINGLE(IF(WEEKDAY(Customer_Revenue[[#Headers],[5/2/2022]]) =Freq8[[#This Row],[Day]:[Day]], _xlfn.XLOOKUP(_xlfn.NUMBERVALUE(LEFT(Freq8[[#This Row],[cuid]:[cuid]], LEN(Freq8[[#This Row],[cuid]:[cuid]])-1)),#REF!,Customer_Revenue[5/2/2022]), ""))</f>
        <v>#REF!</v>
      </c>
      <c r="FO14" t="str" cm="1">
        <f t="array" ref="FO14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4" t="str" cm="1">
        <f t="array" ref="FP14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14" t="str" cm="1">
        <f t="array" ref="FQ14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4" t="str" cm="1">
        <f t="array" ref="FR14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14" t="e" cm="1">
        <f t="array" ref="FS14">_xlfn.SINGLE(IF(WEEKDAY(Customer_Revenue[[#Headers],[5/9/2022]]) =Freq8[[#This Row],[Day]:[Day]], _xlfn.XLOOKUP(_xlfn.NUMBERVALUE(LEFT(Freq8[[#This Row],[cuid]:[cuid]], LEN(Freq8[[#This Row],[cuid]:[cuid]])-1)),#REF!,Customer_Revenue[5/9/2022]), ""))</f>
        <v>#REF!</v>
      </c>
      <c r="FT14" t="str" cm="1">
        <f t="array" ref="FT14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4" t="str" cm="1">
        <f t="array" ref="FU14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14" t="str" cm="1">
        <f t="array" ref="FV14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4" t="str" cm="1">
        <f t="array" ref="FW14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14" t="e" cm="1">
        <f t="array" ref="FX14">_xlfn.SINGLE(IF(WEEKDAY(Customer_Revenue[[#Headers],[5/16/2022]]) =Freq8[[#This Row],[Day]:[Day]], _xlfn.XLOOKUP(_xlfn.NUMBERVALUE(LEFT(Freq8[[#This Row],[cuid]:[cuid]], LEN(Freq8[[#This Row],[cuid]:[cuid]])-1)),#REF!,Customer_Revenue[5/16/2022]), ""))</f>
        <v>#REF!</v>
      </c>
      <c r="FY14" t="str" cm="1">
        <f t="array" ref="FY14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4" t="str" cm="1">
        <f t="array" ref="FZ14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14" t="str" cm="1">
        <f t="array" ref="GA14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4" t="str" cm="1">
        <f t="array" ref="GB14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14" t="e" cm="1">
        <f t="array" ref="GC14">_xlfn.SINGLE(IF(WEEKDAY(Customer_Revenue[[#Headers],[5/23/2022]]) =Freq8[[#This Row],[Day]:[Day]], _xlfn.XLOOKUP(_xlfn.NUMBERVALUE(LEFT(Freq8[[#This Row],[cuid]:[cuid]], LEN(Freq8[[#This Row],[cuid]:[cuid]])-1)),#REF!,Customer_Revenue[5/23/2022]), ""))</f>
        <v>#REF!</v>
      </c>
      <c r="GD14" t="str" cm="1">
        <f t="array" ref="GD14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4" t="str" cm="1">
        <f t="array" ref="GE14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14" t="str" cm="1">
        <f t="array" ref="GF14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4" t="str" cm="1">
        <f t="array" ref="GG14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14" t="e" cm="1">
        <f t="array" ref="GH14">_xlfn.SINGLE(IF(WEEKDAY(Customer_Revenue[[#Headers],[5/30/2022]]) =Freq8[[#This Row],[Day]:[Day]], _xlfn.XLOOKUP(_xlfn.NUMBERVALUE(LEFT(Freq8[[#This Row],[cuid]:[cuid]], LEN(Freq8[[#This Row],[cuid]:[cuid]])-1)),#REF!,Customer_Revenue[5/30/2022]), ""))</f>
        <v>#REF!</v>
      </c>
      <c r="GI14" t="str" cm="1">
        <f t="array" ref="GI14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4" t="str" cm="1">
        <f t="array" ref="GJ14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14" t="str" cm="1">
        <f t="array" ref="GK14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4" t="str" cm="1">
        <f t="array" ref="GL14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14" t="e" cm="1">
        <f t="array" ref="GM14">_xlfn.SINGLE(IF(WEEKDAY(Customer_Revenue[[#Headers],[6/6/2022]]) =Freq8[[#This Row],[Day]:[Day]], _xlfn.XLOOKUP(_xlfn.NUMBERVALUE(LEFT(Freq8[[#This Row],[cuid]:[cuid]], LEN(Freq8[[#This Row],[cuid]:[cuid]])-1)),#REF!,Customer_Revenue[6/6/2022]), ""))</f>
        <v>#REF!</v>
      </c>
      <c r="GN14" t="str" cm="1">
        <f t="array" ref="GN14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4" t="str" cm="1">
        <f t="array" ref="GO14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14" t="str" cm="1">
        <f t="array" ref="GP14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4" t="str" cm="1">
        <f t="array" ref="GQ14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14" t="e" cm="1">
        <f t="array" ref="GR14">_xlfn.SINGLE(IF(WEEKDAY(Customer_Revenue[[#Headers],[6/13/2022]]) =Freq8[[#This Row],[Day]:[Day]], _xlfn.XLOOKUP(_xlfn.NUMBERVALUE(LEFT(Freq8[[#This Row],[cuid]:[cuid]], LEN(Freq8[[#This Row],[cuid]:[cuid]])-1)),#REF!,Customer_Revenue[6/13/2022]), ""))</f>
        <v>#REF!</v>
      </c>
      <c r="GS14" t="str" cm="1">
        <f t="array" ref="GS14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4" t="str" cm="1">
        <f t="array" ref="GT14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14" t="str" cm="1">
        <f t="array" ref="GU14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4" t="str" cm="1">
        <f t="array" ref="GV14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14" t="e" cm="1">
        <f t="array" ref="GW14">_xlfn.SINGLE(IF(WEEKDAY(Customer_Revenue[[#Headers],[6/20/2022]]) =Freq8[[#This Row],[Day]:[Day]], _xlfn.XLOOKUP(_xlfn.NUMBERVALUE(LEFT(Freq8[[#This Row],[cuid]:[cuid]], LEN(Freq8[[#This Row],[cuid]:[cuid]])-1)),#REF!,Customer_Revenue[6/20/2022]), ""))</f>
        <v>#REF!</v>
      </c>
      <c r="GX14" t="str" cm="1">
        <f t="array" ref="GX14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4" t="str" cm="1">
        <f t="array" ref="GY14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14" t="str" cm="1">
        <f t="array" ref="GZ14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4" t="str" cm="1">
        <f t="array" ref="HA14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14" t="e" cm="1">
        <f t="array" ref="HB14">_xlfn.SINGLE(IF(WEEKDAY(Customer_Revenue[[#Headers],[6/27/2022]]) =Freq8[[#This Row],[Day]:[Day]], _xlfn.XLOOKUP(_xlfn.NUMBERVALUE(LEFT(Freq8[[#This Row],[cuid]:[cuid]], LEN(Freq8[[#This Row],[cuid]:[cuid]])-1)),#REF!,Customer_Revenue[6/27/2022]), ""))</f>
        <v>#REF!</v>
      </c>
      <c r="HC14" t="str" cm="1">
        <f t="array" ref="HC14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4" t="str" cm="1">
        <f t="array" ref="HD14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14" t="str" cm="1">
        <f t="array" ref="HE14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5" spans="1:213" x14ac:dyDescent="0.3">
      <c r="A15" s="15" t="s">
        <v>226</v>
      </c>
      <c r="B15" s="16">
        <f>MATCH(RIGHT(Freq8[[#This Row],[cuid]], 1),{"M","T","W","R","F"},0)+1</f>
        <v>4</v>
      </c>
      <c r="C15" s="7">
        <f>IFERROR(AVERAGEIF(Freq8[[#This Row],[1/3/2022]:[3/31/2022]], "&gt;0"), 0)</f>
        <v>0</v>
      </c>
      <c r="D15" s="8">
        <f>IFERROR(AVEDEV(Freq8[[#This Row],[1/3/2022]:[3/31/2022]]),0)</f>
        <v>0</v>
      </c>
      <c r="E15" s="8">
        <f>IFERROR(MAX(0,Freq8[[#This Row],[Q1 Mean]]-Freq8[[#This Row],[Q1 Mean Absolute Deviation]]),0)</f>
        <v>0</v>
      </c>
      <c r="F15" s="8">
        <f>IFERROR(Freq8[[#This Row],[Q1 Mean]]+Freq8[[#This Row],[Q1 Mean Absolute Deviation]],0)</f>
        <v>0</v>
      </c>
      <c r="G15" s="7">
        <f>IFERROR(AVERAGEIF(Freq8[[#This Row],[4/1/2022]:[6/30/2022]], "&gt;0"),0)</f>
        <v>0</v>
      </c>
      <c r="H15" s="8">
        <f>IFERROR(AVEDEV(Freq8[[#This Row],[4/1/2022]:[6/30/2022]]),0)</f>
        <v>0</v>
      </c>
      <c r="I15" s="8">
        <f>IFERROR(MAX(0,Freq8[[#This Row],[Q2 Mean]]-Freq8[[#This Row],[Q2 Mean Absolute Deviation]]),0)</f>
        <v>0</v>
      </c>
      <c r="J15" s="8">
        <f>IFERROR(Freq8[[#This Row],[Q2 Mean]]+Freq8[[#This Row],[Q2 Mean Absolute Deviation]],0)</f>
        <v>0</v>
      </c>
      <c r="K15" s="7">
        <f>IFERROR(AVERAGEIF(#REF!, "&gt;0"),0)</f>
        <v>0</v>
      </c>
      <c r="L15" s="8">
        <f>IFERROR(AVEDEV(#REF!),0)</f>
        <v>0</v>
      </c>
      <c r="M15" s="8">
        <f>IFERROR(MAX(0,Freq8[[#This Row],[Q3 Mean]]-Freq8[[#This Row],[Q3 Mean Absolute Deviation]]),0)</f>
        <v>0</v>
      </c>
      <c r="N15" s="8">
        <f>IFERROR(Freq8[[#This Row],[Q3 Mean]]+Freq8[[#This Row],[Q3 Mean Absolute Deviation]],0)</f>
        <v>0</v>
      </c>
      <c r="O15" s="7">
        <f>IFERROR(AVERAGEIF(Freq8[[#This Row],[10/1/2021]:[3/31/2022]], "&gt;0"),0)</f>
        <v>0</v>
      </c>
      <c r="P15" s="8">
        <f>IFERROR(AVEDEV(Freq8[[#This Row],[10/1/2021]:[3/31/2022]]),0)</f>
        <v>0</v>
      </c>
      <c r="Q15" s="8">
        <f>IFERROR(MAX(0,Freq8[[#This Row],[Q4 Mean]]-Freq8[[#This Row],[Q4 Mean Absolute Deviation]]),0)</f>
        <v>0</v>
      </c>
      <c r="R15" s="8">
        <f>IFERROR(Freq8[[#This Row],[Q4 Mean]]+Freq8[[#This Row],[Q4 Mean Absolute Deviation]],0)</f>
        <v>0</v>
      </c>
      <c r="S15" t="str" cm="1">
        <f t="array" ref="S15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15" t="str" cm="1">
        <f t="array" ref="T15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15" t="str" cm="1">
        <f t="array" ref="U15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5" t="e" cm="1">
        <f t="array" ref="V15">_xlfn.SINGLE(IF(WEEKDAY(Customer_Revenue[[#Headers],[10/6/2021]]) =Freq8[[#This Row],[Day]:[Day]], _xlfn.XLOOKUP(_xlfn.NUMBERVALUE(LEFT(Freq8[[#This Row],[cuid]:[cuid]], LEN(Freq8[[#This Row],[cuid]:[cuid]])-1)),#REF!,Customer_Revenue[10/6/2021]), ""))</f>
        <v>#REF!</v>
      </c>
      <c r="W15" t="str" cm="1">
        <f t="array" ref="W15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5" t="str" cm="1">
        <f t="array" ref="X15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15" t="str" cm="1">
        <f t="array" ref="Y15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15" t="str" cm="1">
        <f t="array" ref="Z15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5" t="e" cm="1">
        <f t="array" ref="AA15">_xlfn.SINGLE(IF(WEEKDAY(Customer_Revenue[[#Headers],[10/13/2021]]) =Freq8[[#This Row],[Day]:[Day]], _xlfn.XLOOKUP(_xlfn.NUMBERVALUE(LEFT(Freq8[[#This Row],[cuid]:[cuid]], LEN(Freq8[[#This Row],[cuid]:[cuid]])-1)),#REF!,Customer_Revenue[10/13/2021]), ""))</f>
        <v>#REF!</v>
      </c>
      <c r="AB15" t="str" cm="1">
        <f t="array" ref="AB15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5" t="str" cm="1">
        <f t="array" ref="AC15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15" t="str" cm="1">
        <f t="array" ref="AD15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15" t="str" cm="1">
        <f t="array" ref="AE15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5" t="e" cm="1">
        <f t="array" ref="AF15">_xlfn.SINGLE(IF(WEEKDAY(Customer_Revenue[[#Headers],[10/20/2021]]) =Freq8[[#This Row],[Day]:[Day]], _xlfn.XLOOKUP(_xlfn.NUMBERVALUE(LEFT(Freq8[[#This Row],[cuid]:[cuid]], LEN(Freq8[[#This Row],[cuid]:[cuid]])-1)),#REF!,Customer_Revenue[10/20/2021]), ""))</f>
        <v>#REF!</v>
      </c>
      <c r="AG15" t="str" cm="1">
        <f t="array" ref="AG15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5" t="str" cm="1">
        <f t="array" ref="AH15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15" t="str" cm="1">
        <f t="array" ref="AI15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15" t="str" cm="1">
        <f t="array" ref="AJ15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5" t="e" cm="1">
        <f t="array" ref="AK15">_xlfn.SINGLE(IF(WEEKDAY(Customer_Revenue[[#Headers],[10/27/2021]]) =Freq8[[#This Row],[Day]:[Day]], _xlfn.XLOOKUP(_xlfn.NUMBERVALUE(LEFT(Freq8[[#This Row],[cuid]:[cuid]], LEN(Freq8[[#This Row],[cuid]:[cuid]])-1)),#REF!,Customer_Revenue[10/27/2021]), ""))</f>
        <v>#REF!</v>
      </c>
      <c r="AL15" t="str" cm="1">
        <f t="array" ref="AL15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5" t="str" cm="1">
        <f t="array" ref="AM15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15" t="str" cm="1">
        <f t="array" ref="AN15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15" t="str" cm="1">
        <f t="array" ref="AO15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5" t="e" cm="1">
        <f t="array" ref="AP15">_xlfn.SINGLE(IF(WEEKDAY(Customer_Revenue[[#Headers],[11/3/2021]]) =Freq8[[#This Row],[Day]:[Day]], _xlfn.XLOOKUP(_xlfn.NUMBERVALUE(LEFT(Freq8[[#This Row],[cuid]:[cuid]], LEN(Freq8[[#This Row],[cuid]:[cuid]])-1)),#REF!,Customer_Revenue[11/3/2021]), ""))</f>
        <v>#REF!</v>
      </c>
      <c r="AQ15" t="str" cm="1">
        <f t="array" ref="AQ15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5" t="str" cm="1">
        <f t="array" ref="AR15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15" t="str" cm="1">
        <f t="array" ref="AS15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15" t="str" cm="1">
        <f t="array" ref="AT15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5" t="e" cm="1">
        <f t="array" ref="AU15">_xlfn.SINGLE(IF(WEEKDAY(Customer_Revenue[[#Headers],[11/10/2021]]) =Freq8[[#This Row],[Day]:[Day]], _xlfn.XLOOKUP(_xlfn.NUMBERVALUE(LEFT(Freq8[[#This Row],[cuid]:[cuid]], LEN(Freq8[[#This Row],[cuid]:[cuid]])-1)),#REF!,Customer_Revenue[11/10/2021]), ""))</f>
        <v>#REF!</v>
      </c>
      <c r="AV15" t="str" cm="1">
        <f t="array" ref="AV15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5" t="str" cm="1">
        <f t="array" ref="AW15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15" t="str" cm="1">
        <f t="array" ref="AX15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15" t="str" cm="1">
        <f t="array" ref="AY15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5" t="e" cm="1">
        <f t="array" ref="AZ15">_xlfn.SINGLE(IF(WEEKDAY(Customer_Revenue[[#Headers],[11/17/2021]]) =Freq8[[#This Row],[Day]:[Day]], _xlfn.XLOOKUP(_xlfn.NUMBERVALUE(LEFT(Freq8[[#This Row],[cuid]:[cuid]], LEN(Freq8[[#This Row],[cuid]:[cuid]])-1)),#REF!,Customer_Revenue[11/17/2021]), ""))</f>
        <v>#REF!</v>
      </c>
      <c r="BA15" t="str" cm="1">
        <f t="array" ref="BA15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5" t="str" cm="1">
        <f t="array" ref="BB15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15" t="str" cm="1">
        <f t="array" ref="BC15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15" t="str" cm="1">
        <f t="array" ref="BD15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5" t="e" cm="1">
        <f t="array" ref="BE15">_xlfn.SINGLE(IF(WEEKDAY(Customer_Revenue[[#Headers],[11/24/2021]]) =Freq8[[#This Row],[Day]:[Day]], _xlfn.XLOOKUP(_xlfn.NUMBERVALUE(LEFT(Freq8[[#This Row],[cuid]:[cuid]], LEN(Freq8[[#This Row],[cuid]:[cuid]])-1)),#REF!,Customer_Revenue[11/24/2021]), ""))</f>
        <v>#REF!</v>
      </c>
      <c r="BF15" t="str" cm="1">
        <f t="array" ref="BF15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5" t="str" cm="1">
        <f t="array" ref="BG15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15" t="str" cm="1">
        <f t="array" ref="BH15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15" t="str" cm="1">
        <f t="array" ref="BI15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5" t="e" cm="1">
        <f t="array" ref="BJ15">_xlfn.SINGLE(IF(WEEKDAY(Customer_Revenue[[#Headers],[12/1/2021]]) =Freq8[[#This Row],[Day]:[Day]], _xlfn.XLOOKUP(_xlfn.NUMBERVALUE(LEFT(Freq8[[#This Row],[cuid]:[cuid]], LEN(Freq8[[#This Row],[cuid]:[cuid]])-1)),#REF!,Customer_Revenue[12/1/2021]), ""))</f>
        <v>#REF!</v>
      </c>
      <c r="BK15" t="str" cm="1">
        <f t="array" ref="BK15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5" t="str" cm="1">
        <f t="array" ref="BL15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15" t="str" cm="1">
        <f t="array" ref="BM15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15" t="str" cm="1">
        <f t="array" ref="BN15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5" t="e" cm="1">
        <f t="array" ref="BO15">_xlfn.SINGLE(IF(WEEKDAY(Customer_Revenue[[#Headers],[12/8/2021]]) =Freq8[[#This Row],[Day]:[Day]], _xlfn.XLOOKUP(_xlfn.NUMBERVALUE(LEFT(Freq8[[#This Row],[cuid]:[cuid]], LEN(Freq8[[#This Row],[cuid]:[cuid]])-1)),#REF!,Customer_Revenue[12/8/2021]), ""))</f>
        <v>#REF!</v>
      </c>
      <c r="BP15" t="str" cm="1">
        <f t="array" ref="BP15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5" t="str" cm="1">
        <f t="array" ref="BQ15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15" t="str" cm="1">
        <f t="array" ref="BR15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15" t="str" cm="1">
        <f t="array" ref="BS15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5" t="e" cm="1">
        <f t="array" ref="BT15">_xlfn.SINGLE(IF(WEEKDAY(Customer_Revenue[[#Headers],[12/15/2021]]) =Freq8[[#This Row],[Day]:[Day]], _xlfn.XLOOKUP(_xlfn.NUMBERVALUE(LEFT(Freq8[[#This Row],[cuid]:[cuid]], LEN(Freq8[[#This Row],[cuid]:[cuid]])-1)),#REF!,Customer_Revenue[12/15/2021]), ""))</f>
        <v>#REF!</v>
      </c>
      <c r="BU15" t="str" cm="1">
        <f t="array" ref="BU15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5" t="str" cm="1">
        <f t="array" ref="BV15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15" t="str" cm="1">
        <f t="array" ref="BW15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15" t="str" cm="1">
        <f t="array" ref="BX15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5" t="e" cm="1">
        <f t="array" ref="BY15">_xlfn.SINGLE(IF(WEEKDAY(Customer_Revenue[[#Headers],[12/22/2021]]) =Freq8[[#This Row],[Day]:[Day]], _xlfn.XLOOKUP(_xlfn.NUMBERVALUE(LEFT(Freq8[[#This Row],[cuid]:[cuid]], LEN(Freq8[[#This Row],[cuid]:[cuid]])-1)),#REF!,Customer_Revenue[12/22/2021]), ""))</f>
        <v>#REF!</v>
      </c>
      <c r="BZ15" t="str" cm="1">
        <f t="array" ref="BZ15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5" t="str" cm="1">
        <f t="array" ref="CA15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15" t="str" cm="1">
        <f t="array" ref="CB15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15" t="str" cm="1">
        <f t="array" ref="CC15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5" t="e" cm="1">
        <f t="array" ref="CD15">_xlfn.SINGLE(IF(WEEKDAY(Customer_Revenue[[#Headers],[12/29/2021]]) =Freq8[[#This Row],[Day]:[Day]], _xlfn.XLOOKUP(_xlfn.NUMBERVALUE(LEFT(Freq8[[#This Row],[cuid]:[cuid]], LEN(Freq8[[#This Row],[cuid]:[cuid]])-1)),#REF!,Customer_Revenue[12/29/2021]), ""))</f>
        <v>#REF!</v>
      </c>
      <c r="CE15" t="str" cm="1">
        <f t="array" ref="CE15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5" t="str" cm="1">
        <f t="array" ref="CF15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15" t="str" cm="1">
        <f t="array" ref="CG15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15" t="str" cm="1">
        <f t="array" ref="CH15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5" t="e" cm="1">
        <f t="array" ref="CI15">_xlfn.SINGLE(IF(WEEKDAY(Customer_Revenue[[#Headers],[1/5/2022]]) =Freq8[[#This Row],[Day]:[Day]], _xlfn.XLOOKUP(_xlfn.NUMBERVALUE(LEFT(Freq8[[#This Row],[cuid]:[cuid]], LEN(Freq8[[#This Row],[cuid]:[cuid]])-1)),#REF!,Customer_Revenue[1/5/2022]), ""))</f>
        <v>#REF!</v>
      </c>
      <c r="CJ15" t="str" cm="1">
        <f t="array" ref="CJ15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5" t="str" cm="1">
        <f t="array" ref="CK15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15" t="str" cm="1">
        <f t="array" ref="CL15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15" t="str" cm="1">
        <f t="array" ref="CM15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5" t="e" cm="1">
        <f t="array" ref="CN15">_xlfn.SINGLE(IF(WEEKDAY(Customer_Revenue[[#Headers],[1/12/2022]]) =Freq8[[#This Row],[Day]:[Day]], _xlfn.XLOOKUP(_xlfn.NUMBERVALUE(LEFT(Freq8[[#This Row],[cuid]:[cuid]], LEN(Freq8[[#This Row],[cuid]:[cuid]])-1)),#REF!,Customer_Revenue[1/12/2022]), ""))</f>
        <v>#REF!</v>
      </c>
      <c r="CO15" t="str" cm="1">
        <f t="array" ref="CO15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5" t="str" cm="1">
        <f t="array" ref="CP15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15" t="str" cm="1">
        <f t="array" ref="CQ15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15" t="str" cm="1">
        <f t="array" ref="CR15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5" t="e" cm="1">
        <f t="array" ref="CS15">_xlfn.SINGLE(IF(WEEKDAY(Customer_Revenue[[#Headers],[1/19/2022]]) =Freq8[[#This Row],[Day]:[Day]], _xlfn.XLOOKUP(_xlfn.NUMBERVALUE(LEFT(Freq8[[#This Row],[cuid]:[cuid]], LEN(Freq8[[#This Row],[cuid]:[cuid]])-1)),#REF!,Customer_Revenue[1/19/2022]), ""))</f>
        <v>#REF!</v>
      </c>
      <c r="CT15" t="str" cm="1">
        <f t="array" ref="CT15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5" t="str" cm="1">
        <f t="array" ref="CU15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15" t="str" cm="1">
        <f t="array" ref="CV15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15" t="str" cm="1">
        <f t="array" ref="CW15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5" t="e" cm="1">
        <f t="array" ref="CX15">_xlfn.SINGLE(IF(WEEKDAY(Customer_Revenue[[#Headers],[1/26/2022]]) =Freq8[[#This Row],[Day]:[Day]], _xlfn.XLOOKUP(_xlfn.NUMBERVALUE(LEFT(Freq8[[#This Row],[cuid]:[cuid]], LEN(Freq8[[#This Row],[cuid]:[cuid]])-1)),#REF!,Customer_Revenue[1/26/2022]), ""))</f>
        <v>#REF!</v>
      </c>
      <c r="CY15" t="str" cm="1">
        <f t="array" ref="CY15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5" t="str" cm="1">
        <f t="array" ref="CZ15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15" t="str" cm="1">
        <f t="array" ref="DA15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15" t="str" cm="1">
        <f t="array" ref="DB15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5" t="e" cm="1">
        <f t="array" ref="DC15">_xlfn.SINGLE(IF(WEEKDAY(Customer_Revenue[[#Headers],[2/2/2022]]) =Freq8[[#This Row],[Day]:[Day]], _xlfn.XLOOKUP(_xlfn.NUMBERVALUE(LEFT(Freq8[[#This Row],[cuid]:[cuid]], LEN(Freq8[[#This Row],[cuid]:[cuid]])-1)),#REF!,Customer_Revenue[2/2/2022]), ""))</f>
        <v>#REF!</v>
      </c>
      <c r="DD15" t="str" cm="1">
        <f t="array" ref="DD15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5" t="str" cm="1">
        <f t="array" ref="DE15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15" t="str" cm="1">
        <f t="array" ref="DF15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15" t="str" cm="1">
        <f t="array" ref="DG15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5" t="e" cm="1">
        <f t="array" ref="DH15">_xlfn.SINGLE(IF(WEEKDAY(Customer_Revenue[[#Headers],[2/9/2022]]) =Freq8[[#This Row],[Day]:[Day]], _xlfn.XLOOKUP(_xlfn.NUMBERVALUE(LEFT(Freq8[[#This Row],[cuid]:[cuid]], LEN(Freq8[[#This Row],[cuid]:[cuid]])-1)),#REF!,Customer_Revenue[2/9/2022]), ""))</f>
        <v>#REF!</v>
      </c>
      <c r="DI15" t="str" cm="1">
        <f t="array" ref="DI15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5" t="str" cm="1">
        <f t="array" ref="DJ15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15" t="str" cm="1">
        <f t="array" ref="DK15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15" t="str" cm="1">
        <f t="array" ref="DL15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5" t="e" cm="1">
        <f t="array" ref="DM15">_xlfn.SINGLE(IF(WEEKDAY(Customer_Revenue[[#Headers],[2/16/2022]]) =Freq8[[#This Row],[Day]:[Day]], _xlfn.XLOOKUP(_xlfn.NUMBERVALUE(LEFT(Freq8[[#This Row],[cuid]:[cuid]], LEN(Freq8[[#This Row],[cuid]:[cuid]])-1)),#REF!,Customer_Revenue[2/16/2022]), ""))</f>
        <v>#REF!</v>
      </c>
      <c r="DN15" t="str" cm="1">
        <f t="array" ref="DN15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5" t="str" cm="1">
        <f t="array" ref="DO15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15" t="str" cm="1">
        <f t="array" ref="DP15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15" t="str" cm="1">
        <f t="array" ref="DQ15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5" t="e" cm="1">
        <f t="array" ref="DR15">_xlfn.SINGLE(IF(WEEKDAY(Customer_Revenue[[#Headers],[2/23/2022]]) =Freq8[[#This Row],[Day]:[Day]], _xlfn.XLOOKUP(_xlfn.NUMBERVALUE(LEFT(Freq8[[#This Row],[cuid]:[cuid]], LEN(Freq8[[#This Row],[cuid]:[cuid]])-1)),#REF!,Customer_Revenue[2/23/2022]), ""))</f>
        <v>#REF!</v>
      </c>
      <c r="DS15" t="str" cm="1">
        <f t="array" ref="DS15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5" t="str" cm="1">
        <f t="array" ref="DT15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15" t="str" cm="1">
        <f t="array" ref="DU15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15" t="str" cm="1">
        <f t="array" ref="DV15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5" t="e" cm="1">
        <f t="array" ref="DW15">_xlfn.SINGLE(IF(WEEKDAY(Customer_Revenue[[#Headers],[3/2/2022]]) =Freq8[[#This Row],[Day]:[Day]], _xlfn.XLOOKUP(_xlfn.NUMBERVALUE(LEFT(Freq8[[#This Row],[cuid]:[cuid]], LEN(Freq8[[#This Row],[cuid]:[cuid]])-1)),#REF!,Customer_Revenue[3/2/2022]), ""))</f>
        <v>#REF!</v>
      </c>
      <c r="DX15" t="str" cm="1">
        <f t="array" ref="DX15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5" t="str" cm="1">
        <f t="array" ref="DY15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15" t="str" cm="1">
        <f t="array" ref="DZ15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15" t="str" cm="1">
        <f t="array" ref="EA15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5" t="e" cm="1">
        <f t="array" ref="EB15">_xlfn.SINGLE(IF(WEEKDAY(Customer_Revenue[[#Headers],[3/9/2022]]) =Freq8[[#This Row],[Day]:[Day]], _xlfn.XLOOKUP(_xlfn.NUMBERVALUE(LEFT(Freq8[[#This Row],[cuid]:[cuid]], LEN(Freq8[[#This Row],[cuid]:[cuid]])-1)),#REF!,Customer_Revenue[3/9/2022]), ""))</f>
        <v>#REF!</v>
      </c>
      <c r="EC15" t="str" cm="1">
        <f t="array" ref="EC15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5" t="str" cm="1">
        <f t="array" ref="ED15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15" t="str" cm="1">
        <f t="array" ref="EE15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15" t="str" cm="1">
        <f t="array" ref="EF15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5" t="e" cm="1">
        <f t="array" ref="EG15">_xlfn.SINGLE(IF(WEEKDAY(Customer_Revenue[[#Headers],[3/16/2022]]) =Freq8[[#This Row],[Day]:[Day]], _xlfn.XLOOKUP(_xlfn.NUMBERVALUE(LEFT(Freq8[[#This Row],[cuid]:[cuid]], LEN(Freq8[[#This Row],[cuid]:[cuid]])-1)),#REF!,Customer_Revenue[3/16/2022]), ""))</f>
        <v>#REF!</v>
      </c>
      <c r="EH15" t="str" cm="1">
        <f t="array" ref="EH15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5" t="str" cm="1">
        <f t="array" ref="EI15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15" t="str" cm="1">
        <f t="array" ref="EJ15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15" t="str" cm="1">
        <f t="array" ref="EK15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5" t="e" cm="1">
        <f t="array" ref="EL15">_xlfn.SINGLE(IF(WEEKDAY(Customer_Revenue[[#Headers],[3/23/2022]]) =Freq8[[#This Row],[Day]:[Day]], _xlfn.XLOOKUP(_xlfn.NUMBERVALUE(LEFT(Freq8[[#This Row],[cuid]:[cuid]], LEN(Freq8[[#This Row],[cuid]:[cuid]])-1)),#REF!,Customer_Revenue[3/23/2022]), ""))</f>
        <v>#REF!</v>
      </c>
      <c r="EM15" t="str" cm="1">
        <f t="array" ref="EM15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5" t="str" cm="1">
        <f t="array" ref="EN15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15" t="str" cm="1">
        <f t="array" ref="EO15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15" t="str" cm="1">
        <f t="array" ref="EP15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5" t="e" cm="1">
        <f t="array" ref="EQ15">_xlfn.SINGLE(IF(WEEKDAY(Customer_Revenue[[#Headers],[3/30/2022]]) =Freq8[[#This Row],[Day]:[Day]], _xlfn.XLOOKUP(_xlfn.NUMBERVALUE(LEFT(Freq8[[#This Row],[cuid]:[cuid]], LEN(Freq8[[#This Row],[cuid]:[cuid]])-1)),#REF!,Customer_Revenue[3/30/2022]), ""))</f>
        <v>#REF!</v>
      </c>
      <c r="ER15" t="str" cm="1">
        <f t="array" ref="ER15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5" t="str" cm="1">
        <f t="array" ref="ES15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15" t="str" cm="1">
        <f t="array" ref="ET15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15" t="str" cm="1">
        <f t="array" ref="EU15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5" t="e" cm="1">
        <f t="array" ref="EV15">_xlfn.SINGLE(IF(WEEKDAY(Customer_Revenue[[#Headers],[4/6/2022]]) =Freq8[[#This Row],[Day]:[Day]], _xlfn.XLOOKUP(_xlfn.NUMBERVALUE(LEFT(Freq8[[#This Row],[cuid]:[cuid]], LEN(Freq8[[#This Row],[cuid]:[cuid]])-1)),#REF!,Customer_Revenue[4/6/2022]), ""))</f>
        <v>#REF!</v>
      </c>
      <c r="EW15" t="str" cm="1">
        <f t="array" ref="EW15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5" t="str" cm="1">
        <f t="array" ref="EX15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15" t="str" cm="1">
        <f t="array" ref="EY15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15" t="str" cm="1">
        <f t="array" ref="EZ15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5" t="e" cm="1">
        <f t="array" ref="FA15">_xlfn.SINGLE(IF(WEEKDAY(Customer_Revenue[[#Headers],[4/13/2022]]) =Freq8[[#This Row],[Day]:[Day]], _xlfn.XLOOKUP(_xlfn.NUMBERVALUE(LEFT(Freq8[[#This Row],[cuid]:[cuid]], LEN(Freq8[[#This Row],[cuid]:[cuid]])-1)),#REF!,Customer_Revenue[4/13/2022]), ""))</f>
        <v>#REF!</v>
      </c>
      <c r="FB15" t="str" cm="1">
        <f t="array" ref="FB15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5" t="str" cm="1">
        <f t="array" ref="FC15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15" t="str" cm="1">
        <f t="array" ref="FD15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15" t="str" cm="1">
        <f t="array" ref="FE15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5" t="e" cm="1">
        <f t="array" ref="FF15">_xlfn.SINGLE(IF(WEEKDAY(Customer_Revenue[[#Headers],[4/20/2022]]) =Freq8[[#This Row],[Day]:[Day]], _xlfn.XLOOKUP(_xlfn.NUMBERVALUE(LEFT(Freq8[[#This Row],[cuid]:[cuid]], LEN(Freq8[[#This Row],[cuid]:[cuid]])-1)),#REF!,Customer_Revenue[4/20/2022]), ""))</f>
        <v>#REF!</v>
      </c>
      <c r="FG15" t="str" cm="1">
        <f t="array" ref="FG15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5" t="str" cm="1">
        <f t="array" ref="FH15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15" t="str" cm="1">
        <f t="array" ref="FI15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15" t="str" cm="1">
        <f t="array" ref="FJ15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5" t="e" cm="1">
        <f t="array" ref="FK15">_xlfn.SINGLE(IF(WEEKDAY(Customer_Revenue[[#Headers],[4/27/2022]]) =Freq8[[#This Row],[Day]:[Day]], _xlfn.XLOOKUP(_xlfn.NUMBERVALUE(LEFT(Freq8[[#This Row],[cuid]:[cuid]], LEN(Freq8[[#This Row],[cuid]:[cuid]])-1)),#REF!,Customer_Revenue[4/27/2022]), ""))</f>
        <v>#REF!</v>
      </c>
      <c r="FL15" t="str" cm="1">
        <f t="array" ref="FL15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5" t="str" cm="1">
        <f t="array" ref="FM15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15" t="str" cm="1">
        <f t="array" ref="FN15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15" t="str" cm="1">
        <f t="array" ref="FO15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5" t="e" cm="1">
        <f t="array" ref="FP15">_xlfn.SINGLE(IF(WEEKDAY(Customer_Revenue[[#Headers],[5/4/2022]]) =Freq8[[#This Row],[Day]:[Day]], _xlfn.XLOOKUP(_xlfn.NUMBERVALUE(LEFT(Freq8[[#This Row],[cuid]:[cuid]], LEN(Freq8[[#This Row],[cuid]:[cuid]])-1)),#REF!,Customer_Revenue[5/4/2022]), ""))</f>
        <v>#REF!</v>
      </c>
      <c r="FQ15" t="str" cm="1">
        <f t="array" ref="FQ15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5" t="str" cm="1">
        <f t="array" ref="FR15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15" t="str" cm="1">
        <f t="array" ref="FS15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15" t="str" cm="1">
        <f t="array" ref="FT15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5" t="e" cm="1">
        <f t="array" ref="FU15">_xlfn.SINGLE(IF(WEEKDAY(Customer_Revenue[[#Headers],[5/11/2022]]) =Freq8[[#This Row],[Day]:[Day]], _xlfn.XLOOKUP(_xlfn.NUMBERVALUE(LEFT(Freq8[[#This Row],[cuid]:[cuid]], LEN(Freq8[[#This Row],[cuid]:[cuid]])-1)),#REF!,Customer_Revenue[5/11/2022]), ""))</f>
        <v>#REF!</v>
      </c>
      <c r="FV15" t="str" cm="1">
        <f t="array" ref="FV15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5" t="str" cm="1">
        <f t="array" ref="FW15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15" t="str" cm="1">
        <f t="array" ref="FX15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15" t="str" cm="1">
        <f t="array" ref="FY15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5" t="e" cm="1">
        <f t="array" ref="FZ15">_xlfn.SINGLE(IF(WEEKDAY(Customer_Revenue[[#Headers],[5/18/2022]]) =Freq8[[#This Row],[Day]:[Day]], _xlfn.XLOOKUP(_xlfn.NUMBERVALUE(LEFT(Freq8[[#This Row],[cuid]:[cuid]], LEN(Freq8[[#This Row],[cuid]:[cuid]])-1)),#REF!,Customer_Revenue[5/18/2022]), ""))</f>
        <v>#REF!</v>
      </c>
      <c r="GA15" t="str" cm="1">
        <f t="array" ref="GA15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5" t="str" cm="1">
        <f t="array" ref="GB15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15" t="str" cm="1">
        <f t="array" ref="GC15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15" t="str" cm="1">
        <f t="array" ref="GD15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5" t="e" cm="1">
        <f t="array" ref="GE15">_xlfn.SINGLE(IF(WEEKDAY(Customer_Revenue[[#Headers],[5/25/2022]]) =Freq8[[#This Row],[Day]:[Day]], _xlfn.XLOOKUP(_xlfn.NUMBERVALUE(LEFT(Freq8[[#This Row],[cuid]:[cuid]], LEN(Freq8[[#This Row],[cuid]:[cuid]])-1)),#REF!,Customer_Revenue[5/25/2022]), ""))</f>
        <v>#REF!</v>
      </c>
      <c r="GF15" t="str" cm="1">
        <f t="array" ref="GF15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5" t="str" cm="1">
        <f t="array" ref="GG15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15" t="str" cm="1">
        <f t="array" ref="GH15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15" t="str" cm="1">
        <f t="array" ref="GI15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5" t="e" cm="1">
        <f t="array" ref="GJ15">_xlfn.SINGLE(IF(WEEKDAY(Customer_Revenue[[#Headers],[6/1/2022]]) =Freq8[[#This Row],[Day]:[Day]], _xlfn.XLOOKUP(_xlfn.NUMBERVALUE(LEFT(Freq8[[#This Row],[cuid]:[cuid]], LEN(Freq8[[#This Row],[cuid]:[cuid]])-1)),#REF!,Customer_Revenue[6/1/2022]), ""))</f>
        <v>#REF!</v>
      </c>
      <c r="GK15" t="str" cm="1">
        <f t="array" ref="GK15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5" t="str" cm="1">
        <f t="array" ref="GL15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15" t="str" cm="1">
        <f t="array" ref="GM15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15" t="str" cm="1">
        <f t="array" ref="GN15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5" t="e" cm="1">
        <f t="array" ref="GO15">_xlfn.SINGLE(IF(WEEKDAY(Customer_Revenue[[#Headers],[6/8/2022]]) =Freq8[[#This Row],[Day]:[Day]], _xlfn.XLOOKUP(_xlfn.NUMBERVALUE(LEFT(Freq8[[#This Row],[cuid]:[cuid]], LEN(Freq8[[#This Row],[cuid]:[cuid]])-1)),#REF!,Customer_Revenue[6/8/2022]), ""))</f>
        <v>#REF!</v>
      </c>
      <c r="GP15" t="str" cm="1">
        <f t="array" ref="GP15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5" t="str" cm="1">
        <f t="array" ref="GQ15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15" t="str" cm="1">
        <f t="array" ref="GR15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15" t="str" cm="1">
        <f t="array" ref="GS15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5" t="e" cm="1">
        <f t="array" ref="GT15">_xlfn.SINGLE(IF(WEEKDAY(Customer_Revenue[[#Headers],[6/15/2022]]) =Freq8[[#This Row],[Day]:[Day]], _xlfn.XLOOKUP(_xlfn.NUMBERVALUE(LEFT(Freq8[[#This Row],[cuid]:[cuid]], LEN(Freq8[[#This Row],[cuid]:[cuid]])-1)),#REF!,Customer_Revenue[6/15/2022]), ""))</f>
        <v>#REF!</v>
      </c>
      <c r="GU15" t="str" cm="1">
        <f t="array" ref="GU15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5" t="str" cm="1">
        <f t="array" ref="GV15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15" t="str" cm="1">
        <f t="array" ref="GW15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15" t="str" cm="1">
        <f t="array" ref="GX15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5" t="e" cm="1">
        <f t="array" ref="GY15">_xlfn.SINGLE(IF(WEEKDAY(Customer_Revenue[[#Headers],[6/22/2022]]) =Freq8[[#This Row],[Day]:[Day]], _xlfn.XLOOKUP(_xlfn.NUMBERVALUE(LEFT(Freq8[[#This Row],[cuid]:[cuid]], LEN(Freq8[[#This Row],[cuid]:[cuid]])-1)),#REF!,Customer_Revenue[6/22/2022]), ""))</f>
        <v>#REF!</v>
      </c>
      <c r="GZ15" t="str" cm="1">
        <f t="array" ref="GZ15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5" t="str" cm="1">
        <f t="array" ref="HA15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15" t="str" cm="1">
        <f t="array" ref="HB15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15" t="str" cm="1">
        <f t="array" ref="HC15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5" t="e" cm="1">
        <f t="array" ref="HD15">_xlfn.SINGLE(IF(WEEKDAY(Customer_Revenue[[#Headers],[6/29/2022]]) =Freq8[[#This Row],[Day]:[Day]], _xlfn.XLOOKUP(_xlfn.NUMBERVALUE(LEFT(Freq8[[#This Row],[cuid]:[cuid]], LEN(Freq8[[#This Row],[cuid]:[cuid]])-1)),#REF!,Customer_Revenue[6/29/2022]), ""))</f>
        <v>#REF!</v>
      </c>
      <c r="HE15" t="str" cm="1">
        <f t="array" ref="HE15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6" spans="1:213" x14ac:dyDescent="0.3">
      <c r="A16" s="15" t="s">
        <v>227</v>
      </c>
      <c r="B16" s="16">
        <f>MATCH(RIGHT(Freq8[[#This Row],[cuid]], 1),{"M","T","W","R","F"},0)+1</f>
        <v>6</v>
      </c>
      <c r="C16" s="7">
        <f>IFERROR(AVERAGEIF(Freq8[[#This Row],[1/3/2022]:[3/31/2022]], "&gt;0"), 0)</f>
        <v>0</v>
      </c>
      <c r="D16" s="8">
        <f>IFERROR(AVEDEV(Freq8[[#This Row],[1/3/2022]:[3/31/2022]]),0)</f>
        <v>0</v>
      </c>
      <c r="E16" s="8">
        <f>IFERROR(MAX(0,Freq8[[#This Row],[Q1 Mean]]-Freq8[[#This Row],[Q1 Mean Absolute Deviation]]),0)</f>
        <v>0</v>
      </c>
      <c r="F16" s="8">
        <f>IFERROR(Freq8[[#This Row],[Q1 Mean]]+Freq8[[#This Row],[Q1 Mean Absolute Deviation]],0)</f>
        <v>0</v>
      </c>
      <c r="G16" s="7">
        <f>IFERROR(AVERAGEIF(Freq8[[#This Row],[4/1/2022]:[6/30/2022]], "&gt;0"),0)</f>
        <v>0</v>
      </c>
      <c r="H16" s="8">
        <f>IFERROR(AVEDEV(Freq8[[#This Row],[4/1/2022]:[6/30/2022]]),0)</f>
        <v>0</v>
      </c>
      <c r="I16" s="8">
        <f>IFERROR(MAX(0,Freq8[[#This Row],[Q2 Mean]]-Freq8[[#This Row],[Q2 Mean Absolute Deviation]]),0)</f>
        <v>0</v>
      </c>
      <c r="J16" s="8">
        <f>IFERROR(Freq8[[#This Row],[Q2 Mean]]+Freq8[[#This Row],[Q2 Mean Absolute Deviation]],0)</f>
        <v>0</v>
      </c>
      <c r="K16" s="7">
        <f>IFERROR(AVERAGEIF(#REF!, "&gt;0"),0)</f>
        <v>0</v>
      </c>
      <c r="L16" s="8">
        <f>IFERROR(AVEDEV(#REF!),0)</f>
        <v>0</v>
      </c>
      <c r="M16" s="8">
        <f>IFERROR(MAX(0,Freq8[[#This Row],[Q3 Mean]]-Freq8[[#This Row],[Q3 Mean Absolute Deviation]]),0)</f>
        <v>0</v>
      </c>
      <c r="N16" s="8">
        <f>IFERROR(Freq8[[#This Row],[Q3 Mean]]+Freq8[[#This Row],[Q3 Mean Absolute Deviation]],0)</f>
        <v>0</v>
      </c>
      <c r="O16" s="7">
        <f>IFERROR(AVERAGEIF(Freq8[[#This Row],[10/1/2021]:[3/31/2022]], "&gt;0"),0)</f>
        <v>0</v>
      </c>
      <c r="P16" s="8">
        <f>IFERROR(AVEDEV(Freq8[[#This Row],[10/1/2021]:[3/31/2022]]),0)</f>
        <v>0</v>
      </c>
      <c r="Q16" s="8">
        <f>IFERROR(MAX(0,Freq8[[#This Row],[Q4 Mean]]-Freq8[[#This Row],[Q4 Mean Absolute Deviation]]),0)</f>
        <v>0</v>
      </c>
      <c r="R16" s="8">
        <f>IFERROR(Freq8[[#This Row],[Q4 Mean]]+Freq8[[#This Row],[Q4 Mean Absolute Deviation]],0)</f>
        <v>0</v>
      </c>
      <c r="S16" t="e" cm="1">
        <f t="array" ref="S16">_xlfn.SINGLE(IF(WEEKDAY(Customer_Revenue[[#Headers],[10/1/2021]]) =Freq8[[#This Row],[Day]:[Day]], _xlfn.XLOOKUP(_xlfn.NUMBERVALUE(LEFT(Freq8[[#This Row],[cuid]:[cuid]], LEN(Freq8[[#This Row],[cuid]:[cuid]])-1)),#REF!,Customer_Revenue[10/1/2021]), ""))</f>
        <v>#REF!</v>
      </c>
      <c r="T16" t="str" cm="1">
        <f t="array" ref="T16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16" t="str" cm="1">
        <f t="array" ref="U16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6" t="str" cm="1">
        <f t="array" ref="V16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16" t="str" cm="1">
        <f t="array" ref="W16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6" t="e" cm="1">
        <f t="array" ref="X16">_xlfn.SINGLE(IF(WEEKDAY(Customer_Revenue[[#Headers],[10/8/2021]]) =Freq8[[#This Row],[Day]:[Day]], _xlfn.XLOOKUP(_xlfn.NUMBERVALUE(LEFT(Freq8[[#This Row],[cuid]:[cuid]], LEN(Freq8[[#This Row],[cuid]:[cuid]])-1)),#REF!,Customer_Revenue[10/8/2021]), ""))</f>
        <v>#REF!</v>
      </c>
      <c r="Y16" t="str" cm="1">
        <f t="array" ref="Y16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16" t="str" cm="1">
        <f t="array" ref="Z16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6" t="str" cm="1">
        <f t="array" ref="AA16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16" t="str" cm="1">
        <f t="array" ref="AB16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6" t="e" cm="1">
        <f t="array" ref="AC16">_xlfn.SINGLE(IF(WEEKDAY(Customer_Revenue[[#Headers],[10/15/2021]]) =Freq8[[#This Row],[Day]:[Day]], _xlfn.XLOOKUP(_xlfn.NUMBERVALUE(LEFT(Freq8[[#This Row],[cuid]:[cuid]], LEN(Freq8[[#This Row],[cuid]:[cuid]])-1)),#REF!,Customer_Revenue[10/15/2021]), ""))</f>
        <v>#REF!</v>
      </c>
      <c r="AD16" t="str" cm="1">
        <f t="array" ref="AD16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16" t="str" cm="1">
        <f t="array" ref="AE16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6" t="str" cm="1">
        <f t="array" ref="AF16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16" t="str" cm="1">
        <f t="array" ref="AG16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6" t="e" cm="1">
        <f t="array" ref="AH16">_xlfn.SINGLE(IF(WEEKDAY(Customer_Revenue[[#Headers],[10/22/2021]]) =Freq8[[#This Row],[Day]:[Day]], _xlfn.XLOOKUP(_xlfn.NUMBERVALUE(LEFT(Freq8[[#This Row],[cuid]:[cuid]], LEN(Freq8[[#This Row],[cuid]:[cuid]])-1)),#REF!,Customer_Revenue[10/22/2021]), ""))</f>
        <v>#REF!</v>
      </c>
      <c r="AI16" t="str" cm="1">
        <f t="array" ref="AI16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16" t="str" cm="1">
        <f t="array" ref="AJ16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6" t="str" cm="1">
        <f t="array" ref="AK16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16" t="str" cm="1">
        <f t="array" ref="AL16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6" t="e" cm="1">
        <f t="array" ref="AM16">_xlfn.SINGLE(IF(WEEKDAY(Customer_Revenue[[#Headers],[10/29/2021]]) =Freq8[[#This Row],[Day]:[Day]], _xlfn.XLOOKUP(_xlfn.NUMBERVALUE(LEFT(Freq8[[#This Row],[cuid]:[cuid]], LEN(Freq8[[#This Row],[cuid]:[cuid]])-1)),#REF!,Customer_Revenue[10/29/2021]), ""))</f>
        <v>#REF!</v>
      </c>
      <c r="AN16" t="str" cm="1">
        <f t="array" ref="AN16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16" t="str" cm="1">
        <f t="array" ref="AO16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6" t="str" cm="1">
        <f t="array" ref="AP16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16" t="str" cm="1">
        <f t="array" ref="AQ16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6" t="e" cm="1">
        <f t="array" ref="AR16">_xlfn.SINGLE(IF(WEEKDAY(Customer_Revenue[[#Headers],[11/5/2021]]) =Freq8[[#This Row],[Day]:[Day]], _xlfn.XLOOKUP(_xlfn.NUMBERVALUE(LEFT(Freq8[[#This Row],[cuid]:[cuid]], LEN(Freq8[[#This Row],[cuid]:[cuid]])-1)),#REF!,Customer_Revenue[11/5/2021]), ""))</f>
        <v>#REF!</v>
      </c>
      <c r="AS16" t="str" cm="1">
        <f t="array" ref="AS16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16" t="str" cm="1">
        <f t="array" ref="AT16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6" t="str" cm="1">
        <f t="array" ref="AU16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16" t="str" cm="1">
        <f t="array" ref="AV16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6" t="e" cm="1">
        <f t="array" ref="AW16">_xlfn.SINGLE(IF(WEEKDAY(Customer_Revenue[[#Headers],[11/12/2021]]) =Freq8[[#This Row],[Day]:[Day]], _xlfn.XLOOKUP(_xlfn.NUMBERVALUE(LEFT(Freq8[[#This Row],[cuid]:[cuid]], LEN(Freq8[[#This Row],[cuid]:[cuid]])-1)),#REF!,Customer_Revenue[11/12/2021]), ""))</f>
        <v>#REF!</v>
      </c>
      <c r="AX16" t="str" cm="1">
        <f t="array" ref="AX16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16" t="str" cm="1">
        <f t="array" ref="AY16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6" t="str" cm="1">
        <f t="array" ref="AZ16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16" t="str" cm="1">
        <f t="array" ref="BA16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6" t="e" cm="1">
        <f t="array" ref="BB16">_xlfn.SINGLE(IF(WEEKDAY(Customer_Revenue[[#Headers],[11/19/2021]]) =Freq8[[#This Row],[Day]:[Day]], _xlfn.XLOOKUP(_xlfn.NUMBERVALUE(LEFT(Freq8[[#This Row],[cuid]:[cuid]], LEN(Freq8[[#This Row],[cuid]:[cuid]])-1)),#REF!,Customer_Revenue[11/19/2021]), ""))</f>
        <v>#REF!</v>
      </c>
      <c r="BC16" t="str" cm="1">
        <f t="array" ref="BC16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16" t="str" cm="1">
        <f t="array" ref="BD16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6" t="str" cm="1">
        <f t="array" ref="BE16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16" t="str" cm="1">
        <f t="array" ref="BF16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6" t="e" cm="1">
        <f t="array" ref="BG16">_xlfn.SINGLE(IF(WEEKDAY(Customer_Revenue[[#Headers],[11/26/2021]]) =Freq8[[#This Row],[Day]:[Day]], _xlfn.XLOOKUP(_xlfn.NUMBERVALUE(LEFT(Freq8[[#This Row],[cuid]:[cuid]], LEN(Freq8[[#This Row],[cuid]:[cuid]])-1)),#REF!,Customer_Revenue[11/26/2021]), ""))</f>
        <v>#REF!</v>
      </c>
      <c r="BH16" t="str" cm="1">
        <f t="array" ref="BH16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16" t="str" cm="1">
        <f t="array" ref="BI16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6" t="str" cm="1">
        <f t="array" ref="BJ16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16" t="str" cm="1">
        <f t="array" ref="BK16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6" t="e" cm="1">
        <f t="array" ref="BL16">_xlfn.SINGLE(IF(WEEKDAY(Customer_Revenue[[#Headers],[12/3/2021]]) =Freq8[[#This Row],[Day]:[Day]], _xlfn.XLOOKUP(_xlfn.NUMBERVALUE(LEFT(Freq8[[#This Row],[cuid]:[cuid]], LEN(Freq8[[#This Row],[cuid]:[cuid]])-1)),#REF!,Customer_Revenue[12/3/2021]), ""))</f>
        <v>#REF!</v>
      </c>
      <c r="BM16" t="str" cm="1">
        <f t="array" ref="BM16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16" t="str" cm="1">
        <f t="array" ref="BN16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6" t="str" cm="1">
        <f t="array" ref="BO16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16" t="str" cm="1">
        <f t="array" ref="BP16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6" t="e" cm="1">
        <f t="array" ref="BQ16">_xlfn.SINGLE(IF(WEEKDAY(Customer_Revenue[[#Headers],[12/10/2021]]) =Freq8[[#This Row],[Day]:[Day]], _xlfn.XLOOKUP(_xlfn.NUMBERVALUE(LEFT(Freq8[[#This Row],[cuid]:[cuid]], LEN(Freq8[[#This Row],[cuid]:[cuid]])-1)),#REF!,Customer_Revenue[12/10/2021]), ""))</f>
        <v>#REF!</v>
      </c>
      <c r="BR16" t="str" cm="1">
        <f t="array" ref="BR16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16" t="str" cm="1">
        <f t="array" ref="BS16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6" t="str" cm="1">
        <f t="array" ref="BT16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16" t="str" cm="1">
        <f t="array" ref="BU16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6" t="e" cm="1">
        <f t="array" ref="BV16">_xlfn.SINGLE(IF(WEEKDAY(Customer_Revenue[[#Headers],[12/17/2021]]) =Freq8[[#This Row],[Day]:[Day]], _xlfn.XLOOKUP(_xlfn.NUMBERVALUE(LEFT(Freq8[[#This Row],[cuid]:[cuid]], LEN(Freq8[[#This Row],[cuid]:[cuid]])-1)),#REF!,Customer_Revenue[12/17/2021]), ""))</f>
        <v>#REF!</v>
      </c>
      <c r="BW16" t="str" cm="1">
        <f t="array" ref="BW16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16" t="str" cm="1">
        <f t="array" ref="BX16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6" t="str" cm="1">
        <f t="array" ref="BY16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16" t="str" cm="1">
        <f t="array" ref="BZ16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6" t="e" cm="1">
        <f t="array" ref="CA16">_xlfn.SINGLE(IF(WEEKDAY(Customer_Revenue[[#Headers],[12/24/2021]]) =Freq8[[#This Row],[Day]:[Day]], _xlfn.XLOOKUP(_xlfn.NUMBERVALUE(LEFT(Freq8[[#This Row],[cuid]:[cuid]], LEN(Freq8[[#This Row],[cuid]:[cuid]])-1)),#REF!,Customer_Revenue[12/24/2021]), ""))</f>
        <v>#REF!</v>
      </c>
      <c r="CB16" t="str" cm="1">
        <f t="array" ref="CB16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16" t="str" cm="1">
        <f t="array" ref="CC16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6" t="str" cm="1">
        <f t="array" ref="CD16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16" t="str" cm="1">
        <f t="array" ref="CE16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6" t="e" cm="1">
        <f t="array" ref="CF16">_xlfn.SINGLE(IF(WEEKDAY(Customer_Revenue[[#Headers],[12/31/2021]]) =Freq8[[#This Row],[Day]:[Day]], _xlfn.XLOOKUP(_xlfn.NUMBERVALUE(LEFT(Freq8[[#This Row],[cuid]:[cuid]], LEN(Freq8[[#This Row],[cuid]:[cuid]])-1)),#REF!,Customer_Revenue[12/31/2021]), ""))</f>
        <v>#REF!</v>
      </c>
      <c r="CG16" t="str" cm="1">
        <f t="array" ref="CG16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16" t="str" cm="1">
        <f t="array" ref="CH16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6" t="str" cm="1">
        <f t="array" ref="CI16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16" t="str" cm="1">
        <f t="array" ref="CJ16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6" t="e" cm="1">
        <f t="array" ref="CK16">_xlfn.SINGLE(IF(WEEKDAY(Customer_Revenue[[#Headers],[1/7/2022]]) =Freq8[[#This Row],[Day]:[Day]], _xlfn.XLOOKUP(_xlfn.NUMBERVALUE(LEFT(Freq8[[#This Row],[cuid]:[cuid]], LEN(Freq8[[#This Row],[cuid]:[cuid]])-1)),#REF!,Customer_Revenue[1/7/2022]), ""))</f>
        <v>#REF!</v>
      </c>
      <c r="CL16" t="str" cm="1">
        <f t="array" ref="CL16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16" t="str" cm="1">
        <f t="array" ref="CM16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6" t="str" cm="1">
        <f t="array" ref="CN16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16" t="str" cm="1">
        <f t="array" ref="CO16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6" t="e" cm="1">
        <f t="array" ref="CP16">_xlfn.SINGLE(IF(WEEKDAY(Customer_Revenue[[#Headers],[1/14/2022]]) =Freq8[[#This Row],[Day]:[Day]], _xlfn.XLOOKUP(_xlfn.NUMBERVALUE(LEFT(Freq8[[#This Row],[cuid]:[cuid]], LEN(Freq8[[#This Row],[cuid]:[cuid]])-1)),#REF!,Customer_Revenue[1/14/2022]), ""))</f>
        <v>#REF!</v>
      </c>
      <c r="CQ16" t="str" cm="1">
        <f t="array" ref="CQ16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16" t="str" cm="1">
        <f t="array" ref="CR16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6" t="str" cm="1">
        <f t="array" ref="CS16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16" t="str" cm="1">
        <f t="array" ref="CT16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6" t="e" cm="1">
        <f t="array" ref="CU16">_xlfn.SINGLE(IF(WEEKDAY(Customer_Revenue[[#Headers],[1/21/2022]]) =Freq8[[#This Row],[Day]:[Day]], _xlfn.XLOOKUP(_xlfn.NUMBERVALUE(LEFT(Freq8[[#This Row],[cuid]:[cuid]], LEN(Freq8[[#This Row],[cuid]:[cuid]])-1)),#REF!,Customer_Revenue[1/21/2022]), ""))</f>
        <v>#REF!</v>
      </c>
      <c r="CV16" t="str" cm="1">
        <f t="array" ref="CV16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16" t="str" cm="1">
        <f t="array" ref="CW16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6" t="str" cm="1">
        <f t="array" ref="CX16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16" t="str" cm="1">
        <f t="array" ref="CY16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6" t="e" cm="1">
        <f t="array" ref="CZ16">_xlfn.SINGLE(IF(WEEKDAY(Customer_Revenue[[#Headers],[1/28/2022]]) =Freq8[[#This Row],[Day]:[Day]], _xlfn.XLOOKUP(_xlfn.NUMBERVALUE(LEFT(Freq8[[#This Row],[cuid]:[cuid]], LEN(Freq8[[#This Row],[cuid]:[cuid]])-1)),#REF!,Customer_Revenue[1/28/2022]), ""))</f>
        <v>#REF!</v>
      </c>
      <c r="DA16" t="str" cm="1">
        <f t="array" ref="DA16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16" t="str" cm="1">
        <f t="array" ref="DB16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6" t="str" cm="1">
        <f t="array" ref="DC16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16" t="str" cm="1">
        <f t="array" ref="DD16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6" t="e" cm="1">
        <f t="array" ref="DE16">_xlfn.SINGLE(IF(WEEKDAY(Customer_Revenue[[#Headers],[2/4/2022]]) =Freq8[[#This Row],[Day]:[Day]], _xlfn.XLOOKUP(_xlfn.NUMBERVALUE(LEFT(Freq8[[#This Row],[cuid]:[cuid]], LEN(Freq8[[#This Row],[cuid]:[cuid]])-1)),#REF!,Customer_Revenue[2/4/2022]), ""))</f>
        <v>#REF!</v>
      </c>
      <c r="DF16" t="str" cm="1">
        <f t="array" ref="DF16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16" t="str" cm="1">
        <f t="array" ref="DG16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6" t="str" cm="1">
        <f t="array" ref="DH16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16" t="str" cm="1">
        <f t="array" ref="DI16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6" t="e" cm="1">
        <f t="array" ref="DJ16">_xlfn.SINGLE(IF(WEEKDAY(Customer_Revenue[[#Headers],[2/11/2022]]) =Freq8[[#This Row],[Day]:[Day]], _xlfn.XLOOKUP(_xlfn.NUMBERVALUE(LEFT(Freq8[[#This Row],[cuid]:[cuid]], LEN(Freq8[[#This Row],[cuid]:[cuid]])-1)),#REF!,Customer_Revenue[2/11/2022]), ""))</f>
        <v>#REF!</v>
      </c>
      <c r="DK16" t="str" cm="1">
        <f t="array" ref="DK16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16" t="str" cm="1">
        <f t="array" ref="DL16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6" t="str" cm="1">
        <f t="array" ref="DM16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16" t="str" cm="1">
        <f t="array" ref="DN16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6" t="e" cm="1">
        <f t="array" ref="DO16">_xlfn.SINGLE(IF(WEEKDAY(Customer_Revenue[[#Headers],[2/18/2022]]) =Freq8[[#This Row],[Day]:[Day]], _xlfn.XLOOKUP(_xlfn.NUMBERVALUE(LEFT(Freq8[[#This Row],[cuid]:[cuid]], LEN(Freq8[[#This Row],[cuid]:[cuid]])-1)),#REF!,Customer_Revenue[2/18/2022]), ""))</f>
        <v>#REF!</v>
      </c>
      <c r="DP16" t="str" cm="1">
        <f t="array" ref="DP16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16" t="str" cm="1">
        <f t="array" ref="DQ16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6" t="str" cm="1">
        <f t="array" ref="DR16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16" t="str" cm="1">
        <f t="array" ref="DS16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6" t="e" cm="1">
        <f t="array" ref="DT16">_xlfn.SINGLE(IF(WEEKDAY(Customer_Revenue[[#Headers],[2/25/2022]]) =Freq8[[#This Row],[Day]:[Day]], _xlfn.XLOOKUP(_xlfn.NUMBERVALUE(LEFT(Freq8[[#This Row],[cuid]:[cuid]], LEN(Freq8[[#This Row],[cuid]:[cuid]])-1)),#REF!,Customer_Revenue[2/25/2022]), ""))</f>
        <v>#REF!</v>
      </c>
      <c r="DU16" t="str" cm="1">
        <f t="array" ref="DU16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16" t="str" cm="1">
        <f t="array" ref="DV16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6" t="str" cm="1">
        <f t="array" ref="DW16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16" t="str" cm="1">
        <f t="array" ref="DX16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6" t="e" cm="1">
        <f t="array" ref="DY16">_xlfn.SINGLE(IF(WEEKDAY(Customer_Revenue[[#Headers],[3/4/2022]]) =Freq8[[#This Row],[Day]:[Day]], _xlfn.XLOOKUP(_xlfn.NUMBERVALUE(LEFT(Freq8[[#This Row],[cuid]:[cuid]], LEN(Freq8[[#This Row],[cuid]:[cuid]])-1)),#REF!,Customer_Revenue[3/4/2022]), ""))</f>
        <v>#REF!</v>
      </c>
      <c r="DZ16" t="str" cm="1">
        <f t="array" ref="DZ16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16" t="str" cm="1">
        <f t="array" ref="EA16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6" t="str" cm="1">
        <f t="array" ref="EB16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16" t="str" cm="1">
        <f t="array" ref="EC16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6" t="e" cm="1">
        <f t="array" ref="ED16">_xlfn.SINGLE(IF(WEEKDAY(Customer_Revenue[[#Headers],[3/11/2022]]) =Freq8[[#This Row],[Day]:[Day]], _xlfn.XLOOKUP(_xlfn.NUMBERVALUE(LEFT(Freq8[[#This Row],[cuid]:[cuid]], LEN(Freq8[[#This Row],[cuid]:[cuid]])-1)),#REF!,Customer_Revenue[3/11/2022]), ""))</f>
        <v>#REF!</v>
      </c>
      <c r="EE16" t="str" cm="1">
        <f t="array" ref="EE16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16" t="str" cm="1">
        <f t="array" ref="EF16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6" t="str" cm="1">
        <f t="array" ref="EG16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16" t="str" cm="1">
        <f t="array" ref="EH16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6" t="e" cm="1">
        <f t="array" ref="EI16">_xlfn.SINGLE(IF(WEEKDAY(Customer_Revenue[[#Headers],[3/18/2022]]) =Freq8[[#This Row],[Day]:[Day]], _xlfn.XLOOKUP(_xlfn.NUMBERVALUE(LEFT(Freq8[[#This Row],[cuid]:[cuid]], LEN(Freq8[[#This Row],[cuid]:[cuid]])-1)),#REF!,Customer_Revenue[3/18/2022]), ""))</f>
        <v>#REF!</v>
      </c>
      <c r="EJ16" t="str" cm="1">
        <f t="array" ref="EJ16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16" t="str" cm="1">
        <f t="array" ref="EK16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6" t="str" cm="1">
        <f t="array" ref="EL16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16" t="str" cm="1">
        <f t="array" ref="EM16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6" t="e" cm="1">
        <f t="array" ref="EN16">_xlfn.SINGLE(IF(WEEKDAY(Customer_Revenue[[#Headers],[3/25/2022]]) =Freq8[[#This Row],[Day]:[Day]], _xlfn.XLOOKUP(_xlfn.NUMBERVALUE(LEFT(Freq8[[#This Row],[cuid]:[cuid]], LEN(Freq8[[#This Row],[cuid]:[cuid]])-1)),#REF!,Customer_Revenue[3/25/2022]), ""))</f>
        <v>#REF!</v>
      </c>
      <c r="EO16" t="str" cm="1">
        <f t="array" ref="EO16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16" t="str" cm="1">
        <f t="array" ref="EP16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6" t="str" cm="1">
        <f t="array" ref="EQ16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16" t="str" cm="1">
        <f t="array" ref="ER16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6" t="e" cm="1">
        <f t="array" ref="ES16">_xlfn.SINGLE(IF(WEEKDAY(Customer_Revenue[[#Headers],[4/1/2022]]) =Freq8[[#This Row],[Day]:[Day]], _xlfn.XLOOKUP(_xlfn.NUMBERVALUE(LEFT(Freq8[[#This Row],[cuid]:[cuid]], LEN(Freq8[[#This Row],[cuid]:[cuid]])-1)),#REF!,Customer_Revenue[4/1/2022]), ""))</f>
        <v>#REF!</v>
      </c>
      <c r="ET16" t="str" cm="1">
        <f t="array" ref="ET16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16" t="str" cm="1">
        <f t="array" ref="EU16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6" t="str" cm="1">
        <f t="array" ref="EV16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16" t="str" cm="1">
        <f t="array" ref="EW16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6" t="e" cm="1">
        <f t="array" ref="EX16">_xlfn.SINGLE(IF(WEEKDAY(Customer_Revenue[[#Headers],[4/8/2022]]) =Freq8[[#This Row],[Day]:[Day]], _xlfn.XLOOKUP(_xlfn.NUMBERVALUE(LEFT(Freq8[[#This Row],[cuid]:[cuid]], LEN(Freq8[[#This Row],[cuid]:[cuid]])-1)),#REF!,Customer_Revenue[4/8/2022]), ""))</f>
        <v>#REF!</v>
      </c>
      <c r="EY16" t="str" cm="1">
        <f t="array" ref="EY16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16" t="str" cm="1">
        <f t="array" ref="EZ16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6" t="str" cm="1">
        <f t="array" ref="FA16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16" t="str" cm="1">
        <f t="array" ref="FB16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6" t="e" cm="1">
        <f t="array" ref="FC16">_xlfn.SINGLE(IF(WEEKDAY(Customer_Revenue[[#Headers],[4/15/2022]]) =Freq8[[#This Row],[Day]:[Day]], _xlfn.XLOOKUP(_xlfn.NUMBERVALUE(LEFT(Freq8[[#This Row],[cuid]:[cuid]], LEN(Freq8[[#This Row],[cuid]:[cuid]])-1)),#REF!,Customer_Revenue[4/15/2022]), ""))</f>
        <v>#REF!</v>
      </c>
      <c r="FD16" t="str" cm="1">
        <f t="array" ref="FD16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16" t="str" cm="1">
        <f t="array" ref="FE16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6" t="str" cm="1">
        <f t="array" ref="FF16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16" t="str" cm="1">
        <f t="array" ref="FG16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6" t="e" cm="1">
        <f t="array" ref="FH16">_xlfn.SINGLE(IF(WEEKDAY(Customer_Revenue[[#Headers],[4/22/2022]]) =Freq8[[#This Row],[Day]:[Day]], _xlfn.XLOOKUP(_xlfn.NUMBERVALUE(LEFT(Freq8[[#This Row],[cuid]:[cuid]], LEN(Freq8[[#This Row],[cuid]:[cuid]])-1)),#REF!,Customer_Revenue[4/22/2022]), ""))</f>
        <v>#REF!</v>
      </c>
      <c r="FI16" t="str" cm="1">
        <f t="array" ref="FI16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16" t="str" cm="1">
        <f t="array" ref="FJ16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6" t="str" cm="1">
        <f t="array" ref="FK16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16" t="str" cm="1">
        <f t="array" ref="FL16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6" t="e" cm="1">
        <f t="array" ref="FM16">_xlfn.SINGLE(IF(WEEKDAY(Customer_Revenue[[#Headers],[4/29/2022]]) =Freq8[[#This Row],[Day]:[Day]], _xlfn.XLOOKUP(_xlfn.NUMBERVALUE(LEFT(Freq8[[#This Row],[cuid]:[cuid]], LEN(Freq8[[#This Row],[cuid]:[cuid]])-1)),#REF!,Customer_Revenue[4/29/2022]), ""))</f>
        <v>#REF!</v>
      </c>
      <c r="FN16" t="str" cm="1">
        <f t="array" ref="FN16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16" t="str" cm="1">
        <f t="array" ref="FO16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6" t="str" cm="1">
        <f t="array" ref="FP16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16" t="str" cm="1">
        <f t="array" ref="FQ16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6" t="e" cm="1">
        <f t="array" ref="FR16">_xlfn.SINGLE(IF(WEEKDAY(Customer_Revenue[[#Headers],[5/6/2022]]) =Freq8[[#This Row],[Day]:[Day]], _xlfn.XLOOKUP(_xlfn.NUMBERVALUE(LEFT(Freq8[[#This Row],[cuid]:[cuid]], LEN(Freq8[[#This Row],[cuid]:[cuid]])-1)),#REF!,Customer_Revenue[5/6/2022]), ""))</f>
        <v>#REF!</v>
      </c>
      <c r="FS16" t="str" cm="1">
        <f t="array" ref="FS16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16" t="str" cm="1">
        <f t="array" ref="FT16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6" t="str" cm="1">
        <f t="array" ref="FU16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16" t="str" cm="1">
        <f t="array" ref="FV16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6" t="e" cm="1">
        <f t="array" ref="FW16">_xlfn.SINGLE(IF(WEEKDAY(Customer_Revenue[[#Headers],[5/13/2022]]) =Freq8[[#This Row],[Day]:[Day]], _xlfn.XLOOKUP(_xlfn.NUMBERVALUE(LEFT(Freq8[[#This Row],[cuid]:[cuid]], LEN(Freq8[[#This Row],[cuid]:[cuid]])-1)),#REF!,Customer_Revenue[5/13/2022]), ""))</f>
        <v>#REF!</v>
      </c>
      <c r="FX16" t="str" cm="1">
        <f t="array" ref="FX16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16" t="str" cm="1">
        <f t="array" ref="FY16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6" t="str" cm="1">
        <f t="array" ref="FZ16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16" t="str" cm="1">
        <f t="array" ref="GA16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6" t="e" cm="1">
        <f t="array" ref="GB16">_xlfn.SINGLE(IF(WEEKDAY(Customer_Revenue[[#Headers],[5/20/2022]]) =Freq8[[#This Row],[Day]:[Day]], _xlfn.XLOOKUP(_xlfn.NUMBERVALUE(LEFT(Freq8[[#This Row],[cuid]:[cuid]], LEN(Freq8[[#This Row],[cuid]:[cuid]])-1)),#REF!,Customer_Revenue[5/20/2022]), ""))</f>
        <v>#REF!</v>
      </c>
      <c r="GC16" t="str" cm="1">
        <f t="array" ref="GC16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16" t="str" cm="1">
        <f t="array" ref="GD16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6" t="str" cm="1">
        <f t="array" ref="GE16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16" t="str" cm="1">
        <f t="array" ref="GF16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6" t="e" cm="1">
        <f t="array" ref="GG16">_xlfn.SINGLE(IF(WEEKDAY(Customer_Revenue[[#Headers],[5/27/2022]]) =Freq8[[#This Row],[Day]:[Day]], _xlfn.XLOOKUP(_xlfn.NUMBERVALUE(LEFT(Freq8[[#This Row],[cuid]:[cuid]], LEN(Freq8[[#This Row],[cuid]:[cuid]])-1)),#REF!,Customer_Revenue[5/27/2022]), ""))</f>
        <v>#REF!</v>
      </c>
      <c r="GH16" t="str" cm="1">
        <f t="array" ref="GH16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16" t="str" cm="1">
        <f t="array" ref="GI16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6" t="str" cm="1">
        <f t="array" ref="GJ16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16" t="str" cm="1">
        <f t="array" ref="GK16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6" t="e" cm="1">
        <f t="array" ref="GL16">_xlfn.SINGLE(IF(WEEKDAY(Customer_Revenue[[#Headers],[6/3/2022]]) =Freq8[[#This Row],[Day]:[Day]], _xlfn.XLOOKUP(_xlfn.NUMBERVALUE(LEFT(Freq8[[#This Row],[cuid]:[cuid]], LEN(Freq8[[#This Row],[cuid]:[cuid]])-1)),#REF!,Customer_Revenue[6/3/2022]), ""))</f>
        <v>#REF!</v>
      </c>
      <c r="GM16" t="str" cm="1">
        <f t="array" ref="GM16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16" t="str" cm="1">
        <f t="array" ref="GN16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6" t="str" cm="1">
        <f t="array" ref="GO16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16" t="str" cm="1">
        <f t="array" ref="GP16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6" t="e" cm="1">
        <f t="array" ref="GQ16">_xlfn.SINGLE(IF(WEEKDAY(Customer_Revenue[[#Headers],[6/10/2022]]) =Freq8[[#This Row],[Day]:[Day]], _xlfn.XLOOKUP(_xlfn.NUMBERVALUE(LEFT(Freq8[[#This Row],[cuid]:[cuid]], LEN(Freq8[[#This Row],[cuid]:[cuid]])-1)),#REF!,Customer_Revenue[6/10/2022]), ""))</f>
        <v>#REF!</v>
      </c>
      <c r="GR16" t="str" cm="1">
        <f t="array" ref="GR16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16" t="str" cm="1">
        <f t="array" ref="GS16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6" t="str" cm="1">
        <f t="array" ref="GT16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16" t="str" cm="1">
        <f t="array" ref="GU16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6" t="e" cm="1">
        <f t="array" ref="GV16">_xlfn.SINGLE(IF(WEEKDAY(Customer_Revenue[[#Headers],[6/17/2022]]) =Freq8[[#This Row],[Day]:[Day]], _xlfn.XLOOKUP(_xlfn.NUMBERVALUE(LEFT(Freq8[[#This Row],[cuid]:[cuid]], LEN(Freq8[[#This Row],[cuid]:[cuid]])-1)),#REF!,Customer_Revenue[6/17/2022]), ""))</f>
        <v>#REF!</v>
      </c>
      <c r="GW16" t="str" cm="1">
        <f t="array" ref="GW16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16" t="str" cm="1">
        <f t="array" ref="GX16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6" t="str" cm="1">
        <f t="array" ref="GY16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16" t="str" cm="1">
        <f t="array" ref="GZ16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6" t="e" cm="1">
        <f t="array" ref="HA16">_xlfn.SINGLE(IF(WEEKDAY(Customer_Revenue[[#Headers],[6/24/2022]]) =Freq8[[#This Row],[Day]:[Day]], _xlfn.XLOOKUP(_xlfn.NUMBERVALUE(LEFT(Freq8[[#This Row],[cuid]:[cuid]], LEN(Freq8[[#This Row],[cuid]:[cuid]])-1)),#REF!,Customer_Revenue[6/24/2022]), ""))</f>
        <v>#REF!</v>
      </c>
      <c r="HB16" t="str" cm="1">
        <f t="array" ref="HB16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16" t="str" cm="1">
        <f t="array" ref="HC16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6" t="str" cm="1">
        <f t="array" ref="HD16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16" t="str" cm="1">
        <f t="array" ref="HE16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7" spans="1:213" x14ac:dyDescent="0.3">
      <c r="A17" s="15" t="s">
        <v>228</v>
      </c>
      <c r="B17" s="16">
        <f>MATCH(RIGHT(Freq8[[#This Row],[cuid]], 1),{"M","T","W","R","F"},0)+1</f>
        <v>2</v>
      </c>
      <c r="C17" s="7">
        <f>IFERROR(AVERAGEIF(Freq8[[#This Row],[1/3/2022]:[3/31/2022]], "&gt;0"), 0)</f>
        <v>0</v>
      </c>
      <c r="D17" s="8">
        <f>IFERROR(AVEDEV(Freq8[[#This Row],[1/3/2022]:[3/31/2022]]),0)</f>
        <v>0</v>
      </c>
      <c r="E17" s="8">
        <f>IFERROR(MAX(0,Freq8[[#This Row],[Q1 Mean]]-Freq8[[#This Row],[Q1 Mean Absolute Deviation]]),0)</f>
        <v>0</v>
      </c>
      <c r="F17" s="8">
        <f>IFERROR(Freq8[[#This Row],[Q1 Mean]]+Freq8[[#This Row],[Q1 Mean Absolute Deviation]],0)</f>
        <v>0</v>
      </c>
      <c r="G17" s="7">
        <f>IFERROR(AVERAGEIF(Freq8[[#This Row],[4/1/2022]:[6/30/2022]], "&gt;0"),0)</f>
        <v>0</v>
      </c>
      <c r="H17" s="8">
        <f>IFERROR(AVEDEV(Freq8[[#This Row],[4/1/2022]:[6/30/2022]]),0)</f>
        <v>0</v>
      </c>
      <c r="I17" s="8">
        <f>IFERROR(MAX(0,Freq8[[#This Row],[Q2 Mean]]-Freq8[[#This Row],[Q2 Mean Absolute Deviation]]),0)</f>
        <v>0</v>
      </c>
      <c r="J17" s="8">
        <f>IFERROR(Freq8[[#This Row],[Q2 Mean]]+Freq8[[#This Row],[Q2 Mean Absolute Deviation]],0)</f>
        <v>0</v>
      </c>
      <c r="K17" s="7">
        <f>IFERROR(AVERAGEIF(#REF!, "&gt;0"),0)</f>
        <v>0</v>
      </c>
      <c r="L17" s="8">
        <f>IFERROR(AVEDEV(#REF!),0)</f>
        <v>0</v>
      </c>
      <c r="M17" s="8">
        <f>IFERROR(MAX(0,Freq8[[#This Row],[Q3 Mean]]-Freq8[[#This Row],[Q3 Mean Absolute Deviation]]),0)</f>
        <v>0</v>
      </c>
      <c r="N17" s="8">
        <f>IFERROR(Freq8[[#This Row],[Q3 Mean]]+Freq8[[#This Row],[Q3 Mean Absolute Deviation]],0)</f>
        <v>0</v>
      </c>
      <c r="O17" s="7">
        <f>IFERROR(AVERAGEIF(Freq8[[#This Row],[10/1/2021]:[3/31/2022]], "&gt;0"),0)</f>
        <v>0</v>
      </c>
      <c r="P17" s="8">
        <f>IFERROR(AVEDEV(Freq8[[#This Row],[10/1/2021]:[3/31/2022]]),0)</f>
        <v>0</v>
      </c>
      <c r="Q17" s="8">
        <f>IFERROR(MAX(0,Freq8[[#This Row],[Q4 Mean]]-Freq8[[#This Row],[Q4 Mean Absolute Deviation]]),0)</f>
        <v>0</v>
      </c>
      <c r="R17" s="8">
        <f>IFERROR(Freq8[[#This Row],[Q4 Mean]]+Freq8[[#This Row],[Q4 Mean Absolute Deviation]],0)</f>
        <v>0</v>
      </c>
      <c r="S17" t="str" cm="1">
        <f t="array" ref="S17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17" t="e" cm="1">
        <f t="array" ref="T17">_xlfn.SINGLE(IF(WEEKDAY(Customer_Revenue[[#Headers],[10/4/2021]]) =Freq8[[#This Row],[Day]:[Day]], _xlfn.XLOOKUP(_xlfn.NUMBERVALUE(LEFT(Freq8[[#This Row],[cuid]:[cuid]], LEN(Freq8[[#This Row],[cuid]:[cuid]])-1)),#REF!,Customer_Revenue[10/4/2021]), ""))</f>
        <v>#REF!</v>
      </c>
      <c r="U17" t="str" cm="1">
        <f t="array" ref="U17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7" t="str" cm="1">
        <f t="array" ref="V17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17" t="str" cm="1">
        <f t="array" ref="W17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7" t="str" cm="1">
        <f t="array" ref="X17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17" t="e" cm="1">
        <f t="array" ref="Y17">_xlfn.SINGLE(IF(WEEKDAY(Customer_Revenue[[#Headers],[10/11/2021]]) =Freq8[[#This Row],[Day]:[Day]], _xlfn.XLOOKUP(_xlfn.NUMBERVALUE(LEFT(Freq8[[#This Row],[cuid]:[cuid]], LEN(Freq8[[#This Row],[cuid]:[cuid]])-1)),#REF!,Customer_Revenue[10/11/2021]), ""))</f>
        <v>#REF!</v>
      </c>
      <c r="Z17" t="str" cm="1">
        <f t="array" ref="Z17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7" t="str" cm="1">
        <f t="array" ref="AA17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17" t="str" cm="1">
        <f t="array" ref="AB17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7" t="str" cm="1">
        <f t="array" ref="AC17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17" t="e" cm="1">
        <f t="array" ref="AD17">_xlfn.SINGLE(IF(WEEKDAY(Customer_Revenue[[#Headers],[10/18/2021]]) =Freq8[[#This Row],[Day]:[Day]], _xlfn.XLOOKUP(_xlfn.NUMBERVALUE(LEFT(Freq8[[#This Row],[cuid]:[cuid]], LEN(Freq8[[#This Row],[cuid]:[cuid]])-1)),#REF!,Customer_Revenue[10/18/2021]), ""))</f>
        <v>#REF!</v>
      </c>
      <c r="AE17" t="str" cm="1">
        <f t="array" ref="AE17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7" t="str" cm="1">
        <f t="array" ref="AF17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17" t="str" cm="1">
        <f t="array" ref="AG17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7" t="str" cm="1">
        <f t="array" ref="AH17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17" t="e" cm="1">
        <f t="array" ref="AI17">_xlfn.SINGLE(IF(WEEKDAY(Customer_Revenue[[#Headers],[10/25/2021]]) =Freq8[[#This Row],[Day]:[Day]], _xlfn.XLOOKUP(_xlfn.NUMBERVALUE(LEFT(Freq8[[#This Row],[cuid]:[cuid]], LEN(Freq8[[#This Row],[cuid]:[cuid]])-1)),#REF!,Customer_Revenue[10/25/2021]), ""))</f>
        <v>#REF!</v>
      </c>
      <c r="AJ17" t="str" cm="1">
        <f t="array" ref="AJ17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7" t="str" cm="1">
        <f t="array" ref="AK17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17" t="str" cm="1">
        <f t="array" ref="AL17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7" t="str" cm="1">
        <f t="array" ref="AM17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17" t="e" cm="1">
        <f t="array" ref="AN17">_xlfn.SINGLE(IF(WEEKDAY(Customer_Revenue[[#Headers],[11/1/2021]]) =Freq8[[#This Row],[Day]:[Day]], _xlfn.XLOOKUP(_xlfn.NUMBERVALUE(LEFT(Freq8[[#This Row],[cuid]:[cuid]], LEN(Freq8[[#This Row],[cuid]:[cuid]])-1)),#REF!,Customer_Revenue[11/1/2021]), ""))</f>
        <v>#REF!</v>
      </c>
      <c r="AO17" t="str" cm="1">
        <f t="array" ref="AO17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7" t="str" cm="1">
        <f t="array" ref="AP17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17" t="str" cm="1">
        <f t="array" ref="AQ17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7" t="str" cm="1">
        <f t="array" ref="AR17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17" t="e" cm="1">
        <f t="array" ref="AS17">_xlfn.SINGLE(IF(WEEKDAY(Customer_Revenue[[#Headers],[11/8/2021]]) =Freq8[[#This Row],[Day]:[Day]], _xlfn.XLOOKUP(_xlfn.NUMBERVALUE(LEFT(Freq8[[#This Row],[cuid]:[cuid]], LEN(Freq8[[#This Row],[cuid]:[cuid]])-1)),#REF!,Customer_Revenue[11/8/2021]), ""))</f>
        <v>#REF!</v>
      </c>
      <c r="AT17" t="str" cm="1">
        <f t="array" ref="AT17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7" t="str" cm="1">
        <f t="array" ref="AU17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17" t="str" cm="1">
        <f t="array" ref="AV17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7" t="str" cm="1">
        <f t="array" ref="AW17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17" t="e" cm="1">
        <f t="array" ref="AX17">_xlfn.SINGLE(IF(WEEKDAY(Customer_Revenue[[#Headers],[11/15/2021]]) =Freq8[[#This Row],[Day]:[Day]], _xlfn.XLOOKUP(_xlfn.NUMBERVALUE(LEFT(Freq8[[#This Row],[cuid]:[cuid]], LEN(Freq8[[#This Row],[cuid]:[cuid]])-1)),#REF!,Customer_Revenue[11/15/2021]), ""))</f>
        <v>#REF!</v>
      </c>
      <c r="AY17" t="str" cm="1">
        <f t="array" ref="AY17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7" t="str" cm="1">
        <f t="array" ref="AZ17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17" t="str" cm="1">
        <f t="array" ref="BA17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7" t="str" cm="1">
        <f t="array" ref="BB17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17" t="e" cm="1">
        <f t="array" ref="BC17">_xlfn.SINGLE(IF(WEEKDAY(Customer_Revenue[[#Headers],[11/22/2021]]) =Freq8[[#This Row],[Day]:[Day]], _xlfn.XLOOKUP(_xlfn.NUMBERVALUE(LEFT(Freq8[[#This Row],[cuid]:[cuid]], LEN(Freq8[[#This Row],[cuid]:[cuid]])-1)),#REF!,Customer_Revenue[11/22/2021]), ""))</f>
        <v>#REF!</v>
      </c>
      <c r="BD17" t="str" cm="1">
        <f t="array" ref="BD17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7" t="str" cm="1">
        <f t="array" ref="BE17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17" t="str" cm="1">
        <f t="array" ref="BF17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7" t="str" cm="1">
        <f t="array" ref="BG17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17" t="e" cm="1">
        <f t="array" ref="BH17">_xlfn.SINGLE(IF(WEEKDAY(Customer_Revenue[[#Headers],[11/29/2021]]) =Freq8[[#This Row],[Day]:[Day]], _xlfn.XLOOKUP(_xlfn.NUMBERVALUE(LEFT(Freq8[[#This Row],[cuid]:[cuid]], LEN(Freq8[[#This Row],[cuid]:[cuid]])-1)),#REF!,Customer_Revenue[11/29/2021]), ""))</f>
        <v>#REF!</v>
      </c>
      <c r="BI17" t="str" cm="1">
        <f t="array" ref="BI17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7" t="str" cm="1">
        <f t="array" ref="BJ17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17" t="str" cm="1">
        <f t="array" ref="BK17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7" t="str" cm="1">
        <f t="array" ref="BL17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17" t="e" cm="1">
        <f t="array" ref="BM17">_xlfn.SINGLE(IF(WEEKDAY(Customer_Revenue[[#Headers],[12/6/2021]]) =Freq8[[#This Row],[Day]:[Day]], _xlfn.XLOOKUP(_xlfn.NUMBERVALUE(LEFT(Freq8[[#This Row],[cuid]:[cuid]], LEN(Freq8[[#This Row],[cuid]:[cuid]])-1)),#REF!,Customer_Revenue[12/6/2021]), ""))</f>
        <v>#REF!</v>
      </c>
      <c r="BN17" t="str" cm="1">
        <f t="array" ref="BN17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7" t="str" cm="1">
        <f t="array" ref="BO17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17" t="str" cm="1">
        <f t="array" ref="BP17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7" t="str" cm="1">
        <f t="array" ref="BQ17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17" t="e" cm="1">
        <f t="array" ref="BR17">_xlfn.SINGLE(IF(WEEKDAY(Customer_Revenue[[#Headers],[12/13/2021]]) =Freq8[[#This Row],[Day]:[Day]], _xlfn.XLOOKUP(_xlfn.NUMBERVALUE(LEFT(Freq8[[#This Row],[cuid]:[cuid]], LEN(Freq8[[#This Row],[cuid]:[cuid]])-1)),#REF!,Customer_Revenue[12/13/2021]), ""))</f>
        <v>#REF!</v>
      </c>
      <c r="BS17" t="str" cm="1">
        <f t="array" ref="BS17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7" t="str" cm="1">
        <f t="array" ref="BT17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17" t="str" cm="1">
        <f t="array" ref="BU17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7" t="str" cm="1">
        <f t="array" ref="BV17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17" t="e" cm="1">
        <f t="array" ref="BW17">_xlfn.SINGLE(IF(WEEKDAY(Customer_Revenue[[#Headers],[12/20/2021]]) =Freq8[[#This Row],[Day]:[Day]], _xlfn.XLOOKUP(_xlfn.NUMBERVALUE(LEFT(Freq8[[#This Row],[cuid]:[cuid]], LEN(Freq8[[#This Row],[cuid]:[cuid]])-1)),#REF!,Customer_Revenue[12/20/2021]), ""))</f>
        <v>#REF!</v>
      </c>
      <c r="BX17" t="str" cm="1">
        <f t="array" ref="BX17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7" t="str" cm="1">
        <f t="array" ref="BY17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17" t="str" cm="1">
        <f t="array" ref="BZ17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7" t="str" cm="1">
        <f t="array" ref="CA17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17" t="e" cm="1">
        <f t="array" ref="CB17">_xlfn.SINGLE(IF(WEEKDAY(Customer_Revenue[[#Headers],[12/27/2021]]) =Freq8[[#This Row],[Day]:[Day]], _xlfn.XLOOKUP(_xlfn.NUMBERVALUE(LEFT(Freq8[[#This Row],[cuid]:[cuid]], LEN(Freq8[[#This Row],[cuid]:[cuid]])-1)),#REF!,Customer_Revenue[12/27/2021]), ""))</f>
        <v>#REF!</v>
      </c>
      <c r="CC17" t="str" cm="1">
        <f t="array" ref="CC17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7" t="str" cm="1">
        <f t="array" ref="CD17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17" t="str" cm="1">
        <f t="array" ref="CE17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7" t="str" cm="1">
        <f t="array" ref="CF17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17" t="e" cm="1">
        <f t="array" ref="CG17">_xlfn.SINGLE(IF(WEEKDAY(Customer_Revenue[[#Headers],[1/3/2022]]) =Freq8[[#This Row],[Day]:[Day]], _xlfn.XLOOKUP(_xlfn.NUMBERVALUE(LEFT(Freq8[[#This Row],[cuid]:[cuid]], LEN(Freq8[[#This Row],[cuid]:[cuid]])-1)),#REF!,Customer_Revenue[1/3/2022]), ""))</f>
        <v>#REF!</v>
      </c>
      <c r="CH17" t="str" cm="1">
        <f t="array" ref="CH17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7" t="str" cm="1">
        <f t="array" ref="CI17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17" t="str" cm="1">
        <f t="array" ref="CJ17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7" t="str" cm="1">
        <f t="array" ref="CK17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17" t="e" cm="1">
        <f t="array" ref="CL17">_xlfn.SINGLE(IF(WEEKDAY(Customer_Revenue[[#Headers],[1/10/2022]]) =Freq8[[#This Row],[Day]:[Day]], _xlfn.XLOOKUP(_xlfn.NUMBERVALUE(LEFT(Freq8[[#This Row],[cuid]:[cuid]], LEN(Freq8[[#This Row],[cuid]:[cuid]])-1)),#REF!,Customer_Revenue[1/10/2022]), ""))</f>
        <v>#REF!</v>
      </c>
      <c r="CM17" t="str" cm="1">
        <f t="array" ref="CM17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7" t="str" cm="1">
        <f t="array" ref="CN17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17" t="str" cm="1">
        <f t="array" ref="CO17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7" t="str" cm="1">
        <f t="array" ref="CP17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17" t="e" cm="1">
        <f t="array" ref="CQ17">_xlfn.SINGLE(IF(WEEKDAY(Customer_Revenue[[#Headers],[1/17/2022]]) =Freq8[[#This Row],[Day]:[Day]], _xlfn.XLOOKUP(_xlfn.NUMBERVALUE(LEFT(Freq8[[#This Row],[cuid]:[cuid]], LEN(Freq8[[#This Row],[cuid]:[cuid]])-1)),#REF!,Customer_Revenue[1/17/2022]), ""))</f>
        <v>#REF!</v>
      </c>
      <c r="CR17" t="str" cm="1">
        <f t="array" ref="CR17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7" t="str" cm="1">
        <f t="array" ref="CS17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17" t="str" cm="1">
        <f t="array" ref="CT17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7" t="str" cm="1">
        <f t="array" ref="CU17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17" t="e" cm="1">
        <f t="array" ref="CV17">_xlfn.SINGLE(IF(WEEKDAY(Customer_Revenue[[#Headers],[1/24/2022]]) =Freq8[[#This Row],[Day]:[Day]], _xlfn.XLOOKUP(_xlfn.NUMBERVALUE(LEFT(Freq8[[#This Row],[cuid]:[cuid]], LEN(Freq8[[#This Row],[cuid]:[cuid]])-1)),#REF!,Customer_Revenue[1/24/2022]), ""))</f>
        <v>#REF!</v>
      </c>
      <c r="CW17" t="str" cm="1">
        <f t="array" ref="CW17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7" t="str" cm="1">
        <f t="array" ref="CX17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17" t="str" cm="1">
        <f t="array" ref="CY17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7" t="str" cm="1">
        <f t="array" ref="CZ17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17" t="e" cm="1">
        <f t="array" ref="DA17">_xlfn.SINGLE(IF(WEEKDAY(Customer_Revenue[[#Headers],[1/31/2022]]) =Freq8[[#This Row],[Day]:[Day]], _xlfn.XLOOKUP(_xlfn.NUMBERVALUE(LEFT(Freq8[[#This Row],[cuid]:[cuid]], LEN(Freq8[[#This Row],[cuid]:[cuid]])-1)),#REF!,Customer_Revenue[1/31/2022]), ""))</f>
        <v>#REF!</v>
      </c>
      <c r="DB17" t="str" cm="1">
        <f t="array" ref="DB17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7" t="str" cm="1">
        <f t="array" ref="DC17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17" t="str" cm="1">
        <f t="array" ref="DD17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7" t="str" cm="1">
        <f t="array" ref="DE17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17" t="e" cm="1">
        <f t="array" ref="DF17">_xlfn.SINGLE(IF(WEEKDAY(Customer_Revenue[[#Headers],[2/7/2022]]) =Freq8[[#This Row],[Day]:[Day]], _xlfn.XLOOKUP(_xlfn.NUMBERVALUE(LEFT(Freq8[[#This Row],[cuid]:[cuid]], LEN(Freq8[[#This Row],[cuid]:[cuid]])-1)),#REF!,Customer_Revenue[2/7/2022]), ""))</f>
        <v>#REF!</v>
      </c>
      <c r="DG17" t="str" cm="1">
        <f t="array" ref="DG17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7" t="str" cm="1">
        <f t="array" ref="DH17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17" t="str" cm="1">
        <f t="array" ref="DI17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7" t="str" cm="1">
        <f t="array" ref="DJ17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17" t="e" cm="1">
        <f t="array" ref="DK17">_xlfn.SINGLE(IF(WEEKDAY(Customer_Revenue[[#Headers],[2/14/2022]]) =Freq8[[#This Row],[Day]:[Day]], _xlfn.XLOOKUP(_xlfn.NUMBERVALUE(LEFT(Freq8[[#This Row],[cuid]:[cuid]], LEN(Freq8[[#This Row],[cuid]:[cuid]])-1)),#REF!,Customer_Revenue[2/14/2022]), ""))</f>
        <v>#REF!</v>
      </c>
      <c r="DL17" t="str" cm="1">
        <f t="array" ref="DL17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7" t="str" cm="1">
        <f t="array" ref="DM17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17" t="str" cm="1">
        <f t="array" ref="DN17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7" t="str" cm="1">
        <f t="array" ref="DO17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17" t="e" cm="1">
        <f t="array" ref="DP17">_xlfn.SINGLE(IF(WEEKDAY(Customer_Revenue[[#Headers],[2/21/2022]]) =Freq8[[#This Row],[Day]:[Day]], _xlfn.XLOOKUP(_xlfn.NUMBERVALUE(LEFT(Freq8[[#This Row],[cuid]:[cuid]], LEN(Freq8[[#This Row],[cuid]:[cuid]])-1)),#REF!,Customer_Revenue[2/21/2022]), ""))</f>
        <v>#REF!</v>
      </c>
      <c r="DQ17" t="str" cm="1">
        <f t="array" ref="DQ17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7" t="str" cm="1">
        <f t="array" ref="DR17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17" t="str" cm="1">
        <f t="array" ref="DS17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7" t="str" cm="1">
        <f t="array" ref="DT17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17" t="e" cm="1">
        <f t="array" ref="DU17">_xlfn.SINGLE(IF(WEEKDAY(Customer_Revenue[[#Headers],[2/28/2022]]) =Freq8[[#This Row],[Day]:[Day]], _xlfn.XLOOKUP(_xlfn.NUMBERVALUE(LEFT(Freq8[[#This Row],[cuid]:[cuid]], LEN(Freq8[[#This Row],[cuid]:[cuid]])-1)),#REF!,Customer_Revenue[2/28/2022]), ""))</f>
        <v>#REF!</v>
      </c>
      <c r="DV17" t="str" cm="1">
        <f t="array" ref="DV17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7" t="str" cm="1">
        <f t="array" ref="DW17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17" t="str" cm="1">
        <f t="array" ref="DX17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7" t="str" cm="1">
        <f t="array" ref="DY17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17" t="e" cm="1">
        <f t="array" ref="DZ17">_xlfn.SINGLE(IF(WEEKDAY(Customer_Revenue[[#Headers],[3/7/2022]]) =Freq8[[#This Row],[Day]:[Day]], _xlfn.XLOOKUP(_xlfn.NUMBERVALUE(LEFT(Freq8[[#This Row],[cuid]:[cuid]], LEN(Freq8[[#This Row],[cuid]:[cuid]])-1)),#REF!,Customer_Revenue[3/7/2022]), ""))</f>
        <v>#REF!</v>
      </c>
      <c r="EA17" t="str" cm="1">
        <f t="array" ref="EA17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7" t="str" cm="1">
        <f t="array" ref="EB17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17" t="str" cm="1">
        <f t="array" ref="EC17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7" t="str" cm="1">
        <f t="array" ref="ED17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17" t="e" cm="1">
        <f t="array" ref="EE17">_xlfn.SINGLE(IF(WEEKDAY(Customer_Revenue[[#Headers],[3/14/2022]]) =Freq8[[#This Row],[Day]:[Day]], _xlfn.XLOOKUP(_xlfn.NUMBERVALUE(LEFT(Freq8[[#This Row],[cuid]:[cuid]], LEN(Freq8[[#This Row],[cuid]:[cuid]])-1)),#REF!,Customer_Revenue[3/14/2022]), ""))</f>
        <v>#REF!</v>
      </c>
      <c r="EF17" t="str" cm="1">
        <f t="array" ref="EF17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7" t="str" cm="1">
        <f t="array" ref="EG17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17" t="str" cm="1">
        <f t="array" ref="EH17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7" t="str" cm="1">
        <f t="array" ref="EI17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17" t="e" cm="1">
        <f t="array" ref="EJ17">_xlfn.SINGLE(IF(WEEKDAY(Customer_Revenue[[#Headers],[3/21/2022]]) =Freq8[[#This Row],[Day]:[Day]], _xlfn.XLOOKUP(_xlfn.NUMBERVALUE(LEFT(Freq8[[#This Row],[cuid]:[cuid]], LEN(Freq8[[#This Row],[cuid]:[cuid]])-1)),#REF!,Customer_Revenue[3/21/2022]), ""))</f>
        <v>#REF!</v>
      </c>
      <c r="EK17" t="str" cm="1">
        <f t="array" ref="EK17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7" t="str" cm="1">
        <f t="array" ref="EL17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17" t="str" cm="1">
        <f t="array" ref="EM17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7" t="str" cm="1">
        <f t="array" ref="EN17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17" t="e" cm="1">
        <f t="array" ref="EO17">_xlfn.SINGLE(IF(WEEKDAY(Customer_Revenue[[#Headers],[3/28/2022]]) =Freq8[[#This Row],[Day]:[Day]], _xlfn.XLOOKUP(_xlfn.NUMBERVALUE(LEFT(Freq8[[#This Row],[cuid]:[cuid]], LEN(Freq8[[#This Row],[cuid]:[cuid]])-1)),#REF!,Customer_Revenue[3/28/2022]), ""))</f>
        <v>#REF!</v>
      </c>
      <c r="EP17" t="str" cm="1">
        <f t="array" ref="EP17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7" t="str" cm="1">
        <f t="array" ref="EQ17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17" t="str" cm="1">
        <f t="array" ref="ER17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7" t="str" cm="1">
        <f t="array" ref="ES17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17" t="e" cm="1">
        <f t="array" ref="ET17">_xlfn.SINGLE(IF(WEEKDAY(Customer_Revenue[[#Headers],[4/4/2022]]) =Freq8[[#This Row],[Day]:[Day]], _xlfn.XLOOKUP(_xlfn.NUMBERVALUE(LEFT(Freq8[[#This Row],[cuid]:[cuid]], LEN(Freq8[[#This Row],[cuid]:[cuid]])-1)),#REF!,Customer_Revenue[4/4/2022]), ""))</f>
        <v>#REF!</v>
      </c>
      <c r="EU17" t="str" cm="1">
        <f t="array" ref="EU17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7" t="str" cm="1">
        <f t="array" ref="EV17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17" t="str" cm="1">
        <f t="array" ref="EW17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7" t="str" cm="1">
        <f t="array" ref="EX17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17" t="e" cm="1">
        <f t="array" ref="EY17">_xlfn.SINGLE(IF(WEEKDAY(Customer_Revenue[[#Headers],[4/11/2022]]) =Freq8[[#This Row],[Day]:[Day]], _xlfn.XLOOKUP(_xlfn.NUMBERVALUE(LEFT(Freq8[[#This Row],[cuid]:[cuid]], LEN(Freq8[[#This Row],[cuid]:[cuid]])-1)),#REF!,Customer_Revenue[4/11/2022]), ""))</f>
        <v>#REF!</v>
      </c>
      <c r="EZ17" t="str" cm="1">
        <f t="array" ref="EZ17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7" t="str" cm="1">
        <f t="array" ref="FA17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17" t="str" cm="1">
        <f t="array" ref="FB17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7" t="str" cm="1">
        <f t="array" ref="FC17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17" t="e" cm="1">
        <f t="array" ref="FD17">_xlfn.SINGLE(IF(WEEKDAY(Customer_Revenue[[#Headers],[4/18/2022]]) =Freq8[[#This Row],[Day]:[Day]], _xlfn.XLOOKUP(_xlfn.NUMBERVALUE(LEFT(Freq8[[#This Row],[cuid]:[cuid]], LEN(Freq8[[#This Row],[cuid]:[cuid]])-1)),#REF!,Customer_Revenue[4/18/2022]), ""))</f>
        <v>#REF!</v>
      </c>
      <c r="FE17" t="str" cm="1">
        <f t="array" ref="FE17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7" t="str" cm="1">
        <f t="array" ref="FF17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17" t="str" cm="1">
        <f t="array" ref="FG17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7" t="str" cm="1">
        <f t="array" ref="FH17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17" t="e" cm="1">
        <f t="array" ref="FI17">_xlfn.SINGLE(IF(WEEKDAY(Customer_Revenue[[#Headers],[4/25/2022]]) =Freq8[[#This Row],[Day]:[Day]], _xlfn.XLOOKUP(_xlfn.NUMBERVALUE(LEFT(Freq8[[#This Row],[cuid]:[cuid]], LEN(Freq8[[#This Row],[cuid]:[cuid]])-1)),#REF!,Customer_Revenue[4/25/2022]), ""))</f>
        <v>#REF!</v>
      </c>
      <c r="FJ17" t="str" cm="1">
        <f t="array" ref="FJ17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7" t="str" cm="1">
        <f t="array" ref="FK17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17" t="str" cm="1">
        <f t="array" ref="FL17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7" t="str" cm="1">
        <f t="array" ref="FM17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17" t="e" cm="1">
        <f t="array" ref="FN17">_xlfn.SINGLE(IF(WEEKDAY(Customer_Revenue[[#Headers],[5/2/2022]]) =Freq8[[#This Row],[Day]:[Day]], _xlfn.XLOOKUP(_xlfn.NUMBERVALUE(LEFT(Freq8[[#This Row],[cuid]:[cuid]], LEN(Freq8[[#This Row],[cuid]:[cuid]])-1)),#REF!,Customer_Revenue[5/2/2022]), ""))</f>
        <v>#REF!</v>
      </c>
      <c r="FO17" t="str" cm="1">
        <f t="array" ref="FO17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7" t="str" cm="1">
        <f t="array" ref="FP17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17" t="str" cm="1">
        <f t="array" ref="FQ17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7" t="str" cm="1">
        <f t="array" ref="FR17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17" t="e" cm="1">
        <f t="array" ref="FS17">_xlfn.SINGLE(IF(WEEKDAY(Customer_Revenue[[#Headers],[5/9/2022]]) =Freq8[[#This Row],[Day]:[Day]], _xlfn.XLOOKUP(_xlfn.NUMBERVALUE(LEFT(Freq8[[#This Row],[cuid]:[cuid]], LEN(Freq8[[#This Row],[cuid]:[cuid]])-1)),#REF!,Customer_Revenue[5/9/2022]), ""))</f>
        <v>#REF!</v>
      </c>
      <c r="FT17" t="str" cm="1">
        <f t="array" ref="FT17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7" t="str" cm="1">
        <f t="array" ref="FU17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17" t="str" cm="1">
        <f t="array" ref="FV17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7" t="str" cm="1">
        <f t="array" ref="FW17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17" t="e" cm="1">
        <f t="array" ref="FX17">_xlfn.SINGLE(IF(WEEKDAY(Customer_Revenue[[#Headers],[5/16/2022]]) =Freq8[[#This Row],[Day]:[Day]], _xlfn.XLOOKUP(_xlfn.NUMBERVALUE(LEFT(Freq8[[#This Row],[cuid]:[cuid]], LEN(Freq8[[#This Row],[cuid]:[cuid]])-1)),#REF!,Customer_Revenue[5/16/2022]), ""))</f>
        <v>#REF!</v>
      </c>
      <c r="FY17" t="str" cm="1">
        <f t="array" ref="FY17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7" t="str" cm="1">
        <f t="array" ref="FZ17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17" t="str" cm="1">
        <f t="array" ref="GA17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7" t="str" cm="1">
        <f t="array" ref="GB17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17" t="e" cm="1">
        <f t="array" ref="GC17">_xlfn.SINGLE(IF(WEEKDAY(Customer_Revenue[[#Headers],[5/23/2022]]) =Freq8[[#This Row],[Day]:[Day]], _xlfn.XLOOKUP(_xlfn.NUMBERVALUE(LEFT(Freq8[[#This Row],[cuid]:[cuid]], LEN(Freq8[[#This Row],[cuid]:[cuid]])-1)),#REF!,Customer_Revenue[5/23/2022]), ""))</f>
        <v>#REF!</v>
      </c>
      <c r="GD17" t="str" cm="1">
        <f t="array" ref="GD17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7" t="str" cm="1">
        <f t="array" ref="GE17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17" t="str" cm="1">
        <f t="array" ref="GF17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7" t="str" cm="1">
        <f t="array" ref="GG17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17" t="e" cm="1">
        <f t="array" ref="GH17">_xlfn.SINGLE(IF(WEEKDAY(Customer_Revenue[[#Headers],[5/30/2022]]) =Freq8[[#This Row],[Day]:[Day]], _xlfn.XLOOKUP(_xlfn.NUMBERVALUE(LEFT(Freq8[[#This Row],[cuid]:[cuid]], LEN(Freq8[[#This Row],[cuid]:[cuid]])-1)),#REF!,Customer_Revenue[5/30/2022]), ""))</f>
        <v>#REF!</v>
      </c>
      <c r="GI17" t="str" cm="1">
        <f t="array" ref="GI17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7" t="str" cm="1">
        <f t="array" ref="GJ17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17" t="str" cm="1">
        <f t="array" ref="GK17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7" t="str" cm="1">
        <f t="array" ref="GL17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17" t="e" cm="1">
        <f t="array" ref="GM17">_xlfn.SINGLE(IF(WEEKDAY(Customer_Revenue[[#Headers],[6/6/2022]]) =Freq8[[#This Row],[Day]:[Day]], _xlfn.XLOOKUP(_xlfn.NUMBERVALUE(LEFT(Freq8[[#This Row],[cuid]:[cuid]], LEN(Freq8[[#This Row],[cuid]:[cuid]])-1)),#REF!,Customer_Revenue[6/6/2022]), ""))</f>
        <v>#REF!</v>
      </c>
      <c r="GN17" t="str" cm="1">
        <f t="array" ref="GN17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7" t="str" cm="1">
        <f t="array" ref="GO17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17" t="str" cm="1">
        <f t="array" ref="GP17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7" t="str" cm="1">
        <f t="array" ref="GQ17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17" t="e" cm="1">
        <f t="array" ref="GR17">_xlfn.SINGLE(IF(WEEKDAY(Customer_Revenue[[#Headers],[6/13/2022]]) =Freq8[[#This Row],[Day]:[Day]], _xlfn.XLOOKUP(_xlfn.NUMBERVALUE(LEFT(Freq8[[#This Row],[cuid]:[cuid]], LEN(Freq8[[#This Row],[cuid]:[cuid]])-1)),#REF!,Customer_Revenue[6/13/2022]), ""))</f>
        <v>#REF!</v>
      </c>
      <c r="GS17" t="str" cm="1">
        <f t="array" ref="GS17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7" t="str" cm="1">
        <f t="array" ref="GT17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17" t="str" cm="1">
        <f t="array" ref="GU17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7" t="str" cm="1">
        <f t="array" ref="GV17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17" t="e" cm="1">
        <f t="array" ref="GW17">_xlfn.SINGLE(IF(WEEKDAY(Customer_Revenue[[#Headers],[6/20/2022]]) =Freq8[[#This Row],[Day]:[Day]], _xlfn.XLOOKUP(_xlfn.NUMBERVALUE(LEFT(Freq8[[#This Row],[cuid]:[cuid]], LEN(Freq8[[#This Row],[cuid]:[cuid]])-1)),#REF!,Customer_Revenue[6/20/2022]), ""))</f>
        <v>#REF!</v>
      </c>
      <c r="GX17" t="str" cm="1">
        <f t="array" ref="GX17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7" t="str" cm="1">
        <f t="array" ref="GY17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17" t="str" cm="1">
        <f t="array" ref="GZ17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7" t="str" cm="1">
        <f t="array" ref="HA17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17" t="e" cm="1">
        <f t="array" ref="HB17">_xlfn.SINGLE(IF(WEEKDAY(Customer_Revenue[[#Headers],[6/27/2022]]) =Freq8[[#This Row],[Day]:[Day]], _xlfn.XLOOKUP(_xlfn.NUMBERVALUE(LEFT(Freq8[[#This Row],[cuid]:[cuid]], LEN(Freq8[[#This Row],[cuid]:[cuid]])-1)),#REF!,Customer_Revenue[6/27/2022]), ""))</f>
        <v>#REF!</v>
      </c>
      <c r="HC17" t="str" cm="1">
        <f t="array" ref="HC17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7" t="str" cm="1">
        <f t="array" ref="HD17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17" t="str" cm="1">
        <f t="array" ref="HE17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8" spans="1:213" x14ac:dyDescent="0.3">
      <c r="A18" s="15" t="s">
        <v>229</v>
      </c>
      <c r="B18" s="16">
        <f>MATCH(RIGHT(Freq8[[#This Row],[cuid]], 1),{"M","T","W","R","F"},0)+1</f>
        <v>4</v>
      </c>
      <c r="C18" s="7">
        <f>IFERROR(AVERAGEIF(Freq8[[#This Row],[1/3/2022]:[3/31/2022]], "&gt;0"), 0)</f>
        <v>0</v>
      </c>
      <c r="D18" s="8">
        <f>IFERROR(AVEDEV(Freq8[[#This Row],[1/3/2022]:[3/31/2022]]),0)</f>
        <v>0</v>
      </c>
      <c r="E18" s="8">
        <f>IFERROR(MAX(0,Freq8[[#This Row],[Q1 Mean]]-Freq8[[#This Row],[Q1 Mean Absolute Deviation]]),0)</f>
        <v>0</v>
      </c>
      <c r="F18" s="8">
        <f>IFERROR(Freq8[[#This Row],[Q1 Mean]]+Freq8[[#This Row],[Q1 Mean Absolute Deviation]],0)</f>
        <v>0</v>
      </c>
      <c r="G18" s="7">
        <f>IFERROR(AVERAGEIF(Freq8[[#This Row],[4/1/2022]:[6/30/2022]], "&gt;0"),0)</f>
        <v>0</v>
      </c>
      <c r="H18" s="8">
        <f>IFERROR(AVEDEV(Freq8[[#This Row],[4/1/2022]:[6/30/2022]]),0)</f>
        <v>0</v>
      </c>
      <c r="I18" s="8">
        <f>IFERROR(MAX(0,Freq8[[#This Row],[Q2 Mean]]-Freq8[[#This Row],[Q2 Mean Absolute Deviation]]),0)</f>
        <v>0</v>
      </c>
      <c r="J18" s="8">
        <f>IFERROR(Freq8[[#This Row],[Q2 Mean]]+Freq8[[#This Row],[Q2 Mean Absolute Deviation]],0)</f>
        <v>0</v>
      </c>
      <c r="K18" s="7">
        <f>IFERROR(AVERAGEIF(#REF!, "&gt;0"),0)</f>
        <v>0</v>
      </c>
      <c r="L18" s="8">
        <f>IFERROR(AVEDEV(#REF!),0)</f>
        <v>0</v>
      </c>
      <c r="M18" s="8">
        <f>IFERROR(MAX(0,Freq8[[#This Row],[Q3 Mean]]-Freq8[[#This Row],[Q3 Mean Absolute Deviation]]),0)</f>
        <v>0</v>
      </c>
      <c r="N18" s="8">
        <f>IFERROR(Freq8[[#This Row],[Q3 Mean]]+Freq8[[#This Row],[Q3 Mean Absolute Deviation]],0)</f>
        <v>0</v>
      </c>
      <c r="O18" s="7">
        <f>IFERROR(AVERAGEIF(Freq8[[#This Row],[10/1/2021]:[3/31/2022]], "&gt;0"),0)</f>
        <v>0</v>
      </c>
      <c r="P18" s="8">
        <f>IFERROR(AVEDEV(Freq8[[#This Row],[10/1/2021]:[3/31/2022]]),0)</f>
        <v>0</v>
      </c>
      <c r="Q18" s="8">
        <f>IFERROR(MAX(0,Freq8[[#This Row],[Q4 Mean]]-Freq8[[#This Row],[Q4 Mean Absolute Deviation]]),0)</f>
        <v>0</v>
      </c>
      <c r="R18" s="8">
        <f>IFERROR(Freq8[[#This Row],[Q4 Mean]]+Freq8[[#This Row],[Q4 Mean Absolute Deviation]],0)</f>
        <v>0</v>
      </c>
      <c r="S18" t="str" cm="1">
        <f t="array" ref="S18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18" t="str" cm="1">
        <f t="array" ref="T18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18" t="str" cm="1">
        <f t="array" ref="U18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8" t="e" cm="1">
        <f t="array" ref="V18">_xlfn.SINGLE(IF(WEEKDAY(Customer_Revenue[[#Headers],[10/6/2021]]) =Freq8[[#This Row],[Day]:[Day]], _xlfn.XLOOKUP(_xlfn.NUMBERVALUE(LEFT(Freq8[[#This Row],[cuid]:[cuid]], LEN(Freq8[[#This Row],[cuid]:[cuid]])-1)),#REF!,Customer_Revenue[10/6/2021]), ""))</f>
        <v>#REF!</v>
      </c>
      <c r="W18" t="str" cm="1">
        <f t="array" ref="W18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8" t="str" cm="1">
        <f t="array" ref="X18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18" t="str" cm="1">
        <f t="array" ref="Y18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18" t="str" cm="1">
        <f t="array" ref="Z18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8" t="e" cm="1">
        <f t="array" ref="AA18">_xlfn.SINGLE(IF(WEEKDAY(Customer_Revenue[[#Headers],[10/13/2021]]) =Freq8[[#This Row],[Day]:[Day]], _xlfn.XLOOKUP(_xlfn.NUMBERVALUE(LEFT(Freq8[[#This Row],[cuid]:[cuid]], LEN(Freq8[[#This Row],[cuid]:[cuid]])-1)),#REF!,Customer_Revenue[10/13/2021]), ""))</f>
        <v>#REF!</v>
      </c>
      <c r="AB18" t="str" cm="1">
        <f t="array" ref="AB18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8" t="str" cm="1">
        <f t="array" ref="AC18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18" t="str" cm="1">
        <f t="array" ref="AD18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18" t="str" cm="1">
        <f t="array" ref="AE18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8" t="e" cm="1">
        <f t="array" ref="AF18">_xlfn.SINGLE(IF(WEEKDAY(Customer_Revenue[[#Headers],[10/20/2021]]) =Freq8[[#This Row],[Day]:[Day]], _xlfn.XLOOKUP(_xlfn.NUMBERVALUE(LEFT(Freq8[[#This Row],[cuid]:[cuid]], LEN(Freq8[[#This Row],[cuid]:[cuid]])-1)),#REF!,Customer_Revenue[10/20/2021]), ""))</f>
        <v>#REF!</v>
      </c>
      <c r="AG18" t="str" cm="1">
        <f t="array" ref="AG18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8" t="str" cm="1">
        <f t="array" ref="AH18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18" t="str" cm="1">
        <f t="array" ref="AI18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18" t="str" cm="1">
        <f t="array" ref="AJ18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8" t="e" cm="1">
        <f t="array" ref="AK18">_xlfn.SINGLE(IF(WEEKDAY(Customer_Revenue[[#Headers],[10/27/2021]]) =Freq8[[#This Row],[Day]:[Day]], _xlfn.XLOOKUP(_xlfn.NUMBERVALUE(LEFT(Freq8[[#This Row],[cuid]:[cuid]], LEN(Freq8[[#This Row],[cuid]:[cuid]])-1)),#REF!,Customer_Revenue[10/27/2021]), ""))</f>
        <v>#REF!</v>
      </c>
      <c r="AL18" t="str" cm="1">
        <f t="array" ref="AL18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8" t="str" cm="1">
        <f t="array" ref="AM18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18" t="str" cm="1">
        <f t="array" ref="AN18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18" t="str" cm="1">
        <f t="array" ref="AO18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8" t="e" cm="1">
        <f t="array" ref="AP18">_xlfn.SINGLE(IF(WEEKDAY(Customer_Revenue[[#Headers],[11/3/2021]]) =Freq8[[#This Row],[Day]:[Day]], _xlfn.XLOOKUP(_xlfn.NUMBERVALUE(LEFT(Freq8[[#This Row],[cuid]:[cuid]], LEN(Freq8[[#This Row],[cuid]:[cuid]])-1)),#REF!,Customer_Revenue[11/3/2021]), ""))</f>
        <v>#REF!</v>
      </c>
      <c r="AQ18" t="str" cm="1">
        <f t="array" ref="AQ18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8" t="str" cm="1">
        <f t="array" ref="AR18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18" t="str" cm="1">
        <f t="array" ref="AS18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18" t="str" cm="1">
        <f t="array" ref="AT18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8" t="e" cm="1">
        <f t="array" ref="AU18">_xlfn.SINGLE(IF(WEEKDAY(Customer_Revenue[[#Headers],[11/10/2021]]) =Freq8[[#This Row],[Day]:[Day]], _xlfn.XLOOKUP(_xlfn.NUMBERVALUE(LEFT(Freq8[[#This Row],[cuid]:[cuid]], LEN(Freq8[[#This Row],[cuid]:[cuid]])-1)),#REF!,Customer_Revenue[11/10/2021]), ""))</f>
        <v>#REF!</v>
      </c>
      <c r="AV18" t="str" cm="1">
        <f t="array" ref="AV18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8" t="str" cm="1">
        <f t="array" ref="AW18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18" t="str" cm="1">
        <f t="array" ref="AX18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18" t="str" cm="1">
        <f t="array" ref="AY18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8" t="e" cm="1">
        <f t="array" ref="AZ18">_xlfn.SINGLE(IF(WEEKDAY(Customer_Revenue[[#Headers],[11/17/2021]]) =Freq8[[#This Row],[Day]:[Day]], _xlfn.XLOOKUP(_xlfn.NUMBERVALUE(LEFT(Freq8[[#This Row],[cuid]:[cuid]], LEN(Freq8[[#This Row],[cuid]:[cuid]])-1)),#REF!,Customer_Revenue[11/17/2021]), ""))</f>
        <v>#REF!</v>
      </c>
      <c r="BA18" t="str" cm="1">
        <f t="array" ref="BA18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8" t="str" cm="1">
        <f t="array" ref="BB18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18" t="str" cm="1">
        <f t="array" ref="BC18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18" t="str" cm="1">
        <f t="array" ref="BD18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8" t="e" cm="1">
        <f t="array" ref="BE18">_xlfn.SINGLE(IF(WEEKDAY(Customer_Revenue[[#Headers],[11/24/2021]]) =Freq8[[#This Row],[Day]:[Day]], _xlfn.XLOOKUP(_xlfn.NUMBERVALUE(LEFT(Freq8[[#This Row],[cuid]:[cuid]], LEN(Freq8[[#This Row],[cuid]:[cuid]])-1)),#REF!,Customer_Revenue[11/24/2021]), ""))</f>
        <v>#REF!</v>
      </c>
      <c r="BF18" t="str" cm="1">
        <f t="array" ref="BF18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8" t="str" cm="1">
        <f t="array" ref="BG18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18" t="str" cm="1">
        <f t="array" ref="BH18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18" t="str" cm="1">
        <f t="array" ref="BI18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8" t="e" cm="1">
        <f t="array" ref="BJ18">_xlfn.SINGLE(IF(WEEKDAY(Customer_Revenue[[#Headers],[12/1/2021]]) =Freq8[[#This Row],[Day]:[Day]], _xlfn.XLOOKUP(_xlfn.NUMBERVALUE(LEFT(Freq8[[#This Row],[cuid]:[cuid]], LEN(Freq8[[#This Row],[cuid]:[cuid]])-1)),#REF!,Customer_Revenue[12/1/2021]), ""))</f>
        <v>#REF!</v>
      </c>
      <c r="BK18" t="str" cm="1">
        <f t="array" ref="BK18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8" t="str" cm="1">
        <f t="array" ref="BL18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18" t="str" cm="1">
        <f t="array" ref="BM18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18" t="str" cm="1">
        <f t="array" ref="BN18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8" t="e" cm="1">
        <f t="array" ref="BO18">_xlfn.SINGLE(IF(WEEKDAY(Customer_Revenue[[#Headers],[12/8/2021]]) =Freq8[[#This Row],[Day]:[Day]], _xlfn.XLOOKUP(_xlfn.NUMBERVALUE(LEFT(Freq8[[#This Row],[cuid]:[cuid]], LEN(Freq8[[#This Row],[cuid]:[cuid]])-1)),#REF!,Customer_Revenue[12/8/2021]), ""))</f>
        <v>#REF!</v>
      </c>
      <c r="BP18" t="str" cm="1">
        <f t="array" ref="BP18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8" t="str" cm="1">
        <f t="array" ref="BQ18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18" t="str" cm="1">
        <f t="array" ref="BR18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18" t="str" cm="1">
        <f t="array" ref="BS18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8" t="e" cm="1">
        <f t="array" ref="BT18">_xlfn.SINGLE(IF(WEEKDAY(Customer_Revenue[[#Headers],[12/15/2021]]) =Freq8[[#This Row],[Day]:[Day]], _xlfn.XLOOKUP(_xlfn.NUMBERVALUE(LEFT(Freq8[[#This Row],[cuid]:[cuid]], LEN(Freq8[[#This Row],[cuid]:[cuid]])-1)),#REF!,Customer_Revenue[12/15/2021]), ""))</f>
        <v>#REF!</v>
      </c>
      <c r="BU18" t="str" cm="1">
        <f t="array" ref="BU18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8" t="str" cm="1">
        <f t="array" ref="BV18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18" t="str" cm="1">
        <f t="array" ref="BW18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18" t="str" cm="1">
        <f t="array" ref="BX18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8" t="e" cm="1">
        <f t="array" ref="BY18">_xlfn.SINGLE(IF(WEEKDAY(Customer_Revenue[[#Headers],[12/22/2021]]) =Freq8[[#This Row],[Day]:[Day]], _xlfn.XLOOKUP(_xlfn.NUMBERVALUE(LEFT(Freq8[[#This Row],[cuid]:[cuid]], LEN(Freq8[[#This Row],[cuid]:[cuid]])-1)),#REF!,Customer_Revenue[12/22/2021]), ""))</f>
        <v>#REF!</v>
      </c>
      <c r="BZ18" t="str" cm="1">
        <f t="array" ref="BZ18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8" t="str" cm="1">
        <f t="array" ref="CA18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18" t="str" cm="1">
        <f t="array" ref="CB18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18" t="str" cm="1">
        <f t="array" ref="CC18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8" t="e" cm="1">
        <f t="array" ref="CD18">_xlfn.SINGLE(IF(WEEKDAY(Customer_Revenue[[#Headers],[12/29/2021]]) =Freq8[[#This Row],[Day]:[Day]], _xlfn.XLOOKUP(_xlfn.NUMBERVALUE(LEFT(Freq8[[#This Row],[cuid]:[cuid]], LEN(Freq8[[#This Row],[cuid]:[cuid]])-1)),#REF!,Customer_Revenue[12/29/2021]), ""))</f>
        <v>#REF!</v>
      </c>
      <c r="CE18" t="str" cm="1">
        <f t="array" ref="CE18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8" t="str" cm="1">
        <f t="array" ref="CF18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18" t="str" cm="1">
        <f t="array" ref="CG18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18" t="str" cm="1">
        <f t="array" ref="CH18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8" t="e" cm="1">
        <f t="array" ref="CI18">_xlfn.SINGLE(IF(WEEKDAY(Customer_Revenue[[#Headers],[1/5/2022]]) =Freq8[[#This Row],[Day]:[Day]], _xlfn.XLOOKUP(_xlfn.NUMBERVALUE(LEFT(Freq8[[#This Row],[cuid]:[cuid]], LEN(Freq8[[#This Row],[cuid]:[cuid]])-1)),#REF!,Customer_Revenue[1/5/2022]), ""))</f>
        <v>#REF!</v>
      </c>
      <c r="CJ18" t="str" cm="1">
        <f t="array" ref="CJ18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8" t="str" cm="1">
        <f t="array" ref="CK18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18" t="str" cm="1">
        <f t="array" ref="CL18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18" t="str" cm="1">
        <f t="array" ref="CM18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8" t="e" cm="1">
        <f t="array" ref="CN18">_xlfn.SINGLE(IF(WEEKDAY(Customer_Revenue[[#Headers],[1/12/2022]]) =Freq8[[#This Row],[Day]:[Day]], _xlfn.XLOOKUP(_xlfn.NUMBERVALUE(LEFT(Freq8[[#This Row],[cuid]:[cuid]], LEN(Freq8[[#This Row],[cuid]:[cuid]])-1)),#REF!,Customer_Revenue[1/12/2022]), ""))</f>
        <v>#REF!</v>
      </c>
      <c r="CO18" t="str" cm="1">
        <f t="array" ref="CO18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8" t="str" cm="1">
        <f t="array" ref="CP18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18" t="str" cm="1">
        <f t="array" ref="CQ18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18" t="str" cm="1">
        <f t="array" ref="CR18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8" t="e" cm="1">
        <f t="array" ref="CS18">_xlfn.SINGLE(IF(WEEKDAY(Customer_Revenue[[#Headers],[1/19/2022]]) =Freq8[[#This Row],[Day]:[Day]], _xlfn.XLOOKUP(_xlfn.NUMBERVALUE(LEFT(Freq8[[#This Row],[cuid]:[cuid]], LEN(Freq8[[#This Row],[cuid]:[cuid]])-1)),#REF!,Customer_Revenue[1/19/2022]), ""))</f>
        <v>#REF!</v>
      </c>
      <c r="CT18" t="str" cm="1">
        <f t="array" ref="CT18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8" t="str" cm="1">
        <f t="array" ref="CU18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18" t="str" cm="1">
        <f t="array" ref="CV18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18" t="str" cm="1">
        <f t="array" ref="CW18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8" t="e" cm="1">
        <f t="array" ref="CX18">_xlfn.SINGLE(IF(WEEKDAY(Customer_Revenue[[#Headers],[1/26/2022]]) =Freq8[[#This Row],[Day]:[Day]], _xlfn.XLOOKUP(_xlfn.NUMBERVALUE(LEFT(Freq8[[#This Row],[cuid]:[cuid]], LEN(Freq8[[#This Row],[cuid]:[cuid]])-1)),#REF!,Customer_Revenue[1/26/2022]), ""))</f>
        <v>#REF!</v>
      </c>
      <c r="CY18" t="str" cm="1">
        <f t="array" ref="CY18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8" t="str" cm="1">
        <f t="array" ref="CZ18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18" t="str" cm="1">
        <f t="array" ref="DA18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18" t="str" cm="1">
        <f t="array" ref="DB18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8" t="e" cm="1">
        <f t="array" ref="DC18">_xlfn.SINGLE(IF(WEEKDAY(Customer_Revenue[[#Headers],[2/2/2022]]) =Freq8[[#This Row],[Day]:[Day]], _xlfn.XLOOKUP(_xlfn.NUMBERVALUE(LEFT(Freq8[[#This Row],[cuid]:[cuid]], LEN(Freq8[[#This Row],[cuid]:[cuid]])-1)),#REF!,Customer_Revenue[2/2/2022]), ""))</f>
        <v>#REF!</v>
      </c>
      <c r="DD18" t="str" cm="1">
        <f t="array" ref="DD18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8" t="str" cm="1">
        <f t="array" ref="DE18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18" t="str" cm="1">
        <f t="array" ref="DF18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18" t="str" cm="1">
        <f t="array" ref="DG18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8" t="e" cm="1">
        <f t="array" ref="DH18">_xlfn.SINGLE(IF(WEEKDAY(Customer_Revenue[[#Headers],[2/9/2022]]) =Freq8[[#This Row],[Day]:[Day]], _xlfn.XLOOKUP(_xlfn.NUMBERVALUE(LEFT(Freq8[[#This Row],[cuid]:[cuid]], LEN(Freq8[[#This Row],[cuid]:[cuid]])-1)),#REF!,Customer_Revenue[2/9/2022]), ""))</f>
        <v>#REF!</v>
      </c>
      <c r="DI18" t="str" cm="1">
        <f t="array" ref="DI18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8" t="str" cm="1">
        <f t="array" ref="DJ18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18" t="str" cm="1">
        <f t="array" ref="DK18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18" t="str" cm="1">
        <f t="array" ref="DL18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8" t="e" cm="1">
        <f t="array" ref="DM18">_xlfn.SINGLE(IF(WEEKDAY(Customer_Revenue[[#Headers],[2/16/2022]]) =Freq8[[#This Row],[Day]:[Day]], _xlfn.XLOOKUP(_xlfn.NUMBERVALUE(LEFT(Freq8[[#This Row],[cuid]:[cuid]], LEN(Freq8[[#This Row],[cuid]:[cuid]])-1)),#REF!,Customer_Revenue[2/16/2022]), ""))</f>
        <v>#REF!</v>
      </c>
      <c r="DN18" t="str" cm="1">
        <f t="array" ref="DN18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8" t="str" cm="1">
        <f t="array" ref="DO18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18" t="str" cm="1">
        <f t="array" ref="DP18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18" t="str" cm="1">
        <f t="array" ref="DQ18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8" t="e" cm="1">
        <f t="array" ref="DR18">_xlfn.SINGLE(IF(WEEKDAY(Customer_Revenue[[#Headers],[2/23/2022]]) =Freq8[[#This Row],[Day]:[Day]], _xlfn.XLOOKUP(_xlfn.NUMBERVALUE(LEFT(Freq8[[#This Row],[cuid]:[cuid]], LEN(Freq8[[#This Row],[cuid]:[cuid]])-1)),#REF!,Customer_Revenue[2/23/2022]), ""))</f>
        <v>#REF!</v>
      </c>
      <c r="DS18" t="str" cm="1">
        <f t="array" ref="DS18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8" t="str" cm="1">
        <f t="array" ref="DT18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18" t="str" cm="1">
        <f t="array" ref="DU18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18" t="str" cm="1">
        <f t="array" ref="DV18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8" t="e" cm="1">
        <f t="array" ref="DW18">_xlfn.SINGLE(IF(WEEKDAY(Customer_Revenue[[#Headers],[3/2/2022]]) =Freq8[[#This Row],[Day]:[Day]], _xlfn.XLOOKUP(_xlfn.NUMBERVALUE(LEFT(Freq8[[#This Row],[cuid]:[cuid]], LEN(Freq8[[#This Row],[cuid]:[cuid]])-1)),#REF!,Customer_Revenue[3/2/2022]), ""))</f>
        <v>#REF!</v>
      </c>
      <c r="DX18" t="str" cm="1">
        <f t="array" ref="DX18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8" t="str" cm="1">
        <f t="array" ref="DY18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18" t="str" cm="1">
        <f t="array" ref="DZ18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18" t="str" cm="1">
        <f t="array" ref="EA18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8" t="e" cm="1">
        <f t="array" ref="EB18">_xlfn.SINGLE(IF(WEEKDAY(Customer_Revenue[[#Headers],[3/9/2022]]) =Freq8[[#This Row],[Day]:[Day]], _xlfn.XLOOKUP(_xlfn.NUMBERVALUE(LEFT(Freq8[[#This Row],[cuid]:[cuid]], LEN(Freq8[[#This Row],[cuid]:[cuid]])-1)),#REF!,Customer_Revenue[3/9/2022]), ""))</f>
        <v>#REF!</v>
      </c>
      <c r="EC18" t="str" cm="1">
        <f t="array" ref="EC18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8" t="str" cm="1">
        <f t="array" ref="ED18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18" t="str" cm="1">
        <f t="array" ref="EE18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18" t="str" cm="1">
        <f t="array" ref="EF18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8" t="e" cm="1">
        <f t="array" ref="EG18">_xlfn.SINGLE(IF(WEEKDAY(Customer_Revenue[[#Headers],[3/16/2022]]) =Freq8[[#This Row],[Day]:[Day]], _xlfn.XLOOKUP(_xlfn.NUMBERVALUE(LEFT(Freq8[[#This Row],[cuid]:[cuid]], LEN(Freq8[[#This Row],[cuid]:[cuid]])-1)),#REF!,Customer_Revenue[3/16/2022]), ""))</f>
        <v>#REF!</v>
      </c>
      <c r="EH18" t="str" cm="1">
        <f t="array" ref="EH18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8" t="str" cm="1">
        <f t="array" ref="EI18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18" t="str" cm="1">
        <f t="array" ref="EJ18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18" t="str" cm="1">
        <f t="array" ref="EK18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8" t="e" cm="1">
        <f t="array" ref="EL18">_xlfn.SINGLE(IF(WEEKDAY(Customer_Revenue[[#Headers],[3/23/2022]]) =Freq8[[#This Row],[Day]:[Day]], _xlfn.XLOOKUP(_xlfn.NUMBERVALUE(LEFT(Freq8[[#This Row],[cuid]:[cuid]], LEN(Freq8[[#This Row],[cuid]:[cuid]])-1)),#REF!,Customer_Revenue[3/23/2022]), ""))</f>
        <v>#REF!</v>
      </c>
      <c r="EM18" t="str" cm="1">
        <f t="array" ref="EM18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8" t="str" cm="1">
        <f t="array" ref="EN18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18" t="str" cm="1">
        <f t="array" ref="EO18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18" t="str" cm="1">
        <f t="array" ref="EP18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8" t="e" cm="1">
        <f t="array" ref="EQ18">_xlfn.SINGLE(IF(WEEKDAY(Customer_Revenue[[#Headers],[3/30/2022]]) =Freq8[[#This Row],[Day]:[Day]], _xlfn.XLOOKUP(_xlfn.NUMBERVALUE(LEFT(Freq8[[#This Row],[cuid]:[cuid]], LEN(Freq8[[#This Row],[cuid]:[cuid]])-1)),#REF!,Customer_Revenue[3/30/2022]), ""))</f>
        <v>#REF!</v>
      </c>
      <c r="ER18" t="str" cm="1">
        <f t="array" ref="ER18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8" t="str" cm="1">
        <f t="array" ref="ES18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18" t="str" cm="1">
        <f t="array" ref="ET18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18" t="str" cm="1">
        <f t="array" ref="EU18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8" t="e" cm="1">
        <f t="array" ref="EV18">_xlfn.SINGLE(IF(WEEKDAY(Customer_Revenue[[#Headers],[4/6/2022]]) =Freq8[[#This Row],[Day]:[Day]], _xlfn.XLOOKUP(_xlfn.NUMBERVALUE(LEFT(Freq8[[#This Row],[cuid]:[cuid]], LEN(Freq8[[#This Row],[cuid]:[cuid]])-1)),#REF!,Customer_Revenue[4/6/2022]), ""))</f>
        <v>#REF!</v>
      </c>
      <c r="EW18" t="str" cm="1">
        <f t="array" ref="EW18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8" t="str" cm="1">
        <f t="array" ref="EX18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18" t="str" cm="1">
        <f t="array" ref="EY18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18" t="str" cm="1">
        <f t="array" ref="EZ18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8" t="e" cm="1">
        <f t="array" ref="FA18">_xlfn.SINGLE(IF(WEEKDAY(Customer_Revenue[[#Headers],[4/13/2022]]) =Freq8[[#This Row],[Day]:[Day]], _xlfn.XLOOKUP(_xlfn.NUMBERVALUE(LEFT(Freq8[[#This Row],[cuid]:[cuid]], LEN(Freq8[[#This Row],[cuid]:[cuid]])-1)),#REF!,Customer_Revenue[4/13/2022]), ""))</f>
        <v>#REF!</v>
      </c>
      <c r="FB18" t="str" cm="1">
        <f t="array" ref="FB18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8" t="str" cm="1">
        <f t="array" ref="FC18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18" t="str" cm="1">
        <f t="array" ref="FD18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18" t="str" cm="1">
        <f t="array" ref="FE18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8" t="e" cm="1">
        <f t="array" ref="FF18">_xlfn.SINGLE(IF(WEEKDAY(Customer_Revenue[[#Headers],[4/20/2022]]) =Freq8[[#This Row],[Day]:[Day]], _xlfn.XLOOKUP(_xlfn.NUMBERVALUE(LEFT(Freq8[[#This Row],[cuid]:[cuid]], LEN(Freq8[[#This Row],[cuid]:[cuid]])-1)),#REF!,Customer_Revenue[4/20/2022]), ""))</f>
        <v>#REF!</v>
      </c>
      <c r="FG18" t="str" cm="1">
        <f t="array" ref="FG18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8" t="str" cm="1">
        <f t="array" ref="FH18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18" t="str" cm="1">
        <f t="array" ref="FI18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18" t="str" cm="1">
        <f t="array" ref="FJ18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8" t="e" cm="1">
        <f t="array" ref="FK18">_xlfn.SINGLE(IF(WEEKDAY(Customer_Revenue[[#Headers],[4/27/2022]]) =Freq8[[#This Row],[Day]:[Day]], _xlfn.XLOOKUP(_xlfn.NUMBERVALUE(LEFT(Freq8[[#This Row],[cuid]:[cuid]], LEN(Freq8[[#This Row],[cuid]:[cuid]])-1)),#REF!,Customer_Revenue[4/27/2022]), ""))</f>
        <v>#REF!</v>
      </c>
      <c r="FL18" t="str" cm="1">
        <f t="array" ref="FL18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8" t="str" cm="1">
        <f t="array" ref="FM18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18" t="str" cm="1">
        <f t="array" ref="FN18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18" t="str" cm="1">
        <f t="array" ref="FO18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8" t="e" cm="1">
        <f t="array" ref="FP18">_xlfn.SINGLE(IF(WEEKDAY(Customer_Revenue[[#Headers],[5/4/2022]]) =Freq8[[#This Row],[Day]:[Day]], _xlfn.XLOOKUP(_xlfn.NUMBERVALUE(LEFT(Freq8[[#This Row],[cuid]:[cuid]], LEN(Freq8[[#This Row],[cuid]:[cuid]])-1)),#REF!,Customer_Revenue[5/4/2022]), ""))</f>
        <v>#REF!</v>
      </c>
      <c r="FQ18" t="str" cm="1">
        <f t="array" ref="FQ18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8" t="str" cm="1">
        <f t="array" ref="FR18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18" t="str" cm="1">
        <f t="array" ref="FS18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18" t="str" cm="1">
        <f t="array" ref="FT18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8" t="e" cm="1">
        <f t="array" ref="FU18">_xlfn.SINGLE(IF(WEEKDAY(Customer_Revenue[[#Headers],[5/11/2022]]) =Freq8[[#This Row],[Day]:[Day]], _xlfn.XLOOKUP(_xlfn.NUMBERVALUE(LEFT(Freq8[[#This Row],[cuid]:[cuid]], LEN(Freq8[[#This Row],[cuid]:[cuid]])-1)),#REF!,Customer_Revenue[5/11/2022]), ""))</f>
        <v>#REF!</v>
      </c>
      <c r="FV18" t="str" cm="1">
        <f t="array" ref="FV18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8" t="str" cm="1">
        <f t="array" ref="FW18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18" t="str" cm="1">
        <f t="array" ref="FX18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18" t="str" cm="1">
        <f t="array" ref="FY18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8" t="e" cm="1">
        <f t="array" ref="FZ18">_xlfn.SINGLE(IF(WEEKDAY(Customer_Revenue[[#Headers],[5/18/2022]]) =Freq8[[#This Row],[Day]:[Day]], _xlfn.XLOOKUP(_xlfn.NUMBERVALUE(LEFT(Freq8[[#This Row],[cuid]:[cuid]], LEN(Freq8[[#This Row],[cuid]:[cuid]])-1)),#REF!,Customer_Revenue[5/18/2022]), ""))</f>
        <v>#REF!</v>
      </c>
      <c r="GA18" t="str" cm="1">
        <f t="array" ref="GA18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8" t="str" cm="1">
        <f t="array" ref="GB18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18" t="str" cm="1">
        <f t="array" ref="GC18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18" t="str" cm="1">
        <f t="array" ref="GD18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8" t="e" cm="1">
        <f t="array" ref="GE18">_xlfn.SINGLE(IF(WEEKDAY(Customer_Revenue[[#Headers],[5/25/2022]]) =Freq8[[#This Row],[Day]:[Day]], _xlfn.XLOOKUP(_xlfn.NUMBERVALUE(LEFT(Freq8[[#This Row],[cuid]:[cuid]], LEN(Freq8[[#This Row],[cuid]:[cuid]])-1)),#REF!,Customer_Revenue[5/25/2022]), ""))</f>
        <v>#REF!</v>
      </c>
      <c r="GF18" t="str" cm="1">
        <f t="array" ref="GF18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8" t="str" cm="1">
        <f t="array" ref="GG18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18" t="str" cm="1">
        <f t="array" ref="GH18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18" t="str" cm="1">
        <f t="array" ref="GI18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8" t="e" cm="1">
        <f t="array" ref="GJ18">_xlfn.SINGLE(IF(WEEKDAY(Customer_Revenue[[#Headers],[6/1/2022]]) =Freq8[[#This Row],[Day]:[Day]], _xlfn.XLOOKUP(_xlfn.NUMBERVALUE(LEFT(Freq8[[#This Row],[cuid]:[cuid]], LEN(Freq8[[#This Row],[cuid]:[cuid]])-1)),#REF!,Customer_Revenue[6/1/2022]), ""))</f>
        <v>#REF!</v>
      </c>
      <c r="GK18" t="str" cm="1">
        <f t="array" ref="GK18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8" t="str" cm="1">
        <f t="array" ref="GL18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18" t="str" cm="1">
        <f t="array" ref="GM18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18" t="str" cm="1">
        <f t="array" ref="GN18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8" t="e" cm="1">
        <f t="array" ref="GO18">_xlfn.SINGLE(IF(WEEKDAY(Customer_Revenue[[#Headers],[6/8/2022]]) =Freq8[[#This Row],[Day]:[Day]], _xlfn.XLOOKUP(_xlfn.NUMBERVALUE(LEFT(Freq8[[#This Row],[cuid]:[cuid]], LEN(Freq8[[#This Row],[cuid]:[cuid]])-1)),#REF!,Customer_Revenue[6/8/2022]), ""))</f>
        <v>#REF!</v>
      </c>
      <c r="GP18" t="str" cm="1">
        <f t="array" ref="GP18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8" t="str" cm="1">
        <f t="array" ref="GQ18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18" t="str" cm="1">
        <f t="array" ref="GR18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18" t="str" cm="1">
        <f t="array" ref="GS18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8" t="e" cm="1">
        <f t="array" ref="GT18">_xlfn.SINGLE(IF(WEEKDAY(Customer_Revenue[[#Headers],[6/15/2022]]) =Freq8[[#This Row],[Day]:[Day]], _xlfn.XLOOKUP(_xlfn.NUMBERVALUE(LEFT(Freq8[[#This Row],[cuid]:[cuid]], LEN(Freq8[[#This Row],[cuid]:[cuid]])-1)),#REF!,Customer_Revenue[6/15/2022]), ""))</f>
        <v>#REF!</v>
      </c>
      <c r="GU18" t="str" cm="1">
        <f t="array" ref="GU18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8" t="str" cm="1">
        <f t="array" ref="GV18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18" t="str" cm="1">
        <f t="array" ref="GW18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18" t="str" cm="1">
        <f t="array" ref="GX18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8" t="e" cm="1">
        <f t="array" ref="GY18">_xlfn.SINGLE(IF(WEEKDAY(Customer_Revenue[[#Headers],[6/22/2022]]) =Freq8[[#This Row],[Day]:[Day]], _xlfn.XLOOKUP(_xlfn.NUMBERVALUE(LEFT(Freq8[[#This Row],[cuid]:[cuid]], LEN(Freq8[[#This Row],[cuid]:[cuid]])-1)),#REF!,Customer_Revenue[6/22/2022]), ""))</f>
        <v>#REF!</v>
      </c>
      <c r="GZ18" t="str" cm="1">
        <f t="array" ref="GZ18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8" t="str" cm="1">
        <f t="array" ref="HA18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18" t="str" cm="1">
        <f t="array" ref="HB18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18" t="str" cm="1">
        <f t="array" ref="HC18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8" t="e" cm="1">
        <f t="array" ref="HD18">_xlfn.SINGLE(IF(WEEKDAY(Customer_Revenue[[#Headers],[6/29/2022]]) =Freq8[[#This Row],[Day]:[Day]], _xlfn.XLOOKUP(_xlfn.NUMBERVALUE(LEFT(Freq8[[#This Row],[cuid]:[cuid]], LEN(Freq8[[#This Row],[cuid]:[cuid]])-1)),#REF!,Customer_Revenue[6/29/2022]), ""))</f>
        <v>#REF!</v>
      </c>
      <c r="HE18" t="str" cm="1">
        <f t="array" ref="HE18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19" spans="1:213" x14ac:dyDescent="0.3">
      <c r="A19" s="15" t="s">
        <v>230</v>
      </c>
      <c r="B19" s="16">
        <f>MATCH(RIGHT(Freq8[[#This Row],[cuid]], 1),{"M","T","W","R","F"},0)+1</f>
        <v>6</v>
      </c>
      <c r="C19" s="7">
        <f>IFERROR(AVERAGEIF(Freq8[[#This Row],[1/3/2022]:[3/31/2022]], "&gt;0"), 0)</f>
        <v>0</v>
      </c>
      <c r="D19" s="8">
        <f>IFERROR(AVEDEV(Freq8[[#This Row],[1/3/2022]:[3/31/2022]]),0)</f>
        <v>0</v>
      </c>
      <c r="E19" s="8">
        <f>IFERROR(MAX(0,Freq8[[#This Row],[Q1 Mean]]-Freq8[[#This Row],[Q1 Mean Absolute Deviation]]),0)</f>
        <v>0</v>
      </c>
      <c r="F19" s="8">
        <f>IFERROR(Freq8[[#This Row],[Q1 Mean]]+Freq8[[#This Row],[Q1 Mean Absolute Deviation]],0)</f>
        <v>0</v>
      </c>
      <c r="G19" s="7">
        <f>IFERROR(AVERAGEIF(Freq8[[#This Row],[4/1/2022]:[6/30/2022]], "&gt;0"),0)</f>
        <v>0</v>
      </c>
      <c r="H19" s="8">
        <f>IFERROR(AVEDEV(Freq8[[#This Row],[4/1/2022]:[6/30/2022]]),0)</f>
        <v>0</v>
      </c>
      <c r="I19" s="8">
        <f>IFERROR(MAX(0,Freq8[[#This Row],[Q2 Mean]]-Freq8[[#This Row],[Q2 Mean Absolute Deviation]]),0)</f>
        <v>0</v>
      </c>
      <c r="J19" s="8">
        <f>IFERROR(Freq8[[#This Row],[Q2 Mean]]+Freq8[[#This Row],[Q2 Mean Absolute Deviation]],0)</f>
        <v>0</v>
      </c>
      <c r="K19" s="7">
        <f>IFERROR(AVERAGEIF(#REF!, "&gt;0"),0)</f>
        <v>0</v>
      </c>
      <c r="L19" s="8">
        <f>IFERROR(AVEDEV(#REF!),0)</f>
        <v>0</v>
      </c>
      <c r="M19" s="8">
        <f>IFERROR(MAX(0,Freq8[[#This Row],[Q3 Mean]]-Freq8[[#This Row],[Q3 Mean Absolute Deviation]]),0)</f>
        <v>0</v>
      </c>
      <c r="N19" s="8">
        <f>IFERROR(Freq8[[#This Row],[Q3 Mean]]+Freq8[[#This Row],[Q3 Mean Absolute Deviation]],0)</f>
        <v>0</v>
      </c>
      <c r="O19" s="7">
        <f>IFERROR(AVERAGEIF(Freq8[[#This Row],[10/1/2021]:[3/31/2022]], "&gt;0"),0)</f>
        <v>0</v>
      </c>
      <c r="P19" s="8">
        <f>IFERROR(AVEDEV(Freq8[[#This Row],[10/1/2021]:[3/31/2022]]),0)</f>
        <v>0</v>
      </c>
      <c r="Q19" s="8">
        <f>IFERROR(MAX(0,Freq8[[#This Row],[Q4 Mean]]-Freq8[[#This Row],[Q4 Mean Absolute Deviation]]),0)</f>
        <v>0</v>
      </c>
      <c r="R19" s="8">
        <f>IFERROR(Freq8[[#This Row],[Q4 Mean]]+Freq8[[#This Row],[Q4 Mean Absolute Deviation]],0)</f>
        <v>0</v>
      </c>
      <c r="S19" t="e" cm="1">
        <f t="array" ref="S19">_xlfn.SINGLE(IF(WEEKDAY(Customer_Revenue[[#Headers],[10/1/2021]]) =Freq8[[#This Row],[Day]:[Day]], _xlfn.XLOOKUP(_xlfn.NUMBERVALUE(LEFT(Freq8[[#This Row],[cuid]:[cuid]], LEN(Freq8[[#This Row],[cuid]:[cuid]])-1)),#REF!,Customer_Revenue[10/1/2021]), ""))</f>
        <v>#REF!</v>
      </c>
      <c r="T19" t="str" cm="1">
        <f t="array" ref="T19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19" t="str" cm="1">
        <f t="array" ref="U19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19" t="str" cm="1">
        <f t="array" ref="V19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19" t="str" cm="1">
        <f t="array" ref="W19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19" t="e" cm="1">
        <f t="array" ref="X19">_xlfn.SINGLE(IF(WEEKDAY(Customer_Revenue[[#Headers],[10/8/2021]]) =Freq8[[#This Row],[Day]:[Day]], _xlfn.XLOOKUP(_xlfn.NUMBERVALUE(LEFT(Freq8[[#This Row],[cuid]:[cuid]], LEN(Freq8[[#This Row],[cuid]:[cuid]])-1)),#REF!,Customer_Revenue[10/8/2021]), ""))</f>
        <v>#REF!</v>
      </c>
      <c r="Y19" t="str" cm="1">
        <f t="array" ref="Y19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19" t="str" cm="1">
        <f t="array" ref="Z19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19" t="str" cm="1">
        <f t="array" ref="AA19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19" t="str" cm="1">
        <f t="array" ref="AB19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19" t="e" cm="1">
        <f t="array" ref="AC19">_xlfn.SINGLE(IF(WEEKDAY(Customer_Revenue[[#Headers],[10/15/2021]]) =Freq8[[#This Row],[Day]:[Day]], _xlfn.XLOOKUP(_xlfn.NUMBERVALUE(LEFT(Freq8[[#This Row],[cuid]:[cuid]], LEN(Freq8[[#This Row],[cuid]:[cuid]])-1)),#REF!,Customer_Revenue[10/15/2021]), ""))</f>
        <v>#REF!</v>
      </c>
      <c r="AD19" t="str" cm="1">
        <f t="array" ref="AD19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19" t="str" cm="1">
        <f t="array" ref="AE19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19" t="str" cm="1">
        <f t="array" ref="AF19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19" t="str" cm="1">
        <f t="array" ref="AG19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19" t="e" cm="1">
        <f t="array" ref="AH19">_xlfn.SINGLE(IF(WEEKDAY(Customer_Revenue[[#Headers],[10/22/2021]]) =Freq8[[#This Row],[Day]:[Day]], _xlfn.XLOOKUP(_xlfn.NUMBERVALUE(LEFT(Freq8[[#This Row],[cuid]:[cuid]], LEN(Freq8[[#This Row],[cuid]:[cuid]])-1)),#REF!,Customer_Revenue[10/22/2021]), ""))</f>
        <v>#REF!</v>
      </c>
      <c r="AI19" t="str" cm="1">
        <f t="array" ref="AI19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19" t="str" cm="1">
        <f t="array" ref="AJ19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19" t="str" cm="1">
        <f t="array" ref="AK19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19" t="str" cm="1">
        <f t="array" ref="AL19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19" t="e" cm="1">
        <f t="array" ref="AM19">_xlfn.SINGLE(IF(WEEKDAY(Customer_Revenue[[#Headers],[10/29/2021]]) =Freq8[[#This Row],[Day]:[Day]], _xlfn.XLOOKUP(_xlfn.NUMBERVALUE(LEFT(Freq8[[#This Row],[cuid]:[cuid]], LEN(Freq8[[#This Row],[cuid]:[cuid]])-1)),#REF!,Customer_Revenue[10/29/2021]), ""))</f>
        <v>#REF!</v>
      </c>
      <c r="AN19" t="str" cm="1">
        <f t="array" ref="AN19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19" t="str" cm="1">
        <f t="array" ref="AO19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19" t="str" cm="1">
        <f t="array" ref="AP19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19" t="str" cm="1">
        <f t="array" ref="AQ19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19" t="e" cm="1">
        <f t="array" ref="AR19">_xlfn.SINGLE(IF(WEEKDAY(Customer_Revenue[[#Headers],[11/5/2021]]) =Freq8[[#This Row],[Day]:[Day]], _xlfn.XLOOKUP(_xlfn.NUMBERVALUE(LEFT(Freq8[[#This Row],[cuid]:[cuid]], LEN(Freq8[[#This Row],[cuid]:[cuid]])-1)),#REF!,Customer_Revenue[11/5/2021]), ""))</f>
        <v>#REF!</v>
      </c>
      <c r="AS19" t="str" cm="1">
        <f t="array" ref="AS19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19" t="str" cm="1">
        <f t="array" ref="AT19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19" t="str" cm="1">
        <f t="array" ref="AU19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19" t="str" cm="1">
        <f t="array" ref="AV19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19" t="e" cm="1">
        <f t="array" ref="AW19">_xlfn.SINGLE(IF(WEEKDAY(Customer_Revenue[[#Headers],[11/12/2021]]) =Freq8[[#This Row],[Day]:[Day]], _xlfn.XLOOKUP(_xlfn.NUMBERVALUE(LEFT(Freq8[[#This Row],[cuid]:[cuid]], LEN(Freq8[[#This Row],[cuid]:[cuid]])-1)),#REF!,Customer_Revenue[11/12/2021]), ""))</f>
        <v>#REF!</v>
      </c>
      <c r="AX19" t="str" cm="1">
        <f t="array" ref="AX19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19" t="str" cm="1">
        <f t="array" ref="AY19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19" t="str" cm="1">
        <f t="array" ref="AZ19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19" t="str" cm="1">
        <f t="array" ref="BA19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19" t="e" cm="1">
        <f t="array" ref="BB19">_xlfn.SINGLE(IF(WEEKDAY(Customer_Revenue[[#Headers],[11/19/2021]]) =Freq8[[#This Row],[Day]:[Day]], _xlfn.XLOOKUP(_xlfn.NUMBERVALUE(LEFT(Freq8[[#This Row],[cuid]:[cuid]], LEN(Freq8[[#This Row],[cuid]:[cuid]])-1)),#REF!,Customer_Revenue[11/19/2021]), ""))</f>
        <v>#REF!</v>
      </c>
      <c r="BC19" t="str" cm="1">
        <f t="array" ref="BC19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19" t="str" cm="1">
        <f t="array" ref="BD19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19" t="str" cm="1">
        <f t="array" ref="BE19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19" t="str" cm="1">
        <f t="array" ref="BF19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19" t="e" cm="1">
        <f t="array" ref="BG19">_xlfn.SINGLE(IF(WEEKDAY(Customer_Revenue[[#Headers],[11/26/2021]]) =Freq8[[#This Row],[Day]:[Day]], _xlfn.XLOOKUP(_xlfn.NUMBERVALUE(LEFT(Freq8[[#This Row],[cuid]:[cuid]], LEN(Freq8[[#This Row],[cuid]:[cuid]])-1)),#REF!,Customer_Revenue[11/26/2021]), ""))</f>
        <v>#REF!</v>
      </c>
      <c r="BH19" t="str" cm="1">
        <f t="array" ref="BH19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19" t="str" cm="1">
        <f t="array" ref="BI19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19" t="str" cm="1">
        <f t="array" ref="BJ19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19" t="str" cm="1">
        <f t="array" ref="BK19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19" t="e" cm="1">
        <f t="array" ref="BL19">_xlfn.SINGLE(IF(WEEKDAY(Customer_Revenue[[#Headers],[12/3/2021]]) =Freq8[[#This Row],[Day]:[Day]], _xlfn.XLOOKUP(_xlfn.NUMBERVALUE(LEFT(Freq8[[#This Row],[cuid]:[cuid]], LEN(Freq8[[#This Row],[cuid]:[cuid]])-1)),#REF!,Customer_Revenue[12/3/2021]), ""))</f>
        <v>#REF!</v>
      </c>
      <c r="BM19" t="str" cm="1">
        <f t="array" ref="BM19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19" t="str" cm="1">
        <f t="array" ref="BN19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19" t="str" cm="1">
        <f t="array" ref="BO19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19" t="str" cm="1">
        <f t="array" ref="BP19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19" t="e" cm="1">
        <f t="array" ref="BQ19">_xlfn.SINGLE(IF(WEEKDAY(Customer_Revenue[[#Headers],[12/10/2021]]) =Freq8[[#This Row],[Day]:[Day]], _xlfn.XLOOKUP(_xlfn.NUMBERVALUE(LEFT(Freq8[[#This Row],[cuid]:[cuid]], LEN(Freq8[[#This Row],[cuid]:[cuid]])-1)),#REF!,Customer_Revenue[12/10/2021]), ""))</f>
        <v>#REF!</v>
      </c>
      <c r="BR19" t="str" cm="1">
        <f t="array" ref="BR19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19" t="str" cm="1">
        <f t="array" ref="BS19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19" t="str" cm="1">
        <f t="array" ref="BT19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19" t="str" cm="1">
        <f t="array" ref="BU19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19" t="e" cm="1">
        <f t="array" ref="BV19">_xlfn.SINGLE(IF(WEEKDAY(Customer_Revenue[[#Headers],[12/17/2021]]) =Freq8[[#This Row],[Day]:[Day]], _xlfn.XLOOKUP(_xlfn.NUMBERVALUE(LEFT(Freq8[[#This Row],[cuid]:[cuid]], LEN(Freq8[[#This Row],[cuid]:[cuid]])-1)),#REF!,Customer_Revenue[12/17/2021]), ""))</f>
        <v>#REF!</v>
      </c>
      <c r="BW19" t="str" cm="1">
        <f t="array" ref="BW19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19" t="str" cm="1">
        <f t="array" ref="BX19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19" t="str" cm="1">
        <f t="array" ref="BY19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19" t="str" cm="1">
        <f t="array" ref="BZ19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19" t="e" cm="1">
        <f t="array" ref="CA19">_xlfn.SINGLE(IF(WEEKDAY(Customer_Revenue[[#Headers],[12/24/2021]]) =Freq8[[#This Row],[Day]:[Day]], _xlfn.XLOOKUP(_xlfn.NUMBERVALUE(LEFT(Freq8[[#This Row],[cuid]:[cuid]], LEN(Freq8[[#This Row],[cuid]:[cuid]])-1)),#REF!,Customer_Revenue[12/24/2021]), ""))</f>
        <v>#REF!</v>
      </c>
      <c r="CB19" t="str" cm="1">
        <f t="array" ref="CB19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19" t="str" cm="1">
        <f t="array" ref="CC19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19" t="str" cm="1">
        <f t="array" ref="CD19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19" t="str" cm="1">
        <f t="array" ref="CE19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19" t="e" cm="1">
        <f t="array" ref="CF19">_xlfn.SINGLE(IF(WEEKDAY(Customer_Revenue[[#Headers],[12/31/2021]]) =Freq8[[#This Row],[Day]:[Day]], _xlfn.XLOOKUP(_xlfn.NUMBERVALUE(LEFT(Freq8[[#This Row],[cuid]:[cuid]], LEN(Freq8[[#This Row],[cuid]:[cuid]])-1)),#REF!,Customer_Revenue[12/31/2021]), ""))</f>
        <v>#REF!</v>
      </c>
      <c r="CG19" t="str" cm="1">
        <f t="array" ref="CG19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19" t="str" cm="1">
        <f t="array" ref="CH19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19" t="str" cm="1">
        <f t="array" ref="CI19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19" t="str" cm="1">
        <f t="array" ref="CJ19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19" t="e" cm="1">
        <f t="array" ref="CK19">_xlfn.SINGLE(IF(WEEKDAY(Customer_Revenue[[#Headers],[1/7/2022]]) =Freq8[[#This Row],[Day]:[Day]], _xlfn.XLOOKUP(_xlfn.NUMBERVALUE(LEFT(Freq8[[#This Row],[cuid]:[cuid]], LEN(Freq8[[#This Row],[cuid]:[cuid]])-1)),#REF!,Customer_Revenue[1/7/2022]), ""))</f>
        <v>#REF!</v>
      </c>
      <c r="CL19" t="str" cm="1">
        <f t="array" ref="CL19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19" t="str" cm="1">
        <f t="array" ref="CM19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19" t="str" cm="1">
        <f t="array" ref="CN19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19" t="str" cm="1">
        <f t="array" ref="CO19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19" t="e" cm="1">
        <f t="array" ref="CP19">_xlfn.SINGLE(IF(WEEKDAY(Customer_Revenue[[#Headers],[1/14/2022]]) =Freq8[[#This Row],[Day]:[Day]], _xlfn.XLOOKUP(_xlfn.NUMBERVALUE(LEFT(Freq8[[#This Row],[cuid]:[cuid]], LEN(Freq8[[#This Row],[cuid]:[cuid]])-1)),#REF!,Customer_Revenue[1/14/2022]), ""))</f>
        <v>#REF!</v>
      </c>
      <c r="CQ19" t="str" cm="1">
        <f t="array" ref="CQ19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19" t="str" cm="1">
        <f t="array" ref="CR19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19" t="str" cm="1">
        <f t="array" ref="CS19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19" t="str" cm="1">
        <f t="array" ref="CT19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19" t="e" cm="1">
        <f t="array" ref="CU19">_xlfn.SINGLE(IF(WEEKDAY(Customer_Revenue[[#Headers],[1/21/2022]]) =Freq8[[#This Row],[Day]:[Day]], _xlfn.XLOOKUP(_xlfn.NUMBERVALUE(LEFT(Freq8[[#This Row],[cuid]:[cuid]], LEN(Freq8[[#This Row],[cuid]:[cuid]])-1)),#REF!,Customer_Revenue[1/21/2022]), ""))</f>
        <v>#REF!</v>
      </c>
      <c r="CV19" t="str" cm="1">
        <f t="array" ref="CV19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19" t="str" cm="1">
        <f t="array" ref="CW19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19" t="str" cm="1">
        <f t="array" ref="CX19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19" t="str" cm="1">
        <f t="array" ref="CY19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19" t="e" cm="1">
        <f t="array" ref="CZ19">_xlfn.SINGLE(IF(WEEKDAY(Customer_Revenue[[#Headers],[1/28/2022]]) =Freq8[[#This Row],[Day]:[Day]], _xlfn.XLOOKUP(_xlfn.NUMBERVALUE(LEFT(Freq8[[#This Row],[cuid]:[cuid]], LEN(Freq8[[#This Row],[cuid]:[cuid]])-1)),#REF!,Customer_Revenue[1/28/2022]), ""))</f>
        <v>#REF!</v>
      </c>
      <c r="DA19" t="str" cm="1">
        <f t="array" ref="DA19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19" t="str" cm="1">
        <f t="array" ref="DB19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19" t="str" cm="1">
        <f t="array" ref="DC19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19" t="str" cm="1">
        <f t="array" ref="DD19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19" t="e" cm="1">
        <f t="array" ref="DE19">_xlfn.SINGLE(IF(WEEKDAY(Customer_Revenue[[#Headers],[2/4/2022]]) =Freq8[[#This Row],[Day]:[Day]], _xlfn.XLOOKUP(_xlfn.NUMBERVALUE(LEFT(Freq8[[#This Row],[cuid]:[cuid]], LEN(Freq8[[#This Row],[cuid]:[cuid]])-1)),#REF!,Customer_Revenue[2/4/2022]), ""))</f>
        <v>#REF!</v>
      </c>
      <c r="DF19" t="str" cm="1">
        <f t="array" ref="DF19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19" t="str" cm="1">
        <f t="array" ref="DG19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19" t="str" cm="1">
        <f t="array" ref="DH19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19" t="str" cm="1">
        <f t="array" ref="DI19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19" t="e" cm="1">
        <f t="array" ref="DJ19">_xlfn.SINGLE(IF(WEEKDAY(Customer_Revenue[[#Headers],[2/11/2022]]) =Freq8[[#This Row],[Day]:[Day]], _xlfn.XLOOKUP(_xlfn.NUMBERVALUE(LEFT(Freq8[[#This Row],[cuid]:[cuid]], LEN(Freq8[[#This Row],[cuid]:[cuid]])-1)),#REF!,Customer_Revenue[2/11/2022]), ""))</f>
        <v>#REF!</v>
      </c>
      <c r="DK19" t="str" cm="1">
        <f t="array" ref="DK19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19" t="str" cm="1">
        <f t="array" ref="DL19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19" t="str" cm="1">
        <f t="array" ref="DM19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19" t="str" cm="1">
        <f t="array" ref="DN19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19" t="e" cm="1">
        <f t="array" ref="DO19">_xlfn.SINGLE(IF(WEEKDAY(Customer_Revenue[[#Headers],[2/18/2022]]) =Freq8[[#This Row],[Day]:[Day]], _xlfn.XLOOKUP(_xlfn.NUMBERVALUE(LEFT(Freq8[[#This Row],[cuid]:[cuid]], LEN(Freq8[[#This Row],[cuid]:[cuid]])-1)),#REF!,Customer_Revenue[2/18/2022]), ""))</f>
        <v>#REF!</v>
      </c>
      <c r="DP19" t="str" cm="1">
        <f t="array" ref="DP19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19" t="str" cm="1">
        <f t="array" ref="DQ19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19" t="str" cm="1">
        <f t="array" ref="DR19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19" t="str" cm="1">
        <f t="array" ref="DS19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19" t="e" cm="1">
        <f t="array" ref="DT19">_xlfn.SINGLE(IF(WEEKDAY(Customer_Revenue[[#Headers],[2/25/2022]]) =Freq8[[#This Row],[Day]:[Day]], _xlfn.XLOOKUP(_xlfn.NUMBERVALUE(LEFT(Freq8[[#This Row],[cuid]:[cuid]], LEN(Freq8[[#This Row],[cuid]:[cuid]])-1)),#REF!,Customer_Revenue[2/25/2022]), ""))</f>
        <v>#REF!</v>
      </c>
      <c r="DU19" t="str" cm="1">
        <f t="array" ref="DU19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19" t="str" cm="1">
        <f t="array" ref="DV19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19" t="str" cm="1">
        <f t="array" ref="DW19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19" t="str" cm="1">
        <f t="array" ref="DX19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19" t="e" cm="1">
        <f t="array" ref="DY19">_xlfn.SINGLE(IF(WEEKDAY(Customer_Revenue[[#Headers],[3/4/2022]]) =Freq8[[#This Row],[Day]:[Day]], _xlfn.XLOOKUP(_xlfn.NUMBERVALUE(LEFT(Freq8[[#This Row],[cuid]:[cuid]], LEN(Freq8[[#This Row],[cuid]:[cuid]])-1)),#REF!,Customer_Revenue[3/4/2022]), ""))</f>
        <v>#REF!</v>
      </c>
      <c r="DZ19" t="str" cm="1">
        <f t="array" ref="DZ19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19" t="str" cm="1">
        <f t="array" ref="EA19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19" t="str" cm="1">
        <f t="array" ref="EB19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19" t="str" cm="1">
        <f t="array" ref="EC19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19" t="e" cm="1">
        <f t="array" ref="ED19">_xlfn.SINGLE(IF(WEEKDAY(Customer_Revenue[[#Headers],[3/11/2022]]) =Freq8[[#This Row],[Day]:[Day]], _xlfn.XLOOKUP(_xlfn.NUMBERVALUE(LEFT(Freq8[[#This Row],[cuid]:[cuid]], LEN(Freq8[[#This Row],[cuid]:[cuid]])-1)),#REF!,Customer_Revenue[3/11/2022]), ""))</f>
        <v>#REF!</v>
      </c>
      <c r="EE19" t="str" cm="1">
        <f t="array" ref="EE19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19" t="str" cm="1">
        <f t="array" ref="EF19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19" t="str" cm="1">
        <f t="array" ref="EG19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19" t="str" cm="1">
        <f t="array" ref="EH19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19" t="e" cm="1">
        <f t="array" ref="EI19">_xlfn.SINGLE(IF(WEEKDAY(Customer_Revenue[[#Headers],[3/18/2022]]) =Freq8[[#This Row],[Day]:[Day]], _xlfn.XLOOKUP(_xlfn.NUMBERVALUE(LEFT(Freq8[[#This Row],[cuid]:[cuid]], LEN(Freq8[[#This Row],[cuid]:[cuid]])-1)),#REF!,Customer_Revenue[3/18/2022]), ""))</f>
        <v>#REF!</v>
      </c>
      <c r="EJ19" t="str" cm="1">
        <f t="array" ref="EJ19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19" t="str" cm="1">
        <f t="array" ref="EK19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19" t="str" cm="1">
        <f t="array" ref="EL19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19" t="str" cm="1">
        <f t="array" ref="EM19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19" t="e" cm="1">
        <f t="array" ref="EN19">_xlfn.SINGLE(IF(WEEKDAY(Customer_Revenue[[#Headers],[3/25/2022]]) =Freq8[[#This Row],[Day]:[Day]], _xlfn.XLOOKUP(_xlfn.NUMBERVALUE(LEFT(Freq8[[#This Row],[cuid]:[cuid]], LEN(Freq8[[#This Row],[cuid]:[cuid]])-1)),#REF!,Customer_Revenue[3/25/2022]), ""))</f>
        <v>#REF!</v>
      </c>
      <c r="EO19" t="str" cm="1">
        <f t="array" ref="EO19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19" t="str" cm="1">
        <f t="array" ref="EP19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19" t="str" cm="1">
        <f t="array" ref="EQ19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19" t="str" cm="1">
        <f t="array" ref="ER19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19" t="e" cm="1">
        <f t="array" ref="ES19">_xlfn.SINGLE(IF(WEEKDAY(Customer_Revenue[[#Headers],[4/1/2022]]) =Freq8[[#This Row],[Day]:[Day]], _xlfn.XLOOKUP(_xlfn.NUMBERVALUE(LEFT(Freq8[[#This Row],[cuid]:[cuid]], LEN(Freq8[[#This Row],[cuid]:[cuid]])-1)),#REF!,Customer_Revenue[4/1/2022]), ""))</f>
        <v>#REF!</v>
      </c>
      <c r="ET19" t="str" cm="1">
        <f t="array" ref="ET19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19" t="str" cm="1">
        <f t="array" ref="EU19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19" t="str" cm="1">
        <f t="array" ref="EV19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19" t="str" cm="1">
        <f t="array" ref="EW19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19" t="e" cm="1">
        <f t="array" ref="EX19">_xlfn.SINGLE(IF(WEEKDAY(Customer_Revenue[[#Headers],[4/8/2022]]) =Freq8[[#This Row],[Day]:[Day]], _xlfn.XLOOKUP(_xlfn.NUMBERVALUE(LEFT(Freq8[[#This Row],[cuid]:[cuid]], LEN(Freq8[[#This Row],[cuid]:[cuid]])-1)),#REF!,Customer_Revenue[4/8/2022]), ""))</f>
        <v>#REF!</v>
      </c>
      <c r="EY19" t="str" cm="1">
        <f t="array" ref="EY19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19" t="str" cm="1">
        <f t="array" ref="EZ19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19" t="str" cm="1">
        <f t="array" ref="FA19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19" t="str" cm="1">
        <f t="array" ref="FB19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19" t="e" cm="1">
        <f t="array" ref="FC19">_xlfn.SINGLE(IF(WEEKDAY(Customer_Revenue[[#Headers],[4/15/2022]]) =Freq8[[#This Row],[Day]:[Day]], _xlfn.XLOOKUP(_xlfn.NUMBERVALUE(LEFT(Freq8[[#This Row],[cuid]:[cuid]], LEN(Freq8[[#This Row],[cuid]:[cuid]])-1)),#REF!,Customer_Revenue[4/15/2022]), ""))</f>
        <v>#REF!</v>
      </c>
      <c r="FD19" t="str" cm="1">
        <f t="array" ref="FD19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19" t="str" cm="1">
        <f t="array" ref="FE19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19" t="str" cm="1">
        <f t="array" ref="FF19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19" t="str" cm="1">
        <f t="array" ref="FG19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19" t="e" cm="1">
        <f t="array" ref="FH19">_xlfn.SINGLE(IF(WEEKDAY(Customer_Revenue[[#Headers],[4/22/2022]]) =Freq8[[#This Row],[Day]:[Day]], _xlfn.XLOOKUP(_xlfn.NUMBERVALUE(LEFT(Freq8[[#This Row],[cuid]:[cuid]], LEN(Freq8[[#This Row],[cuid]:[cuid]])-1)),#REF!,Customer_Revenue[4/22/2022]), ""))</f>
        <v>#REF!</v>
      </c>
      <c r="FI19" t="str" cm="1">
        <f t="array" ref="FI19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19" t="str" cm="1">
        <f t="array" ref="FJ19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19" t="str" cm="1">
        <f t="array" ref="FK19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19" t="str" cm="1">
        <f t="array" ref="FL19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19" t="e" cm="1">
        <f t="array" ref="FM19">_xlfn.SINGLE(IF(WEEKDAY(Customer_Revenue[[#Headers],[4/29/2022]]) =Freq8[[#This Row],[Day]:[Day]], _xlfn.XLOOKUP(_xlfn.NUMBERVALUE(LEFT(Freq8[[#This Row],[cuid]:[cuid]], LEN(Freq8[[#This Row],[cuid]:[cuid]])-1)),#REF!,Customer_Revenue[4/29/2022]), ""))</f>
        <v>#REF!</v>
      </c>
      <c r="FN19" t="str" cm="1">
        <f t="array" ref="FN19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19" t="str" cm="1">
        <f t="array" ref="FO19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19" t="str" cm="1">
        <f t="array" ref="FP19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19" t="str" cm="1">
        <f t="array" ref="FQ19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19" t="e" cm="1">
        <f t="array" ref="FR19">_xlfn.SINGLE(IF(WEEKDAY(Customer_Revenue[[#Headers],[5/6/2022]]) =Freq8[[#This Row],[Day]:[Day]], _xlfn.XLOOKUP(_xlfn.NUMBERVALUE(LEFT(Freq8[[#This Row],[cuid]:[cuid]], LEN(Freq8[[#This Row],[cuid]:[cuid]])-1)),#REF!,Customer_Revenue[5/6/2022]), ""))</f>
        <v>#REF!</v>
      </c>
      <c r="FS19" t="str" cm="1">
        <f t="array" ref="FS19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19" t="str" cm="1">
        <f t="array" ref="FT19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19" t="str" cm="1">
        <f t="array" ref="FU19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19" t="str" cm="1">
        <f t="array" ref="FV19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19" t="e" cm="1">
        <f t="array" ref="FW19">_xlfn.SINGLE(IF(WEEKDAY(Customer_Revenue[[#Headers],[5/13/2022]]) =Freq8[[#This Row],[Day]:[Day]], _xlfn.XLOOKUP(_xlfn.NUMBERVALUE(LEFT(Freq8[[#This Row],[cuid]:[cuid]], LEN(Freq8[[#This Row],[cuid]:[cuid]])-1)),#REF!,Customer_Revenue[5/13/2022]), ""))</f>
        <v>#REF!</v>
      </c>
      <c r="FX19" t="str" cm="1">
        <f t="array" ref="FX19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19" t="str" cm="1">
        <f t="array" ref="FY19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19" t="str" cm="1">
        <f t="array" ref="FZ19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19" t="str" cm="1">
        <f t="array" ref="GA19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19" t="e" cm="1">
        <f t="array" ref="GB19">_xlfn.SINGLE(IF(WEEKDAY(Customer_Revenue[[#Headers],[5/20/2022]]) =Freq8[[#This Row],[Day]:[Day]], _xlfn.XLOOKUP(_xlfn.NUMBERVALUE(LEFT(Freq8[[#This Row],[cuid]:[cuid]], LEN(Freq8[[#This Row],[cuid]:[cuid]])-1)),#REF!,Customer_Revenue[5/20/2022]), ""))</f>
        <v>#REF!</v>
      </c>
      <c r="GC19" t="str" cm="1">
        <f t="array" ref="GC19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19" t="str" cm="1">
        <f t="array" ref="GD19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19" t="str" cm="1">
        <f t="array" ref="GE19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19" t="str" cm="1">
        <f t="array" ref="GF19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19" t="e" cm="1">
        <f t="array" ref="GG19">_xlfn.SINGLE(IF(WEEKDAY(Customer_Revenue[[#Headers],[5/27/2022]]) =Freq8[[#This Row],[Day]:[Day]], _xlfn.XLOOKUP(_xlfn.NUMBERVALUE(LEFT(Freq8[[#This Row],[cuid]:[cuid]], LEN(Freq8[[#This Row],[cuid]:[cuid]])-1)),#REF!,Customer_Revenue[5/27/2022]), ""))</f>
        <v>#REF!</v>
      </c>
      <c r="GH19" t="str" cm="1">
        <f t="array" ref="GH19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19" t="str" cm="1">
        <f t="array" ref="GI19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19" t="str" cm="1">
        <f t="array" ref="GJ19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19" t="str" cm="1">
        <f t="array" ref="GK19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19" t="e" cm="1">
        <f t="array" ref="GL19">_xlfn.SINGLE(IF(WEEKDAY(Customer_Revenue[[#Headers],[6/3/2022]]) =Freq8[[#This Row],[Day]:[Day]], _xlfn.XLOOKUP(_xlfn.NUMBERVALUE(LEFT(Freq8[[#This Row],[cuid]:[cuid]], LEN(Freq8[[#This Row],[cuid]:[cuid]])-1)),#REF!,Customer_Revenue[6/3/2022]), ""))</f>
        <v>#REF!</v>
      </c>
      <c r="GM19" t="str" cm="1">
        <f t="array" ref="GM19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19" t="str" cm="1">
        <f t="array" ref="GN19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19" t="str" cm="1">
        <f t="array" ref="GO19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19" t="str" cm="1">
        <f t="array" ref="GP19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19" t="e" cm="1">
        <f t="array" ref="GQ19">_xlfn.SINGLE(IF(WEEKDAY(Customer_Revenue[[#Headers],[6/10/2022]]) =Freq8[[#This Row],[Day]:[Day]], _xlfn.XLOOKUP(_xlfn.NUMBERVALUE(LEFT(Freq8[[#This Row],[cuid]:[cuid]], LEN(Freq8[[#This Row],[cuid]:[cuid]])-1)),#REF!,Customer_Revenue[6/10/2022]), ""))</f>
        <v>#REF!</v>
      </c>
      <c r="GR19" t="str" cm="1">
        <f t="array" ref="GR19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19" t="str" cm="1">
        <f t="array" ref="GS19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19" t="str" cm="1">
        <f t="array" ref="GT19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19" t="str" cm="1">
        <f t="array" ref="GU19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19" t="e" cm="1">
        <f t="array" ref="GV19">_xlfn.SINGLE(IF(WEEKDAY(Customer_Revenue[[#Headers],[6/17/2022]]) =Freq8[[#This Row],[Day]:[Day]], _xlfn.XLOOKUP(_xlfn.NUMBERVALUE(LEFT(Freq8[[#This Row],[cuid]:[cuid]], LEN(Freq8[[#This Row],[cuid]:[cuid]])-1)),#REF!,Customer_Revenue[6/17/2022]), ""))</f>
        <v>#REF!</v>
      </c>
      <c r="GW19" t="str" cm="1">
        <f t="array" ref="GW19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19" t="str" cm="1">
        <f t="array" ref="GX19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19" t="str" cm="1">
        <f t="array" ref="GY19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19" t="str" cm="1">
        <f t="array" ref="GZ19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19" t="e" cm="1">
        <f t="array" ref="HA19">_xlfn.SINGLE(IF(WEEKDAY(Customer_Revenue[[#Headers],[6/24/2022]]) =Freq8[[#This Row],[Day]:[Day]], _xlfn.XLOOKUP(_xlfn.NUMBERVALUE(LEFT(Freq8[[#This Row],[cuid]:[cuid]], LEN(Freq8[[#This Row],[cuid]:[cuid]])-1)),#REF!,Customer_Revenue[6/24/2022]), ""))</f>
        <v>#REF!</v>
      </c>
      <c r="HB19" t="str" cm="1">
        <f t="array" ref="HB19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19" t="str" cm="1">
        <f t="array" ref="HC19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19" t="str" cm="1">
        <f t="array" ref="HD19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19" t="str" cm="1">
        <f t="array" ref="HE19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20" spans="1:213" x14ac:dyDescent="0.3">
      <c r="A20" s="15" t="s">
        <v>231</v>
      </c>
      <c r="B20" s="16">
        <f>MATCH(RIGHT(Freq8[[#This Row],[cuid]], 1),{"M","T","W","R","F"},0)+1</f>
        <v>2</v>
      </c>
      <c r="C20" s="7">
        <f>IFERROR(AVERAGEIF(Freq8[[#This Row],[1/3/2022]:[3/31/2022]], "&gt;0"), 0)</f>
        <v>0</v>
      </c>
      <c r="D20" s="8">
        <f>IFERROR(AVEDEV(Freq8[[#This Row],[1/3/2022]:[3/31/2022]]),0)</f>
        <v>0</v>
      </c>
      <c r="E20" s="8">
        <f>IFERROR(MAX(0,Freq8[[#This Row],[Q1 Mean]]-Freq8[[#This Row],[Q1 Mean Absolute Deviation]]),0)</f>
        <v>0</v>
      </c>
      <c r="F20" s="8">
        <f>IFERROR(Freq8[[#This Row],[Q1 Mean]]+Freq8[[#This Row],[Q1 Mean Absolute Deviation]],0)</f>
        <v>0</v>
      </c>
      <c r="G20" s="7">
        <f>IFERROR(AVERAGEIF(Freq8[[#This Row],[4/1/2022]:[6/30/2022]], "&gt;0"),0)</f>
        <v>0</v>
      </c>
      <c r="H20" s="8">
        <f>IFERROR(AVEDEV(Freq8[[#This Row],[4/1/2022]:[6/30/2022]]),0)</f>
        <v>0</v>
      </c>
      <c r="I20" s="8">
        <f>IFERROR(MAX(0,Freq8[[#This Row],[Q2 Mean]]-Freq8[[#This Row],[Q2 Mean Absolute Deviation]]),0)</f>
        <v>0</v>
      </c>
      <c r="J20" s="8">
        <f>IFERROR(Freq8[[#This Row],[Q2 Mean]]+Freq8[[#This Row],[Q2 Mean Absolute Deviation]],0)</f>
        <v>0</v>
      </c>
      <c r="K20" s="7">
        <f>IFERROR(AVERAGEIF(#REF!, "&gt;0"),0)</f>
        <v>0</v>
      </c>
      <c r="L20" s="8">
        <f>IFERROR(AVEDEV(#REF!),0)</f>
        <v>0</v>
      </c>
      <c r="M20" s="8">
        <f>IFERROR(MAX(0,Freq8[[#This Row],[Q3 Mean]]-Freq8[[#This Row],[Q3 Mean Absolute Deviation]]),0)</f>
        <v>0</v>
      </c>
      <c r="N20" s="8">
        <f>IFERROR(Freq8[[#This Row],[Q3 Mean]]+Freq8[[#This Row],[Q3 Mean Absolute Deviation]],0)</f>
        <v>0</v>
      </c>
      <c r="O20" s="7">
        <f>IFERROR(AVERAGEIF(Freq8[[#This Row],[10/1/2021]:[3/31/2022]], "&gt;0"),0)</f>
        <v>0</v>
      </c>
      <c r="P20" s="8">
        <f>IFERROR(AVEDEV(Freq8[[#This Row],[10/1/2021]:[3/31/2022]]),0)</f>
        <v>0</v>
      </c>
      <c r="Q20" s="8">
        <f>IFERROR(MAX(0,Freq8[[#This Row],[Q4 Mean]]-Freq8[[#This Row],[Q4 Mean Absolute Deviation]]),0)</f>
        <v>0</v>
      </c>
      <c r="R20" s="8">
        <f>IFERROR(Freq8[[#This Row],[Q4 Mean]]+Freq8[[#This Row],[Q4 Mean Absolute Deviation]],0)</f>
        <v>0</v>
      </c>
      <c r="S20" t="str" cm="1">
        <f t="array" ref="S20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20" t="e" cm="1">
        <f t="array" ref="T20">_xlfn.SINGLE(IF(WEEKDAY(Customer_Revenue[[#Headers],[10/4/2021]]) =Freq8[[#This Row],[Day]:[Day]], _xlfn.XLOOKUP(_xlfn.NUMBERVALUE(LEFT(Freq8[[#This Row],[cuid]:[cuid]], LEN(Freq8[[#This Row],[cuid]:[cuid]])-1)),#REF!,Customer_Revenue[10/4/2021]), ""))</f>
        <v>#REF!</v>
      </c>
      <c r="U20" t="str" cm="1">
        <f t="array" ref="U20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20" t="str" cm="1">
        <f t="array" ref="V20">_xlfn.SINGLE(IF(WEEKDAY(Customer_Revenue[[#Headers],[10/6/2021]]) =Freq8[[#This Row],[Day]:[Day]], _xlfn.XLOOKUP(_xlfn.NUMBERVALUE(LEFT(Freq8[[#This Row],[cuid]:[cuid]], LEN(Freq8[[#This Row],[cuid]:[cuid]])-1)),#REF!,Customer_Revenue[10/6/2021]), ""))</f>
        <v/>
      </c>
      <c r="W20" t="str" cm="1">
        <f t="array" ref="W20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20" t="str" cm="1">
        <f t="array" ref="X20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20" t="e" cm="1">
        <f t="array" ref="Y20">_xlfn.SINGLE(IF(WEEKDAY(Customer_Revenue[[#Headers],[10/11/2021]]) =Freq8[[#This Row],[Day]:[Day]], _xlfn.XLOOKUP(_xlfn.NUMBERVALUE(LEFT(Freq8[[#This Row],[cuid]:[cuid]], LEN(Freq8[[#This Row],[cuid]:[cuid]])-1)),#REF!,Customer_Revenue[10/11/2021]), ""))</f>
        <v>#REF!</v>
      </c>
      <c r="Z20" t="str" cm="1">
        <f t="array" ref="Z20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20" t="str" cm="1">
        <f t="array" ref="AA20">_xlfn.SINGLE(IF(WEEKDAY(Customer_Revenue[[#Headers],[10/13/2021]]) =Freq8[[#This Row],[Day]:[Day]], _xlfn.XLOOKUP(_xlfn.NUMBERVALUE(LEFT(Freq8[[#This Row],[cuid]:[cuid]], LEN(Freq8[[#This Row],[cuid]:[cuid]])-1)),#REF!,Customer_Revenue[10/13/2021]), ""))</f>
        <v/>
      </c>
      <c r="AB20" t="str" cm="1">
        <f t="array" ref="AB20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20" t="str" cm="1">
        <f t="array" ref="AC20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20" t="e" cm="1">
        <f t="array" ref="AD20">_xlfn.SINGLE(IF(WEEKDAY(Customer_Revenue[[#Headers],[10/18/2021]]) =Freq8[[#This Row],[Day]:[Day]], _xlfn.XLOOKUP(_xlfn.NUMBERVALUE(LEFT(Freq8[[#This Row],[cuid]:[cuid]], LEN(Freq8[[#This Row],[cuid]:[cuid]])-1)),#REF!,Customer_Revenue[10/18/2021]), ""))</f>
        <v>#REF!</v>
      </c>
      <c r="AE20" t="str" cm="1">
        <f t="array" ref="AE20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20" t="str" cm="1">
        <f t="array" ref="AF20">_xlfn.SINGLE(IF(WEEKDAY(Customer_Revenue[[#Headers],[10/20/2021]]) =Freq8[[#This Row],[Day]:[Day]], _xlfn.XLOOKUP(_xlfn.NUMBERVALUE(LEFT(Freq8[[#This Row],[cuid]:[cuid]], LEN(Freq8[[#This Row],[cuid]:[cuid]])-1)),#REF!,Customer_Revenue[10/20/2021]), ""))</f>
        <v/>
      </c>
      <c r="AG20" t="str" cm="1">
        <f t="array" ref="AG20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20" t="str" cm="1">
        <f t="array" ref="AH20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20" t="e" cm="1">
        <f t="array" ref="AI20">_xlfn.SINGLE(IF(WEEKDAY(Customer_Revenue[[#Headers],[10/25/2021]]) =Freq8[[#This Row],[Day]:[Day]], _xlfn.XLOOKUP(_xlfn.NUMBERVALUE(LEFT(Freq8[[#This Row],[cuid]:[cuid]], LEN(Freq8[[#This Row],[cuid]:[cuid]])-1)),#REF!,Customer_Revenue[10/25/2021]), ""))</f>
        <v>#REF!</v>
      </c>
      <c r="AJ20" t="str" cm="1">
        <f t="array" ref="AJ20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20" t="str" cm="1">
        <f t="array" ref="AK20">_xlfn.SINGLE(IF(WEEKDAY(Customer_Revenue[[#Headers],[10/27/2021]]) =Freq8[[#This Row],[Day]:[Day]], _xlfn.XLOOKUP(_xlfn.NUMBERVALUE(LEFT(Freq8[[#This Row],[cuid]:[cuid]], LEN(Freq8[[#This Row],[cuid]:[cuid]])-1)),#REF!,Customer_Revenue[10/27/2021]), ""))</f>
        <v/>
      </c>
      <c r="AL20" t="str" cm="1">
        <f t="array" ref="AL20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20" t="str" cm="1">
        <f t="array" ref="AM20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20" t="e" cm="1">
        <f t="array" ref="AN20">_xlfn.SINGLE(IF(WEEKDAY(Customer_Revenue[[#Headers],[11/1/2021]]) =Freq8[[#This Row],[Day]:[Day]], _xlfn.XLOOKUP(_xlfn.NUMBERVALUE(LEFT(Freq8[[#This Row],[cuid]:[cuid]], LEN(Freq8[[#This Row],[cuid]:[cuid]])-1)),#REF!,Customer_Revenue[11/1/2021]), ""))</f>
        <v>#REF!</v>
      </c>
      <c r="AO20" t="str" cm="1">
        <f t="array" ref="AO20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20" t="str" cm="1">
        <f t="array" ref="AP20">_xlfn.SINGLE(IF(WEEKDAY(Customer_Revenue[[#Headers],[11/3/2021]]) =Freq8[[#This Row],[Day]:[Day]], _xlfn.XLOOKUP(_xlfn.NUMBERVALUE(LEFT(Freq8[[#This Row],[cuid]:[cuid]], LEN(Freq8[[#This Row],[cuid]:[cuid]])-1)),#REF!,Customer_Revenue[11/3/2021]), ""))</f>
        <v/>
      </c>
      <c r="AQ20" t="str" cm="1">
        <f t="array" ref="AQ20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20" t="str" cm="1">
        <f t="array" ref="AR20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20" t="e" cm="1">
        <f t="array" ref="AS20">_xlfn.SINGLE(IF(WEEKDAY(Customer_Revenue[[#Headers],[11/8/2021]]) =Freq8[[#This Row],[Day]:[Day]], _xlfn.XLOOKUP(_xlfn.NUMBERVALUE(LEFT(Freq8[[#This Row],[cuid]:[cuid]], LEN(Freq8[[#This Row],[cuid]:[cuid]])-1)),#REF!,Customer_Revenue[11/8/2021]), ""))</f>
        <v>#REF!</v>
      </c>
      <c r="AT20" t="str" cm="1">
        <f t="array" ref="AT20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20" t="str" cm="1">
        <f t="array" ref="AU20">_xlfn.SINGLE(IF(WEEKDAY(Customer_Revenue[[#Headers],[11/10/2021]]) =Freq8[[#This Row],[Day]:[Day]], _xlfn.XLOOKUP(_xlfn.NUMBERVALUE(LEFT(Freq8[[#This Row],[cuid]:[cuid]], LEN(Freq8[[#This Row],[cuid]:[cuid]])-1)),#REF!,Customer_Revenue[11/10/2021]), ""))</f>
        <v/>
      </c>
      <c r="AV20" t="str" cm="1">
        <f t="array" ref="AV20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20" t="str" cm="1">
        <f t="array" ref="AW20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20" t="e" cm="1">
        <f t="array" ref="AX20">_xlfn.SINGLE(IF(WEEKDAY(Customer_Revenue[[#Headers],[11/15/2021]]) =Freq8[[#This Row],[Day]:[Day]], _xlfn.XLOOKUP(_xlfn.NUMBERVALUE(LEFT(Freq8[[#This Row],[cuid]:[cuid]], LEN(Freq8[[#This Row],[cuid]:[cuid]])-1)),#REF!,Customer_Revenue[11/15/2021]), ""))</f>
        <v>#REF!</v>
      </c>
      <c r="AY20" t="str" cm="1">
        <f t="array" ref="AY20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20" t="str" cm="1">
        <f t="array" ref="AZ20">_xlfn.SINGLE(IF(WEEKDAY(Customer_Revenue[[#Headers],[11/17/2021]]) =Freq8[[#This Row],[Day]:[Day]], _xlfn.XLOOKUP(_xlfn.NUMBERVALUE(LEFT(Freq8[[#This Row],[cuid]:[cuid]], LEN(Freq8[[#This Row],[cuid]:[cuid]])-1)),#REF!,Customer_Revenue[11/17/2021]), ""))</f>
        <v/>
      </c>
      <c r="BA20" t="str" cm="1">
        <f t="array" ref="BA20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20" t="str" cm="1">
        <f t="array" ref="BB20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20" t="e" cm="1">
        <f t="array" ref="BC20">_xlfn.SINGLE(IF(WEEKDAY(Customer_Revenue[[#Headers],[11/22/2021]]) =Freq8[[#This Row],[Day]:[Day]], _xlfn.XLOOKUP(_xlfn.NUMBERVALUE(LEFT(Freq8[[#This Row],[cuid]:[cuid]], LEN(Freq8[[#This Row],[cuid]:[cuid]])-1)),#REF!,Customer_Revenue[11/22/2021]), ""))</f>
        <v>#REF!</v>
      </c>
      <c r="BD20" t="str" cm="1">
        <f t="array" ref="BD20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20" t="str" cm="1">
        <f t="array" ref="BE20">_xlfn.SINGLE(IF(WEEKDAY(Customer_Revenue[[#Headers],[11/24/2021]]) =Freq8[[#This Row],[Day]:[Day]], _xlfn.XLOOKUP(_xlfn.NUMBERVALUE(LEFT(Freq8[[#This Row],[cuid]:[cuid]], LEN(Freq8[[#This Row],[cuid]:[cuid]])-1)),#REF!,Customer_Revenue[11/24/2021]), ""))</f>
        <v/>
      </c>
      <c r="BF20" t="str" cm="1">
        <f t="array" ref="BF20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20" t="str" cm="1">
        <f t="array" ref="BG20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20" t="e" cm="1">
        <f t="array" ref="BH20">_xlfn.SINGLE(IF(WEEKDAY(Customer_Revenue[[#Headers],[11/29/2021]]) =Freq8[[#This Row],[Day]:[Day]], _xlfn.XLOOKUP(_xlfn.NUMBERVALUE(LEFT(Freq8[[#This Row],[cuid]:[cuid]], LEN(Freq8[[#This Row],[cuid]:[cuid]])-1)),#REF!,Customer_Revenue[11/29/2021]), ""))</f>
        <v>#REF!</v>
      </c>
      <c r="BI20" t="str" cm="1">
        <f t="array" ref="BI20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20" t="str" cm="1">
        <f t="array" ref="BJ20">_xlfn.SINGLE(IF(WEEKDAY(Customer_Revenue[[#Headers],[12/1/2021]]) =Freq8[[#This Row],[Day]:[Day]], _xlfn.XLOOKUP(_xlfn.NUMBERVALUE(LEFT(Freq8[[#This Row],[cuid]:[cuid]], LEN(Freq8[[#This Row],[cuid]:[cuid]])-1)),#REF!,Customer_Revenue[12/1/2021]), ""))</f>
        <v/>
      </c>
      <c r="BK20" t="str" cm="1">
        <f t="array" ref="BK20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20" t="str" cm="1">
        <f t="array" ref="BL20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20" t="e" cm="1">
        <f t="array" ref="BM20">_xlfn.SINGLE(IF(WEEKDAY(Customer_Revenue[[#Headers],[12/6/2021]]) =Freq8[[#This Row],[Day]:[Day]], _xlfn.XLOOKUP(_xlfn.NUMBERVALUE(LEFT(Freq8[[#This Row],[cuid]:[cuid]], LEN(Freq8[[#This Row],[cuid]:[cuid]])-1)),#REF!,Customer_Revenue[12/6/2021]), ""))</f>
        <v>#REF!</v>
      </c>
      <c r="BN20" t="str" cm="1">
        <f t="array" ref="BN20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20" t="str" cm="1">
        <f t="array" ref="BO20">_xlfn.SINGLE(IF(WEEKDAY(Customer_Revenue[[#Headers],[12/8/2021]]) =Freq8[[#This Row],[Day]:[Day]], _xlfn.XLOOKUP(_xlfn.NUMBERVALUE(LEFT(Freq8[[#This Row],[cuid]:[cuid]], LEN(Freq8[[#This Row],[cuid]:[cuid]])-1)),#REF!,Customer_Revenue[12/8/2021]), ""))</f>
        <v/>
      </c>
      <c r="BP20" t="str" cm="1">
        <f t="array" ref="BP20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20" t="str" cm="1">
        <f t="array" ref="BQ20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20" t="e" cm="1">
        <f t="array" ref="BR20">_xlfn.SINGLE(IF(WEEKDAY(Customer_Revenue[[#Headers],[12/13/2021]]) =Freq8[[#This Row],[Day]:[Day]], _xlfn.XLOOKUP(_xlfn.NUMBERVALUE(LEFT(Freq8[[#This Row],[cuid]:[cuid]], LEN(Freq8[[#This Row],[cuid]:[cuid]])-1)),#REF!,Customer_Revenue[12/13/2021]), ""))</f>
        <v>#REF!</v>
      </c>
      <c r="BS20" t="str" cm="1">
        <f t="array" ref="BS20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20" t="str" cm="1">
        <f t="array" ref="BT20">_xlfn.SINGLE(IF(WEEKDAY(Customer_Revenue[[#Headers],[12/15/2021]]) =Freq8[[#This Row],[Day]:[Day]], _xlfn.XLOOKUP(_xlfn.NUMBERVALUE(LEFT(Freq8[[#This Row],[cuid]:[cuid]], LEN(Freq8[[#This Row],[cuid]:[cuid]])-1)),#REF!,Customer_Revenue[12/15/2021]), ""))</f>
        <v/>
      </c>
      <c r="BU20" t="str" cm="1">
        <f t="array" ref="BU20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20" t="str" cm="1">
        <f t="array" ref="BV20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20" t="e" cm="1">
        <f t="array" ref="BW20">_xlfn.SINGLE(IF(WEEKDAY(Customer_Revenue[[#Headers],[12/20/2021]]) =Freq8[[#This Row],[Day]:[Day]], _xlfn.XLOOKUP(_xlfn.NUMBERVALUE(LEFT(Freq8[[#This Row],[cuid]:[cuid]], LEN(Freq8[[#This Row],[cuid]:[cuid]])-1)),#REF!,Customer_Revenue[12/20/2021]), ""))</f>
        <v>#REF!</v>
      </c>
      <c r="BX20" t="str" cm="1">
        <f t="array" ref="BX20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20" t="str" cm="1">
        <f t="array" ref="BY20">_xlfn.SINGLE(IF(WEEKDAY(Customer_Revenue[[#Headers],[12/22/2021]]) =Freq8[[#This Row],[Day]:[Day]], _xlfn.XLOOKUP(_xlfn.NUMBERVALUE(LEFT(Freq8[[#This Row],[cuid]:[cuid]], LEN(Freq8[[#This Row],[cuid]:[cuid]])-1)),#REF!,Customer_Revenue[12/22/2021]), ""))</f>
        <v/>
      </c>
      <c r="BZ20" t="str" cm="1">
        <f t="array" ref="BZ20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20" t="str" cm="1">
        <f t="array" ref="CA20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20" t="e" cm="1">
        <f t="array" ref="CB20">_xlfn.SINGLE(IF(WEEKDAY(Customer_Revenue[[#Headers],[12/27/2021]]) =Freq8[[#This Row],[Day]:[Day]], _xlfn.XLOOKUP(_xlfn.NUMBERVALUE(LEFT(Freq8[[#This Row],[cuid]:[cuid]], LEN(Freq8[[#This Row],[cuid]:[cuid]])-1)),#REF!,Customer_Revenue[12/27/2021]), ""))</f>
        <v>#REF!</v>
      </c>
      <c r="CC20" t="str" cm="1">
        <f t="array" ref="CC20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20" t="str" cm="1">
        <f t="array" ref="CD20">_xlfn.SINGLE(IF(WEEKDAY(Customer_Revenue[[#Headers],[12/29/2021]]) =Freq8[[#This Row],[Day]:[Day]], _xlfn.XLOOKUP(_xlfn.NUMBERVALUE(LEFT(Freq8[[#This Row],[cuid]:[cuid]], LEN(Freq8[[#This Row],[cuid]:[cuid]])-1)),#REF!,Customer_Revenue[12/29/2021]), ""))</f>
        <v/>
      </c>
      <c r="CE20" t="str" cm="1">
        <f t="array" ref="CE20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20" t="str" cm="1">
        <f t="array" ref="CF20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20" t="e" cm="1">
        <f t="array" ref="CG20">_xlfn.SINGLE(IF(WEEKDAY(Customer_Revenue[[#Headers],[1/3/2022]]) =Freq8[[#This Row],[Day]:[Day]], _xlfn.XLOOKUP(_xlfn.NUMBERVALUE(LEFT(Freq8[[#This Row],[cuid]:[cuid]], LEN(Freq8[[#This Row],[cuid]:[cuid]])-1)),#REF!,Customer_Revenue[1/3/2022]), ""))</f>
        <v>#REF!</v>
      </c>
      <c r="CH20" t="str" cm="1">
        <f t="array" ref="CH20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20" t="str" cm="1">
        <f t="array" ref="CI20">_xlfn.SINGLE(IF(WEEKDAY(Customer_Revenue[[#Headers],[1/5/2022]]) =Freq8[[#This Row],[Day]:[Day]], _xlfn.XLOOKUP(_xlfn.NUMBERVALUE(LEFT(Freq8[[#This Row],[cuid]:[cuid]], LEN(Freq8[[#This Row],[cuid]:[cuid]])-1)),#REF!,Customer_Revenue[1/5/2022]), ""))</f>
        <v/>
      </c>
      <c r="CJ20" t="str" cm="1">
        <f t="array" ref="CJ20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20" t="str" cm="1">
        <f t="array" ref="CK20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20" t="e" cm="1">
        <f t="array" ref="CL20">_xlfn.SINGLE(IF(WEEKDAY(Customer_Revenue[[#Headers],[1/10/2022]]) =Freq8[[#This Row],[Day]:[Day]], _xlfn.XLOOKUP(_xlfn.NUMBERVALUE(LEFT(Freq8[[#This Row],[cuid]:[cuid]], LEN(Freq8[[#This Row],[cuid]:[cuid]])-1)),#REF!,Customer_Revenue[1/10/2022]), ""))</f>
        <v>#REF!</v>
      </c>
      <c r="CM20" t="str" cm="1">
        <f t="array" ref="CM20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20" t="str" cm="1">
        <f t="array" ref="CN20">_xlfn.SINGLE(IF(WEEKDAY(Customer_Revenue[[#Headers],[1/12/2022]]) =Freq8[[#This Row],[Day]:[Day]], _xlfn.XLOOKUP(_xlfn.NUMBERVALUE(LEFT(Freq8[[#This Row],[cuid]:[cuid]], LEN(Freq8[[#This Row],[cuid]:[cuid]])-1)),#REF!,Customer_Revenue[1/12/2022]), ""))</f>
        <v/>
      </c>
      <c r="CO20" t="str" cm="1">
        <f t="array" ref="CO20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20" t="str" cm="1">
        <f t="array" ref="CP20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20" t="e" cm="1">
        <f t="array" ref="CQ20">_xlfn.SINGLE(IF(WEEKDAY(Customer_Revenue[[#Headers],[1/17/2022]]) =Freq8[[#This Row],[Day]:[Day]], _xlfn.XLOOKUP(_xlfn.NUMBERVALUE(LEFT(Freq8[[#This Row],[cuid]:[cuid]], LEN(Freq8[[#This Row],[cuid]:[cuid]])-1)),#REF!,Customer_Revenue[1/17/2022]), ""))</f>
        <v>#REF!</v>
      </c>
      <c r="CR20" t="str" cm="1">
        <f t="array" ref="CR20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20" t="str" cm="1">
        <f t="array" ref="CS20">_xlfn.SINGLE(IF(WEEKDAY(Customer_Revenue[[#Headers],[1/19/2022]]) =Freq8[[#This Row],[Day]:[Day]], _xlfn.XLOOKUP(_xlfn.NUMBERVALUE(LEFT(Freq8[[#This Row],[cuid]:[cuid]], LEN(Freq8[[#This Row],[cuid]:[cuid]])-1)),#REF!,Customer_Revenue[1/19/2022]), ""))</f>
        <v/>
      </c>
      <c r="CT20" t="str" cm="1">
        <f t="array" ref="CT20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20" t="str" cm="1">
        <f t="array" ref="CU20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20" t="e" cm="1">
        <f t="array" ref="CV20">_xlfn.SINGLE(IF(WEEKDAY(Customer_Revenue[[#Headers],[1/24/2022]]) =Freq8[[#This Row],[Day]:[Day]], _xlfn.XLOOKUP(_xlfn.NUMBERVALUE(LEFT(Freq8[[#This Row],[cuid]:[cuid]], LEN(Freq8[[#This Row],[cuid]:[cuid]])-1)),#REF!,Customer_Revenue[1/24/2022]), ""))</f>
        <v>#REF!</v>
      </c>
      <c r="CW20" t="str" cm="1">
        <f t="array" ref="CW20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20" t="str" cm="1">
        <f t="array" ref="CX20">_xlfn.SINGLE(IF(WEEKDAY(Customer_Revenue[[#Headers],[1/26/2022]]) =Freq8[[#This Row],[Day]:[Day]], _xlfn.XLOOKUP(_xlfn.NUMBERVALUE(LEFT(Freq8[[#This Row],[cuid]:[cuid]], LEN(Freq8[[#This Row],[cuid]:[cuid]])-1)),#REF!,Customer_Revenue[1/26/2022]), ""))</f>
        <v/>
      </c>
      <c r="CY20" t="str" cm="1">
        <f t="array" ref="CY20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20" t="str" cm="1">
        <f t="array" ref="CZ20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20" t="e" cm="1">
        <f t="array" ref="DA20">_xlfn.SINGLE(IF(WEEKDAY(Customer_Revenue[[#Headers],[1/31/2022]]) =Freq8[[#This Row],[Day]:[Day]], _xlfn.XLOOKUP(_xlfn.NUMBERVALUE(LEFT(Freq8[[#This Row],[cuid]:[cuid]], LEN(Freq8[[#This Row],[cuid]:[cuid]])-1)),#REF!,Customer_Revenue[1/31/2022]), ""))</f>
        <v>#REF!</v>
      </c>
      <c r="DB20" t="str" cm="1">
        <f t="array" ref="DB20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20" t="str" cm="1">
        <f t="array" ref="DC20">_xlfn.SINGLE(IF(WEEKDAY(Customer_Revenue[[#Headers],[2/2/2022]]) =Freq8[[#This Row],[Day]:[Day]], _xlfn.XLOOKUP(_xlfn.NUMBERVALUE(LEFT(Freq8[[#This Row],[cuid]:[cuid]], LEN(Freq8[[#This Row],[cuid]:[cuid]])-1)),#REF!,Customer_Revenue[2/2/2022]), ""))</f>
        <v/>
      </c>
      <c r="DD20" t="str" cm="1">
        <f t="array" ref="DD20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20" t="str" cm="1">
        <f t="array" ref="DE20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20" t="e" cm="1">
        <f t="array" ref="DF20">_xlfn.SINGLE(IF(WEEKDAY(Customer_Revenue[[#Headers],[2/7/2022]]) =Freq8[[#This Row],[Day]:[Day]], _xlfn.XLOOKUP(_xlfn.NUMBERVALUE(LEFT(Freq8[[#This Row],[cuid]:[cuid]], LEN(Freq8[[#This Row],[cuid]:[cuid]])-1)),#REF!,Customer_Revenue[2/7/2022]), ""))</f>
        <v>#REF!</v>
      </c>
      <c r="DG20" t="str" cm="1">
        <f t="array" ref="DG20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20" t="str" cm="1">
        <f t="array" ref="DH20">_xlfn.SINGLE(IF(WEEKDAY(Customer_Revenue[[#Headers],[2/9/2022]]) =Freq8[[#This Row],[Day]:[Day]], _xlfn.XLOOKUP(_xlfn.NUMBERVALUE(LEFT(Freq8[[#This Row],[cuid]:[cuid]], LEN(Freq8[[#This Row],[cuid]:[cuid]])-1)),#REF!,Customer_Revenue[2/9/2022]), ""))</f>
        <v/>
      </c>
      <c r="DI20" t="str" cm="1">
        <f t="array" ref="DI20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20" t="str" cm="1">
        <f t="array" ref="DJ20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20" t="e" cm="1">
        <f t="array" ref="DK20">_xlfn.SINGLE(IF(WEEKDAY(Customer_Revenue[[#Headers],[2/14/2022]]) =Freq8[[#This Row],[Day]:[Day]], _xlfn.XLOOKUP(_xlfn.NUMBERVALUE(LEFT(Freq8[[#This Row],[cuid]:[cuid]], LEN(Freq8[[#This Row],[cuid]:[cuid]])-1)),#REF!,Customer_Revenue[2/14/2022]), ""))</f>
        <v>#REF!</v>
      </c>
      <c r="DL20" t="str" cm="1">
        <f t="array" ref="DL20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20" t="str" cm="1">
        <f t="array" ref="DM20">_xlfn.SINGLE(IF(WEEKDAY(Customer_Revenue[[#Headers],[2/16/2022]]) =Freq8[[#This Row],[Day]:[Day]], _xlfn.XLOOKUP(_xlfn.NUMBERVALUE(LEFT(Freq8[[#This Row],[cuid]:[cuid]], LEN(Freq8[[#This Row],[cuid]:[cuid]])-1)),#REF!,Customer_Revenue[2/16/2022]), ""))</f>
        <v/>
      </c>
      <c r="DN20" t="str" cm="1">
        <f t="array" ref="DN20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20" t="str" cm="1">
        <f t="array" ref="DO20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20" t="e" cm="1">
        <f t="array" ref="DP20">_xlfn.SINGLE(IF(WEEKDAY(Customer_Revenue[[#Headers],[2/21/2022]]) =Freq8[[#This Row],[Day]:[Day]], _xlfn.XLOOKUP(_xlfn.NUMBERVALUE(LEFT(Freq8[[#This Row],[cuid]:[cuid]], LEN(Freq8[[#This Row],[cuid]:[cuid]])-1)),#REF!,Customer_Revenue[2/21/2022]), ""))</f>
        <v>#REF!</v>
      </c>
      <c r="DQ20" t="str" cm="1">
        <f t="array" ref="DQ20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20" t="str" cm="1">
        <f t="array" ref="DR20">_xlfn.SINGLE(IF(WEEKDAY(Customer_Revenue[[#Headers],[2/23/2022]]) =Freq8[[#This Row],[Day]:[Day]], _xlfn.XLOOKUP(_xlfn.NUMBERVALUE(LEFT(Freq8[[#This Row],[cuid]:[cuid]], LEN(Freq8[[#This Row],[cuid]:[cuid]])-1)),#REF!,Customer_Revenue[2/23/2022]), ""))</f>
        <v/>
      </c>
      <c r="DS20" t="str" cm="1">
        <f t="array" ref="DS20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20" t="str" cm="1">
        <f t="array" ref="DT20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20" t="e" cm="1">
        <f t="array" ref="DU20">_xlfn.SINGLE(IF(WEEKDAY(Customer_Revenue[[#Headers],[2/28/2022]]) =Freq8[[#This Row],[Day]:[Day]], _xlfn.XLOOKUP(_xlfn.NUMBERVALUE(LEFT(Freq8[[#This Row],[cuid]:[cuid]], LEN(Freq8[[#This Row],[cuid]:[cuid]])-1)),#REF!,Customer_Revenue[2/28/2022]), ""))</f>
        <v>#REF!</v>
      </c>
      <c r="DV20" t="str" cm="1">
        <f t="array" ref="DV20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20" t="str" cm="1">
        <f t="array" ref="DW20">_xlfn.SINGLE(IF(WEEKDAY(Customer_Revenue[[#Headers],[3/2/2022]]) =Freq8[[#This Row],[Day]:[Day]], _xlfn.XLOOKUP(_xlfn.NUMBERVALUE(LEFT(Freq8[[#This Row],[cuid]:[cuid]], LEN(Freq8[[#This Row],[cuid]:[cuid]])-1)),#REF!,Customer_Revenue[3/2/2022]), ""))</f>
        <v/>
      </c>
      <c r="DX20" t="str" cm="1">
        <f t="array" ref="DX20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20" t="str" cm="1">
        <f t="array" ref="DY20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20" t="e" cm="1">
        <f t="array" ref="DZ20">_xlfn.SINGLE(IF(WEEKDAY(Customer_Revenue[[#Headers],[3/7/2022]]) =Freq8[[#This Row],[Day]:[Day]], _xlfn.XLOOKUP(_xlfn.NUMBERVALUE(LEFT(Freq8[[#This Row],[cuid]:[cuid]], LEN(Freq8[[#This Row],[cuid]:[cuid]])-1)),#REF!,Customer_Revenue[3/7/2022]), ""))</f>
        <v>#REF!</v>
      </c>
      <c r="EA20" t="str" cm="1">
        <f t="array" ref="EA20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20" t="str" cm="1">
        <f t="array" ref="EB20">_xlfn.SINGLE(IF(WEEKDAY(Customer_Revenue[[#Headers],[3/9/2022]]) =Freq8[[#This Row],[Day]:[Day]], _xlfn.XLOOKUP(_xlfn.NUMBERVALUE(LEFT(Freq8[[#This Row],[cuid]:[cuid]], LEN(Freq8[[#This Row],[cuid]:[cuid]])-1)),#REF!,Customer_Revenue[3/9/2022]), ""))</f>
        <v/>
      </c>
      <c r="EC20" t="str" cm="1">
        <f t="array" ref="EC20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20" t="str" cm="1">
        <f t="array" ref="ED20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20" t="e" cm="1">
        <f t="array" ref="EE20">_xlfn.SINGLE(IF(WEEKDAY(Customer_Revenue[[#Headers],[3/14/2022]]) =Freq8[[#This Row],[Day]:[Day]], _xlfn.XLOOKUP(_xlfn.NUMBERVALUE(LEFT(Freq8[[#This Row],[cuid]:[cuid]], LEN(Freq8[[#This Row],[cuid]:[cuid]])-1)),#REF!,Customer_Revenue[3/14/2022]), ""))</f>
        <v>#REF!</v>
      </c>
      <c r="EF20" t="str" cm="1">
        <f t="array" ref="EF20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20" t="str" cm="1">
        <f t="array" ref="EG20">_xlfn.SINGLE(IF(WEEKDAY(Customer_Revenue[[#Headers],[3/16/2022]]) =Freq8[[#This Row],[Day]:[Day]], _xlfn.XLOOKUP(_xlfn.NUMBERVALUE(LEFT(Freq8[[#This Row],[cuid]:[cuid]], LEN(Freq8[[#This Row],[cuid]:[cuid]])-1)),#REF!,Customer_Revenue[3/16/2022]), ""))</f>
        <v/>
      </c>
      <c r="EH20" t="str" cm="1">
        <f t="array" ref="EH20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20" t="str" cm="1">
        <f t="array" ref="EI20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20" t="e" cm="1">
        <f t="array" ref="EJ20">_xlfn.SINGLE(IF(WEEKDAY(Customer_Revenue[[#Headers],[3/21/2022]]) =Freq8[[#This Row],[Day]:[Day]], _xlfn.XLOOKUP(_xlfn.NUMBERVALUE(LEFT(Freq8[[#This Row],[cuid]:[cuid]], LEN(Freq8[[#This Row],[cuid]:[cuid]])-1)),#REF!,Customer_Revenue[3/21/2022]), ""))</f>
        <v>#REF!</v>
      </c>
      <c r="EK20" t="str" cm="1">
        <f t="array" ref="EK20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20" t="str" cm="1">
        <f t="array" ref="EL20">_xlfn.SINGLE(IF(WEEKDAY(Customer_Revenue[[#Headers],[3/23/2022]]) =Freq8[[#This Row],[Day]:[Day]], _xlfn.XLOOKUP(_xlfn.NUMBERVALUE(LEFT(Freq8[[#This Row],[cuid]:[cuid]], LEN(Freq8[[#This Row],[cuid]:[cuid]])-1)),#REF!,Customer_Revenue[3/23/2022]), ""))</f>
        <v/>
      </c>
      <c r="EM20" t="str" cm="1">
        <f t="array" ref="EM20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20" t="str" cm="1">
        <f t="array" ref="EN20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20" t="e" cm="1">
        <f t="array" ref="EO20">_xlfn.SINGLE(IF(WEEKDAY(Customer_Revenue[[#Headers],[3/28/2022]]) =Freq8[[#This Row],[Day]:[Day]], _xlfn.XLOOKUP(_xlfn.NUMBERVALUE(LEFT(Freq8[[#This Row],[cuid]:[cuid]], LEN(Freq8[[#This Row],[cuid]:[cuid]])-1)),#REF!,Customer_Revenue[3/28/2022]), ""))</f>
        <v>#REF!</v>
      </c>
      <c r="EP20" t="str" cm="1">
        <f t="array" ref="EP20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20" t="str" cm="1">
        <f t="array" ref="EQ20">_xlfn.SINGLE(IF(WEEKDAY(Customer_Revenue[[#Headers],[3/30/2022]]) =Freq8[[#This Row],[Day]:[Day]], _xlfn.XLOOKUP(_xlfn.NUMBERVALUE(LEFT(Freq8[[#This Row],[cuid]:[cuid]], LEN(Freq8[[#This Row],[cuid]:[cuid]])-1)),#REF!,Customer_Revenue[3/30/2022]), ""))</f>
        <v/>
      </c>
      <c r="ER20" t="str" cm="1">
        <f t="array" ref="ER20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20" t="str" cm="1">
        <f t="array" ref="ES20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20" t="e" cm="1">
        <f t="array" ref="ET20">_xlfn.SINGLE(IF(WEEKDAY(Customer_Revenue[[#Headers],[4/4/2022]]) =Freq8[[#This Row],[Day]:[Day]], _xlfn.XLOOKUP(_xlfn.NUMBERVALUE(LEFT(Freq8[[#This Row],[cuid]:[cuid]], LEN(Freq8[[#This Row],[cuid]:[cuid]])-1)),#REF!,Customer_Revenue[4/4/2022]), ""))</f>
        <v>#REF!</v>
      </c>
      <c r="EU20" t="str" cm="1">
        <f t="array" ref="EU20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20" t="str" cm="1">
        <f t="array" ref="EV20">_xlfn.SINGLE(IF(WEEKDAY(Customer_Revenue[[#Headers],[4/6/2022]]) =Freq8[[#This Row],[Day]:[Day]], _xlfn.XLOOKUP(_xlfn.NUMBERVALUE(LEFT(Freq8[[#This Row],[cuid]:[cuid]], LEN(Freq8[[#This Row],[cuid]:[cuid]])-1)),#REF!,Customer_Revenue[4/6/2022]), ""))</f>
        <v/>
      </c>
      <c r="EW20" t="str" cm="1">
        <f t="array" ref="EW20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20" t="str" cm="1">
        <f t="array" ref="EX20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20" t="e" cm="1">
        <f t="array" ref="EY20">_xlfn.SINGLE(IF(WEEKDAY(Customer_Revenue[[#Headers],[4/11/2022]]) =Freq8[[#This Row],[Day]:[Day]], _xlfn.XLOOKUP(_xlfn.NUMBERVALUE(LEFT(Freq8[[#This Row],[cuid]:[cuid]], LEN(Freq8[[#This Row],[cuid]:[cuid]])-1)),#REF!,Customer_Revenue[4/11/2022]), ""))</f>
        <v>#REF!</v>
      </c>
      <c r="EZ20" t="str" cm="1">
        <f t="array" ref="EZ20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20" t="str" cm="1">
        <f t="array" ref="FA20">_xlfn.SINGLE(IF(WEEKDAY(Customer_Revenue[[#Headers],[4/13/2022]]) =Freq8[[#This Row],[Day]:[Day]], _xlfn.XLOOKUP(_xlfn.NUMBERVALUE(LEFT(Freq8[[#This Row],[cuid]:[cuid]], LEN(Freq8[[#This Row],[cuid]:[cuid]])-1)),#REF!,Customer_Revenue[4/13/2022]), ""))</f>
        <v/>
      </c>
      <c r="FB20" t="str" cm="1">
        <f t="array" ref="FB20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20" t="str" cm="1">
        <f t="array" ref="FC20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20" t="e" cm="1">
        <f t="array" ref="FD20">_xlfn.SINGLE(IF(WEEKDAY(Customer_Revenue[[#Headers],[4/18/2022]]) =Freq8[[#This Row],[Day]:[Day]], _xlfn.XLOOKUP(_xlfn.NUMBERVALUE(LEFT(Freq8[[#This Row],[cuid]:[cuid]], LEN(Freq8[[#This Row],[cuid]:[cuid]])-1)),#REF!,Customer_Revenue[4/18/2022]), ""))</f>
        <v>#REF!</v>
      </c>
      <c r="FE20" t="str" cm="1">
        <f t="array" ref="FE20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20" t="str" cm="1">
        <f t="array" ref="FF20">_xlfn.SINGLE(IF(WEEKDAY(Customer_Revenue[[#Headers],[4/20/2022]]) =Freq8[[#This Row],[Day]:[Day]], _xlfn.XLOOKUP(_xlfn.NUMBERVALUE(LEFT(Freq8[[#This Row],[cuid]:[cuid]], LEN(Freq8[[#This Row],[cuid]:[cuid]])-1)),#REF!,Customer_Revenue[4/20/2022]), ""))</f>
        <v/>
      </c>
      <c r="FG20" t="str" cm="1">
        <f t="array" ref="FG20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20" t="str" cm="1">
        <f t="array" ref="FH20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20" t="e" cm="1">
        <f t="array" ref="FI20">_xlfn.SINGLE(IF(WEEKDAY(Customer_Revenue[[#Headers],[4/25/2022]]) =Freq8[[#This Row],[Day]:[Day]], _xlfn.XLOOKUP(_xlfn.NUMBERVALUE(LEFT(Freq8[[#This Row],[cuid]:[cuid]], LEN(Freq8[[#This Row],[cuid]:[cuid]])-1)),#REF!,Customer_Revenue[4/25/2022]), ""))</f>
        <v>#REF!</v>
      </c>
      <c r="FJ20" t="str" cm="1">
        <f t="array" ref="FJ20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20" t="str" cm="1">
        <f t="array" ref="FK20">_xlfn.SINGLE(IF(WEEKDAY(Customer_Revenue[[#Headers],[4/27/2022]]) =Freq8[[#This Row],[Day]:[Day]], _xlfn.XLOOKUP(_xlfn.NUMBERVALUE(LEFT(Freq8[[#This Row],[cuid]:[cuid]], LEN(Freq8[[#This Row],[cuid]:[cuid]])-1)),#REF!,Customer_Revenue[4/27/2022]), ""))</f>
        <v/>
      </c>
      <c r="FL20" t="str" cm="1">
        <f t="array" ref="FL20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20" t="str" cm="1">
        <f t="array" ref="FM20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20" t="e" cm="1">
        <f t="array" ref="FN20">_xlfn.SINGLE(IF(WEEKDAY(Customer_Revenue[[#Headers],[5/2/2022]]) =Freq8[[#This Row],[Day]:[Day]], _xlfn.XLOOKUP(_xlfn.NUMBERVALUE(LEFT(Freq8[[#This Row],[cuid]:[cuid]], LEN(Freq8[[#This Row],[cuid]:[cuid]])-1)),#REF!,Customer_Revenue[5/2/2022]), ""))</f>
        <v>#REF!</v>
      </c>
      <c r="FO20" t="str" cm="1">
        <f t="array" ref="FO20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20" t="str" cm="1">
        <f t="array" ref="FP20">_xlfn.SINGLE(IF(WEEKDAY(Customer_Revenue[[#Headers],[5/4/2022]]) =Freq8[[#This Row],[Day]:[Day]], _xlfn.XLOOKUP(_xlfn.NUMBERVALUE(LEFT(Freq8[[#This Row],[cuid]:[cuid]], LEN(Freq8[[#This Row],[cuid]:[cuid]])-1)),#REF!,Customer_Revenue[5/4/2022]), ""))</f>
        <v/>
      </c>
      <c r="FQ20" t="str" cm="1">
        <f t="array" ref="FQ20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20" t="str" cm="1">
        <f t="array" ref="FR20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20" t="e" cm="1">
        <f t="array" ref="FS20">_xlfn.SINGLE(IF(WEEKDAY(Customer_Revenue[[#Headers],[5/9/2022]]) =Freq8[[#This Row],[Day]:[Day]], _xlfn.XLOOKUP(_xlfn.NUMBERVALUE(LEFT(Freq8[[#This Row],[cuid]:[cuid]], LEN(Freq8[[#This Row],[cuid]:[cuid]])-1)),#REF!,Customer_Revenue[5/9/2022]), ""))</f>
        <v>#REF!</v>
      </c>
      <c r="FT20" t="str" cm="1">
        <f t="array" ref="FT20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20" t="str" cm="1">
        <f t="array" ref="FU20">_xlfn.SINGLE(IF(WEEKDAY(Customer_Revenue[[#Headers],[5/11/2022]]) =Freq8[[#This Row],[Day]:[Day]], _xlfn.XLOOKUP(_xlfn.NUMBERVALUE(LEFT(Freq8[[#This Row],[cuid]:[cuid]], LEN(Freq8[[#This Row],[cuid]:[cuid]])-1)),#REF!,Customer_Revenue[5/11/2022]), ""))</f>
        <v/>
      </c>
      <c r="FV20" t="str" cm="1">
        <f t="array" ref="FV20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20" t="str" cm="1">
        <f t="array" ref="FW20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20" t="e" cm="1">
        <f t="array" ref="FX20">_xlfn.SINGLE(IF(WEEKDAY(Customer_Revenue[[#Headers],[5/16/2022]]) =Freq8[[#This Row],[Day]:[Day]], _xlfn.XLOOKUP(_xlfn.NUMBERVALUE(LEFT(Freq8[[#This Row],[cuid]:[cuid]], LEN(Freq8[[#This Row],[cuid]:[cuid]])-1)),#REF!,Customer_Revenue[5/16/2022]), ""))</f>
        <v>#REF!</v>
      </c>
      <c r="FY20" t="str" cm="1">
        <f t="array" ref="FY20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20" t="str" cm="1">
        <f t="array" ref="FZ20">_xlfn.SINGLE(IF(WEEKDAY(Customer_Revenue[[#Headers],[5/18/2022]]) =Freq8[[#This Row],[Day]:[Day]], _xlfn.XLOOKUP(_xlfn.NUMBERVALUE(LEFT(Freq8[[#This Row],[cuid]:[cuid]], LEN(Freq8[[#This Row],[cuid]:[cuid]])-1)),#REF!,Customer_Revenue[5/18/2022]), ""))</f>
        <v/>
      </c>
      <c r="GA20" t="str" cm="1">
        <f t="array" ref="GA20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20" t="str" cm="1">
        <f t="array" ref="GB20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20" t="e" cm="1">
        <f t="array" ref="GC20">_xlfn.SINGLE(IF(WEEKDAY(Customer_Revenue[[#Headers],[5/23/2022]]) =Freq8[[#This Row],[Day]:[Day]], _xlfn.XLOOKUP(_xlfn.NUMBERVALUE(LEFT(Freq8[[#This Row],[cuid]:[cuid]], LEN(Freq8[[#This Row],[cuid]:[cuid]])-1)),#REF!,Customer_Revenue[5/23/2022]), ""))</f>
        <v>#REF!</v>
      </c>
      <c r="GD20" t="str" cm="1">
        <f t="array" ref="GD20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20" t="str" cm="1">
        <f t="array" ref="GE20">_xlfn.SINGLE(IF(WEEKDAY(Customer_Revenue[[#Headers],[5/25/2022]]) =Freq8[[#This Row],[Day]:[Day]], _xlfn.XLOOKUP(_xlfn.NUMBERVALUE(LEFT(Freq8[[#This Row],[cuid]:[cuid]], LEN(Freq8[[#This Row],[cuid]:[cuid]])-1)),#REF!,Customer_Revenue[5/25/2022]), ""))</f>
        <v/>
      </c>
      <c r="GF20" t="str" cm="1">
        <f t="array" ref="GF20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20" t="str" cm="1">
        <f t="array" ref="GG20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20" t="e" cm="1">
        <f t="array" ref="GH20">_xlfn.SINGLE(IF(WEEKDAY(Customer_Revenue[[#Headers],[5/30/2022]]) =Freq8[[#This Row],[Day]:[Day]], _xlfn.XLOOKUP(_xlfn.NUMBERVALUE(LEFT(Freq8[[#This Row],[cuid]:[cuid]], LEN(Freq8[[#This Row],[cuid]:[cuid]])-1)),#REF!,Customer_Revenue[5/30/2022]), ""))</f>
        <v>#REF!</v>
      </c>
      <c r="GI20" t="str" cm="1">
        <f t="array" ref="GI20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20" t="str" cm="1">
        <f t="array" ref="GJ20">_xlfn.SINGLE(IF(WEEKDAY(Customer_Revenue[[#Headers],[6/1/2022]]) =Freq8[[#This Row],[Day]:[Day]], _xlfn.XLOOKUP(_xlfn.NUMBERVALUE(LEFT(Freq8[[#This Row],[cuid]:[cuid]], LEN(Freq8[[#This Row],[cuid]:[cuid]])-1)),#REF!,Customer_Revenue[6/1/2022]), ""))</f>
        <v/>
      </c>
      <c r="GK20" t="str" cm="1">
        <f t="array" ref="GK20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20" t="str" cm="1">
        <f t="array" ref="GL20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20" t="e" cm="1">
        <f t="array" ref="GM20">_xlfn.SINGLE(IF(WEEKDAY(Customer_Revenue[[#Headers],[6/6/2022]]) =Freq8[[#This Row],[Day]:[Day]], _xlfn.XLOOKUP(_xlfn.NUMBERVALUE(LEFT(Freq8[[#This Row],[cuid]:[cuid]], LEN(Freq8[[#This Row],[cuid]:[cuid]])-1)),#REF!,Customer_Revenue[6/6/2022]), ""))</f>
        <v>#REF!</v>
      </c>
      <c r="GN20" t="str" cm="1">
        <f t="array" ref="GN20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20" t="str" cm="1">
        <f t="array" ref="GO20">_xlfn.SINGLE(IF(WEEKDAY(Customer_Revenue[[#Headers],[6/8/2022]]) =Freq8[[#This Row],[Day]:[Day]], _xlfn.XLOOKUP(_xlfn.NUMBERVALUE(LEFT(Freq8[[#This Row],[cuid]:[cuid]], LEN(Freq8[[#This Row],[cuid]:[cuid]])-1)),#REF!,Customer_Revenue[6/8/2022]), ""))</f>
        <v/>
      </c>
      <c r="GP20" t="str" cm="1">
        <f t="array" ref="GP20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20" t="str" cm="1">
        <f t="array" ref="GQ20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20" t="e" cm="1">
        <f t="array" ref="GR20">_xlfn.SINGLE(IF(WEEKDAY(Customer_Revenue[[#Headers],[6/13/2022]]) =Freq8[[#This Row],[Day]:[Day]], _xlfn.XLOOKUP(_xlfn.NUMBERVALUE(LEFT(Freq8[[#This Row],[cuid]:[cuid]], LEN(Freq8[[#This Row],[cuid]:[cuid]])-1)),#REF!,Customer_Revenue[6/13/2022]), ""))</f>
        <v>#REF!</v>
      </c>
      <c r="GS20" t="str" cm="1">
        <f t="array" ref="GS20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20" t="str" cm="1">
        <f t="array" ref="GT20">_xlfn.SINGLE(IF(WEEKDAY(Customer_Revenue[[#Headers],[6/15/2022]]) =Freq8[[#This Row],[Day]:[Day]], _xlfn.XLOOKUP(_xlfn.NUMBERVALUE(LEFT(Freq8[[#This Row],[cuid]:[cuid]], LEN(Freq8[[#This Row],[cuid]:[cuid]])-1)),#REF!,Customer_Revenue[6/15/2022]), ""))</f>
        <v/>
      </c>
      <c r="GU20" t="str" cm="1">
        <f t="array" ref="GU20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20" t="str" cm="1">
        <f t="array" ref="GV20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20" t="e" cm="1">
        <f t="array" ref="GW20">_xlfn.SINGLE(IF(WEEKDAY(Customer_Revenue[[#Headers],[6/20/2022]]) =Freq8[[#This Row],[Day]:[Day]], _xlfn.XLOOKUP(_xlfn.NUMBERVALUE(LEFT(Freq8[[#This Row],[cuid]:[cuid]], LEN(Freq8[[#This Row],[cuid]:[cuid]])-1)),#REF!,Customer_Revenue[6/20/2022]), ""))</f>
        <v>#REF!</v>
      </c>
      <c r="GX20" t="str" cm="1">
        <f t="array" ref="GX20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20" t="str" cm="1">
        <f t="array" ref="GY20">_xlfn.SINGLE(IF(WEEKDAY(Customer_Revenue[[#Headers],[6/22/2022]]) =Freq8[[#This Row],[Day]:[Day]], _xlfn.XLOOKUP(_xlfn.NUMBERVALUE(LEFT(Freq8[[#This Row],[cuid]:[cuid]], LEN(Freq8[[#This Row],[cuid]:[cuid]])-1)),#REF!,Customer_Revenue[6/22/2022]), ""))</f>
        <v/>
      </c>
      <c r="GZ20" t="str" cm="1">
        <f t="array" ref="GZ20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20" t="str" cm="1">
        <f t="array" ref="HA20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20" t="e" cm="1">
        <f t="array" ref="HB20">_xlfn.SINGLE(IF(WEEKDAY(Customer_Revenue[[#Headers],[6/27/2022]]) =Freq8[[#This Row],[Day]:[Day]], _xlfn.XLOOKUP(_xlfn.NUMBERVALUE(LEFT(Freq8[[#This Row],[cuid]:[cuid]], LEN(Freq8[[#This Row],[cuid]:[cuid]])-1)),#REF!,Customer_Revenue[6/27/2022]), ""))</f>
        <v>#REF!</v>
      </c>
      <c r="HC20" t="str" cm="1">
        <f t="array" ref="HC20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20" t="str" cm="1">
        <f t="array" ref="HD20">_xlfn.SINGLE(IF(WEEKDAY(Customer_Revenue[[#Headers],[6/29/2022]]) =Freq8[[#This Row],[Day]:[Day]], _xlfn.XLOOKUP(_xlfn.NUMBERVALUE(LEFT(Freq8[[#This Row],[cuid]:[cuid]], LEN(Freq8[[#This Row],[cuid]:[cuid]])-1)),#REF!,Customer_Revenue[6/29/2022]), ""))</f>
        <v/>
      </c>
      <c r="HE20" t="str" cm="1">
        <f t="array" ref="HE20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  <row r="21" spans="1:213" x14ac:dyDescent="0.3">
      <c r="A21" s="15" t="s">
        <v>232</v>
      </c>
      <c r="B21" s="16">
        <f>MATCH(RIGHT(Freq8[[#This Row],[cuid]], 1),{"M","T","W","R","F"},0)+1</f>
        <v>4</v>
      </c>
      <c r="C21" s="7">
        <f>IFERROR(AVERAGEIF(Freq8[[#This Row],[1/3/2022]:[3/31/2022]], "&gt;0"), 0)</f>
        <v>0</v>
      </c>
      <c r="D21" s="8">
        <f>IFERROR(AVEDEV(Freq8[[#This Row],[1/3/2022]:[3/31/2022]]),0)</f>
        <v>0</v>
      </c>
      <c r="E21" s="8">
        <f>IFERROR(MAX(0,Freq8[[#This Row],[Q1 Mean]]-Freq8[[#This Row],[Q1 Mean Absolute Deviation]]),0)</f>
        <v>0</v>
      </c>
      <c r="F21" s="8">
        <f>IFERROR(Freq8[[#This Row],[Q1 Mean]]+Freq8[[#This Row],[Q1 Mean Absolute Deviation]],0)</f>
        <v>0</v>
      </c>
      <c r="G21" s="7">
        <f>IFERROR(AVERAGEIF(Freq8[[#This Row],[4/1/2022]:[6/30/2022]], "&gt;0"),0)</f>
        <v>0</v>
      </c>
      <c r="H21" s="8">
        <f>IFERROR(AVEDEV(Freq8[[#This Row],[4/1/2022]:[6/30/2022]]),0)</f>
        <v>0</v>
      </c>
      <c r="I21" s="8">
        <f>IFERROR(MAX(0,Freq8[[#This Row],[Q2 Mean]]-Freq8[[#This Row],[Q2 Mean Absolute Deviation]]),0)</f>
        <v>0</v>
      </c>
      <c r="J21" s="8">
        <f>IFERROR(Freq8[[#This Row],[Q2 Mean]]+Freq8[[#This Row],[Q2 Mean Absolute Deviation]],0)</f>
        <v>0</v>
      </c>
      <c r="K21" s="7">
        <f>IFERROR(AVERAGEIF(#REF!, "&gt;0"),0)</f>
        <v>0</v>
      </c>
      <c r="L21" s="8">
        <f>IFERROR(AVEDEV(#REF!),0)</f>
        <v>0</v>
      </c>
      <c r="M21" s="8">
        <f>IFERROR(MAX(0,Freq8[[#This Row],[Q3 Mean]]-Freq8[[#This Row],[Q3 Mean Absolute Deviation]]),0)</f>
        <v>0</v>
      </c>
      <c r="N21" s="8">
        <f>IFERROR(Freq8[[#This Row],[Q3 Mean]]+Freq8[[#This Row],[Q3 Mean Absolute Deviation]],0)</f>
        <v>0</v>
      </c>
      <c r="O21" s="7">
        <f>IFERROR(AVERAGEIF(Freq8[[#This Row],[10/1/2021]:[3/31/2022]], "&gt;0"),0)</f>
        <v>0</v>
      </c>
      <c r="P21" s="8">
        <f>IFERROR(AVEDEV(Freq8[[#This Row],[10/1/2021]:[3/31/2022]]),0)</f>
        <v>0</v>
      </c>
      <c r="Q21" s="8">
        <f>IFERROR(MAX(0,Freq8[[#This Row],[Q4 Mean]]-Freq8[[#This Row],[Q4 Mean Absolute Deviation]]),0)</f>
        <v>0</v>
      </c>
      <c r="R21" s="8">
        <f>IFERROR(Freq8[[#This Row],[Q4 Mean]]+Freq8[[#This Row],[Q4 Mean Absolute Deviation]],0)</f>
        <v>0</v>
      </c>
      <c r="S21" t="str" cm="1">
        <f t="array" ref="S21">_xlfn.SINGLE(IF(WEEKDAY(Customer_Revenue[[#Headers],[10/1/2021]]) =Freq8[[#This Row],[Day]:[Day]], _xlfn.XLOOKUP(_xlfn.NUMBERVALUE(LEFT(Freq8[[#This Row],[cuid]:[cuid]], LEN(Freq8[[#This Row],[cuid]:[cuid]])-1)),#REF!,Customer_Revenue[10/1/2021]), ""))</f>
        <v/>
      </c>
      <c r="T21" t="str" cm="1">
        <f t="array" ref="T21">_xlfn.SINGLE(IF(WEEKDAY(Customer_Revenue[[#Headers],[10/4/2021]]) =Freq8[[#This Row],[Day]:[Day]], _xlfn.XLOOKUP(_xlfn.NUMBERVALUE(LEFT(Freq8[[#This Row],[cuid]:[cuid]], LEN(Freq8[[#This Row],[cuid]:[cuid]])-1)),#REF!,Customer_Revenue[10/4/2021]), ""))</f>
        <v/>
      </c>
      <c r="U21" t="str" cm="1">
        <f t="array" ref="U21">_xlfn.SINGLE(IF(WEEKDAY(Customer_Revenue[[#Headers],[10/5/2021]]) =Freq8[[#This Row],[Day]:[Day]], _xlfn.XLOOKUP(_xlfn.NUMBERVALUE(LEFT(Freq8[[#This Row],[cuid]:[cuid]], LEN(Freq8[[#This Row],[cuid]:[cuid]])-1)),#REF!,Customer_Revenue[10/5/2021]), ""))</f>
        <v/>
      </c>
      <c r="V21" t="e" cm="1">
        <f t="array" ref="V21">_xlfn.SINGLE(IF(WEEKDAY(Customer_Revenue[[#Headers],[10/6/2021]]) =Freq8[[#This Row],[Day]:[Day]], _xlfn.XLOOKUP(_xlfn.NUMBERVALUE(LEFT(Freq8[[#This Row],[cuid]:[cuid]], LEN(Freq8[[#This Row],[cuid]:[cuid]])-1)),#REF!,Customer_Revenue[10/6/2021]), ""))</f>
        <v>#REF!</v>
      </c>
      <c r="W21" t="str" cm="1">
        <f t="array" ref="W21">_xlfn.SINGLE(IF(WEEKDAY(Customer_Revenue[[#Headers],[10/7/2021]]) =Freq8[[#This Row],[Day]:[Day]], _xlfn.XLOOKUP(_xlfn.NUMBERVALUE(LEFT(Freq8[[#This Row],[cuid]:[cuid]], LEN(Freq8[[#This Row],[cuid]:[cuid]])-1)),#REF!,Customer_Revenue[10/7/2021]), ""))</f>
        <v/>
      </c>
      <c r="X21" t="str" cm="1">
        <f t="array" ref="X21">_xlfn.SINGLE(IF(WEEKDAY(Customer_Revenue[[#Headers],[10/8/2021]]) =Freq8[[#This Row],[Day]:[Day]], _xlfn.XLOOKUP(_xlfn.NUMBERVALUE(LEFT(Freq8[[#This Row],[cuid]:[cuid]], LEN(Freq8[[#This Row],[cuid]:[cuid]])-1)),#REF!,Customer_Revenue[10/8/2021]), ""))</f>
        <v/>
      </c>
      <c r="Y21" t="str" cm="1">
        <f t="array" ref="Y21">_xlfn.SINGLE(IF(WEEKDAY(Customer_Revenue[[#Headers],[10/11/2021]]) =Freq8[[#This Row],[Day]:[Day]], _xlfn.XLOOKUP(_xlfn.NUMBERVALUE(LEFT(Freq8[[#This Row],[cuid]:[cuid]], LEN(Freq8[[#This Row],[cuid]:[cuid]])-1)),#REF!,Customer_Revenue[10/11/2021]), ""))</f>
        <v/>
      </c>
      <c r="Z21" t="str" cm="1">
        <f t="array" ref="Z21">_xlfn.SINGLE(IF(WEEKDAY(Customer_Revenue[[#Headers],[10/12/2021]]) =Freq8[[#This Row],[Day]:[Day]], _xlfn.XLOOKUP(_xlfn.NUMBERVALUE(LEFT(Freq8[[#This Row],[cuid]:[cuid]], LEN(Freq8[[#This Row],[cuid]:[cuid]])-1)),#REF!,Customer_Revenue[10/12/2021]), ""))</f>
        <v/>
      </c>
      <c r="AA21" t="e" cm="1">
        <f t="array" ref="AA21">_xlfn.SINGLE(IF(WEEKDAY(Customer_Revenue[[#Headers],[10/13/2021]]) =Freq8[[#This Row],[Day]:[Day]], _xlfn.XLOOKUP(_xlfn.NUMBERVALUE(LEFT(Freq8[[#This Row],[cuid]:[cuid]], LEN(Freq8[[#This Row],[cuid]:[cuid]])-1)),#REF!,Customer_Revenue[10/13/2021]), ""))</f>
        <v>#REF!</v>
      </c>
      <c r="AB21" t="str" cm="1">
        <f t="array" ref="AB21">_xlfn.SINGLE(IF(WEEKDAY(Customer_Revenue[[#Headers],[10/14/2021]]) =Freq8[[#This Row],[Day]:[Day]], _xlfn.XLOOKUP(_xlfn.NUMBERVALUE(LEFT(Freq8[[#This Row],[cuid]:[cuid]], LEN(Freq8[[#This Row],[cuid]:[cuid]])-1)),#REF!,Customer_Revenue[10/14/2021]), ""))</f>
        <v/>
      </c>
      <c r="AC21" t="str" cm="1">
        <f t="array" ref="AC21">_xlfn.SINGLE(IF(WEEKDAY(Customer_Revenue[[#Headers],[10/15/2021]]) =Freq8[[#This Row],[Day]:[Day]], _xlfn.XLOOKUP(_xlfn.NUMBERVALUE(LEFT(Freq8[[#This Row],[cuid]:[cuid]], LEN(Freq8[[#This Row],[cuid]:[cuid]])-1)),#REF!,Customer_Revenue[10/15/2021]), ""))</f>
        <v/>
      </c>
      <c r="AD21" t="str" cm="1">
        <f t="array" ref="AD21">_xlfn.SINGLE(IF(WEEKDAY(Customer_Revenue[[#Headers],[10/18/2021]]) =Freq8[[#This Row],[Day]:[Day]], _xlfn.XLOOKUP(_xlfn.NUMBERVALUE(LEFT(Freq8[[#This Row],[cuid]:[cuid]], LEN(Freq8[[#This Row],[cuid]:[cuid]])-1)),#REF!,Customer_Revenue[10/18/2021]), ""))</f>
        <v/>
      </c>
      <c r="AE21" t="str" cm="1">
        <f t="array" ref="AE21">_xlfn.SINGLE(IF(WEEKDAY(Customer_Revenue[[#Headers],[10/19/2021]]) =Freq8[[#This Row],[Day]:[Day]], _xlfn.XLOOKUP(_xlfn.NUMBERVALUE(LEFT(Freq8[[#This Row],[cuid]:[cuid]], LEN(Freq8[[#This Row],[cuid]:[cuid]])-1)),#REF!,Customer_Revenue[10/19/2021]), ""))</f>
        <v/>
      </c>
      <c r="AF21" t="e" cm="1">
        <f t="array" ref="AF21">_xlfn.SINGLE(IF(WEEKDAY(Customer_Revenue[[#Headers],[10/20/2021]]) =Freq8[[#This Row],[Day]:[Day]], _xlfn.XLOOKUP(_xlfn.NUMBERVALUE(LEFT(Freq8[[#This Row],[cuid]:[cuid]], LEN(Freq8[[#This Row],[cuid]:[cuid]])-1)),#REF!,Customer_Revenue[10/20/2021]), ""))</f>
        <v>#REF!</v>
      </c>
      <c r="AG21" t="str" cm="1">
        <f t="array" ref="AG21">_xlfn.SINGLE(IF(WEEKDAY(Customer_Revenue[[#Headers],[10/21/2021]]) =Freq8[[#This Row],[Day]:[Day]], _xlfn.XLOOKUP(_xlfn.NUMBERVALUE(LEFT(Freq8[[#This Row],[cuid]:[cuid]], LEN(Freq8[[#This Row],[cuid]:[cuid]])-1)),#REF!,Customer_Revenue[10/21/2021]), ""))</f>
        <v/>
      </c>
      <c r="AH21" t="str" cm="1">
        <f t="array" ref="AH21">_xlfn.SINGLE(IF(WEEKDAY(Customer_Revenue[[#Headers],[10/22/2021]]) =Freq8[[#This Row],[Day]:[Day]], _xlfn.XLOOKUP(_xlfn.NUMBERVALUE(LEFT(Freq8[[#This Row],[cuid]:[cuid]], LEN(Freq8[[#This Row],[cuid]:[cuid]])-1)),#REF!,Customer_Revenue[10/22/2021]), ""))</f>
        <v/>
      </c>
      <c r="AI21" t="str" cm="1">
        <f t="array" ref="AI21">_xlfn.SINGLE(IF(WEEKDAY(Customer_Revenue[[#Headers],[10/25/2021]]) =Freq8[[#This Row],[Day]:[Day]], _xlfn.XLOOKUP(_xlfn.NUMBERVALUE(LEFT(Freq8[[#This Row],[cuid]:[cuid]], LEN(Freq8[[#This Row],[cuid]:[cuid]])-1)),#REF!,Customer_Revenue[10/25/2021]), ""))</f>
        <v/>
      </c>
      <c r="AJ21" t="str" cm="1">
        <f t="array" ref="AJ21">_xlfn.SINGLE(IF(WEEKDAY(Customer_Revenue[[#Headers],[10/26/2021]]) =Freq8[[#This Row],[Day]:[Day]], _xlfn.XLOOKUP(_xlfn.NUMBERVALUE(LEFT(Freq8[[#This Row],[cuid]:[cuid]], LEN(Freq8[[#This Row],[cuid]:[cuid]])-1)),#REF!,Customer_Revenue[10/26/2021]), ""))</f>
        <v/>
      </c>
      <c r="AK21" t="e" cm="1">
        <f t="array" ref="AK21">_xlfn.SINGLE(IF(WEEKDAY(Customer_Revenue[[#Headers],[10/27/2021]]) =Freq8[[#This Row],[Day]:[Day]], _xlfn.XLOOKUP(_xlfn.NUMBERVALUE(LEFT(Freq8[[#This Row],[cuid]:[cuid]], LEN(Freq8[[#This Row],[cuid]:[cuid]])-1)),#REF!,Customer_Revenue[10/27/2021]), ""))</f>
        <v>#REF!</v>
      </c>
      <c r="AL21" t="str" cm="1">
        <f t="array" ref="AL21">_xlfn.SINGLE(IF(WEEKDAY(Customer_Revenue[[#Headers],[10/28/2021]]) =Freq8[[#This Row],[Day]:[Day]], _xlfn.XLOOKUP(_xlfn.NUMBERVALUE(LEFT(Freq8[[#This Row],[cuid]:[cuid]], LEN(Freq8[[#This Row],[cuid]:[cuid]])-1)),#REF!,Customer_Revenue[10/28/2021]), ""))</f>
        <v/>
      </c>
      <c r="AM21" t="str" cm="1">
        <f t="array" ref="AM21">_xlfn.SINGLE(IF(WEEKDAY(Customer_Revenue[[#Headers],[10/29/2021]]) =Freq8[[#This Row],[Day]:[Day]], _xlfn.XLOOKUP(_xlfn.NUMBERVALUE(LEFT(Freq8[[#This Row],[cuid]:[cuid]], LEN(Freq8[[#This Row],[cuid]:[cuid]])-1)),#REF!,Customer_Revenue[10/29/2021]), ""))</f>
        <v/>
      </c>
      <c r="AN21" t="str" cm="1">
        <f t="array" ref="AN21">_xlfn.SINGLE(IF(WEEKDAY(Customer_Revenue[[#Headers],[11/1/2021]]) =Freq8[[#This Row],[Day]:[Day]], _xlfn.XLOOKUP(_xlfn.NUMBERVALUE(LEFT(Freq8[[#This Row],[cuid]:[cuid]], LEN(Freq8[[#This Row],[cuid]:[cuid]])-1)),#REF!,Customer_Revenue[11/1/2021]), ""))</f>
        <v/>
      </c>
      <c r="AO21" t="str" cm="1">
        <f t="array" ref="AO21">_xlfn.SINGLE(IF(WEEKDAY(Customer_Revenue[[#Headers],[11/2/2021]]) =Freq8[[#This Row],[Day]:[Day]], _xlfn.XLOOKUP(_xlfn.NUMBERVALUE(LEFT(Freq8[[#This Row],[cuid]:[cuid]], LEN(Freq8[[#This Row],[cuid]:[cuid]])-1)),#REF!,Customer_Revenue[11/2/2021]), ""))</f>
        <v/>
      </c>
      <c r="AP21" t="e" cm="1">
        <f t="array" ref="AP21">_xlfn.SINGLE(IF(WEEKDAY(Customer_Revenue[[#Headers],[11/3/2021]]) =Freq8[[#This Row],[Day]:[Day]], _xlfn.XLOOKUP(_xlfn.NUMBERVALUE(LEFT(Freq8[[#This Row],[cuid]:[cuid]], LEN(Freq8[[#This Row],[cuid]:[cuid]])-1)),#REF!,Customer_Revenue[11/3/2021]), ""))</f>
        <v>#REF!</v>
      </c>
      <c r="AQ21" t="str" cm="1">
        <f t="array" ref="AQ21">_xlfn.SINGLE(IF(WEEKDAY(Customer_Revenue[[#Headers],[11/4/2021]]) =Freq8[[#This Row],[Day]:[Day]], _xlfn.XLOOKUP(_xlfn.NUMBERVALUE(LEFT(Freq8[[#This Row],[cuid]:[cuid]], LEN(Freq8[[#This Row],[cuid]:[cuid]])-1)),#REF!,Customer_Revenue[11/4/2021]), ""))</f>
        <v/>
      </c>
      <c r="AR21" t="str" cm="1">
        <f t="array" ref="AR21">_xlfn.SINGLE(IF(WEEKDAY(Customer_Revenue[[#Headers],[11/5/2021]]) =Freq8[[#This Row],[Day]:[Day]], _xlfn.XLOOKUP(_xlfn.NUMBERVALUE(LEFT(Freq8[[#This Row],[cuid]:[cuid]], LEN(Freq8[[#This Row],[cuid]:[cuid]])-1)),#REF!,Customer_Revenue[11/5/2021]), ""))</f>
        <v/>
      </c>
      <c r="AS21" t="str" cm="1">
        <f t="array" ref="AS21">_xlfn.SINGLE(IF(WEEKDAY(Customer_Revenue[[#Headers],[11/8/2021]]) =Freq8[[#This Row],[Day]:[Day]], _xlfn.XLOOKUP(_xlfn.NUMBERVALUE(LEFT(Freq8[[#This Row],[cuid]:[cuid]], LEN(Freq8[[#This Row],[cuid]:[cuid]])-1)),#REF!,Customer_Revenue[11/8/2021]), ""))</f>
        <v/>
      </c>
      <c r="AT21" t="str" cm="1">
        <f t="array" ref="AT21">_xlfn.SINGLE(IF(WEEKDAY(Customer_Revenue[[#Headers],[11/9/2021]]) =Freq8[[#This Row],[Day]:[Day]], _xlfn.XLOOKUP(_xlfn.NUMBERVALUE(LEFT(Freq8[[#This Row],[cuid]:[cuid]], LEN(Freq8[[#This Row],[cuid]:[cuid]])-1)),#REF!,Customer_Revenue[11/9/2021]), ""))</f>
        <v/>
      </c>
      <c r="AU21" t="e" cm="1">
        <f t="array" ref="AU21">_xlfn.SINGLE(IF(WEEKDAY(Customer_Revenue[[#Headers],[11/10/2021]]) =Freq8[[#This Row],[Day]:[Day]], _xlfn.XLOOKUP(_xlfn.NUMBERVALUE(LEFT(Freq8[[#This Row],[cuid]:[cuid]], LEN(Freq8[[#This Row],[cuid]:[cuid]])-1)),#REF!,Customer_Revenue[11/10/2021]), ""))</f>
        <v>#REF!</v>
      </c>
      <c r="AV21" t="str" cm="1">
        <f t="array" ref="AV21">_xlfn.SINGLE(IF(WEEKDAY(Customer_Revenue[[#Headers],[11/11/2021]]) =Freq8[[#This Row],[Day]:[Day]], _xlfn.XLOOKUP(_xlfn.NUMBERVALUE(LEFT(Freq8[[#This Row],[cuid]:[cuid]], LEN(Freq8[[#This Row],[cuid]:[cuid]])-1)),#REF!,Customer_Revenue[11/11/2021]), ""))</f>
        <v/>
      </c>
      <c r="AW21" t="str" cm="1">
        <f t="array" ref="AW21">_xlfn.SINGLE(IF(WEEKDAY(Customer_Revenue[[#Headers],[11/12/2021]]) =Freq8[[#This Row],[Day]:[Day]], _xlfn.XLOOKUP(_xlfn.NUMBERVALUE(LEFT(Freq8[[#This Row],[cuid]:[cuid]], LEN(Freq8[[#This Row],[cuid]:[cuid]])-1)),#REF!,Customer_Revenue[11/12/2021]), ""))</f>
        <v/>
      </c>
      <c r="AX21" t="str" cm="1">
        <f t="array" ref="AX21">_xlfn.SINGLE(IF(WEEKDAY(Customer_Revenue[[#Headers],[11/15/2021]]) =Freq8[[#This Row],[Day]:[Day]], _xlfn.XLOOKUP(_xlfn.NUMBERVALUE(LEFT(Freq8[[#This Row],[cuid]:[cuid]], LEN(Freq8[[#This Row],[cuid]:[cuid]])-1)),#REF!,Customer_Revenue[11/15/2021]), ""))</f>
        <v/>
      </c>
      <c r="AY21" t="str" cm="1">
        <f t="array" ref="AY21">_xlfn.SINGLE(IF(WEEKDAY(Customer_Revenue[[#Headers],[11/16/2021]]) =Freq8[[#This Row],[Day]:[Day]], _xlfn.XLOOKUP(_xlfn.NUMBERVALUE(LEFT(Freq8[[#This Row],[cuid]:[cuid]], LEN(Freq8[[#This Row],[cuid]:[cuid]])-1)),#REF!,Customer_Revenue[11/16/2021]), ""))</f>
        <v/>
      </c>
      <c r="AZ21" t="e" cm="1">
        <f t="array" ref="AZ21">_xlfn.SINGLE(IF(WEEKDAY(Customer_Revenue[[#Headers],[11/17/2021]]) =Freq8[[#This Row],[Day]:[Day]], _xlfn.XLOOKUP(_xlfn.NUMBERVALUE(LEFT(Freq8[[#This Row],[cuid]:[cuid]], LEN(Freq8[[#This Row],[cuid]:[cuid]])-1)),#REF!,Customer_Revenue[11/17/2021]), ""))</f>
        <v>#REF!</v>
      </c>
      <c r="BA21" t="str" cm="1">
        <f t="array" ref="BA21">_xlfn.SINGLE(IF(WEEKDAY(Customer_Revenue[[#Headers],[11/18/2021]]) =Freq8[[#This Row],[Day]:[Day]], _xlfn.XLOOKUP(_xlfn.NUMBERVALUE(LEFT(Freq8[[#This Row],[cuid]:[cuid]], LEN(Freq8[[#This Row],[cuid]:[cuid]])-1)),#REF!,Customer_Revenue[11/18/2021]), ""))</f>
        <v/>
      </c>
      <c r="BB21" t="str" cm="1">
        <f t="array" ref="BB21">_xlfn.SINGLE(IF(WEEKDAY(Customer_Revenue[[#Headers],[11/19/2021]]) =Freq8[[#This Row],[Day]:[Day]], _xlfn.XLOOKUP(_xlfn.NUMBERVALUE(LEFT(Freq8[[#This Row],[cuid]:[cuid]], LEN(Freq8[[#This Row],[cuid]:[cuid]])-1)),#REF!,Customer_Revenue[11/19/2021]), ""))</f>
        <v/>
      </c>
      <c r="BC21" t="str" cm="1">
        <f t="array" ref="BC21">_xlfn.SINGLE(IF(WEEKDAY(Customer_Revenue[[#Headers],[11/22/2021]]) =Freq8[[#This Row],[Day]:[Day]], _xlfn.XLOOKUP(_xlfn.NUMBERVALUE(LEFT(Freq8[[#This Row],[cuid]:[cuid]], LEN(Freq8[[#This Row],[cuid]:[cuid]])-1)),#REF!,Customer_Revenue[11/22/2021]), ""))</f>
        <v/>
      </c>
      <c r="BD21" t="str" cm="1">
        <f t="array" ref="BD21">_xlfn.SINGLE(IF(WEEKDAY(Customer_Revenue[[#Headers],[11/23/2021]]) =Freq8[[#This Row],[Day]:[Day]], _xlfn.XLOOKUP(_xlfn.NUMBERVALUE(LEFT(Freq8[[#This Row],[cuid]:[cuid]], LEN(Freq8[[#This Row],[cuid]:[cuid]])-1)),#REF!,Customer_Revenue[11/23/2021]), ""))</f>
        <v/>
      </c>
      <c r="BE21" t="e" cm="1">
        <f t="array" ref="BE21">_xlfn.SINGLE(IF(WEEKDAY(Customer_Revenue[[#Headers],[11/24/2021]]) =Freq8[[#This Row],[Day]:[Day]], _xlfn.XLOOKUP(_xlfn.NUMBERVALUE(LEFT(Freq8[[#This Row],[cuid]:[cuid]], LEN(Freq8[[#This Row],[cuid]:[cuid]])-1)),#REF!,Customer_Revenue[11/24/2021]), ""))</f>
        <v>#REF!</v>
      </c>
      <c r="BF21" t="str" cm="1">
        <f t="array" ref="BF21">_xlfn.SINGLE(IF(WEEKDAY(Customer_Revenue[[#Headers],[11/25/2021]]) =Freq8[[#This Row],[Day]:[Day]], _xlfn.XLOOKUP(_xlfn.NUMBERVALUE(LEFT(Freq8[[#This Row],[cuid]:[cuid]], LEN(Freq8[[#This Row],[cuid]:[cuid]])-1)),#REF!,Customer_Revenue[11/25/2021]), ""))</f>
        <v/>
      </c>
      <c r="BG21" t="str" cm="1">
        <f t="array" ref="BG21">_xlfn.SINGLE(IF(WEEKDAY(Customer_Revenue[[#Headers],[11/26/2021]]) =Freq8[[#This Row],[Day]:[Day]], _xlfn.XLOOKUP(_xlfn.NUMBERVALUE(LEFT(Freq8[[#This Row],[cuid]:[cuid]], LEN(Freq8[[#This Row],[cuid]:[cuid]])-1)),#REF!,Customer_Revenue[11/26/2021]), ""))</f>
        <v/>
      </c>
      <c r="BH21" t="str" cm="1">
        <f t="array" ref="BH21">_xlfn.SINGLE(IF(WEEKDAY(Customer_Revenue[[#Headers],[11/29/2021]]) =Freq8[[#This Row],[Day]:[Day]], _xlfn.XLOOKUP(_xlfn.NUMBERVALUE(LEFT(Freq8[[#This Row],[cuid]:[cuid]], LEN(Freq8[[#This Row],[cuid]:[cuid]])-1)),#REF!,Customer_Revenue[11/29/2021]), ""))</f>
        <v/>
      </c>
      <c r="BI21" t="str" cm="1">
        <f t="array" ref="BI21">_xlfn.SINGLE(IF(WEEKDAY(Customer_Revenue[[#Headers],[11/30/2021]]) =Freq8[[#This Row],[Day]:[Day]], _xlfn.XLOOKUP(_xlfn.NUMBERVALUE(LEFT(Freq8[[#This Row],[cuid]:[cuid]], LEN(Freq8[[#This Row],[cuid]:[cuid]])-1)),#REF!,Customer_Revenue[11/30/2021]), ""))</f>
        <v/>
      </c>
      <c r="BJ21" t="e" cm="1">
        <f t="array" ref="BJ21">_xlfn.SINGLE(IF(WEEKDAY(Customer_Revenue[[#Headers],[12/1/2021]]) =Freq8[[#This Row],[Day]:[Day]], _xlfn.XLOOKUP(_xlfn.NUMBERVALUE(LEFT(Freq8[[#This Row],[cuid]:[cuid]], LEN(Freq8[[#This Row],[cuid]:[cuid]])-1)),#REF!,Customer_Revenue[12/1/2021]), ""))</f>
        <v>#REF!</v>
      </c>
      <c r="BK21" t="str" cm="1">
        <f t="array" ref="BK21">_xlfn.SINGLE(IF(WEEKDAY(Customer_Revenue[[#Headers],[12/2/2021]]) =Freq8[[#This Row],[Day]:[Day]], _xlfn.XLOOKUP(_xlfn.NUMBERVALUE(LEFT(Freq8[[#This Row],[cuid]:[cuid]], LEN(Freq8[[#This Row],[cuid]:[cuid]])-1)),#REF!,Customer_Revenue[12/2/2021]), ""))</f>
        <v/>
      </c>
      <c r="BL21" t="str" cm="1">
        <f t="array" ref="BL21">_xlfn.SINGLE(IF(WEEKDAY(Customer_Revenue[[#Headers],[12/3/2021]]) =Freq8[[#This Row],[Day]:[Day]], _xlfn.XLOOKUP(_xlfn.NUMBERVALUE(LEFT(Freq8[[#This Row],[cuid]:[cuid]], LEN(Freq8[[#This Row],[cuid]:[cuid]])-1)),#REF!,Customer_Revenue[12/3/2021]), ""))</f>
        <v/>
      </c>
      <c r="BM21" t="str" cm="1">
        <f t="array" ref="BM21">_xlfn.SINGLE(IF(WEEKDAY(Customer_Revenue[[#Headers],[12/6/2021]]) =Freq8[[#This Row],[Day]:[Day]], _xlfn.XLOOKUP(_xlfn.NUMBERVALUE(LEFT(Freq8[[#This Row],[cuid]:[cuid]], LEN(Freq8[[#This Row],[cuid]:[cuid]])-1)),#REF!,Customer_Revenue[12/6/2021]), ""))</f>
        <v/>
      </c>
      <c r="BN21" t="str" cm="1">
        <f t="array" ref="BN21">_xlfn.SINGLE(IF(WEEKDAY(Customer_Revenue[[#Headers],[12/7/2021]]) =Freq8[[#This Row],[Day]:[Day]], _xlfn.XLOOKUP(_xlfn.NUMBERVALUE(LEFT(Freq8[[#This Row],[cuid]:[cuid]], LEN(Freq8[[#This Row],[cuid]:[cuid]])-1)),#REF!,Customer_Revenue[12/7/2021]), ""))</f>
        <v/>
      </c>
      <c r="BO21" t="e" cm="1">
        <f t="array" ref="BO21">_xlfn.SINGLE(IF(WEEKDAY(Customer_Revenue[[#Headers],[12/8/2021]]) =Freq8[[#This Row],[Day]:[Day]], _xlfn.XLOOKUP(_xlfn.NUMBERVALUE(LEFT(Freq8[[#This Row],[cuid]:[cuid]], LEN(Freq8[[#This Row],[cuid]:[cuid]])-1)),#REF!,Customer_Revenue[12/8/2021]), ""))</f>
        <v>#REF!</v>
      </c>
      <c r="BP21" t="str" cm="1">
        <f t="array" ref="BP21">_xlfn.SINGLE(IF(WEEKDAY(Customer_Revenue[[#Headers],[12/9/2021]]) =Freq8[[#This Row],[Day]:[Day]], _xlfn.XLOOKUP(_xlfn.NUMBERVALUE(LEFT(Freq8[[#This Row],[cuid]:[cuid]], LEN(Freq8[[#This Row],[cuid]:[cuid]])-1)),#REF!,Customer_Revenue[12/9/2021]), ""))</f>
        <v/>
      </c>
      <c r="BQ21" t="str" cm="1">
        <f t="array" ref="BQ21">_xlfn.SINGLE(IF(WEEKDAY(Customer_Revenue[[#Headers],[12/10/2021]]) =Freq8[[#This Row],[Day]:[Day]], _xlfn.XLOOKUP(_xlfn.NUMBERVALUE(LEFT(Freq8[[#This Row],[cuid]:[cuid]], LEN(Freq8[[#This Row],[cuid]:[cuid]])-1)),#REF!,Customer_Revenue[12/10/2021]), ""))</f>
        <v/>
      </c>
      <c r="BR21" t="str" cm="1">
        <f t="array" ref="BR21">_xlfn.SINGLE(IF(WEEKDAY(Customer_Revenue[[#Headers],[12/13/2021]]) =Freq8[[#This Row],[Day]:[Day]], _xlfn.XLOOKUP(_xlfn.NUMBERVALUE(LEFT(Freq8[[#This Row],[cuid]:[cuid]], LEN(Freq8[[#This Row],[cuid]:[cuid]])-1)),#REF!,Customer_Revenue[12/13/2021]), ""))</f>
        <v/>
      </c>
      <c r="BS21" t="str" cm="1">
        <f t="array" ref="BS21">_xlfn.SINGLE(IF(WEEKDAY(Customer_Revenue[[#Headers],[12/14/2021]]) =Freq8[[#This Row],[Day]:[Day]], _xlfn.XLOOKUP(_xlfn.NUMBERVALUE(LEFT(Freq8[[#This Row],[cuid]:[cuid]], LEN(Freq8[[#This Row],[cuid]:[cuid]])-1)),#REF!,Customer_Revenue[12/14/2021]), ""))</f>
        <v/>
      </c>
      <c r="BT21" t="e" cm="1">
        <f t="array" ref="BT21">_xlfn.SINGLE(IF(WEEKDAY(Customer_Revenue[[#Headers],[12/15/2021]]) =Freq8[[#This Row],[Day]:[Day]], _xlfn.XLOOKUP(_xlfn.NUMBERVALUE(LEFT(Freq8[[#This Row],[cuid]:[cuid]], LEN(Freq8[[#This Row],[cuid]:[cuid]])-1)),#REF!,Customer_Revenue[12/15/2021]), ""))</f>
        <v>#REF!</v>
      </c>
      <c r="BU21" t="str" cm="1">
        <f t="array" ref="BU21">_xlfn.SINGLE(IF(WEEKDAY(Customer_Revenue[[#Headers],[12/16/2021]]) =Freq8[[#This Row],[Day]:[Day]], _xlfn.XLOOKUP(_xlfn.NUMBERVALUE(LEFT(Freq8[[#This Row],[cuid]:[cuid]], LEN(Freq8[[#This Row],[cuid]:[cuid]])-1)),#REF!,Customer_Revenue[12/16/2021]), ""))</f>
        <v/>
      </c>
      <c r="BV21" t="str" cm="1">
        <f t="array" ref="BV21">_xlfn.SINGLE(IF(WEEKDAY(Customer_Revenue[[#Headers],[12/17/2021]]) =Freq8[[#This Row],[Day]:[Day]], _xlfn.XLOOKUP(_xlfn.NUMBERVALUE(LEFT(Freq8[[#This Row],[cuid]:[cuid]], LEN(Freq8[[#This Row],[cuid]:[cuid]])-1)),#REF!,Customer_Revenue[12/17/2021]), ""))</f>
        <v/>
      </c>
      <c r="BW21" t="str" cm="1">
        <f t="array" ref="BW21">_xlfn.SINGLE(IF(WEEKDAY(Customer_Revenue[[#Headers],[12/20/2021]]) =Freq8[[#This Row],[Day]:[Day]], _xlfn.XLOOKUP(_xlfn.NUMBERVALUE(LEFT(Freq8[[#This Row],[cuid]:[cuid]], LEN(Freq8[[#This Row],[cuid]:[cuid]])-1)),#REF!,Customer_Revenue[12/20/2021]), ""))</f>
        <v/>
      </c>
      <c r="BX21" t="str" cm="1">
        <f t="array" ref="BX21">_xlfn.SINGLE(IF(WEEKDAY(Customer_Revenue[[#Headers],[12/21/2021]]) =Freq8[[#This Row],[Day]:[Day]], _xlfn.XLOOKUP(_xlfn.NUMBERVALUE(LEFT(Freq8[[#This Row],[cuid]:[cuid]], LEN(Freq8[[#This Row],[cuid]:[cuid]])-1)),#REF!,Customer_Revenue[12/21/2021]), ""))</f>
        <v/>
      </c>
      <c r="BY21" t="e" cm="1">
        <f t="array" ref="BY21">_xlfn.SINGLE(IF(WEEKDAY(Customer_Revenue[[#Headers],[12/22/2021]]) =Freq8[[#This Row],[Day]:[Day]], _xlfn.XLOOKUP(_xlfn.NUMBERVALUE(LEFT(Freq8[[#This Row],[cuid]:[cuid]], LEN(Freq8[[#This Row],[cuid]:[cuid]])-1)),#REF!,Customer_Revenue[12/22/2021]), ""))</f>
        <v>#REF!</v>
      </c>
      <c r="BZ21" t="str" cm="1">
        <f t="array" ref="BZ21">_xlfn.SINGLE(IF(WEEKDAY(Customer_Revenue[[#Headers],[12/23/2021]]) =Freq8[[#This Row],[Day]:[Day]], _xlfn.XLOOKUP(_xlfn.NUMBERVALUE(LEFT(Freq8[[#This Row],[cuid]:[cuid]], LEN(Freq8[[#This Row],[cuid]:[cuid]])-1)),#REF!,Customer_Revenue[12/23/2021]), ""))</f>
        <v/>
      </c>
      <c r="CA21" t="str" cm="1">
        <f t="array" ref="CA21">_xlfn.SINGLE(IF(WEEKDAY(Customer_Revenue[[#Headers],[12/24/2021]]) =Freq8[[#This Row],[Day]:[Day]], _xlfn.XLOOKUP(_xlfn.NUMBERVALUE(LEFT(Freq8[[#This Row],[cuid]:[cuid]], LEN(Freq8[[#This Row],[cuid]:[cuid]])-1)),#REF!,Customer_Revenue[12/24/2021]), ""))</f>
        <v/>
      </c>
      <c r="CB21" t="str" cm="1">
        <f t="array" ref="CB21">_xlfn.SINGLE(IF(WEEKDAY(Customer_Revenue[[#Headers],[12/27/2021]]) =Freq8[[#This Row],[Day]:[Day]], _xlfn.XLOOKUP(_xlfn.NUMBERVALUE(LEFT(Freq8[[#This Row],[cuid]:[cuid]], LEN(Freq8[[#This Row],[cuid]:[cuid]])-1)),#REF!,Customer_Revenue[12/27/2021]), ""))</f>
        <v/>
      </c>
      <c r="CC21" t="str" cm="1">
        <f t="array" ref="CC21">_xlfn.SINGLE(IF(WEEKDAY(Customer_Revenue[[#Headers],[12/28/2021]]) =Freq8[[#This Row],[Day]:[Day]], _xlfn.XLOOKUP(_xlfn.NUMBERVALUE(LEFT(Freq8[[#This Row],[cuid]:[cuid]], LEN(Freq8[[#This Row],[cuid]:[cuid]])-1)),#REF!,Customer_Revenue[12/28/2021]), ""))</f>
        <v/>
      </c>
      <c r="CD21" t="e" cm="1">
        <f t="array" ref="CD21">_xlfn.SINGLE(IF(WEEKDAY(Customer_Revenue[[#Headers],[12/29/2021]]) =Freq8[[#This Row],[Day]:[Day]], _xlfn.XLOOKUP(_xlfn.NUMBERVALUE(LEFT(Freq8[[#This Row],[cuid]:[cuid]], LEN(Freq8[[#This Row],[cuid]:[cuid]])-1)),#REF!,Customer_Revenue[12/29/2021]), ""))</f>
        <v>#REF!</v>
      </c>
      <c r="CE21" t="str" cm="1">
        <f t="array" ref="CE21">_xlfn.SINGLE(IF(WEEKDAY(Customer_Revenue[[#Headers],[12/30/2021]]) =Freq8[[#This Row],[Day]:[Day]], _xlfn.XLOOKUP(_xlfn.NUMBERVALUE(LEFT(Freq8[[#This Row],[cuid]:[cuid]], LEN(Freq8[[#This Row],[cuid]:[cuid]])-1)),#REF!,Customer_Revenue[12/30/2021]), ""))</f>
        <v/>
      </c>
      <c r="CF21" t="str" cm="1">
        <f t="array" ref="CF21">_xlfn.SINGLE(IF(WEEKDAY(Customer_Revenue[[#Headers],[12/31/2021]]) =Freq8[[#This Row],[Day]:[Day]], _xlfn.XLOOKUP(_xlfn.NUMBERVALUE(LEFT(Freq8[[#This Row],[cuid]:[cuid]], LEN(Freq8[[#This Row],[cuid]:[cuid]])-1)),#REF!,Customer_Revenue[12/31/2021]), ""))</f>
        <v/>
      </c>
      <c r="CG21" t="str" cm="1">
        <f t="array" ref="CG21">_xlfn.SINGLE(IF(WEEKDAY(Customer_Revenue[[#Headers],[1/3/2022]]) =Freq8[[#This Row],[Day]:[Day]], _xlfn.XLOOKUP(_xlfn.NUMBERVALUE(LEFT(Freq8[[#This Row],[cuid]:[cuid]], LEN(Freq8[[#This Row],[cuid]:[cuid]])-1)),#REF!,Customer_Revenue[1/3/2022]), ""))</f>
        <v/>
      </c>
      <c r="CH21" t="str" cm="1">
        <f t="array" ref="CH21">_xlfn.SINGLE(IF(WEEKDAY(Customer_Revenue[[#Headers],[1/4/2022]]) =Freq8[[#This Row],[Day]:[Day]], _xlfn.XLOOKUP(_xlfn.NUMBERVALUE(LEFT(Freq8[[#This Row],[cuid]:[cuid]], LEN(Freq8[[#This Row],[cuid]:[cuid]])-1)),#REF!,Customer_Revenue[1/4/2022]), ""))</f>
        <v/>
      </c>
      <c r="CI21" t="e" cm="1">
        <f t="array" ref="CI21">_xlfn.SINGLE(IF(WEEKDAY(Customer_Revenue[[#Headers],[1/5/2022]]) =Freq8[[#This Row],[Day]:[Day]], _xlfn.XLOOKUP(_xlfn.NUMBERVALUE(LEFT(Freq8[[#This Row],[cuid]:[cuid]], LEN(Freq8[[#This Row],[cuid]:[cuid]])-1)),#REF!,Customer_Revenue[1/5/2022]), ""))</f>
        <v>#REF!</v>
      </c>
      <c r="CJ21" t="str" cm="1">
        <f t="array" ref="CJ21">_xlfn.SINGLE(IF(WEEKDAY(Customer_Revenue[[#Headers],[1/6/2022]]) =Freq8[[#This Row],[Day]:[Day]], _xlfn.XLOOKUP(_xlfn.NUMBERVALUE(LEFT(Freq8[[#This Row],[cuid]:[cuid]], LEN(Freq8[[#This Row],[cuid]:[cuid]])-1)),#REF!,Customer_Revenue[1/6/2022]), ""))</f>
        <v/>
      </c>
      <c r="CK21" t="str" cm="1">
        <f t="array" ref="CK21">_xlfn.SINGLE(IF(WEEKDAY(Customer_Revenue[[#Headers],[1/7/2022]]) =Freq8[[#This Row],[Day]:[Day]], _xlfn.XLOOKUP(_xlfn.NUMBERVALUE(LEFT(Freq8[[#This Row],[cuid]:[cuid]], LEN(Freq8[[#This Row],[cuid]:[cuid]])-1)),#REF!,Customer_Revenue[1/7/2022]), ""))</f>
        <v/>
      </c>
      <c r="CL21" t="str" cm="1">
        <f t="array" ref="CL21">_xlfn.SINGLE(IF(WEEKDAY(Customer_Revenue[[#Headers],[1/10/2022]]) =Freq8[[#This Row],[Day]:[Day]], _xlfn.XLOOKUP(_xlfn.NUMBERVALUE(LEFT(Freq8[[#This Row],[cuid]:[cuid]], LEN(Freq8[[#This Row],[cuid]:[cuid]])-1)),#REF!,Customer_Revenue[1/10/2022]), ""))</f>
        <v/>
      </c>
      <c r="CM21" t="str" cm="1">
        <f t="array" ref="CM21">_xlfn.SINGLE(IF(WEEKDAY(Customer_Revenue[[#Headers],[1/11/2022]]) =Freq8[[#This Row],[Day]:[Day]], _xlfn.XLOOKUP(_xlfn.NUMBERVALUE(LEFT(Freq8[[#This Row],[cuid]:[cuid]], LEN(Freq8[[#This Row],[cuid]:[cuid]])-1)),#REF!,Customer_Revenue[1/11/2022]), ""))</f>
        <v/>
      </c>
      <c r="CN21" t="e" cm="1">
        <f t="array" ref="CN21">_xlfn.SINGLE(IF(WEEKDAY(Customer_Revenue[[#Headers],[1/12/2022]]) =Freq8[[#This Row],[Day]:[Day]], _xlfn.XLOOKUP(_xlfn.NUMBERVALUE(LEFT(Freq8[[#This Row],[cuid]:[cuid]], LEN(Freq8[[#This Row],[cuid]:[cuid]])-1)),#REF!,Customer_Revenue[1/12/2022]), ""))</f>
        <v>#REF!</v>
      </c>
      <c r="CO21" t="str" cm="1">
        <f t="array" ref="CO21">_xlfn.SINGLE(IF(WEEKDAY(Customer_Revenue[[#Headers],[1/13/2022]]) =Freq8[[#This Row],[Day]:[Day]], _xlfn.XLOOKUP(_xlfn.NUMBERVALUE(LEFT(Freq8[[#This Row],[cuid]:[cuid]], LEN(Freq8[[#This Row],[cuid]:[cuid]])-1)),#REF!,Customer_Revenue[1/13/2022]), ""))</f>
        <v/>
      </c>
      <c r="CP21" t="str" cm="1">
        <f t="array" ref="CP21">_xlfn.SINGLE(IF(WEEKDAY(Customer_Revenue[[#Headers],[1/14/2022]]) =Freq8[[#This Row],[Day]:[Day]], _xlfn.XLOOKUP(_xlfn.NUMBERVALUE(LEFT(Freq8[[#This Row],[cuid]:[cuid]], LEN(Freq8[[#This Row],[cuid]:[cuid]])-1)),#REF!,Customer_Revenue[1/14/2022]), ""))</f>
        <v/>
      </c>
      <c r="CQ21" t="str" cm="1">
        <f t="array" ref="CQ21">_xlfn.SINGLE(IF(WEEKDAY(Customer_Revenue[[#Headers],[1/17/2022]]) =Freq8[[#This Row],[Day]:[Day]], _xlfn.XLOOKUP(_xlfn.NUMBERVALUE(LEFT(Freq8[[#This Row],[cuid]:[cuid]], LEN(Freq8[[#This Row],[cuid]:[cuid]])-1)),#REF!,Customer_Revenue[1/17/2022]), ""))</f>
        <v/>
      </c>
      <c r="CR21" t="str" cm="1">
        <f t="array" ref="CR21">_xlfn.SINGLE(IF(WEEKDAY(Customer_Revenue[[#Headers],[1/18/2022]]) =Freq8[[#This Row],[Day]:[Day]], _xlfn.XLOOKUP(_xlfn.NUMBERVALUE(LEFT(Freq8[[#This Row],[cuid]:[cuid]], LEN(Freq8[[#This Row],[cuid]:[cuid]])-1)),#REF!,Customer_Revenue[1/18/2022]), ""))</f>
        <v/>
      </c>
      <c r="CS21" t="e" cm="1">
        <f t="array" ref="CS21">_xlfn.SINGLE(IF(WEEKDAY(Customer_Revenue[[#Headers],[1/19/2022]]) =Freq8[[#This Row],[Day]:[Day]], _xlfn.XLOOKUP(_xlfn.NUMBERVALUE(LEFT(Freq8[[#This Row],[cuid]:[cuid]], LEN(Freq8[[#This Row],[cuid]:[cuid]])-1)),#REF!,Customer_Revenue[1/19/2022]), ""))</f>
        <v>#REF!</v>
      </c>
      <c r="CT21" t="str" cm="1">
        <f t="array" ref="CT21">_xlfn.SINGLE(IF(WEEKDAY(Customer_Revenue[[#Headers],[1/20/2022]]) =Freq8[[#This Row],[Day]:[Day]], _xlfn.XLOOKUP(_xlfn.NUMBERVALUE(LEFT(Freq8[[#This Row],[cuid]:[cuid]], LEN(Freq8[[#This Row],[cuid]:[cuid]])-1)),#REF!,Customer_Revenue[1/20/2022]), ""))</f>
        <v/>
      </c>
      <c r="CU21" t="str" cm="1">
        <f t="array" ref="CU21">_xlfn.SINGLE(IF(WEEKDAY(Customer_Revenue[[#Headers],[1/21/2022]]) =Freq8[[#This Row],[Day]:[Day]], _xlfn.XLOOKUP(_xlfn.NUMBERVALUE(LEFT(Freq8[[#This Row],[cuid]:[cuid]], LEN(Freq8[[#This Row],[cuid]:[cuid]])-1)),#REF!,Customer_Revenue[1/21/2022]), ""))</f>
        <v/>
      </c>
      <c r="CV21" t="str" cm="1">
        <f t="array" ref="CV21">_xlfn.SINGLE(IF(WEEKDAY(Customer_Revenue[[#Headers],[1/24/2022]]) =Freq8[[#This Row],[Day]:[Day]], _xlfn.XLOOKUP(_xlfn.NUMBERVALUE(LEFT(Freq8[[#This Row],[cuid]:[cuid]], LEN(Freq8[[#This Row],[cuid]:[cuid]])-1)),#REF!,Customer_Revenue[1/24/2022]), ""))</f>
        <v/>
      </c>
      <c r="CW21" t="str" cm="1">
        <f t="array" ref="CW21">_xlfn.SINGLE(IF(WEEKDAY(Customer_Revenue[[#Headers],[1/25/2022]]) =Freq8[[#This Row],[Day]:[Day]], _xlfn.XLOOKUP(_xlfn.NUMBERVALUE(LEFT(Freq8[[#This Row],[cuid]:[cuid]], LEN(Freq8[[#This Row],[cuid]:[cuid]])-1)),#REF!,Customer_Revenue[1/25/2022]), ""))</f>
        <v/>
      </c>
      <c r="CX21" t="e" cm="1">
        <f t="array" ref="CX21">_xlfn.SINGLE(IF(WEEKDAY(Customer_Revenue[[#Headers],[1/26/2022]]) =Freq8[[#This Row],[Day]:[Day]], _xlfn.XLOOKUP(_xlfn.NUMBERVALUE(LEFT(Freq8[[#This Row],[cuid]:[cuid]], LEN(Freq8[[#This Row],[cuid]:[cuid]])-1)),#REF!,Customer_Revenue[1/26/2022]), ""))</f>
        <v>#REF!</v>
      </c>
      <c r="CY21" t="str" cm="1">
        <f t="array" ref="CY21">_xlfn.SINGLE(IF(WEEKDAY(Customer_Revenue[[#Headers],[1/27/2022]]) =Freq8[[#This Row],[Day]:[Day]], _xlfn.XLOOKUP(_xlfn.NUMBERVALUE(LEFT(Freq8[[#This Row],[cuid]:[cuid]], LEN(Freq8[[#This Row],[cuid]:[cuid]])-1)),#REF!,Customer_Revenue[1/27/2022]), ""))</f>
        <v/>
      </c>
      <c r="CZ21" t="str" cm="1">
        <f t="array" ref="CZ21">_xlfn.SINGLE(IF(WEEKDAY(Customer_Revenue[[#Headers],[1/28/2022]]) =Freq8[[#This Row],[Day]:[Day]], _xlfn.XLOOKUP(_xlfn.NUMBERVALUE(LEFT(Freq8[[#This Row],[cuid]:[cuid]], LEN(Freq8[[#This Row],[cuid]:[cuid]])-1)),#REF!,Customer_Revenue[1/28/2022]), ""))</f>
        <v/>
      </c>
      <c r="DA21" t="str" cm="1">
        <f t="array" ref="DA21">_xlfn.SINGLE(IF(WEEKDAY(Customer_Revenue[[#Headers],[1/31/2022]]) =Freq8[[#This Row],[Day]:[Day]], _xlfn.XLOOKUP(_xlfn.NUMBERVALUE(LEFT(Freq8[[#This Row],[cuid]:[cuid]], LEN(Freq8[[#This Row],[cuid]:[cuid]])-1)),#REF!,Customer_Revenue[1/31/2022]), ""))</f>
        <v/>
      </c>
      <c r="DB21" t="str" cm="1">
        <f t="array" ref="DB21">_xlfn.SINGLE(IF(WEEKDAY(Customer_Revenue[[#Headers],[2/1/2022]]) =Freq8[[#This Row],[Day]:[Day]], _xlfn.XLOOKUP(_xlfn.NUMBERVALUE(LEFT(Freq8[[#This Row],[cuid]:[cuid]], LEN(Freq8[[#This Row],[cuid]:[cuid]])-1)),#REF!,Customer_Revenue[2/1/2022]), ""))</f>
        <v/>
      </c>
      <c r="DC21" t="e" cm="1">
        <f t="array" ref="DC21">_xlfn.SINGLE(IF(WEEKDAY(Customer_Revenue[[#Headers],[2/2/2022]]) =Freq8[[#This Row],[Day]:[Day]], _xlfn.XLOOKUP(_xlfn.NUMBERVALUE(LEFT(Freq8[[#This Row],[cuid]:[cuid]], LEN(Freq8[[#This Row],[cuid]:[cuid]])-1)),#REF!,Customer_Revenue[2/2/2022]), ""))</f>
        <v>#REF!</v>
      </c>
      <c r="DD21" t="str" cm="1">
        <f t="array" ref="DD21">_xlfn.SINGLE(IF(WEEKDAY(Customer_Revenue[[#Headers],[2/3/2022]]) =Freq8[[#This Row],[Day]:[Day]], _xlfn.XLOOKUP(_xlfn.NUMBERVALUE(LEFT(Freq8[[#This Row],[cuid]:[cuid]], LEN(Freq8[[#This Row],[cuid]:[cuid]])-1)),#REF!,Customer_Revenue[2/3/2022]), ""))</f>
        <v/>
      </c>
      <c r="DE21" t="str" cm="1">
        <f t="array" ref="DE21">_xlfn.SINGLE(IF(WEEKDAY(Customer_Revenue[[#Headers],[2/4/2022]]) =Freq8[[#This Row],[Day]:[Day]], _xlfn.XLOOKUP(_xlfn.NUMBERVALUE(LEFT(Freq8[[#This Row],[cuid]:[cuid]], LEN(Freq8[[#This Row],[cuid]:[cuid]])-1)),#REF!,Customer_Revenue[2/4/2022]), ""))</f>
        <v/>
      </c>
      <c r="DF21" t="str" cm="1">
        <f t="array" ref="DF21">_xlfn.SINGLE(IF(WEEKDAY(Customer_Revenue[[#Headers],[2/7/2022]]) =Freq8[[#This Row],[Day]:[Day]], _xlfn.XLOOKUP(_xlfn.NUMBERVALUE(LEFT(Freq8[[#This Row],[cuid]:[cuid]], LEN(Freq8[[#This Row],[cuid]:[cuid]])-1)),#REF!,Customer_Revenue[2/7/2022]), ""))</f>
        <v/>
      </c>
      <c r="DG21" t="str" cm="1">
        <f t="array" ref="DG21">_xlfn.SINGLE(IF(WEEKDAY(Customer_Revenue[[#Headers],[2/8/2022]]) =Freq8[[#This Row],[Day]:[Day]], _xlfn.XLOOKUP(_xlfn.NUMBERVALUE(LEFT(Freq8[[#This Row],[cuid]:[cuid]], LEN(Freq8[[#This Row],[cuid]:[cuid]])-1)),#REF!,Customer_Revenue[2/8/2022]), ""))</f>
        <v/>
      </c>
      <c r="DH21" t="e" cm="1">
        <f t="array" ref="DH21">_xlfn.SINGLE(IF(WEEKDAY(Customer_Revenue[[#Headers],[2/9/2022]]) =Freq8[[#This Row],[Day]:[Day]], _xlfn.XLOOKUP(_xlfn.NUMBERVALUE(LEFT(Freq8[[#This Row],[cuid]:[cuid]], LEN(Freq8[[#This Row],[cuid]:[cuid]])-1)),#REF!,Customer_Revenue[2/9/2022]), ""))</f>
        <v>#REF!</v>
      </c>
      <c r="DI21" t="str" cm="1">
        <f t="array" ref="DI21">_xlfn.SINGLE(IF(WEEKDAY(Customer_Revenue[[#Headers],[2/10/2022]]) =Freq8[[#This Row],[Day]:[Day]], _xlfn.XLOOKUP(_xlfn.NUMBERVALUE(LEFT(Freq8[[#This Row],[cuid]:[cuid]], LEN(Freq8[[#This Row],[cuid]:[cuid]])-1)),#REF!,Customer_Revenue[2/10/2022]), ""))</f>
        <v/>
      </c>
      <c r="DJ21" t="str" cm="1">
        <f t="array" ref="DJ21">_xlfn.SINGLE(IF(WEEKDAY(Customer_Revenue[[#Headers],[2/11/2022]]) =Freq8[[#This Row],[Day]:[Day]], _xlfn.XLOOKUP(_xlfn.NUMBERVALUE(LEFT(Freq8[[#This Row],[cuid]:[cuid]], LEN(Freq8[[#This Row],[cuid]:[cuid]])-1)),#REF!,Customer_Revenue[2/11/2022]), ""))</f>
        <v/>
      </c>
      <c r="DK21" t="str" cm="1">
        <f t="array" ref="DK21">_xlfn.SINGLE(IF(WEEKDAY(Customer_Revenue[[#Headers],[2/14/2022]]) =Freq8[[#This Row],[Day]:[Day]], _xlfn.XLOOKUP(_xlfn.NUMBERVALUE(LEFT(Freq8[[#This Row],[cuid]:[cuid]], LEN(Freq8[[#This Row],[cuid]:[cuid]])-1)),#REF!,Customer_Revenue[2/14/2022]), ""))</f>
        <v/>
      </c>
      <c r="DL21" t="str" cm="1">
        <f t="array" ref="DL21">_xlfn.SINGLE(IF(WEEKDAY(Customer_Revenue[[#Headers],[2/15/2022]]) =Freq8[[#This Row],[Day]:[Day]], _xlfn.XLOOKUP(_xlfn.NUMBERVALUE(LEFT(Freq8[[#This Row],[cuid]:[cuid]], LEN(Freq8[[#This Row],[cuid]:[cuid]])-1)),#REF!,Customer_Revenue[2/15/2022]), ""))</f>
        <v/>
      </c>
      <c r="DM21" t="e" cm="1">
        <f t="array" ref="DM21">_xlfn.SINGLE(IF(WEEKDAY(Customer_Revenue[[#Headers],[2/16/2022]]) =Freq8[[#This Row],[Day]:[Day]], _xlfn.XLOOKUP(_xlfn.NUMBERVALUE(LEFT(Freq8[[#This Row],[cuid]:[cuid]], LEN(Freq8[[#This Row],[cuid]:[cuid]])-1)),#REF!,Customer_Revenue[2/16/2022]), ""))</f>
        <v>#REF!</v>
      </c>
      <c r="DN21" t="str" cm="1">
        <f t="array" ref="DN21">_xlfn.SINGLE(IF(WEEKDAY(Customer_Revenue[[#Headers],[2/17/2022]]) =Freq8[[#This Row],[Day]:[Day]], _xlfn.XLOOKUP(_xlfn.NUMBERVALUE(LEFT(Freq8[[#This Row],[cuid]:[cuid]], LEN(Freq8[[#This Row],[cuid]:[cuid]])-1)),#REF!,Customer_Revenue[2/17/2022]), ""))</f>
        <v/>
      </c>
      <c r="DO21" t="str" cm="1">
        <f t="array" ref="DO21">_xlfn.SINGLE(IF(WEEKDAY(Customer_Revenue[[#Headers],[2/18/2022]]) =Freq8[[#This Row],[Day]:[Day]], _xlfn.XLOOKUP(_xlfn.NUMBERVALUE(LEFT(Freq8[[#This Row],[cuid]:[cuid]], LEN(Freq8[[#This Row],[cuid]:[cuid]])-1)),#REF!,Customer_Revenue[2/18/2022]), ""))</f>
        <v/>
      </c>
      <c r="DP21" t="str" cm="1">
        <f t="array" ref="DP21">_xlfn.SINGLE(IF(WEEKDAY(Customer_Revenue[[#Headers],[2/21/2022]]) =Freq8[[#This Row],[Day]:[Day]], _xlfn.XLOOKUP(_xlfn.NUMBERVALUE(LEFT(Freq8[[#This Row],[cuid]:[cuid]], LEN(Freq8[[#This Row],[cuid]:[cuid]])-1)),#REF!,Customer_Revenue[2/21/2022]), ""))</f>
        <v/>
      </c>
      <c r="DQ21" t="str" cm="1">
        <f t="array" ref="DQ21">_xlfn.SINGLE(IF(WEEKDAY(Customer_Revenue[[#Headers],[2/22/2022]]) =Freq8[[#This Row],[Day]:[Day]], _xlfn.XLOOKUP(_xlfn.NUMBERVALUE(LEFT(Freq8[[#This Row],[cuid]:[cuid]], LEN(Freq8[[#This Row],[cuid]:[cuid]])-1)),#REF!,Customer_Revenue[2/22/2022]), ""))</f>
        <v/>
      </c>
      <c r="DR21" t="e" cm="1">
        <f t="array" ref="DR21">_xlfn.SINGLE(IF(WEEKDAY(Customer_Revenue[[#Headers],[2/23/2022]]) =Freq8[[#This Row],[Day]:[Day]], _xlfn.XLOOKUP(_xlfn.NUMBERVALUE(LEFT(Freq8[[#This Row],[cuid]:[cuid]], LEN(Freq8[[#This Row],[cuid]:[cuid]])-1)),#REF!,Customer_Revenue[2/23/2022]), ""))</f>
        <v>#REF!</v>
      </c>
      <c r="DS21" t="str" cm="1">
        <f t="array" ref="DS21">_xlfn.SINGLE(IF(WEEKDAY(Customer_Revenue[[#Headers],[2/24/2022]]) =Freq8[[#This Row],[Day]:[Day]], _xlfn.XLOOKUP(_xlfn.NUMBERVALUE(LEFT(Freq8[[#This Row],[cuid]:[cuid]], LEN(Freq8[[#This Row],[cuid]:[cuid]])-1)),#REF!,Customer_Revenue[2/24/2022]), ""))</f>
        <v/>
      </c>
      <c r="DT21" t="str" cm="1">
        <f t="array" ref="DT21">_xlfn.SINGLE(IF(WEEKDAY(Customer_Revenue[[#Headers],[2/25/2022]]) =Freq8[[#This Row],[Day]:[Day]], _xlfn.XLOOKUP(_xlfn.NUMBERVALUE(LEFT(Freq8[[#This Row],[cuid]:[cuid]], LEN(Freq8[[#This Row],[cuid]:[cuid]])-1)),#REF!,Customer_Revenue[2/25/2022]), ""))</f>
        <v/>
      </c>
      <c r="DU21" t="str" cm="1">
        <f t="array" ref="DU21">_xlfn.SINGLE(IF(WEEKDAY(Customer_Revenue[[#Headers],[2/28/2022]]) =Freq8[[#This Row],[Day]:[Day]], _xlfn.XLOOKUP(_xlfn.NUMBERVALUE(LEFT(Freq8[[#This Row],[cuid]:[cuid]], LEN(Freq8[[#This Row],[cuid]:[cuid]])-1)),#REF!,Customer_Revenue[2/28/2022]), ""))</f>
        <v/>
      </c>
      <c r="DV21" t="str" cm="1">
        <f t="array" ref="DV21">_xlfn.SINGLE(IF(WEEKDAY(Customer_Revenue[[#Headers],[3/1/2022]]) =Freq8[[#This Row],[Day]:[Day]], _xlfn.XLOOKUP(_xlfn.NUMBERVALUE(LEFT(Freq8[[#This Row],[cuid]:[cuid]], LEN(Freq8[[#This Row],[cuid]:[cuid]])-1)),#REF!,Customer_Revenue[3/1/2022]), ""))</f>
        <v/>
      </c>
      <c r="DW21" t="e" cm="1">
        <f t="array" ref="DW21">_xlfn.SINGLE(IF(WEEKDAY(Customer_Revenue[[#Headers],[3/2/2022]]) =Freq8[[#This Row],[Day]:[Day]], _xlfn.XLOOKUP(_xlfn.NUMBERVALUE(LEFT(Freq8[[#This Row],[cuid]:[cuid]], LEN(Freq8[[#This Row],[cuid]:[cuid]])-1)),#REF!,Customer_Revenue[3/2/2022]), ""))</f>
        <v>#REF!</v>
      </c>
      <c r="DX21" t="str" cm="1">
        <f t="array" ref="DX21">_xlfn.SINGLE(IF(WEEKDAY(Customer_Revenue[[#Headers],[3/3/2022]]) =Freq8[[#This Row],[Day]:[Day]], _xlfn.XLOOKUP(_xlfn.NUMBERVALUE(LEFT(Freq8[[#This Row],[cuid]:[cuid]], LEN(Freq8[[#This Row],[cuid]:[cuid]])-1)),#REF!,Customer_Revenue[3/3/2022]), ""))</f>
        <v/>
      </c>
      <c r="DY21" t="str" cm="1">
        <f t="array" ref="DY21">_xlfn.SINGLE(IF(WEEKDAY(Customer_Revenue[[#Headers],[3/4/2022]]) =Freq8[[#This Row],[Day]:[Day]], _xlfn.XLOOKUP(_xlfn.NUMBERVALUE(LEFT(Freq8[[#This Row],[cuid]:[cuid]], LEN(Freq8[[#This Row],[cuid]:[cuid]])-1)),#REF!,Customer_Revenue[3/4/2022]), ""))</f>
        <v/>
      </c>
      <c r="DZ21" t="str" cm="1">
        <f t="array" ref="DZ21">_xlfn.SINGLE(IF(WEEKDAY(Customer_Revenue[[#Headers],[3/7/2022]]) =Freq8[[#This Row],[Day]:[Day]], _xlfn.XLOOKUP(_xlfn.NUMBERVALUE(LEFT(Freq8[[#This Row],[cuid]:[cuid]], LEN(Freq8[[#This Row],[cuid]:[cuid]])-1)),#REF!,Customer_Revenue[3/7/2022]), ""))</f>
        <v/>
      </c>
      <c r="EA21" t="str" cm="1">
        <f t="array" ref="EA21">_xlfn.SINGLE(IF(WEEKDAY(Customer_Revenue[[#Headers],[3/8/2022]]) =Freq8[[#This Row],[Day]:[Day]], _xlfn.XLOOKUP(_xlfn.NUMBERVALUE(LEFT(Freq8[[#This Row],[cuid]:[cuid]], LEN(Freq8[[#This Row],[cuid]:[cuid]])-1)),#REF!,Customer_Revenue[3/8/2022]), ""))</f>
        <v/>
      </c>
      <c r="EB21" t="e" cm="1">
        <f t="array" ref="EB21">_xlfn.SINGLE(IF(WEEKDAY(Customer_Revenue[[#Headers],[3/9/2022]]) =Freq8[[#This Row],[Day]:[Day]], _xlfn.XLOOKUP(_xlfn.NUMBERVALUE(LEFT(Freq8[[#This Row],[cuid]:[cuid]], LEN(Freq8[[#This Row],[cuid]:[cuid]])-1)),#REF!,Customer_Revenue[3/9/2022]), ""))</f>
        <v>#REF!</v>
      </c>
      <c r="EC21" t="str" cm="1">
        <f t="array" ref="EC21">_xlfn.SINGLE(IF(WEEKDAY(Customer_Revenue[[#Headers],[3/10/2022]]) =Freq8[[#This Row],[Day]:[Day]], _xlfn.XLOOKUP(_xlfn.NUMBERVALUE(LEFT(Freq8[[#This Row],[cuid]:[cuid]], LEN(Freq8[[#This Row],[cuid]:[cuid]])-1)),#REF!,Customer_Revenue[3/10/2022]), ""))</f>
        <v/>
      </c>
      <c r="ED21" t="str" cm="1">
        <f t="array" ref="ED21">_xlfn.SINGLE(IF(WEEKDAY(Customer_Revenue[[#Headers],[3/11/2022]]) =Freq8[[#This Row],[Day]:[Day]], _xlfn.XLOOKUP(_xlfn.NUMBERVALUE(LEFT(Freq8[[#This Row],[cuid]:[cuid]], LEN(Freq8[[#This Row],[cuid]:[cuid]])-1)),#REF!,Customer_Revenue[3/11/2022]), ""))</f>
        <v/>
      </c>
      <c r="EE21" t="str" cm="1">
        <f t="array" ref="EE21">_xlfn.SINGLE(IF(WEEKDAY(Customer_Revenue[[#Headers],[3/14/2022]]) =Freq8[[#This Row],[Day]:[Day]], _xlfn.XLOOKUP(_xlfn.NUMBERVALUE(LEFT(Freq8[[#This Row],[cuid]:[cuid]], LEN(Freq8[[#This Row],[cuid]:[cuid]])-1)),#REF!,Customer_Revenue[3/14/2022]), ""))</f>
        <v/>
      </c>
      <c r="EF21" t="str" cm="1">
        <f t="array" ref="EF21">_xlfn.SINGLE(IF(WEEKDAY(Customer_Revenue[[#Headers],[3/15/2022]]) =Freq8[[#This Row],[Day]:[Day]], _xlfn.XLOOKUP(_xlfn.NUMBERVALUE(LEFT(Freq8[[#This Row],[cuid]:[cuid]], LEN(Freq8[[#This Row],[cuid]:[cuid]])-1)),#REF!,Customer_Revenue[3/15/2022]), ""))</f>
        <v/>
      </c>
      <c r="EG21" t="e" cm="1">
        <f t="array" ref="EG21">_xlfn.SINGLE(IF(WEEKDAY(Customer_Revenue[[#Headers],[3/16/2022]]) =Freq8[[#This Row],[Day]:[Day]], _xlfn.XLOOKUP(_xlfn.NUMBERVALUE(LEFT(Freq8[[#This Row],[cuid]:[cuid]], LEN(Freq8[[#This Row],[cuid]:[cuid]])-1)),#REF!,Customer_Revenue[3/16/2022]), ""))</f>
        <v>#REF!</v>
      </c>
      <c r="EH21" t="str" cm="1">
        <f t="array" ref="EH21">_xlfn.SINGLE(IF(WEEKDAY(Customer_Revenue[[#Headers],[3/17/2022]]) =Freq8[[#This Row],[Day]:[Day]], _xlfn.XLOOKUP(_xlfn.NUMBERVALUE(LEFT(Freq8[[#This Row],[cuid]:[cuid]], LEN(Freq8[[#This Row],[cuid]:[cuid]])-1)),#REF!,Customer_Revenue[3/17/2022]), ""))</f>
        <v/>
      </c>
      <c r="EI21" t="str" cm="1">
        <f t="array" ref="EI21">_xlfn.SINGLE(IF(WEEKDAY(Customer_Revenue[[#Headers],[3/18/2022]]) =Freq8[[#This Row],[Day]:[Day]], _xlfn.XLOOKUP(_xlfn.NUMBERVALUE(LEFT(Freq8[[#This Row],[cuid]:[cuid]], LEN(Freq8[[#This Row],[cuid]:[cuid]])-1)),#REF!,Customer_Revenue[3/18/2022]), ""))</f>
        <v/>
      </c>
      <c r="EJ21" t="str" cm="1">
        <f t="array" ref="EJ21">_xlfn.SINGLE(IF(WEEKDAY(Customer_Revenue[[#Headers],[3/21/2022]]) =Freq8[[#This Row],[Day]:[Day]], _xlfn.XLOOKUP(_xlfn.NUMBERVALUE(LEFT(Freq8[[#This Row],[cuid]:[cuid]], LEN(Freq8[[#This Row],[cuid]:[cuid]])-1)),#REF!,Customer_Revenue[3/21/2022]), ""))</f>
        <v/>
      </c>
      <c r="EK21" t="str" cm="1">
        <f t="array" ref="EK21">_xlfn.SINGLE(IF(WEEKDAY(Customer_Revenue[[#Headers],[3/22/2022]]) =Freq8[[#This Row],[Day]:[Day]], _xlfn.XLOOKUP(_xlfn.NUMBERVALUE(LEFT(Freq8[[#This Row],[cuid]:[cuid]], LEN(Freq8[[#This Row],[cuid]:[cuid]])-1)),#REF!,Customer_Revenue[3/22/2022]), ""))</f>
        <v/>
      </c>
      <c r="EL21" t="e" cm="1">
        <f t="array" ref="EL21">_xlfn.SINGLE(IF(WEEKDAY(Customer_Revenue[[#Headers],[3/23/2022]]) =Freq8[[#This Row],[Day]:[Day]], _xlfn.XLOOKUP(_xlfn.NUMBERVALUE(LEFT(Freq8[[#This Row],[cuid]:[cuid]], LEN(Freq8[[#This Row],[cuid]:[cuid]])-1)),#REF!,Customer_Revenue[3/23/2022]), ""))</f>
        <v>#REF!</v>
      </c>
      <c r="EM21" t="str" cm="1">
        <f t="array" ref="EM21">_xlfn.SINGLE(IF(WEEKDAY(Customer_Revenue[[#Headers],[3/24/2022]]) =Freq8[[#This Row],[Day]:[Day]], _xlfn.XLOOKUP(_xlfn.NUMBERVALUE(LEFT(Freq8[[#This Row],[cuid]:[cuid]], LEN(Freq8[[#This Row],[cuid]:[cuid]])-1)),#REF!,Customer_Revenue[3/24/2022]), ""))</f>
        <v/>
      </c>
      <c r="EN21" t="str" cm="1">
        <f t="array" ref="EN21">_xlfn.SINGLE(IF(WEEKDAY(Customer_Revenue[[#Headers],[3/25/2022]]) =Freq8[[#This Row],[Day]:[Day]], _xlfn.XLOOKUP(_xlfn.NUMBERVALUE(LEFT(Freq8[[#This Row],[cuid]:[cuid]], LEN(Freq8[[#This Row],[cuid]:[cuid]])-1)),#REF!,Customer_Revenue[3/25/2022]), ""))</f>
        <v/>
      </c>
      <c r="EO21" t="str" cm="1">
        <f t="array" ref="EO21">_xlfn.SINGLE(IF(WEEKDAY(Customer_Revenue[[#Headers],[3/28/2022]]) =Freq8[[#This Row],[Day]:[Day]], _xlfn.XLOOKUP(_xlfn.NUMBERVALUE(LEFT(Freq8[[#This Row],[cuid]:[cuid]], LEN(Freq8[[#This Row],[cuid]:[cuid]])-1)),#REF!,Customer_Revenue[3/28/2022]), ""))</f>
        <v/>
      </c>
      <c r="EP21" t="str" cm="1">
        <f t="array" ref="EP21">_xlfn.SINGLE(IF(WEEKDAY(Customer_Revenue[[#Headers],[3/29/2022]]) =Freq8[[#This Row],[Day]:[Day]], _xlfn.XLOOKUP(_xlfn.NUMBERVALUE(LEFT(Freq8[[#This Row],[cuid]:[cuid]], LEN(Freq8[[#This Row],[cuid]:[cuid]])-1)),#REF!,Customer_Revenue[3/29/2022]), ""))</f>
        <v/>
      </c>
      <c r="EQ21" t="e" cm="1">
        <f t="array" ref="EQ21">_xlfn.SINGLE(IF(WEEKDAY(Customer_Revenue[[#Headers],[3/30/2022]]) =Freq8[[#This Row],[Day]:[Day]], _xlfn.XLOOKUP(_xlfn.NUMBERVALUE(LEFT(Freq8[[#This Row],[cuid]:[cuid]], LEN(Freq8[[#This Row],[cuid]:[cuid]])-1)),#REF!,Customer_Revenue[3/30/2022]), ""))</f>
        <v>#REF!</v>
      </c>
      <c r="ER21" t="str" cm="1">
        <f t="array" ref="ER21">_xlfn.SINGLE(IF(WEEKDAY(Customer_Revenue[[#Headers],[3/31/2022]]) =Freq8[[#This Row],[Day]:[Day]], _xlfn.XLOOKUP(_xlfn.NUMBERVALUE(LEFT(Freq8[[#This Row],[cuid]:[cuid]], LEN(Freq8[[#This Row],[cuid]:[cuid]])-1)),#REF!,Customer_Revenue[3/31/2022]), ""))</f>
        <v/>
      </c>
      <c r="ES21" t="str" cm="1">
        <f t="array" ref="ES21">_xlfn.SINGLE(IF(WEEKDAY(Customer_Revenue[[#Headers],[4/1/2022]]) =Freq8[[#This Row],[Day]:[Day]], _xlfn.XLOOKUP(_xlfn.NUMBERVALUE(LEFT(Freq8[[#This Row],[cuid]:[cuid]], LEN(Freq8[[#This Row],[cuid]:[cuid]])-1)),#REF!,Customer_Revenue[4/1/2022]), ""))</f>
        <v/>
      </c>
      <c r="ET21" t="str" cm="1">
        <f t="array" ref="ET21">_xlfn.SINGLE(IF(WEEKDAY(Customer_Revenue[[#Headers],[4/4/2022]]) =Freq8[[#This Row],[Day]:[Day]], _xlfn.XLOOKUP(_xlfn.NUMBERVALUE(LEFT(Freq8[[#This Row],[cuid]:[cuid]], LEN(Freq8[[#This Row],[cuid]:[cuid]])-1)),#REF!,Customer_Revenue[4/4/2022]), ""))</f>
        <v/>
      </c>
      <c r="EU21" t="str" cm="1">
        <f t="array" ref="EU21">_xlfn.SINGLE(IF(WEEKDAY(Customer_Revenue[[#Headers],[4/5/2022]]) =Freq8[[#This Row],[Day]:[Day]], _xlfn.XLOOKUP(_xlfn.NUMBERVALUE(LEFT(Freq8[[#This Row],[cuid]:[cuid]], LEN(Freq8[[#This Row],[cuid]:[cuid]])-1)),#REF!,Customer_Revenue[4/5/2022]), ""))</f>
        <v/>
      </c>
      <c r="EV21" t="e" cm="1">
        <f t="array" ref="EV21">_xlfn.SINGLE(IF(WEEKDAY(Customer_Revenue[[#Headers],[4/6/2022]]) =Freq8[[#This Row],[Day]:[Day]], _xlfn.XLOOKUP(_xlfn.NUMBERVALUE(LEFT(Freq8[[#This Row],[cuid]:[cuid]], LEN(Freq8[[#This Row],[cuid]:[cuid]])-1)),#REF!,Customer_Revenue[4/6/2022]), ""))</f>
        <v>#REF!</v>
      </c>
      <c r="EW21" t="str" cm="1">
        <f t="array" ref="EW21">_xlfn.SINGLE(IF(WEEKDAY(Customer_Revenue[[#Headers],[4/7/2022]]) =Freq8[[#This Row],[Day]:[Day]], _xlfn.XLOOKUP(_xlfn.NUMBERVALUE(LEFT(Freq8[[#This Row],[cuid]:[cuid]], LEN(Freq8[[#This Row],[cuid]:[cuid]])-1)),#REF!,Customer_Revenue[4/7/2022]), ""))</f>
        <v/>
      </c>
      <c r="EX21" t="str" cm="1">
        <f t="array" ref="EX21">_xlfn.SINGLE(IF(WEEKDAY(Customer_Revenue[[#Headers],[4/8/2022]]) =Freq8[[#This Row],[Day]:[Day]], _xlfn.XLOOKUP(_xlfn.NUMBERVALUE(LEFT(Freq8[[#This Row],[cuid]:[cuid]], LEN(Freq8[[#This Row],[cuid]:[cuid]])-1)),#REF!,Customer_Revenue[4/8/2022]), ""))</f>
        <v/>
      </c>
      <c r="EY21" t="str" cm="1">
        <f t="array" ref="EY21">_xlfn.SINGLE(IF(WEEKDAY(Customer_Revenue[[#Headers],[4/11/2022]]) =Freq8[[#This Row],[Day]:[Day]], _xlfn.XLOOKUP(_xlfn.NUMBERVALUE(LEFT(Freq8[[#This Row],[cuid]:[cuid]], LEN(Freq8[[#This Row],[cuid]:[cuid]])-1)),#REF!,Customer_Revenue[4/11/2022]), ""))</f>
        <v/>
      </c>
      <c r="EZ21" t="str" cm="1">
        <f t="array" ref="EZ21">_xlfn.SINGLE(IF(WEEKDAY(Customer_Revenue[[#Headers],[4/12/2022]]) =Freq8[[#This Row],[Day]:[Day]], _xlfn.XLOOKUP(_xlfn.NUMBERVALUE(LEFT(Freq8[[#This Row],[cuid]:[cuid]], LEN(Freq8[[#This Row],[cuid]:[cuid]])-1)),#REF!,Customer_Revenue[4/12/2022]), ""))</f>
        <v/>
      </c>
      <c r="FA21" t="e" cm="1">
        <f t="array" ref="FA21">_xlfn.SINGLE(IF(WEEKDAY(Customer_Revenue[[#Headers],[4/13/2022]]) =Freq8[[#This Row],[Day]:[Day]], _xlfn.XLOOKUP(_xlfn.NUMBERVALUE(LEFT(Freq8[[#This Row],[cuid]:[cuid]], LEN(Freq8[[#This Row],[cuid]:[cuid]])-1)),#REF!,Customer_Revenue[4/13/2022]), ""))</f>
        <v>#REF!</v>
      </c>
      <c r="FB21" t="str" cm="1">
        <f t="array" ref="FB21">_xlfn.SINGLE(IF(WEEKDAY(Customer_Revenue[[#Headers],[4/14/2022]]) =Freq8[[#This Row],[Day]:[Day]], _xlfn.XLOOKUP(_xlfn.NUMBERVALUE(LEFT(Freq8[[#This Row],[cuid]:[cuid]], LEN(Freq8[[#This Row],[cuid]:[cuid]])-1)),#REF!,Customer_Revenue[4/14/2022]), ""))</f>
        <v/>
      </c>
      <c r="FC21" t="str" cm="1">
        <f t="array" ref="FC21">_xlfn.SINGLE(IF(WEEKDAY(Customer_Revenue[[#Headers],[4/15/2022]]) =Freq8[[#This Row],[Day]:[Day]], _xlfn.XLOOKUP(_xlfn.NUMBERVALUE(LEFT(Freq8[[#This Row],[cuid]:[cuid]], LEN(Freq8[[#This Row],[cuid]:[cuid]])-1)),#REF!,Customer_Revenue[4/15/2022]), ""))</f>
        <v/>
      </c>
      <c r="FD21" t="str" cm="1">
        <f t="array" ref="FD21">_xlfn.SINGLE(IF(WEEKDAY(Customer_Revenue[[#Headers],[4/18/2022]]) =Freq8[[#This Row],[Day]:[Day]], _xlfn.XLOOKUP(_xlfn.NUMBERVALUE(LEFT(Freq8[[#This Row],[cuid]:[cuid]], LEN(Freq8[[#This Row],[cuid]:[cuid]])-1)),#REF!,Customer_Revenue[4/18/2022]), ""))</f>
        <v/>
      </c>
      <c r="FE21" t="str" cm="1">
        <f t="array" ref="FE21">_xlfn.SINGLE(IF(WEEKDAY(Customer_Revenue[[#Headers],[4/19/2022]]) =Freq8[[#This Row],[Day]:[Day]], _xlfn.XLOOKUP(_xlfn.NUMBERVALUE(LEFT(Freq8[[#This Row],[cuid]:[cuid]], LEN(Freq8[[#This Row],[cuid]:[cuid]])-1)),#REF!,Customer_Revenue[4/19/2022]), ""))</f>
        <v/>
      </c>
      <c r="FF21" t="e" cm="1">
        <f t="array" ref="FF21">_xlfn.SINGLE(IF(WEEKDAY(Customer_Revenue[[#Headers],[4/20/2022]]) =Freq8[[#This Row],[Day]:[Day]], _xlfn.XLOOKUP(_xlfn.NUMBERVALUE(LEFT(Freq8[[#This Row],[cuid]:[cuid]], LEN(Freq8[[#This Row],[cuid]:[cuid]])-1)),#REF!,Customer_Revenue[4/20/2022]), ""))</f>
        <v>#REF!</v>
      </c>
      <c r="FG21" t="str" cm="1">
        <f t="array" ref="FG21">_xlfn.SINGLE(IF(WEEKDAY(Customer_Revenue[[#Headers],[4/21/2022]]) =Freq8[[#This Row],[Day]:[Day]], _xlfn.XLOOKUP(_xlfn.NUMBERVALUE(LEFT(Freq8[[#This Row],[cuid]:[cuid]], LEN(Freq8[[#This Row],[cuid]:[cuid]])-1)),#REF!,Customer_Revenue[4/21/2022]), ""))</f>
        <v/>
      </c>
      <c r="FH21" t="str" cm="1">
        <f t="array" ref="FH21">_xlfn.SINGLE(IF(WEEKDAY(Customer_Revenue[[#Headers],[4/22/2022]]) =Freq8[[#This Row],[Day]:[Day]], _xlfn.XLOOKUP(_xlfn.NUMBERVALUE(LEFT(Freq8[[#This Row],[cuid]:[cuid]], LEN(Freq8[[#This Row],[cuid]:[cuid]])-1)),#REF!,Customer_Revenue[4/22/2022]), ""))</f>
        <v/>
      </c>
      <c r="FI21" t="str" cm="1">
        <f t="array" ref="FI21">_xlfn.SINGLE(IF(WEEKDAY(Customer_Revenue[[#Headers],[4/25/2022]]) =Freq8[[#This Row],[Day]:[Day]], _xlfn.XLOOKUP(_xlfn.NUMBERVALUE(LEFT(Freq8[[#This Row],[cuid]:[cuid]], LEN(Freq8[[#This Row],[cuid]:[cuid]])-1)),#REF!,Customer_Revenue[4/25/2022]), ""))</f>
        <v/>
      </c>
      <c r="FJ21" t="str" cm="1">
        <f t="array" ref="FJ21">_xlfn.SINGLE(IF(WEEKDAY(Customer_Revenue[[#Headers],[4/26/2022]]) =Freq8[[#This Row],[Day]:[Day]], _xlfn.XLOOKUP(_xlfn.NUMBERVALUE(LEFT(Freq8[[#This Row],[cuid]:[cuid]], LEN(Freq8[[#This Row],[cuid]:[cuid]])-1)),#REF!,Customer_Revenue[4/26/2022]), ""))</f>
        <v/>
      </c>
      <c r="FK21" t="e" cm="1">
        <f t="array" ref="FK21">_xlfn.SINGLE(IF(WEEKDAY(Customer_Revenue[[#Headers],[4/27/2022]]) =Freq8[[#This Row],[Day]:[Day]], _xlfn.XLOOKUP(_xlfn.NUMBERVALUE(LEFT(Freq8[[#This Row],[cuid]:[cuid]], LEN(Freq8[[#This Row],[cuid]:[cuid]])-1)),#REF!,Customer_Revenue[4/27/2022]), ""))</f>
        <v>#REF!</v>
      </c>
      <c r="FL21" t="str" cm="1">
        <f t="array" ref="FL21">_xlfn.SINGLE(IF(WEEKDAY(Customer_Revenue[[#Headers],[4/28/2022]]) =Freq8[[#This Row],[Day]:[Day]], _xlfn.XLOOKUP(_xlfn.NUMBERVALUE(LEFT(Freq8[[#This Row],[cuid]:[cuid]], LEN(Freq8[[#This Row],[cuid]:[cuid]])-1)),#REF!,Customer_Revenue[4/28/2022]), ""))</f>
        <v/>
      </c>
      <c r="FM21" t="str" cm="1">
        <f t="array" ref="FM21">_xlfn.SINGLE(IF(WEEKDAY(Customer_Revenue[[#Headers],[4/29/2022]]) =Freq8[[#This Row],[Day]:[Day]], _xlfn.XLOOKUP(_xlfn.NUMBERVALUE(LEFT(Freq8[[#This Row],[cuid]:[cuid]], LEN(Freq8[[#This Row],[cuid]:[cuid]])-1)),#REF!,Customer_Revenue[4/29/2022]), ""))</f>
        <v/>
      </c>
      <c r="FN21" t="str" cm="1">
        <f t="array" ref="FN21">_xlfn.SINGLE(IF(WEEKDAY(Customer_Revenue[[#Headers],[5/2/2022]]) =Freq8[[#This Row],[Day]:[Day]], _xlfn.XLOOKUP(_xlfn.NUMBERVALUE(LEFT(Freq8[[#This Row],[cuid]:[cuid]], LEN(Freq8[[#This Row],[cuid]:[cuid]])-1)),#REF!,Customer_Revenue[5/2/2022]), ""))</f>
        <v/>
      </c>
      <c r="FO21" t="str" cm="1">
        <f t="array" ref="FO21">_xlfn.SINGLE(IF(WEEKDAY(Customer_Revenue[[#Headers],[5/3/2022]]) =Freq8[[#This Row],[Day]:[Day]], _xlfn.XLOOKUP(_xlfn.NUMBERVALUE(LEFT(Freq8[[#This Row],[cuid]:[cuid]], LEN(Freq8[[#This Row],[cuid]:[cuid]])-1)),#REF!,Customer_Revenue[5/3/2022]), ""))</f>
        <v/>
      </c>
      <c r="FP21" t="e" cm="1">
        <f t="array" ref="FP21">_xlfn.SINGLE(IF(WEEKDAY(Customer_Revenue[[#Headers],[5/4/2022]]) =Freq8[[#This Row],[Day]:[Day]], _xlfn.XLOOKUP(_xlfn.NUMBERVALUE(LEFT(Freq8[[#This Row],[cuid]:[cuid]], LEN(Freq8[[#This Row],[cuid]:[cuid]])-1)),#REF!,Customer_Revenue[5/4/2022]), ""))</f>
        <v>#REF!</v>
      </c>
      <c r="FQ21" t="str" cm="1">
        <f t="array" ref="FQ21">_xlfn.SINGLE(IF(WEEKDAY(Customer_Revenue[[#Headers],[5/5/2022]]) =Freq8[[#This Row],[Day]:[Day]], _xlfn.XLOOKUP(_xlfn.NUMBERVALUE(LEFT(Freq8[[#This Row],[cuid]:[cuid]], LEN(Freq8[[#This Row],[cuid]:[cuid]])-1)),#REF!,Customer_Revenue[5/5/2022]), ""))</f>
        <v/>
      </c>
      <c r="FR21" t="str" cm="1">
        <f t="array" ref="FR21">_xlfn.SINGLE(IF(WEEKDAY(Customer_Revenue[[#Headers],[5/6/2022]]) =Freq8[[#This Row],[Day]:[Day]], _xlfn.XLOOKUP(_xlfn.NUMBERVALUE(LEFT(Freq8[[#This Row],[cuid]:[cuid]], LEN(Freq8[[#This Row],[cuid]:[cuid]])-1)),#REF!,Customer_Revenue[5/6/2022]), ""))</f>
        <v/>
      </c>
      <c r="FS21" t="str" cm="1">
        <f t="array" ref="FS21">_xlfn.SINGLE(IF(WEEKDAY(Customer_Revenue[[#Headers],[5/9/2022]]) =Freq8[[#This Row],[Day]:[Day]], _xlfn.XLOOKUP(_xlfn.NUMBERVALUE(LEFT(Freq8[[#This Row],[cuid]:[cuid]], LEN(Freq8[[#This Row],[cuid]:[cuid]])-1)),#REF!,Customer_Revenue[5/9/2022]), ""))</f>
        <v/>
      </c>
      <c r="FT21" t="str" cm="1">
        <f t="array" ref="FT21">_xlfn.SINGLE(IF(WEEKDAY(Customer_Revenue[[#Headers],[5/10/2022]]) =Freq8[[#This Row],[Day]:[Day]], _xlfn.XLOOKUP(_xlfn.NUMBERVALUE(LEFT(Freq8[[#This Row],[cuid]:[cuid]], LEN(Freq8[[#This Row],[cuid]:[cuid]])-1)),#REF!,Customer_Revenue[5/10/2022]), ""))</f>
        <v/>
      </c>
      <c r="FU21" t="e" cm="1">
        <f t="array" ref="FU21">_xlfn.SINGLE(IF(WEEKDAY(Customer_Revenue[[#Headers],[5/11/2022]]) =Freq8[[#This Row],[Day]:[Day]], _xlfn.XLOOKUP(_xlfn.NUMBERVALUE(LEFT(Freq8[[#This Row],[cuid]:[cuid]], LEN(Freq8[[#This Row],[cuid]:[cuid]])-1)),#REF!,Customer_Revenue[5/11/2022]), ""))</f>
        <v>#REF!</v>
      </c>
      <c r="FV21" t="str" cm="1">
        <f t="array" ref="FV21">_xlfn.SINGLE(IF(WEEKDAY(Customer_Revenue[[#Headers],[5/12/2022]]) =Freq8[[#This Row],[Day]:[Day]], _xlfn.XLOOKUP(_xlfn.NUMBERVALUE(LEFT(Freq8[[#This Row],[cuid]:[cuid]], LEN(Freq8[[#This Row],[cuid]:[cuid]])-1)),#REF!,Customer_Revenue[5/12/2022]), ""))</f>
        <v/>
      </c>
      <c r="FW21" t="str" cm="1">
        <f t="array" ref="FW21">_xlfn.SINGLE(IF(WEEKDAY(Customer_Revenue[[#Headers],[5/13/2022]]) =Freq8[[#This Row],[Day]:[Day]], _xlfn.XLOOKUP(_xlfn.NUMBERVALUE(LEFT(Freq8[[#This Row],[cuid]:[cuid]], LEN(Freq8[[#This Row],[cuid]:[cuid]])-1)),#REF!,Customer_Revenue[5/13/2022]), ""))</f>
        <v/>
      </c>
      <c r="FX21" t="str" cm="1">
        <f t="array" ref="FX21">_xlfn.SINGLE(IF(WEEKDAY(Customer_Revenue[[#Headers],[5/16/2022]]) =Freq8[[#This Row],[Day]:[Day]], _xlfn.XLOOKUP(_xlfn.NUMBERVALUE(LEFT(Freq8[[#This Row],[cuid]:[cuid]], LEN(Freq8[[#This Row],[cuid]:[cuid]])-1)),#REF!,Customer_Revenue[5/16/2022]), ""))</f>
        <v/>
      </c>
      <c r="FY21" t="str" cm="1">
        <f t="array" ref="FY21">_xlfn.SINGLE(IF(WEEKDAY(Customer_Revenue[[#Headers],[5/17/2022]]) =Freq8[[#This Row],[Day]:[Day]], _xlfn.XLOOKUP(_xlfn.NUMBERVALUE(LEFT(Freq8[[#This Row],[cuid]:[cuid]], LEN(Freq8[[#This Row],[cuid]:[cuid]])-1)),#REF!,Customer_Revenue[5/17/2022]), ""))</f>
        <v/>
      </c>
      <c r="FZ21" t="e" cm="1">
        <f t="array" ref="FZ21">_xlfn.SINGLE(IF(WEEKDAY(Customer_Revenue[[#Headers],[5/18/2022]]) =Freq8[[#This Row],[Day]:[Day]], _xlfn.XLOOKUP(_xlfn.NUMBERVALUE(LEFT(Freq8[[#This Row],[cuid]:[cuid]], LEN(Freq8[[#This Row],[cuid]:[cuid]])-1)),#REF!,Customer_Revenue[5/18/2022]), ""))</f>
        <v>#REF!</v>
      </c>
      <c r="GA21" t="str" cm="1">
        <f t="array" ref="GA21">_xlfn.SINGLE(IF(WEEKDAY(Customer_Revenue[[#Headers],[5/19/2022]]) =Freq8[[#This Row],[Day]:[Day]], _xlfn.XLOOKUP(_xlfn.NUMBERVALUE(LEFT(Freq8[[#This Row],[cuid]:[cuid]], LEN(Freq8[[#This Row],[cuid]:[cuid]])-1)),#REF!,Customer_Revenue[5/19/2022]), ""))</f>
        <v/>
      </c>
      <c r="GB21" t="str" cm="1">
        <f t="array" ref="GB21">_xlfn.SINGLE(IF(WEEKDAY(Customer_Revenue[[#Headers],[5/20/2022]]) =Freq8[[#This Row],[Day]:[Day]], _xlfn.XLOOKUP(_xlfn.NUMBERVALUE(LEFT(Freq8[[#This Row],[cuid]:[cuid]], LEN(Freq8[[#This Row],[cuid]:[cuid]])-1)),#REF!,Customer_Revenue[5/20/2022]), ""))</f>
        <v/>
      </c>
      <c r="GC21" t="str" cm="1">
        <f t="array" ref="GC21">_xlfn.SINGLE(IF(WEEKDAY(Customer_Revenue[[#Headers],[5/23/2022]]) =Freq8[[#This Row],[Day]:[Day]], _xlfn.XLOOKUP(_xlfn.NUMBERVALUE(LEFT(Freq8[[#This Row],[cuid]:[cuid]], LEN(Freq8[[#This Row],[cuid]:[cuid]])-1)),#REF!,Customer_Revenue[5/23/2022]), ""))</f>
        <v/>
      </c>
      <c r="GD21" t="str" cm="1">
        <f t="array" ref="GD21">_xlfn.SINGLE(IF(WEEKDAY(Customer_Revenue[[#Headers],[5/24/2022]]) =Freq8[[#This Row],[Day]:[Day]], _xlfn.XLOOKUP(_xlfn.NUMBERVALUE(LEFT(Freq8[[#This Row],[cuid]:[cuid]], LEN(Freq8[[#This Row],[cuid]:[cuid]])-1)),#REF!,Customer_Revenue[5/24/2022]), ""))</f>
        <v/>
      </c>
      <c r="GE21" t="e" cm="1">
        <f t="array" ref="GE21">_xlfn.SINGLE(IF(WEEKDAY(Customer_Revenue[[#Headers],[5/25/2022]]) =Freq8[[#This Row],[Day]:[Day]], _xlfn.XLOOKUP(_xlfn.NUMBERVALUE(LEFT(Freq8[[#This Row],[cuid]:[cuid]], LEN(Freq8[[#This Row],[cuid]:[cuid]])-1)),#REF!,Customer_Revenue[5/25/2022]), ""))</f>
        <v>#REF!</v>
      </c>
      <c r="GF21" t="str" cm="1">
        <f t="array" ref="GF21">_xlfn.SINGLE(IF(WEEKDAY(Customer_Revenue[[#Headers],[5/26/2022]]) =Freq8[[#This Row],[Day]:[Day]], _xlfn.XLOOKUP(_xlfn.NUMBERVALUE(LEFT(Freq8[[#This Row],[cuid]:[cuid]], LEN(Freq8[[#This Row],[cuid]:[cuid]])-1)),#REF!,Customer_Revenue[5/26/2022]), ""))</f>
        <v/>
      </c>
      <c r="GG21" t="str" cm="1">
        <f t="array" ref="GG21">_xlfn.SINGLE(IF(WEEKDAY(Customer_Revenue[[#Headers],[5/27/2022]]) =Freq8[[#This Row],[Day]:[Day]], _xlfn.XLOOKUP(_xlfn.NUMBERVALUE(LEFT(Freq8[[#This Row],[cuid]:[cuid]], LEN(Freq8[[#This Row],[cuid]:[cuid]])-1)),#REF!,Customer_Revenue[5/27/2022]), ""))</f>
        <v/>
      </c>
      <c r="GH21" t="str" cm="1">
        <f t="array" ref="GH21">_xlfn.SINGLE(IF(WEEKDAY(Customer_Revenue[[#Headers],[5/30/2022]]) =Freq8[[#This Row],[Day]:[Day]], _xlfn.XLOOKUP(_xlfn.NUMBERVALUE(LEFT(Freq8[[#This Row],[cuid]:[cuid]], LEN(Freq8[[#This Row],[cuid]:[cuid]])-1)),#REF!,Customer_Revenue[5/30/2022]), ""))</f>
        <v/>
      </c>
      <c r="GI21" t="str" cm="1">
        <f t="array" ref="GI21">_xlfn.SINGLE(IF(WEEKDAY(Customer_Revenue[[#Headers],[5/31/2022]]) =Freq8[[#This Row],[Day]:[Day]], _xlfn.XLOOKUP(_xlfn.NUMBERVALUE(LEFT(Freq8[[#This Row],[cuid]:[cuid]], LEN(Freq8[[#This Row],[cuid]:[cuid]])-1)),#REF!,Customer_Revenue[5/31/2022]), ""))</f>
        <v/>
      </c>
      <c r="GJ21" t="e" cm="1">
        <f t="array" ref="GJ21">_xlfn.SINGLE(IF(WEEKDAY(Customer_Revenue[[#Headers],[6/1/2022]]) =Freq8[[#This Row],[Day]:[Day]], _xlfn.XLOOKUP(_xlfn.NUMBERVALUE(LEFT(Freq8[[#This Row],[cuid]:[cuid]], LEN(Freq8[[#This Row],[cuid]:[cuid]])-1)),#REF!,Customer_Revenue[6/1/2022]), ""))</f>
        <v>#REF!</v>
      </c>
      <c r="GK21" t="str" cm="1">
        <f t="array" ref="GK21">_xlfn.SINGLE(IF(WEEKDAY(Customer_Revenue[[#Headers],[6/2/2022]]) =Freq8[[#This Row],[Day]:[Day]], _xlfn.XLOOKUP(_xlfn.NUMBERVALUE(LEFT(Freq8[[#This Row],[cuid]:[cuid]], LEN(Freq8[[#This Row],[cuid]:[cuid]])-1)),#REF!,Customer_Revenue[6/2/2022]), ""))</f>
        <v/>
      </c>
      <c r="GL21" t="str" cm="1">
        <f t="array" ref="GL21">_xlfn.SINGLE(IF(WEEKDAY(Customer_Revenue[[#Headers],[6/3/2022]]) =Freq8[[#This Row],[Day]:[Day]], _xlfn.XLOOKUP(_xlfn.NUMBERVALUE(LEFT(Freq8[[#This Row],[cuid]:[cuid]], LEN(Freq8[[#This Row],[cuid]:[cuid]])-1)),#REF!,Customer_Revenue[6/3/2022]), ""))</f>
        <v/>
      </c>
      <c r="GM21" t="str" cm="1">
        <f t="array" ref="GM21">_xlfn.SINGLE(IF(WEEKDAY(Customer_Revenue[[#Headers],[6/6/2022]]) =Freq8[[#This Row],[Day]:[Day]], _xlfn.XLOOKUP(_xlfn.NUMBERVALUE(LEFT(Freq8[[#This Row],[cuid]:[cuid]], LEN(Freq8[[#This Row],[cuid]:[cuid]])-1)),#REF!,Customer_Revenue[6/6/2022]), ""))</f>
        <v/>
      </c>
      <c r="GN21" t="str" cm="1">
        <f t="array" ref="GN21">_xlfn.SINGLE(IF(WEEKDAY(Customer_Revenue[[#Headers],[6/7/2022]]) =Freq8[[#This Row],[Day]:[Day]], _xlfn.XLOOKUP(_xlfn.NUMBERVALUE(LEFT(Freq8[[#This Row],[cuid]:[cuid]], LEN(Freq8[[#This Row],[cuid]:[cuid]])-1)),#REF!,Customer_Revenue[6/7/2022]), ""))</f>
        <v/>
      </c>
      <c r="GO21" t="e" cm="1">
        <f t="array" ref="GO21">_xlfn.SINGLE(IF(WEEKDAY(Customer_Revenue[[#Headers],[6/8/2022]]) =Freq8[[#This Row],[Day]:[Day]], _xlfn.XLOOKUP(_xlfn.NUMBERVALUE(LEFT(Freq8[[#This Row],[cuid]:[cuid]], LEN(Freq8[[#This Row],[cuid]:[cuid]])-1)),#REF!,Customer_Revenue[6/8/2022]), ""))</f>
        <v>#REF!</v>
      </c>
      <c r="GP21" t="str" cm="1">
        <f t="array" ref="GP21">_xlfn.SINGLE(IF(WEEKDAY(Customer_Revenue[[#Headers],[6/9/2022]]) =Freq8[[#This Row],[Day]:[Day]], _xlfn.XLOOKUP(_xlfn.NUMBERVALUE(LEFT(Freq8[[#This Row],[cuid]:[cuid]], LEN(Freq8[[#This Row],[cuid]:[cuid]])-1)),#REF!,Customer_Revenue[6/9/2022]), ""))</f>
        <v/>
      </c>
      <c r="GQ21" t="str" cm="1">
        <f t="array" ref="GQ21">_xlfn.SINGLE(IF(WEEKDAY(Customer_Revenue[[#Headers],[6/10/2022]]) =Freq8[[#This Row],[Day]:[Day]], _xlfn.XLOOKUP(_xlfn.NUMBERVALUE(LEFT(Freq8[[#This Row],[cuid]:[cuid]], LEN(Freq8[[#This Row],[cuid]:[cuid]])-1)),#REF!,Customer_Revenue[6/10/2022]), ""))</f>
        <v/>
      </c>
      <c r="GR21" t="str" cm="1">
        <f t="array" ref="GR21">_xlfn.SINGLE(IF(WEEKDAY(Customer_Revenue[[#Headers],[6/13/2022]]) =Freq8[[#This Row],[Day]:[Day]], _xlfn.XLOOKUP(_xlfn.NUMBERVALUE(LEFT(Freq8[[#This Row],[cuid]:[cuid]], LEN(Freq8[[#This Row],[cuid]:[cuid]])-1)),#REF!,Customer_Revenue[6/13/2022]), ""))</f>
        <v/>
      </c>
      <c r="GS21" t="str" cm="1">
        <f t="array" ref="GS21">_xlfn.SINGLE(IF(WEEKDAY(Customer_Revenue[[#Headers],[6/14/2022]]) =Freq8[[#This Row],[Day]:[Day]], _xlfn.XLOOKUP(_xlfn.NUMBERVALUE(LEFT(Freq8[[#This Row],[cuid]:[cuid]], LEN(Freq8[[#This Row],[cuid]:[cuid]])-1)),#REF!,Customer_Revenue[6/14/2022]), ""))</f>
        <v/>
      </c>
      <c r="GT21" t="e" cm="1">
        <f t="array" ref="GT21">_xlfn.SINGLE(IF(WEEKDAY(Customer_Revenue[[#Headers],[6/15/2022]]) =Freq8[[#This Row],[Day]:[Day]], _xlfn.XLOOKUP(_xlfn.NUMBERVALUE(LEFT(Freq8[[#This Row],[cuid]:[cuid]], LEN(Freq8[[#This Row],[cuid]:[cuid]])-1)),#REF!,Customer_Revenue[6/15/2022]), ""))</f>
        <v>#REF!</v>
      </c>
      <c r="GU21" t="str" cm="1">
        <f t="array" ref="GU21">_xlfn.SINGLE(IF(WEEKDAY(Customer_Revenue[[#Headers],[6/16/2022]]) =Freq8[[#This Row],[Day]:[Day]], _xlfn.XLOOKUP(_xlfn.NUMBERVALUE(LEFT(Freq8[[#This Row],[cuid]:[cuid]], LEN(Freq8[[#This Row],[cuid]:[cuid]])-1)),#REF!,Customer_Revenue[6/16/2022]), ""))</f>
        <v/>
      </c>
      <c r="GV21" t="str" cm="1">
        <f t="array" ref="GV21">_xlfn.SINGLE(IF(WEEKDAY(Customer_Revenue[[#Headers],[6/17/2022]]) =Freq8[[#This Row],[Day]:[Day]], _xlfn.XLOOKUP(_xlfn.NUMBERVALUE(LEFT(Freq8[[#This Row],[cuid]:[cuid]], LEN(Freq8[[#This Row],[cuid]:[cuid]])-1)),#REF!,Customer_Revenue[6/17/2022]), ""))</f>
        <v/>
      </c>
      <c r="GW21" t="str" cm="1">
        <f t="array" ref="GW21">_xlfn.SINGLE(IF(WEEKDAY(Customer_Revenue[[#Headers],[6/20/2022]]) =Freq8[[#This Row],[Day]:[Day]], _xlfn.XLOOKUP(_xlfn.NUMBERVALUE(LEFT(Freq8[[#This Row],[cuid]:[cuid]], LEN(Freq8[[#This Row],[cuid]:[cuid]])-1)),#REF!,Customer_Revenue[6/20/2022]), ""))</f>
        <v/>
      </c>
      <c r="GX21" t="str" cm="1">
        <f t="array" ref="GX21">_xlfn.SINGLE(IF(WEEKDAY(Customer_Revenue[[#Headers],[6/21/2022]]) =Freq8[[#This Row],[Day]:[Day]], _xlfn.XLOOKUP(_xlfn.NUMBERVALUE(LEFT(Freq8[[#This Row],[cuid]:[cuid]], LEN(Freq8[[#This Row],[cuid]:[cuid]])-1)),#REF!,Customer_Revenue[6/21/2022]), ""))</f>
        <v/>
      </c>
      <c r="GY21" t="e" cm="1">
        <f t="array" ref="GY21">_xlfn.SINGLE(IF(WEEKDAY(Customer_Revenue[[#Headers],[6/22/2022]]) =Freq8[[#This Row],[Day]:[Day]], _xlfn.XLOOKUP(_xlfn.NUMBERVALUE(LEFT(Freq8[[#This Row],[cuid]:[cuid]], LEN(Freq8[[#This Row],[cuid]:[cuid]])-1)),#REF!,Customer_Revenue[6/22/2022]), ""))</f>
        <v>#REF!</v>
      </c>
      <c r="GZ21" t="str" cm="1">
        <f t="array" ref="GZ21">_xlfn.SINGLE(IF(WEEKDAY(Customer_Revenue[[#Headers],[6/23/2022]]) =Freq8[[#This Row],[Day]:[Day]], _xlfn.XLOOKUP(_xlfn.NUMBERVALUE(LEFT(Freq8[[#This Row],[cuid]:[cuid]], LEN(Freq8[[#This Row],[cuid]:[cuid]])-1)),#REF!,Customer_Revenue[6/23/2022]), ""))</f>
        <v/>
      </c>
      <c r="HA21" t="str" cm="1">
        <f t="array" ref="HA21">_xlfn.SINGLE(IF(WEEKDAY(Customer_Revenue[[#Headers],[6/24/2022]]) =Freq8[[#This Row],[Day]:[Day]], _xlfn.XLOOKUP(_xlfn.NUMBERVALUE(LEFT(Freq8[[#This Row],[cuid]:[cuid]], LEN(Freq8[[#This Row],[cuid]:[cuid]])-1)),#REF!,Customer_Revenue[6/24/2022]), ""))</f>
        <v/>
      </c>
      <c r="HB21" t="str" cm="1">
        <f t="array" ref="HB21">_xlfn.SINGLE(IF(WEEKDAY(Customer_Revenue[[#Headers],[6/27/2022]]) =Freq8[[#This Row],[Day]:[Day]], _xlfn.XLOOKUP(_xlfn.NUMBERVALUE(LEFT(Freq8[[#This Row],[cuid]:[cuid]], LEN(Freq8[[#This Row],[cuid]:[cuid]])-1)),#REF!,Customer_Revenue[6/27/2022]), ""))</f>
        <v/>
      </c>
      <c r="HC21" t="str" cm="1">
        <f t="array" ref="HC21">_xlfn.SINGLE(IF(WEEKDAY(Customer_Revenue[[#Headers],[6/28/2022]]) =Freq8[[#This Row],[Day]:[Day]], _xlfn.XLOOKUP(_xlfn.NUMBERVALUE(LEFT(Freq8[[#This Row],[cuid]:[cuid]], LEN(Freq8[[#This Row],[cuid]:[cuid]])-1)),#REF!,Customer_Revenue[6/28/2022]), ""))</f>
        <v/>
      </c>
      <c r="HD21" t="e" cm="1">
        <f t="array" ref="HD21">_xlfn.SINGLE(IF(WEEKDAY(Customer_Revenue[[#Headers],[6/29/2022]]) =Freq8[[#This Row],[Day]:[Day]], _xlfn.XLOOKUP(_xlfn.NUMBERVALUE(LEFT(Freq8[[#This Row],[cuid]:[cuid]], LEN(Freq8[[#This Row],[cuid]:[cuid]])-1)),#REF!,Customer_Revenue[6/29/2022]), ""))</f>
        <v>#REF!</v>
      </c>
      <c r="HE21" t="str" cm="1">
        <f t="array" ref="HE21">_xlfn.SINGLE(IF(WEEKDAY(Customer_Revenue[[#Headers],[6/30/2022]]) =Freq8[[#This Row],[Day]:[Day]], _xlfn.XLOOKUP(_xlfn.NUMBERVALUE(LEFT(Freq8[[#This Row],[cuid]:[cuid]], LEN(Freq8[[#This Row],[cuid]:[cuid]])-1)),#REF!,Customer_Revenue[6/30/2022]), ""))</f>
        <v/>
      </c>
    </row>
  </sheetData>
  <hyperlinks>
    <hyperlink ref="B2" r:id="rId1" display="https://www.excelhow.net/excel-match-function.html" xr:uid="{8851F1CE-A03D-4E52-B4B8-7A9103B793C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83D96-94D1-47BF-8D7C-C7C5F122D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Revenue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2022-06-22T15:45:36Z</dcterms:created>
  <dcterms:modified xsi:type="dcterms:W3CDTF">2022-10-20T18:28:39Z</dcterms:modified>
</cp:coreProperties>
</file>