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ECC\CBECC-Com_trunk\Documentation\T24N\"/>
    </mc:Choice>
  </mc:AlternateContent>
  <xr:revisionPtr revIDLastSave="0" documentId="8_{6FB36002-378B-4F3A-A974-FA0EB6906381}" xr6:coauthVersionLast="47" xr6:coauthVersionMax="47" xr10:uidLastSave="{00000000-0000-0000-0000-000000000000}"/>
  <bookViews>
    <workbookView xWindow="-120" yWindow="-120" windowWidth="29040" windowHeight="17640" activeTab="3" xr2:uid="{38B4D005-7480-4842-BF16-55891B354978}"/>
  </bookViews>
  <sheets>
    <sheet name="Supply" sheetId="1" r:id="rId1"/>
    <sheet name="Exhaust" sheetId="2" r:id="rId2"/>
    <sheet name="HRR_2.0Beta" sheetId="3" r:id="rId3"/>
    <sheet name="HRR_2.0R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4" l="1"/>
  <c r="V51" i="4"/>
  <c r="V54" i="4" s="1"/>
  <c r="J51" i="4"/>
  <c r="J54" i="4" s="1"/>
  <c r="V50" i="4"/>
  <c r="Q50" i="4"/>
  <c r="Q51" i="4" s="1"/>
  <c r="Q54" i="4" s="1"/>
  <c r="P50" i="4"/>
  <c r="P51" i="4" s="1"/>
  <c r="P54" i="4" s="1"/>
  <c r="J50" i="4"/>
  <c r="W45" i="4"/>
  <c r="V45" i="4"/>
  <c r="P45" i="4"/>
  <c r="K45" i="4"/>
  <c r="J45" i="4"/>
  <c r="W44" i="4"/>
  <c r="W50" i="4" s="1"/>
  <c r="W51" i="4" s="1"/>
  <c r="W54" i="4" s="1"/>
  <c r="Q44" i="4"/>
  <c r="Q45" i="4" s="1"/>
  <c r="K44" i="4"/>
  <c r="K50" i="4" s="1"/>
  <c r="K51" i="4" s="1"/>
  <c r="K54" i="4" s="1"/>
  <c r="W41" i="4"/>
  <c r="V41" i="4"/>
  <c r="V42" i="4" s="1"/>
  <c r="Q41" i="4"/>
  <c r="P41" i="4"/>
  <c r="J41" i="4"/>
  <c r="J42" i="4" s="1"/>
  <c r="K28" i="4"/>
  <c r="J28" i="4"/>
  <c r="Q28" i="4"/>
  <c r="P28" i="4"/>
  <c r="V28" i="4"/>
  <c r="W62" i="4"/>
  <c r="V62" i="4"/>
  <c r="Q62" i="4"/>
  <c r="P62" i="4"/>
  <c r="K62" i="4"/>
  <c r="J62" i="4"/>
  <c r="K79" i="4"/>
  <c r="J79" i="4"/>
  <c r="Q79" i="4"/>
  <c r="P79" i="4"/>
  <c r="W79" i="4"/>
  <c r="V79" i="4"/>
  <c r="W96" i="4"/>
  <c r="V96" i="4"/>
  <c r="Q96" i="4"/>
  <c r="P96" i="4"/>
  <c r="U106" i="4"/>
  <c r="Q105" i="4"/>
  <c r="Q102" i="4"/>
  <c r="W101" i="4"/>
  <c r="W102" i="4" s="1"/>
  <c r="W105" i="4" s="1"/>
  <c r="V101" i="4"/>
  <c r="V102" i="4" s="1"/>
  <c r="V105" i="4" s="1"/>
  <c r="Q101" i="4"/>
  <c r="P101" i="4"/>
  <c r="P102" i="4" s="1"/>
  <c r="P105" i="4" s="1"/>
  <c r="K101" i="4"/>
  <c r="K102" i="4" s="1"/>
  <c r="K105" i="4" s="1"/>
  <c r="J101" i="4"/>
  <c r="J102" i="4" s="1"/>
  <c r="J105" i="4" s="1"/>
  <c r="K96" i="4"/>
  <c r="J96" i="4"/>
  <c r="V93" i="4"/>
  <c r="W92" i="4"/>
  <c r="V92" i="4"/>
  <c r="Q92" i="4"/>
  <c r="P92" i="4"/>
  <c r="P93" i="4" s="1"/>
  <c r="K92" i="4"/>
  <c r="K93" i="4" s="1"/>
  <c r="J92" i="4"/>
  <c r="V8" i="4"/>
  <c r="F8" i="4"/>
  <c r="E11" i="4"/>
  <c r="F62" i="4"/>
  <c r="E62" i="4"/>
  <c r="AG11" i="4"/>
  <c r="AC11" i="4"/>
  <c r="AB11" i="4"/>
  <c r="V11" i="4"/>
  <c r="P11" i="4"/>
  <c r="J11" i="4"/>
  <c r="U89" i="4"/>
  <c r="W84" i="4"/>
  <c r="W85" i="4" s="1"/>
  <c r="W88" i="4" s="1"/>
  <c r="V84" i="4"/>
  <c r="V85" i="4" s="1"/>
  <c r="V88" i="4" s="1"/>
  <c r="Q84" i="4"/>
  <c r="Q85" i="4" s="1"/>
  <c r="Q88" i="4" s="1"/>
  <c r="P84" i="4"/>
  <c r="P85" i="4" s="1"/>
  <c r="P88" i="4" s="1"/>
  <c r="K84" i="4"/>
  <c r="K85" i="4" s="1"/>
  <c r="K88" i="4" s="1"/>
  <c r="J84" i="4"/>
  <c r="J85" i="4" s="1"/>
  <c r="J88" i="4" s="1"/>
  <c r="W75" i="4"/>
  <c r="V75" i="4"/>
  <c r="Q75" i="4"/>
  <c r="P75" i="4"/>
  <c r="P76" i="4" s="1"/>
  <c r="K75" i="4"/>
  <c r="J75" i="4"/>
  <c r="U72" i="4"/>
  <c r="W67" i="4"/>
  <c r="W68" i="4" s="1"/>
  <c r="W71" i="4" s="1"/>
  <c r="V67" i="4"/>
  <c r="V68" i="4" s="1"/>
  <c r="V71" i="4" s="1"/>
  <c r="Q67" i="4"/>
  <c r="Q68" i="4" s="1"/>
  <c r="Q71" i="4" s="1"/>
  <c r="P67" i="4"/>
  <c r="P68" i="4" s="1"/>
  <c r="P71" i="4" s="1"/>
  <c r="J67" i="4"/>
  <c r="J68" i="4" s="1"/>
  <c r="J71" i="4" s="1"/>
  <c r="F67" i="4"/>
  <c r="F68" i="4" s="1"/>
  <c r="F71" i="4" s="1"/>
  <c r="E67" i="4"/>
  <c r="E68" i="4" s="1"/>
  <c r="E71" i="4" s="1"/>
  <c r="K67" i="4"/>
  <c r="K68" i="4" s="1"/>
  <c r="K71" i="4" s="1"/>
  <c r="W58" i="4"/>
  <c r="V58" i="4"/>
  <c r="V59" i="4" s="1"/>
  <c r="Q58" i="4"/>
  <c r="P58" i="4"/>
  <c r="K58" i="4"/>
  <c r="J58" i="4"/>
  <c r="J59" i="4" s="1"/>
  <c r="F58" i="4"/>
  <c r="E58" i="4"/>
  <c r="U38" i="4"/>
  <c r="J36" i="4"/>
  <c r="V33" i="4"/>
  <c r="V34" i="4" s="1"/>
  <c r="V37" i="4" s="1"/>
  <c r="P33" i="4"/>
  <c r="P34" i="4" s="1"/>
  <c r="P37" i="4" s="1"/>
  <c r="J33" i="4"/>
  <c r="J34" i="4" s="1"/>
  <c r="W27" i="4"/>
  <c r="W33" i="4" s="1"/>
  <c r="W34" i="4" s="1"/>
  <c r="W37" i="4" s="1"/>
  <c r="Q27" i="4"/>
  <c r="Q24" i="4" s="1"/>
  <c r="K27" i="4"/>
  <c r="K33" i="4" s="1"/>
  <c r="K34" i="4" s="1"/>
  <c r="K37" i="4" s="1"/>
  <c r="V24" i="4"/>
  <c r="V25" i="4" s="1"/>
  <c r="P24" i="4"/>
  <c r="P25" i="4" s="1"/>
  <c r="J24" i="4"/>
  <c r="AF21" i="4"/>
  <c r="AA21" i="4"/>
  <c r="U21" i="4"/>
  <c r="AM16" i="4"/>
  <c r="AM17" i="4" s="1"/>
  <c r="AM20" i="4" s="1"/>
  <c r="AG16" i="4"/>
  <c r="AG17" i="4" s="1"/>
  <c r="AG20" i="4" s="1"/>
  <c r="AB16" i="4"/>
  <c r="AB17" i="4" s="1"/>
  <c r="AB20" i="4" s="1"/>
  <c r="V16" i="4"/>
  <c r="V17" i="4" s="1"/>
  <c r="V20" i="4" s="1"/>
  <c r="U55" i="4" s="1"/>
  <c r="P16" i="4"/>
  <c r="P17" i="4" s="1"/>
  <c r="P20" i="4" s="1"/>
  <c r="J16" i="4"/>
  <c r="J17" i="4" s="1"/>
  <c r="J20" i="4" s="1"/>
  <c r="E16" i="4"/>
  <c r="E17" i="4" s="1"/>
  <c r="E20" i="4" s="1"/>
  <c r="AH10" i="4"/>
  <c r="AH16" i="4" s="1"/>
  <c r="AH17" i="4" s="1"/>
  <c r="AH20" i="4" s="1"/>
  <c r="AC10" i="4"/>
  <c r="AC16" i="4" s="1"/>
  <c r="AC17" i="4" s="1"/>
  <c r="AC20" i="4" s="1"/>
  <c r="W10" i="4"/>
  <c r="W16" i="4" s="1"/>
  <c r="W17" i="4" s="1"/>
  <c r="W20" i="4" s="1"/>
  <c r="Q10" i="4"/>
  <c r="Q16" i="4" s="1"/>
  <c r="Q17" i="4" s="1"/>
  <c r="Q20" i="4" s="1"/>
  <c r="K10" i="4"/>
  <c r="K7" i="4" s="1"/>
  <c r="K59" i="4" s="1"/>
  <c r="F10" i="4"/>
  <c r="F7" i="4" s="1"/>
  <c r="V7" i="4"/>
  <c r="P7" i="4"/>
  <c r="P8" i="4" s="1"/>
  <c r="J7" i="4"/>
  <c r="J8" i="4" s="1"/>
  <c r="E7" i="4"/>
  <c r="E8" i="4" s="1"/>
  <c r="E33" i="3"/>
  <c r="AL13" i="3"/>
  <c r="AL14" i="3" s="1"/>
  <c r="AL17" i="3" s="1"/>
  <c r="AE18" i="3"/>
  <c r="AF13" i="3"/>
  <c r="AF14" i="3" s="1"/>
  <c r="AF17" i="3" s="1"/>
  <c r="AG8" i="3"/>
  <c r="AG13" i="3" s="1"/>
  <c r="AG14" i="3" s="1"/>
  <c r="AG17" i="3" s="1"/>
  <c r="Z18" i="3"/>
  <c r="AA13" i="3"/>
  <c r="AA14" i="3" s="1"/>
  <c r="AA17" i="3" s="1"/>
  <c r="AB8" i="3"/>
  <c r="AB13" i="3" s="1"/>
  <c r="AB14" i="3" s="1"/>
  <c r="AB17" i="3" s="1"/>
  <c r="T47" i="3"/>
  <c r="T62" i="3"/>
  <c r="T18" i="3"/>
  <c r="T32" i="3"/>
  <c r="P42" i="4" l="1"/>
  <c r="K8" i="4"/>
  <c r="K41" i="4"/>
  <c r="K42" i="4" s="1"/>
  <c r="J25" i="4"/>
  <c r="V76" i="4"/>
  <c r="W28" i="4"/>
  <c r="J76" i="4"/>
  <c r="J93" i="4"/>
  <c r="K76" i="4"/>
  <c r="P59" i="4"/>
  <c r="K11" i="4"/>
  <c r="Q11" i="4"/>
  <c r="AH11" i="4"/>
  <c r="F11" i="4"/>
  <c r="W11" i="4"/>
  <c r="W24" i="4"/>
  <c r="Q7" i="4"/>
  <c r="W7" i="4"/>
  <c r="J37" i="4"/>
  <c r="F16" i="4"/>
  <c r="F17" i="4" s="1"/>
  <c r="F20" i="4" s="1"/>
  <c r="F57" i="4"/>
  <c r="Q33" i="4"/>
  <c r="Q34" i="4" s="1"/>
  <c r="Q37" i="4" s="1"/>
  <c r="E59" i="4"/>
  <c r="F59" i="4"/>
  <c r="K16" i="4"/>
  <c r="K17" i="4" s="1"/>
  <c r="K20" i="4" s="1"/>
  <c r="K24" i="4"/>
  <c r="K25" i="4" s="1"/>
  <c r="V57" i="3"/>
  <c r="V58" i="3" s="1"/>
  <c r="V61" i="3" s="1"/>
  <c r="U57" i="3"/>
  <c r="U58" i="3" s="1"/>
  <c r="U61" i="3" s="1"/>
  <c r="V49" i="3"/>
  <c r="V50" i="3" s="1"/>
  <c r="U49" i="3"/>
  <c r="U50" i="3" s="1"/>
  <c r="U42" i="3"/>
  <c r="U43" i="3" s="1"/>
  <c r="U46" i="3" s="1"/>
  <c r="V42" i="3"/>
  <c r="V43" i="3" s="1"/>
  <c r="V46" i="3" s="1"/>
  <c r="V34" i="3"/>
  <c r="V35" i="3" s="1"/>
  <c r="U34" i="3"/>
  <c r="U35" i="3" s="1"/>
  <c r="U27" i="3"/>
  <c r="U28" i="3" s="1"/>
  <c r="U31" i="3" s="1"/>
  <c r="V22" i="3"/>
  <c r="V27" i="3" s="1"/>
  <c r="V28" i="3" s="1"/>
  <c r="V31" i="3" s="1"/>
  <c r="V20" i="3"/>
  <c r="U20" i="3"/>
  <c r="U13" i="3"/>
  <c r="U14" i="3" s="1"/>
  <c r="U17" i="3" s="1"/>
  <c r="V8" i="3"/>
  <c r="V13" i="3" s="1"/>
  <c r="V14" i="3" s="1"/>
  <c r="V17" i="3" s="1"/>
  <c r="V6" i="3"/>
  <c r="U6" i="3"/>
  <c r="P57" i="3"/>
  <c r="P58" i="3" s="1"/>
  <c r="P61" i="3" s="1"/>
  <c r="O57" i="3"/>
  <c r="O58" i="3" s="1"/>
  <c r="O61" i="3" s="1"/>
  <c r="P49" i="3"/>
  <c r="P50" i="3" s="1"/>
  <c r="O49" i="3"/>
  <c r="O50" i="3" s="1"/>
  <c r="O42" i="3"/>
  <c r="O43" i="3" s="1"/>
  <c r="O46" i="3" s="1"/>
  <c r="P42" i="3"/>
  <c r="P43" i="3" s="1"/>
  <c r="P46" i="3" s="1"/>
  <c r="P34" i="3"/>
  <c r="P35" i="3" s="1"/>
  <c r="O34" i="3"/>
  <c r="O35" i="3" s="1"/>
  <c r="O27" i="3"/>
  <c r="O28" i="3" s="1"/>
  <c r="O31" i="3" s="1"/>
  <c r="P22" i="3"/>
  <c r="P20" i="3" s="1"/>
  <c r="O20" i="3"/>
  <c r="P13" i="3"/>
  <c r="P14" i="3" s="1"/>
  <c r="P17" i="3" s="1"/>
  <c r="O13" i="3"/>
  <c r="O14" i="3" s="1"/>
  <c r="O17" i="3" s="1"/>
  <c r="P8" i="3"/>
  <c r="P6" i="3"/>
  <c r="O6" i="3"/>
  <c r="E42" i="3"/>
  <c r="E43" i="3" s="1"/>
  <c r="E46" i="3" s="1"/>
  <c r="D42" i="3"/>
  <c r="D43" i="3" s="1"/>
  <c r="D46" i="3" s="1"/>
  <c r="D35" i="3"/>
  <c r="E34" i="3"/>
  <c r="E35" i="3" s="1"/>
  <c r="D34" i="3"/>
  <c r="J50" i="3"/>
  <c r="I50" i="3"/>
  <c r="J57" i="3"/>
  <c r="J58" i="3" s="1"/>
  <c r="J61" i="3" s="1"/>
  <c r="I57" i="3"/>
  <c r="I58" i="3" s="1"/>
  <c r="I61" i="3" s="1"/>
  <c r="J49" i="3"/>
  <c r="I49" i="3"/>
  <c r="J40" i="3"/>
  <c r="J35" i="3"/>
  <c r="I35" i="3"/>
  <c r="I42" i="3"/>
  <c r="I43" i="3" s="1"/>
  <c r="I46" i="3" s="1"/>
  <c r="J42" i="3"/>
  <c r="J43" i="3" s="1"/>
  <c r="J46" i="3" s="1"/>
  <c r="I34" i="3"/>
  <c r="I30" i="3"/>
  <c r="I27" i="3"/>
  <c r="I28" i="3" s="1"/>
  <c r="I31" i="3" s="1"/>
  <c r="J22" i="3"/>
  <c r="J27" i="3" s="1"/>
  <c r="J28" i="3" s="1"/>
  <c r="J31" i="3" s="1"/>
  <c r="J20" i="3"/>
  <c r="I20" i="3"/>
  <c r="I6" i="3"/>
  <c r="D6" i="3"/>
  <c r="J8" i="3"/>
  <c r="J13" i="3" s="1"/>
  <c r="J14" i="3" s="1"/>
  <c r="J17" i="3" s="1"/>
  <c r="E8" i="3"/>
  <c r="E13" i="3" s="1"/>
  <c r="E14" i="3" s="1"/>
  <c r="E17" i="3" s="1"/>
  <c r="I13" i="3"/>
  <c r="I14" i="3" s="1"/>
  <c r="D13" i="3"/>
  <c r="D14" i="3" s="1"/>
  <c r="D17" i="3" s="1"/>
  <c r="I10" i="1"/>
  <c r="H10" i="1"/>
  <c r="N10" i="1"/>
  <c r="M10" i="1"/>
  <c r="S10" i="1"/>
  <c r="R10" i="1"/>
  <c r="W59" i="4" l="1"/>
  <c r="W8" i="4"/>
  <c r="W42" i="4"/>
  <c r="Q76" i="4"/>
  <c r="Q8" i="4"/>
  <c r="Q25" i="4"/>
  <c r="Q42" i="4"/>
  <c r="Q93" i="4"/>
  <c r="W93" i="4"/>
  <c r="W25" i="4"/>
  <c r="W76" i="4"/>
  <c r="Q59" i="4"/>
  <c r="P27" i="3"/>
  <c r="P28" i="3" s="1"/>
  <c r="P31" i="3" s="1"/>
  <c r="J34" i="3"/>
  <c r="E6" i="3"/>
  <c r="J6" i="3"/>
  <c r="I17" i="3"/>
  <c r="AL12" i="2"/>
  <c r="AM12" i="2"/>
  <c r="AM9" i="2" l="1"/>
  <c r="AM10" i="2" s="1"/>
  <c r="AL9" i="2"/>
  <c r="AL10" i="2" s="1"/>
  <c r="AH7" i="2" l="1"/>
  <c r="AH9" i="2" s="1"/>
  <c r="AH10" i="2" s="1"/>
  <c r="AG7" i="2"/>
  <c r="AG9" i="2" s="1"/>
  <c r="AG10" i="2" s="1"/>
  <c r="AG3" i="2"/>
  <c r="AB7" i="2"/>
  <c r="AB9" i="2" s="1"/>
  <c r="AB10" i="2" s="1"/>
  <c r="AC9" i="2"/>
  <c r="AC10" i="2" s="1"/>
  <c r="AB3" i="2"/>
  <c r="W7" i="2"/>
  <c r="W9" i="2"/>
  <c r="W10" i="2" s="1"/>
  <c r="X5" i="2"/>
  <c r="X9" i="2" s="1"/>
  <c r="X10" i="2" s="1"/>
  <c r="W3" i="2"/>
  <c r="R3" i="2"/>
  <c r="R9" i="2"/>
  <c r="R10" i="2" s="1"/>
  <c r="S5" i="2"/>
  <c r="S9" i="2" s="1"/>
  <c r="S10" i="2" s="1"/>
  <c r="H3" i="2" l="1"/>
  <c r="I3" i="2"/>
  <c r="M9" i="2"/>
  <c r="M10" i="2" s="1"/>
  <c r="N5" i="2"/>
  <c r="N9" i="2" l="1"/>
  <c r="N10" i="2" s="1"/>
  <c r="I5" i="2"/>
  <c r="I9" i="2" s="1"/>
  <c r="I10" i="2" s="1"/>
  <c r="H9" i="2"/>
  <c r="H10" i="2" s="1"/>
  <c r="D6" i="2"/>
  <c r="D9" i="2" s="1"/>
  <c r="D10" i="2" s="1"/>
  <c r="C6" i="2"/>
  <c r="C9" i="2" s="1"/>
  <c r="C10" i="2" s="1"/>
  <c r="R7" i="1" l="1"/>
  <c r="S11" i="1"/>
  <c r="R5" i="1"/>
  <c r="R11" i="1" s="1"/>
  <c r="M5" i="1" l="1"/>
  <c r="M11" i="1" s="1"/>
  <c r="N11" i="1"/>
  <c r="I5" i="1" l="1"/>
  <c r="H11" i="1" l="1"/>
  <c r="I11" i="1"/>
  <c r="D7" i="1"/>
  <c r="C7" i="1"/>
  <c r="C10" i="1" l="1"/>
  <c r="C11" i="1" s="1"/>
  <c r="D10" i="1" l="1"/>
  <c r="D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H6" authorId="0" shapeId="0" xr:uid="{1D734F86-ECEB-4CCC-B57D-AE938602B41C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Fan power = 30 W</t>
        </r>
      </text>
    </comment>
    <comment ref="H57" authorId="0" shapeId="0" xr:uid="{C27DA9E4-A430-4534-A691-D003CB67FA6B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 SpcFuncDef cfm/per = 15)</t>
        </r>
      </text>
    </comment>
  </commentList>
</comments>
</file>

<file path=xl/sharedStrings.xml><?xml version="1.0" encoding="utf-8"?>
<sst xmlns="http://schemas.openxmlformats.org/spreadsheetml/2006/main" count="737" uniqueCount="52">
  <si>
    <t>hp</t>
  </si>
  <si>
    <t>W/cfm</t>
  </si>
  <si>
    <t>cfm</t>
  </si>
  <si>
    <t>TotStaticPress</t>
  </si>
  <si>
    <t>TotEff</t>
  </si>
  <si>
    <t>Flow</t>
  </si>
  <si>
    <t>inH2O</t>
  </si>
  <si>
    <t>Total HP</t>
  </si>
  <si>
    <t>ab</t>
  </si>
  <si>
    <t>ap</t>
  </si>
  <si>
    <t>Mtr Eff</t>
  </si>
  <si>
    <t>Floor Area</t>
  </si>
  <si>
    <t>Fow/Area</t>
  </si>
  <si>
    <t>ab-1.3</t>
  </si>
  <si>
    <t>ab-1.2</t>
  </si>
  <si>
    <t>ap-1.3</t>
  </si>
  <si>
    <t>MtrEff</t>
  </si>
  <si>
    <t>FlowEff</t>
  </si>
  <si>
    <t>05-Res-1-Zn-SupOnly_Htg-Clg</t>
  </si>
  <si>
    <t>03-Res-1-Zn-ExhOnly_Htg-Clg</t>
  </si>
  <si>
    <t>ResVentEquipIsAccessible=0, 31% more vent</t>
  </si>
  <si>
    <t>Vent Ratio</t>
  </si>
  <si>
    <t>ResVentEquipIsAccessible=1, 31% more vent</t>
  </si>
  <si>
    <t>31% more vent</t>
  </si>
  <si>
    <t>ResVentEquipIsAccessible=0, 0.625 W/cfm, code vent</t>
  </si>
  <si>
    <t>ResVentEquipIsAccessible=1, 0.625 W/cfm, code vent</t>
  </si>
  <si>
    <t>06-Res-1-Zn-Balanced_Htg-Clg</t>
  </si>
  <si>
    <t>ResVentEquipIsAccessible=0, 1.0 W/cfm, code vent</t>
  </si>
  <si>
    <t>ResVentEquipIsAccessible=1, 1.0 W/cfm, code vent</t>
  </si>
  <si>
    <t>07-Res-1-Zn-HtRcvry_Htg-Clg</t>
  </si>
  <si>
    <t>Fan Power Ratio</t>
  </si>
  <si>
    <t>ERV Adj</t>
  </si>
  <si>
    <t>n/a</t>
  </si>
  <si>
    <t>ResVentEquipIsAccessible=0, Code W/cfm, code vent</t>
  </si>
  <si>
    <t>1.0 W/cfm, code vent</t>
  </si>
  <si>
    <t>cfm/ft2</t>
  </si>
  <si>
    <t>ft2</t>
  </si>
  <si>
    <t># systems</t>
  </si>
  <si>
    <t>mult</t>
  </si>
  <si>
    <t>Fan Power Limit</t>
  </si>
  <si>
    <t>X</t>
  </si>
  <si>
    <t>Accessible=0, FID=0, 31% more vent</t>
  </si>
  <si>
    <t>Accessible=1, FID=0, 31% more vent</t>
  </si>
  <si>
    <t>Accessible=1, FID=1, 31% more vent</t>
  </si>
  <si>
    <t>Accessible=1, FID=0, 0.625 W/cfm, code vent</t>
  </si>
  <si>
    <t>Accessible=0, FID=0, 0.625 W/cfm, code vent</t>
  </si>
  <si>
    <t>Accessible=0, Code W/cfm, code vent</t>
  </si>
  <si>
    <t>Accessible=1, FID=1, 0.625 W/cfm, code vent</t>
  </si>
  <si>
    <t>Accessible=1, FID=1, 1.0 W/cfm, code vent</t>
  </si>
  <si>
    <t>Accessible=1, FID=0, 1.0 W/cfm, code vent</t>
  </si>
  <si>
    <t>Accessible=0 ,FID=0, 1.0 W/cfm, code vent</t>
  </si>
  <si>
    <t>Accessible=0, FID=0, 1.0 W/cfm, code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</si>
</sst>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3" fillId="3" borderId="0" xfId="1"/>
    <xf numFmtId="165" fontId="0" fillId="2" borderId="0" xfId="0" applyNumberFormat="1" applyFill="1"/>
    <xf numFmtId="0" fontId="4" fillId="4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A139-3933-428F-8777-B25596BC6F1E}">
  <dimension ref="A1:AH34"/>
  <sheetViews>
    <sheetView topLeftCell="E1" zoomScale="70" zoomScaleNormal="70" workbookViewId="0">
      <selection activeCell="U1" sqref="U1:AD17"/>
    </sheetView>
  </sheetViews>
  <sheetFormatPr defaultRowHeight="15" x14ac:dyDescent="0.25"/>
  <cols>
    <col min="8" max="8" width="10.7109375" bestFit="1" customWidth="1"/>
    <col min="23" max="23" width="12" bestFit="1" customWidth="1"/>
    <col min="28" max="28" width="11" bestFit="1" customWidth="1"/>
  </cols>
  <sheetData>
    <row r="1" spans="1:34" x14ac:dyDescent="0.25">
      <c r="A1" t="s">
        <v>12</v>
      </c>
      <c r="H1">
        <v>4.3631299999999998E-2</v>
      </c>
    </row>
    <row r="2" spans="1:34" x14ac:dyDescent="0.25">
      <c r="A2" t="s">
        <v>11</v>
      </c>
    </row>
    <row r="4" spans="1:34" x14ac:dyDescent="0.25">
      <c r="C4" t="s">
        <v>9</v>
      </c>
      <c r="D4" t="s">
        <v>8</v>
      </c>
      <c r="H4" t="s">
        <v>9</v>
      </c>
      <c r="I4" t="s">
        <v>8</v>
      </c>
      <c r="M4" t="s">
        <v>9</v>
      </c>
      <c r="N4" t="s">
        <v>8</v>
      </c>
      <c r="R4" t="s">
        <v>9</v>
      </c>
      <c r="S4" t="s">
        <v>8</v>
      </c>
      <c r="AG4" s="3"/>
      <c r="AH4" s="3"/>
    </row>
    <row r="5" spans="1:34" x14ac:dyDescent="0.25">
      <c r="A5" t="s">
        <v>5</v>
      </c>
      <c r="B5" t="s">
        <v>2</v>
      </c>
      <c r="C5">
        <v>1920</v>
      </c>
      <c r="D5">
        <v>500</v>
      </c>
      <c r="F5" t="s">
        <v>5</v>
      </c>
      <c r="G5" t="s">
        <v>2</v>
      </c>
      <c r="H5">
        <v>1920.49</v>
      </c>
      <c r="I5">
        <f>H5</f>
        <v>1920.49</v>
      </c>
      <c r="K5" t="s">
        <v>5</v>
      </c>
      <c r="L5" t="s">
        <v>2</v>
      </c>
      <c r="M5">
        <f>N5</f>
        <v>52.6539</v>
      </c>
      <c r="N5">
        <v>52.6539</v>
      </c>
      <c r="P5" t="s">
        <v>5</v>
      </c>
      <c r="Q5" t="s">
        <v>2</v>
      </c>
      <c r="R5">
        <f>S5</f>
        <v>14741</v>
      </c>
      <c r="S5">
        <v>14741</v>
      </c>
    </row>
    <row r="6" spans="1:34" x14ac:dyDescent="0.25">
      <c r="A6" t="s">
        <v>10</v>
      </c>
      <c r="C6">
        <v>0.85550000000000004</v>
      </c>
      <c r="D6">
        <v>0.86499999999999999</v>
      </c>
      <c r="F6" t="s">
        <v>10</v>
      </c>
      <c r="H6">
        <v>0.85499999999999998</v>
      </c>
      <c r="K6" t="s">
        <v>10</v>
      </c>
      <c r="P6" t="s">
        <v>10</v>
      </c>
      <c r="S6">
        <v>0.86499999999999999</v>
      </c>
    </row>
    <row r="7" spans="1:34" x14ac:dyDescent="0.25">
      <c r="A7" t="s">
        <v>4</v>
      </c>
      <c r="C7" t="e">
        <f>C6*#REF!</f>
        <v>#REF!</v>
      </c>
      <c r="D7" t="e">
        <f>D6*#REF!</f>
        <v>#REF!</v>
      </c>
      <c r="F7" t="s">
        <v>4</v>
      </c>
      <c r="H7">
        <v>0.55574999999999997</v>
      </c>
      <c r="I7">
        <v>0.55574999999999997</v>
      </c>
      <c r="K7" t="s">
        <v>4</v>
      </c>
      <c r="M7">
        <v>0.55574999999999997</v>
      </c>
      <c r="N7">
        <v>0.55574999999999997</v>
      </c>
      <c r="P7" t="s">
        <v>4</v>
      </c>
      <c r="R7">
        <f>S7</f>
        <v>0.4325</v>
      </c>
      <c r="S7">
        <v>0.4325</v>
      </c>
    </row>
    <row r="8" spans="1:34" x14ac:dyDescent="0.25">
      <c r="A8" t="s">
        <v>3</v>
      </c>
      <c r="B8" t="s">
        <v>6</v>
      </c>
      <c r="C8">
        <v>1.2883</v>
      </c>
      <c r="D8">
        <v>1.2883</v>
      </c>
      <c r="F8" t="s">
        <v>3</v>
      </c>
      <c r="G8" t="s">
        <v>6</v>
      </c>
      <c r="H8">
        <v>1.89191</v>
      </c>
      <c r="I8">
        <v>2.8378700000000001</v>
      </c>
      <c r="K8" t="s">
        <v>3</v>
      </c>
      <c r="L8" t="s">
        <v>6</v>
      </c>
      <c r="M8">
        <v>0.94595700000000005</v>
      </c>
      <c r="N8">
        <v>2.7432799999999999</v>
      </c>
      <c r="P8" t="s">
        <v>3</v>
      </c>
      <c r="Q8" t="s">
        <v>6</v>
      </c>
      <c r="R8">
        <v>1.2883</v>
      </c>
      <c r="S8">
        <v>1.71383</v>
      </c>
    </row>
    <row r="9" spans="1:34" x14ac:dyDescent="0.25">
      <c r="AG9" s="4"/>
      <c r="AH9" s="4"/>
    </row>
    <row r="10" spans="1:34" x14ac:dyDescent="0.25">
      <c r="A10" t="s">
        <v>7</v>
      </c>
      <c r="B10" t="s">
        <v>0</v>
      </c>
      <c r="C10" s="1" t="e">
        <f>C5*C8/(6356*C7)</f>
        <v>#REF!</v>
      </c>
      <c r="D10" s="1" t="e">
        <f>D5*D8/(6356*D7)</f>
        <v>#REF!</v>
      </c>
      <c r="F10" t="s">
        <v>7</v>
      </c>
      <c r="G10" t="s">
        <v>0</v>
      </c>
      <c r="H10" s="1">
        <f>H5*H8/(1/( 0.1175 / 745.6 )*H7)</f>
        <v>1.0303031290079185</v>
      </c>
      <c r="I10" s="1">
        <f>I5*I8/(1/( 0.1175 / 745.6 )*I7)</f>
        <v>1.5454574164297996</v>
      </c>
      <c r="K10" t="s">
        <v>7</v>
      </c>
      <c r="L10" t="s">
        <v>0</v>
      </c>
      <c r="M10" s="1">
        <f>M5*M8/(1/( 0.1175 / 745.6 )*M7)</f>
        <v>1.4123893543384346E-2</v>
      </c>
      <c r="N10" s="1">
        <f>N5*N8/(1/( 0.1175 / 745.6 )*N7)</f>
        <v>4.0959361450568478E-2</v>
      </c>
      <c r="P10" t="s">
        <v>7</v>
      </c>
      <c r="Q10" t="s">
        <v>0</v>
      </c>
      <c r="R10" s="1">
        <f>R5*R8/(1/( 0.1175 / 745.6 )*R7)</f>
        <v>6.9197405053772103</v>
      </c>
      <c r="S10" s="1">
        <f>S5*S8/(1/( 0.1175 / 745.6 )*S7)</f>
        <v>9.2053550184977286</v>
      </c>
    </row>
    <row r="11" spans="1:34" x14ac:dyDescent="0.25">
      <c r="B11" t="s">
        <v>1</v>
      </c>
      <c r="C11" s="2" t="e">
        <f>C10*746/C5</f>
        <v>#REF!</v>
      </c>
      <c r="D11" s="2" t="e">
        <f>D10*746/D5</f>
        <v>#REF!</v>
      </c>
      <c r="G11" t="s">
        <v>1</v>
      </c>
      <c r="H11" s="1">
        <f>H10*746/H5</f>
        <v>0.40021355708173811</v>
      </c>
      <c r="I11" s="1">
        <f>I10*746/I5</f>
        <v>0.60032139331974155</v>
      </c>
      <c r="L11" t="s">
        <v>1</v>
      </c>
      <c r="M11" s="1">
        <f>M10*746/M5</f>
        <v>0.20010720161972279</v>
      </c>
      <c r="N11" s="1">
        <f>N10*746/N5</f>
        <v>0.58031187893250236</v>
      </c>
      <c r="Q11" t="s">
        <v>1</v>
      </c>
      <c r="R11" s="1">
        <f>R10*746/R5</f>
        <v>0.35018834658512987</v>
      </c>
      <c r="S11" s="1">
        <f>S10*746/S5</f>
        <v>0.4658567833796422</v>
      </c>
      <c r="AG11" s="1"/>
      <c r="AH11" s="1"/>
    </row>
    <row r="12" spans="1:34" x14ac:dyDescent="0.25">
      <c r="AG12" s="2"/>
      <c r="AH12" s="2"/>
    </row>
    <row r="33" spans="8:8" x14ac:dyDescent="0.25">
      <c r="H33" s="6"/>
    </row>
    <row r="34" spans="8:8" x14ac:dyDescent="0.25">
      <c r="H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286F-62CC-4A32-AE96-8C1BD65E731E}">
  <dimension ref="A1:AM12"/>
  <sheetViews>
    <sheetView topLeftCell="AB1" zoomScale="70" zoomScaleNormal="70" workbookViewId="0">
      <selection activeCell="AF31" sqref="AF31"/>
    </sheetView>
  </sheetViews>
  <sheetFormatPr defaultRowHeight="15" x14ac:dyDescent="0.25"/>
  <sheetData>
    <row r="1" spans="1:39" x14ac:dyDescent="0.25">
      <c r="A1" t="s">
        <v>12</v>
      </c>
      <c r="R1" s="4">
        <v>4.3631299999999998E-2</v>
      </c>
      <c r="W1" s="4">
        <v>4.3631299999999998E-2</v>
      </c>
      <c r="AB1" s="4">
        <v>4.4540000000000003E-2</v>
      </c>
      <c r="AG1" s="4">
        <v>4.4540000000000003E-2</v>
      </c>
      <c r="AL1" s="4"/>
    </row>
    <row r="2" spans="1:39" x14ac:dyDescent="0.25">
      <c r="A2" t="s">
        <v>11</v>
      </c>
      <c r="R2">
        <v>5502</v>
      </c>
      <c r="W2">
        <v>5502</v>
      </c>
      <c r="AB2">
        <v>5502</v>
      </c>
      <c r="AG2">
        <v>5502</v>
      </c>
    </row>
    <row r="3" spans="1:39" x14ac:dyDescent="0.25">
      <c r="H3" s="3">
        <f>H5/4</f>
        <v>15.967499999999999</v>
      </c>
      <c r="I3" s="3">
        <f>I5/4</f>
        <v>15.967499999999999</v>
      </c>
      <c r="M3" s="3"/>
      <c r="N3" s="3"/>
      <c r="R3" s="5">
        <f>R1*R2*4</f>
        <v>960.23765040000001</v>
      </c>
      <c r="W3" s="5">
        <f>W1*W2*4</f>
        <v>960.23765040000001</v>
      </c>
      <c r="AB3" s="5">
        <f>AB1*AB2*4</f>
        <v>980.23632000000009</v>
      </c>
      <c r="AG3" s="5">
        <f>AG1*AG2*4</f>
        <v>980.23632000000009</v>
      </c>
      <c r="AL3" s="5"/>
    </row>
    <row r="4" spans="1:39" x14ac:dyDescent="0.25">
      <c r="C4" t="s">
        <v>9</v>
      </c>
      <c r="D4" t="s">
        <v>8</v>
      </c>
      <c r="H4" t="s">
        <v>9</v>
      </c>
      <c r="I4" t="s">
        <v>8</v>
      </c>
      <c r="M4" t="s">
        <v>9</v>
      </c>
      <c r="N4" t="s">
        <v>8</v>
      </c>
      <c r="R4" t="s">
        <v>13</v>
      </c>
      <c r="S4" t="s">
        <v>14</v>
      </c>
      <c r="W4" t="s">
        <v>13</v>
      </c>
      <c r="X4" t="s">
        <v>14</v>
      </c>
      <c r="AB4" t="s">
        <v>13</v>
      </c>
      <c r="AC4" t="s">
        <v>14</v>
      </c>
      <c r="AG4" t="s">
        <v>15</v>
      </c>
      <c r="AH4" t="s">
        <v>13</v>
      </c>
      <c r="AL4" t="s">
        <v>9</v>
      </c>
      <c r="AM4" t="s">
        <v>8</v>
      </c>
    </row>
    <row r="5" spans="1:39" x14ac:dyDescent="0.25">
      <c r="A5" t="s">
        <v>5</v>
      </c>
      <c r="B5" t="s">
        <v>2</v>
      </c>
      <c r="C5">
        <v>1920</v>
      </c>
      <c r="D5">
        <v>500</v>
      </c>
      <c r="F5" t="s">
        <v>5</v>
      </c>
      <c r="G5" t="s">
        <v>2</v>
      </c>
      <c r="H5">
        <v>63.87</v>
      </c>
      <c r="I5">
        <f>H5</f>
        <v>63.87</v>
      </c>
      <c r="K5" t="s">
        <v>5</v>
      </c>
      <c r="L5" t="s">
        <v>2</v>
      </c>
      <c r="M5">
        <v>5500</v>
      </c>
      <c r="N5">
        <f>M5</f>
        <v>5500</v>
      </c>
      <c r="P5" t="s">
        <v>5</v>
      </c>
      <c r="Q5" t="s">
        <v>2</v>
      </c>
      <c r="R5">
        <v>960</v>
      </c>
      <c r="S5">
        <f>R5</f>
        <v>960</v>
      </c>
      <c r="U5" t="s">
        <v>5</v>
      </c>
      <c r="V5" t="s">
        <v>2</v>
      </c>
      <c r="W5">
        <v>960</v>
      </c>
      <c r="X5">
        <f>W5</f>
        <v>960</v>
      </c>
      <c r="Z5" t="s">
        <v>5</v>
      </c>
      <c r="AA5" t="s">
        <v>2</v>
      </c>
      <c r="AB5">
        <v>960</v>
      </c>
      <c r="AC5" s="5">
        <v>980.24699999999996</v>
      </c>
      <c r="AE5" t="s">
        <v>5</v>
      </c>
      <c r="AF5" t="s">
        <v>2</v>
      </c>
      <c r="AG5" s="5">
        <v>980.24699999999996</v>
      </c>
      <c r="AH5" s="5">
        <v>980.24699999999996</v>
      </c>
      <c r="AJ5" t="s">
        <v>5</v>
      </c>
      <c r="AK5" t="s">
        <v>2</v>
      </c>
      <c r="AL5" s="5">
        <v>27165.4</v>
      </c>
      <c r="AM5" s="5">
        <v>27165.4</v>
      </c>
    </row>
    <row r="6" spans="1:39" x14ac:dyDescent="0.25">
      <c r="A6" t="s">
        <v>4</v>
      </c>
      <c r="C6" t="e">
        <f>#REF!*#REF!</f>
        <v>#REF!</v>
      </c>
      <c r="D6" t="e">
        <f>#REF!*#REF!</f>
        <v>#REF!</v>
      </c>
      <c r="F6" t="s">
        <v>4</v>
      </c>
      <c r="H6">
        <v>0.56225000000000003</v>
      </c>
      <c r="I6">
        <v>0.55574999999999997</v>
      </c>
      <c r="K6" t="s">
        <v>4</v>
      </c>
      <c r="M6" s="4">
        <v>0.56225000000000003</v>
      </c>
      <c r="N6" s="4">
        <v>0.58174999999999999</v>
      </c>
      <c r="P6" t="s">
        <v>4</v>
      </c>
      <c r="R6" s="4">
        <v>0.55574999999999997</v>
      </c>
      <c r="S6" s="4">
        <v>0.55574999999999997</v>
      </c>
      <c r="U6" t="s">
        <v>4</v>
      </c>
      <c r="W6" s="4">
        <v>0.55574999999999997</v>
      </c>
      <c r="X6" s="4">
        <v>0.55574999999999997</v>
      </c>
      <c r="Z6" t="s">
        <v>4</v>
      </c>
      <c r="AB6" s="4">
        <v>0.55574999999999997</v>
      </c>
      <c r="AC6" s="4">
        <v>0.55574999999999997</v>
      </c>
      <c r="AE6" t="s">
        <v>4</v>
      </c>
      <c r="AG6" s="4">
        <v>0.55574999999999997</v>
      </c>
      <c r="AH6" s="4">
        <v>0.55574999999999997</v>
      </c>
      <c r="AJ6" t="s">
        <v>4</v>
      </c>
      <c r="AL6" s="4">
        <v>0.60840000000000005</v>
      </c>
      <c r="AM6" s="4">
        <v>0.60840000000000005</v>
      </c>
    </row>
    <row r="7" spans="1:39" x14ac:dyDescent="0.25">
      <c r="A7" t="s">
        <v>3</v>
      </c>
      <c r="B7" t="s">
        <v>6</v>
      </c>
      <c r="C7">
        <v>1.2883</v>
      </c>
      <c r="D7">
        <v>1.2883</v>
      </c>
      <c r="F7" t="s">
        <v>3</v>
      </c>
      <c r="G7" t="s">
        <v>6</v>
      </c>
      <c r="H7">
        <v>1.49837</v>
      </c>
      <c r="I7">
        <v>1.43553</v>
      </c>
      <c r="K7" t="s">
        <v>3</v>
      </c>
      <c r="L7" t="s">
        <v>6</v>
      </c>
      <c r="M7">
        <v>0.98990299999999998</v>
      </c>
      <c r="N7">
        <v>1.5035499999999999</v>
      </c>
      <c r="P7" t="s">
        <v>3</v>
      </c>
      <c r="Q7" t="s">
        <v>6</v>
      </c>
      <c r="R7">
        <v>2.7432799999999999</v>
      </c>
      <c r="S7">
        <v>2.7432799999999999</v>
      </c>
      <c r="U7" t="s">
        <v>3</v>
      </c>
      <c r="V7" t="s">
        <v>6</v>
      </c>
      <c r="W7">
        <f>1.65543*2</f>
        <v>3.3108599999999999</v>
      </c>
      <c r="X7">
        <v>3.3108499999999998</v>
      </c>
      <c r="Z7" t="s">
        <v>3</v>
      </c>
      <c r="AA7" t="s">
        <v>6</v>
      </c>
      <c r="AB7">
        <f>1.89191*2</f>
        <v>3.78382</v>
      </c>
      <c r="AC7">
        <v>3.78383</v>
      </c>
      <c r="AE7" t="s">
        <v>3</v>
      </c>
      <c r="AF7" t="s">
        <v>6</v>
      </c>
      <c r="AG7">
        <f>2.89506*2</f>
        <v>5.7901199999999999</v>
      </c>
      <c r="AH7">
        <f>2.83787*2</f>
        <v>5.6757400000000002</v>
      </c>
      <c r="AJ7" t="s">
        <v>3</v>
      </c>
      <c r="AK7" t="s">
        <v>6</v>
      </c>
      <c r="AL7">
        <v>4.1422999999999996</v>
      </c>
      <c r="AM7">
        <v>1.5533600000000001</v>
      </c>
    </row>
    <row r="9" spans="1:39" x14ac:dyDescent="0.25">
      <c r="A9" t="s">
        <v>7</v>
      </c>
      <c r="B9" t="s">
        <v>0</v>
      </c>
      <c r="C9" s="1" t="e">
        <f>C5*C7/(6356*C6)</f>
        <v>#REF!</v>
      </c>
      <c r="D9" s="1" t="e">
        <f>D5*D7/(6356*D6)</f>
        <v>#REF!</v>
      </c>
      <c r="F9" t="s">
        <v>7</v>
      </c>
      <c r="G9" t="s">
        <v>0</v>
      </c>
      <c r="H9" s="1">
        <f>H5*H7/(6356*H6)</f>
        <v>2.6779510395641887E-2</v>
      </c>
      <c r="I9" s="1">
        <f>I5*I7/(6356*I6)</f>
        <v>2.5956481936797265E-2</v>
      </c>
      <c r="K9" t="s">
        <v>7</v>
      </c>
      <c r="L9" t="s">
        <v>0</v>
      </c>
      <c r="M9" s="1">
        <f>M5*M7/(6356*M6)</f>
        <v>1.5234983116753378</v>
      </c>
      <c r="N9" s="1">
        <f>N5*N7/(6356*N6)</f>
        <v>2.236455617328307</v>
      </c>
      <c r="P9" t="s">
        <v>7</v>
      </c>
      <c r="Q9" t="s">
        <v>0</v>
      </c>
      <c r="R9" s="1">
        <f>R5*R7/(6356*R6)</f>
        <v>0.74555212157808959</v>
      </c>
      <c r="S9" s="1">
        <f>S5*S7/(6356*S6)</f>
        <v>0.74555212157808959</v>
      </c>
      <c r="U9" t="s">
        <v>7</v>
      </c>
      <c r="V9" t="s">
        <v>0</v>
      </c>
      <c r="W9" s="1">
        <f>W5*W7/(6356*W6)</f>
        <v>0.89980559667552484</v>
      </c>
      <c r="X9" s="1">
        <f>X5*X7/(6356*X6)</f>
        <v>0.89980287893573307</v>
      </c>
      <c r="Z9" t="s">
        <v>7</v>
      </c>
      <c r="AA9" t="s">
        <v>0</v>
      </c>
      <c r="AB9" s="1">
        <f>AB5*AB7/(6356*AB6)</f>
        <v>1.0283438178638735</v>
      </c>
      <c r="AC9" s="1">
        <f>AC5*AC7/(6356*AC6)</f>
        <v>1.0500350067561313</v>
      </c>
      <c r="AE9" t="s">
        <v>7</v>
      </c>
      <c r="AF9" t="s">
        <v>0</v>
      </c>
      <c r="AG9" s="1">
        <f>AG5*AG7/(6356*AG6)</f>
        <v>1.6067922431290018</v>
      </c>
      <c r="AH9" s="1">
        <f>AH5*AH7/(6356*AH6)</f>
        <v>1.5750511226048858</v>
      </c>
      <c r="AJ9" t="s">
        <v>7</v>
      </c>
      <c r="AK9" t="s">
        <v>0</v>
      </c>
      <c r="AL9" s="1">
        <f>AL5*AL7/(6356*AL6)</f>
        <v>29.099435162807747</v>
      </c>
      <c r="AM9" s="1">
        <f>AM5*AM7/(6356*AM6)</f>
        <v>10.912270623687093</v>
      </c>
    </row>
    <row r="10" spans="1:39" x14ac:dyDescent="0.25">
      <c r="B10" t="s">
        <v>1</v>
      </c>
      <c r="C10" s="2" t="e">
        <f>C9*746/C5</f>
        <v>#REF!</v>
      </c>
      <c r="D10" s="2" t="e">
        <f>D9*746/D5</f>
        <v>#REF!</v>
      </c>
      <c r="G10" t="s">
        <v>1</v>
      </c>
      <c r="H10" s="1">
        <f>H9*746/H5</f>
        <v>0.3127840105706724</v>
      </c>
      <c r="I10" s="1">
        <f>I9*746/I5</f>
        <v>0.30317105878895823</v>
      </c>
      <c r="L10" t="s">
        <v>1</v>
      </c>
      <c r="M10" s="1">
        <f>M9*746/M5</f>
        <v>0.20664177100178219</v>
      </c>
      <c r="N10" s="1">
        <f>N9*746/N5</f>
        <v>0.30334470736853036</v>
      </c>
      <c r="Q10" t="s">
        <v>1</v>
      </c>
      <c r="R10" s="1">
        <f>R9*746/R5</f>
        <v>0.57935612780964052</v>
      </c>
      <c r="S10" s="1">
        <f>S9*746/S5</f>
        <v>0.57935612780964052</v>
      </c>
      <c r="V10" t="s">
        <v>1</v>
      </c>
      <c r="W10" s="1">
        <f>W9*746/W5</f>
        <v>0.69922393241660574</v>
      </c>
      <c r="X10" s="1">
        <f>X9*746/X5</f>
        <v>0.69922182050630932</v>
      </c>
      <c r="AA10" t="s">
        <v>1</v>
      </c>
      <c r="AB10" s="1">
        <f>AB9*746/AB5</f>
        <v>0.79910884179838504</v>
      </c>
      <c r="AC10" s="1">
        <f>AC9*746/AC5</f>
        <v>0.79911095370868146</v>
      </c>
      <c r="AF10" t="s">
        <v>1</v>
      </c>
      <c r="AG10" s="2">
        <f>AG9*746/AG5</f>
        <v>1.2228214045788821</v>
      </c>
      <c r="AH10" s="2">
        <f>AH9*746/AH5</f>
        <v>1.1986653746078741</v>
      </c>
      <c r="AK10" t="s">
        <v>1</v>
      </c>
      <c r="AL10" s="2">
        <f>AL9*746/AL5</f>
        <v>0.79911131923161738</v>
      </c>
      <c r="AM10" s="2">
        <f>AM9*746/AM5</f>
        <v>0.29966626242464939</v>
      </c>
    </row>
    <row r="11" spans="1:39" x14ac:dyDescent="0.25">
      <c r="AJ11" t="s">
        <v>16</v>
      </c>
      <c r="AL11">
        <v>0.92400000000000004</v>
      </c>
      <c r="AM11">
        <v>0.93600000000000005</v>
      </c>
    </row>
    <row r="12" spans="1:39" x14ac:dyDescent="0.25">
      <c r="AJ12" t="s">
        <v>17</v>
      </c>
      <c r="AL12">
        <f>AL6/AL11</f>
        <v>0.65844155844155849</v>
      </c>
      <c r="AM12">
        <f>AM6/AM11</f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51A1-2DA9-40A7-9A17-6C93441F69E3}">
  <dimension ref="A1:AL62"/>
  <sheetViews>
    <sheetView zoomScale="70" zoomScaleNormal="70" workbookViewId="0">
      <pane xSplit="1" topLeftCell="B1" activePane="topRight" state="frozen"/>
      <selection pane="topRight" activeCell="U46" sqref="U46"/>
    </sheetView>
  </sheetViews>
  <sheetFormatPr defaultRowHeight="15" x14ac:dyDescent="0.25"/>
  <cols>
    <col min="1" max="1" width="15.28515625" customWidth="1"/>
  </cols>
  <sheetData>
    <row r="1" spans="1:38" x14ac:dyDescent="0.25">
      <c r="A1">
        <v>20</v>
      </c>
    </row>
    <row r="2" spans="1:38" x14ac:dyDescent="0.25">
      <c r="U2">
        <v>0.6</v>
      </c>
    </row>
    <row r="4" spans="1:38" x14ac:dyDescent="0.25">
      <c r="B4" t="s">
        <v>19</v>
      </c>
      <c r="G4" t="s">
        <v>18</v>
      </c>
      <c r="M4" t="s">
        <v>26</v>
      </c>
      <c r="S4" t="s">
        <v>29</v>
      </c>
    </row>
    <row r="5" spans="1:38" x14ac:dyDescent="0.25">
      <c r="B5" t="s">
        <v>34</v>
      </c>
      <c r="G5" t="s">
        <v>24</v>
      </c>
      <c r="M5" t="s">
        <v>27</v>
      </c>
      <c r="S5" t="s">
        <v>27</v>
      </c>
      <c r="Y5" t="s">
        <v>33</v>
      </c>
    </row>
    <row r="6" spans="1:38" x14ac:dyDescent="0.25">
      <c r="D6" s="3">
        <f>D8/$A$1</f>
        <v>48.012349999999998</v>
      </c>
      <c r="E6" s="3">
        <f>E8/$A$1</f>
        <v>48.012349999999998</v>
      </c>
      <c r="F6" s="3"/>
      <c r="I6" s="3">
        <f>I8/$A$1</f>
        <v>48.012349999999998</v>
      </c>
      <c r="J6" s="3">
        <f>J8/$A$1</f>
        <v>48.012349999999998</v>
      </c>
      <c r="O6" s="3">
        <f>O8/$A$1</f>
        <v>48.012349999999998</v>
      </c>
      <c r="P6" s="3">
        <f>P8/$A$1</f>
        <v>48.012349999999998</v>
      </c>
      <c r="U6" s="3">
        <f>U8/$A$1</f>
        <v>48.012349999999998</v>
      </c>
      <c r="V6" s="3">
        <f>V8/$A$1</f>
        <v>48.012349999999998</v>
      </c>
      <c r="AA6" s="3"/>
      <c r="AB6" s="3"/>
      <c r="AF6" s="3"/>
      <c r="AG6" s="3"/>
      <c r="AL6" s="3"/>
    </row>
    <row r="7" spans="1:38" x14ac:dyDescent="0.25">
      <c r="D7" t="s">
        <v>9</v>
      </c>
      <c r="E7" t="s">
        <v>8</v>
      </c>
      <c r="I7" t="s">
        <v>9</v>
      </c>
      <c r="J7" t="s">
        <v>8</v>
      </c>
      <c r="O7" t="s">
        <v>9</v>
      </c>
      <c r="P7" t="s">
        <v>8</v>
      </c>
      <c r="U7" t="s">
        <v>9</v>
      </c>
      <c r="V7" t="s">
        <v>8</v>
      </c>
      <c r="AA7" t="s">
        <v>9</v>
      </c>
      <c r="AB7" t="s">
        <v>8</v>
      </c>
      <c r="AF7" t="s">
        <v>9</v>
      </c>
      <c r="AG7" t="s">
        <v>8</v>
      </c>
      <c r="AL7" t="s">
        <v>8</v>
      </c>
    </row>
    <row r="8" spans="1:38" x14ac:dyDescent="0.25">
      <c r="B8" t="s">
        <v>5</v>
      </c>
      <c r="C8" t="s">
        <v>2</v>
      </c>
      <c r="D8">
        <v>960.24699999999996</v>
      </c>
      <c r="E8">
        <f>D8</f>
        <v>960.24699999999996</v>
      </c>
      <c r="G8" t="s">
        <v>5</v>
      </c>
      <c r="H8" t="s">
        <v>2</v>
      </c>
      <c r="I8">
        <v>960.24699999999996</v>
      </c>
      <c r="J8">
        <f>I8</f>
        <v>960.24699999999996</v>
      </c>
      <c r="M8" t="s">
        <v>5</v>
      </c>
      <c r="N8" t="s">
        <v>2</v>
      </c>
      <c r="O8">
        <v>960.24699999999996</v>
      </c>
      <c r="P8">
        <f>O8</f>
        <v>960.24699999999996</v>
      </c>
      <c r="S8" t="s">
        <v>5</v>
      </c>
      <c r="T8" t="s">
        <v>2</v>
      </c>
      <c r="U8">
        <v>960.24699999999996</v>
      </c>
      <c r="V8">
        <f>U8</f>
        <v>960.24699999999996</v>
      </c>
      <c r="Y8" t="s">
        <v>5</v>
      </c>
      <c r="Z8" t="s">
        <v>2</v>
      </c>
      <c r="AA8">
        <v>614.4</v>
      </c>
      <c r="AB8">
        <f>AA8</f>
        <v>614.4</v>
      </c>
      <c r="AD8" t="s">
        <v>5</v>
      </c>
      <c r="AE8" t="s">
        <v>2</v>
      </c>
      <c r="AF8">
        <v>76.8</v>
      </c>
      <c r="AG8">
        <f>AF8</f>
        <v>76.8</v>
      </c>
      <c r="AL8">
        <v>100</v>
      </c>
    </row>
    <row r="9" spans="1:38" x14ac:dyDescent="0.25">
      <c r="B9" t="s">
        <v>10</v>
      </c>
      <c r="D9">
        <v>0.85499999999999998</v>
      </c>
      <c r="E9">
        <v>0.85499999999999998</v>
      </c>
      <c r="G9" t="s">
        <v>10</v>
      </c>
      <c r="I9">
        <v>0.85499999999999998</v>
      </c>
      <c r="J9">
        <v>0.85499999999999998</v>
      </c>
      <c r="M9" t="s">
        <v>10</v>
      </c>
      <c r="O9">
        <v>0.85499999999999998</v>
      </c>
      <c r="P9">
        <v>0.85499999999999998</v>
      </c>
      <c r="S9" t="s">
        <v>10</v>
      </c>
      <c r="U9">
        <v>0.85499999999999998</v>
      </c>
      <c r="V9">
        <v>0.85499999999999998</v>
      </c>
      <c r="Y9" t="s">
        <v>10</v>
      </c>
      <c r="AA9">
        <v>0.85499999999999998</v>
      </c>
      <c r="AB9">
        <v>0.85499999999999998</v>
      </c>
      <c r="AD9" t="s">
        <v>10</v>
      </c>
      <c r="AF9">
        <v>0.85499999999999998</v>
      </c>
      <c r="AG9">
        <v>0.85499999999999998</v>
      </c>
      <c r="AL9">
        <v>0.88</v>
      </c>
    </row>
    <row r="10" spans="1:38" x14ac:dyDescent="0.25">
      <c r="B10" t="s">
        <v>4</v>
      </c>
      <c r="D10">
        <v>0.55574999999999997</v>
      </c>
      <c r="E10">
        <v>0.55574999999999997</v>
      </c>
      <c r="G10" t="s">
        <v>4</v>
      </c>
      <c r="I10">
        <v>0.55574999999999997</v>
      </c>
      <c r="J10">
        <v>0.55574999999999997</v>
      </c>
      <c r="M10" t="s">
        <v>4</v>
      </c>
      <c r="O10">
        <v>0.55574999999999997</v>
      </c>
      <c r="P10">
        <v>0.55574999999999997</v>
      </c>
      <c r="S10" t="s">
        <v>4</v>
      </c>
      <c r="U10">
        <v>0.55574999999999997</v>
      </c>
      <c r="V10">
        <v>0.55574999999999997</v>
      </c>
      <c r="Y10" t="s">
        <v>4</v>
      </c>
      <c r="AA10">
        <v>0.55574999999999997</v>
      </c>
      <c r="AB10">
        <v>0.55574999999999997</v>
      </c>
      <c r="AD10" t="s">
        <v>4</v>
      </c>
      <c r="AF10">
        <v>0.55574999999999997</v>
      </c>
      <c r="AG10">
        <v>0.55574999999999997</v>
      </c>
      <c r="AL10">
        <v>0.55574999999999997</v>
      </c>
    </row>
    <row r="11" spans="1:38" x14ac:dyDescent="0.25">
      <c r="B11" t="s">
        <v>3</v>
      </c>
      <c r="C11" t="s">
        <v>6</v>
      </c>
      <c r="D11">
        <v>4.9649999999999999</v>
      </c>
      <c r="E11">
        <v>1.65543</v>
      </c>
      <c r="G11" t="s">
        <v>3</v>
      </c>
      <c r="H11" t="s">
        <v>6</v>
      </c>
      <c r="I11">
        <v>3.1031300000000002</v>
      </c>
      <c r="J11">
        <v>1.7382</v>
      </c>
      <c r="M11" t="s">
        <v>3</v>
      </c>
      <c r="N11" t="s">
        <v>6</v>
      </c>
      <c r="O11">
        <v>2.7189299999999998</v>
      </c>
      <c r="P11">
        <v>1.65543</v>
      </c>
      <c r="S11" t="s">
        <v>3</v>
      </c>
      <c r="T11" t="s">
        <v>6</v>
      </c>
      <c r="U11">
        <v>2.7189299999999998</v>
      </c>
      <c r="V11">
        <v>1.90374</v>
      </c>
      <c r="Y11" t="s">
        <v>3</v>
      </c>
      <c r="Z11" t="s">
        <v>6</v>
      </c>
      <c r="AA11">
        <v>1.7382</v>
      </c>
      <c r="AB11">
        <v>1.7382</v>
      </c>
      <c r="AD11" t="s">
        <v>3</v>
      </c>
      <c r="AE11" t="s">
        <v>6</v>
      </c>
      <c r="AF11">
        <v>1.65543</v>
      </c>
      <c r="AG11">
        <v>1.4189400000000001</v>
      </c>
      <c r="AL11">
        <v>1.77</v>
      </c>
    </row>
    <row r="13" spans="1:38" x14ac:dyDescent="0.25">
      <c r="B13" t="s">
        <v>7</v>
      </c>
      <c r="C13" t="s">
        <v>0</v>
      </c>
      <c r="D13" s="1">
        <f>D8*D11/(1/( 0.1175 / 745.6 )*D10)</f>
        <v>1.3519315638701612</v>
      </c>
      <c r="E13" s="1">
        <f>E8*E11/(1/( 0.1175 / 745.6 )*E10)</f>
        <v>0.45076094033788139</v>
      </c>
      <c r="F13" s="1"/>
      <c r="G13" t="s">
        <v>7</v>
      </c>
      <c r="H13" t="s">
        <v>0</v>
      </c>
      <c r="I13" s="1">
        <f>I8*I11/(1/( 0.1175 / 745.6 )*I10)</f>
        <v>0.84495858888064734</v>
      </c>
      <c r="J13" s="1">
        <f>J8*J11/(1/( 0.1175 / 745.6 )*J10)</f>
        <v>0.47329857891623656</v>
      </c>
      <c r="M13" t="s">
        <v>7</v>
      </c>
      <c r="N13" t="s">
        <v>0</v>
      </c>
      <c r="O13" s="1">
        <f>O8*O11/(1/( 0.1175 / 745.6 )*O10)</f>
        <v>0.74034386444179212</v>
      </c>
      <c r="P13" s="1">
        <f>P8*P11/(1/( 0.1175 / 745.6 )*P10)</f>
        <v>0.45076094033788139</v>
      </c>
      <c r="S13" t="s">
        <v>7</v>
      </c>
      <c r="T13" t="s">
        <v>0</v>
      </c>
      <c r="U13" s="1">
        <f>U8*U11/(1/( 0.1175 / 745.6 )*U10)</f>
        <v>0.74034386444179212</v>
      </c>
      <c r="V13" s="1">
        <f>V8*V11/(1/( 0.1175 / 745.6 )*V10)</f>
        <v>0.51837385607294684</v>
      </c>
      <c r="Y13" t="s">
        <v>7</v>
      </c>
      <c r="Z13" t="s">
        <v>0</v>
      </c>
      <c r="AA13" s="1">
        <f>AA8*AA11/(1/( 0.1175 / 745.6 )*AA10)</f>
        <v>0.30283317405431698</v>
      </c>
      <c r="AB13" s="1">
        <f>AB8*AB11/(1/( 0.1175 / 745.6 )*AB10)</f>
        <v>0.30283317405431698</v>
      </c>
      <c r="AD13" t="s">
        <v>7</v>
      </c>
      <c r="AE13" t="s">
        <v>0</v>
      </c>
      <c r="AF13" s="1">
        <f>AF8*AF11/(1/( 0.1175 / 745.6 )*AF10)</f>
        <v>3.605159945092179E-2</v>
      </c>
      <c r="AG13" s="1">
        <f>AG8*AG11/(1/( 0.1175 / 745.6 )*AG10)</f>
        <v>3.0901370957932963E-2</v>
      </c>
      <c r="AL13" s="1">
        <f>AL8*AL11/(1/( 0.1175 / 745.6 )*AL10)</f>
        <v>5.0190990020445629E-2</v>
      </c>
    </row>
    <row r="14" spans="1:38" x14ac:dyDescent="0.25">
      <c r="C14" t="s">
        <v>1</v>
      </c>
      <c r="D14" s="2">
        <f>D13*745.6/D8</f>
        <v>1.0497300944669363</v>
      </c>
      <c r="E14" s="2">
        <f>E13*745.6/E8</f>
        <v>0.35000094466936565</v>
      </c>
      <c r="F14" s="2"/>
      <c r="H14" t="s">
        <v>1</v>
      </c>
      <c r="I14" s="2">
        <f>I13*745.6/I8</f>
        <v>0.65608236617183979</v>
      </c>
      <c r="J14" s="2">
        <f>J13*745.6/J8</f>
        <v>0.36750067476383264</v>
      </c>
      <c r="N14" t="s">
        <v>1</v>
      </c>
      <c r="O14" s="2">
        <f>O13*745.6/O8</f>
        <v>0.57485249662618088</v>
      </c>
      <c r="P14" s="2">
        <f>P13*745.6/P8</f>
        <v>0.35000094466936565</v>
      </c>
      <c r="T14" t="s">
        <v>1</v>
      </c>
      <c r="U14" s="2">
        <f>U13*745.6/U8</f>
        <v>0.57485249662618088</v>
      </c>
      <c r="V14" s="2">
        <f>V13*745.6/V8</f>
        <v>0.40250013495276654</v>
      </c>
      <c r="Z14" t="s">
        <v>1</v>
      </c>
      <c r="AA14" s="2">
        <f>AA13*745.6/AA8</f>
        <v>0.36750067476383258</v>
      </c>
      <c r="AB14" s="2">
        <f>AB13*745.6/AB8</f>
        <v>0.36750067476383258</v>
      </c>
      <c r="AE14" t="s">
        <v>1</v>
      </c>
      <c r="AF14" s="2">
        <f>AF13*745.6/AF8</f>
        <v>0.35000094466936577</v>
      </c>
      <c r="AG14" s="2">
        <f>AG13*745.6/AG8</f>
        <v>0.3000008097165992</v>
      </c>
      <c r="AL14" s="2">
        <f>AL13*745.6/AL8</f>
        <v>0.37422402159244261</v>
      </c>
    </row>
    <row r="16" spans="1:38" x14ac:dyDescent="0.25">
      <c r="D16" s="2">
        <v>1</v>
      </c>
      <c r="E16" s="2">
        <v>0.35</v>
      </c>
      <c r="I16" s="2">
        <v>0.625</v>
      </c>
      <c r="J16" s="2">
        <v>0.35</v>
      </c>
      <c r="O16" s="2">
        <v>0.5</v>
      </c>
      <c r="P16" s="2">
        <v>0.35</v>
      </c>
      <c r="U16" s="2">
        <v>0.5</v>
      </c>
      <c r="V16" s="2">
        <v>0.35</v>
      </c>
      <c r="AA16" s="2">
        <v>0.35</v>
      </c>
      <c r="AB16" s="2">
        <v>0.35</v>
      </c>
      <c r="AF16" s="2">
        <v>0.35</v>
      </c>
      <c r="AG16" s="2">
        <v>0.3</v>
      </c>
      <c r="AL16" s="2">
        <v>0.3</v>
      </c>
    </row>
    <row r="17" spans="1:38" x14ac:dyDescent="0.25">
      <c r="A17" t="s">
        <v>30</v>
      </c>
      <c r="D17" s="7">
        <f>D14/D16</f>
        <v>1.0497300944669363</v>
      </c>
      <c r="E17" s="7">
        <f>E14/E16</f>
        <v>1.0000026990553306</v>
      </c>
      <c r="I17" s="7">
        <f>I14/I16</f>
        <v>1.0497317858749438</v>
      </c>
      <c r="J17" s="7">
        <f>J14/J16</f>
        <v>1.0500019278966648</v>
      </c>
      <c r="O17" s="7">
        <f>O14/O16</f>
        <v>1.1497049932523618</v>
      </c>
      <c r="P17" s="7">
        <f>P14/P16</f>
        <v>1.0000026990553306</v>
      </c>
      <c r="U17" s="7">
        <f>U14/U16</f>
        <v>1.1497049932523618</v>
      </c>
      <c r="V17" s="7">
        <f>V14/V16</f>
        <v>1.150000385579333</v>
      </c>
      <c r="AA17" s="7">
        <f>AA14/AA16</f>
        <v>1.0500019278966646</v>
      </c>
      <c r="AB17" s="7">
        <f>AB14/AB16</f>
        <v>1.0500019278966646</v>
      </c>
      <c r="AF17" s="7">
        <f>AF14/AF16</f>
        <v>1.0000026990553308</v>
      </c>
      <c r="AG17" s="7">
        <f>AG14/AG16</f>
        <v>1.0000026990553308</v>
      </c>
      <c r="AL17" s="7">
        <f>AL14/AL16</f>
        <v>1.247413405308142</v>
      </c>
    </row>
    <row r="18" spans="1:38" x14ac:dyDescent="0.25">
      <c r="A18" t="s">
        <v>31</v>
      </c>
      <c r="T18" s="8">
        <f>U18/U2</f>
        <v>0.85000000000000009</v>
      </c>
      <c r="U18">
        <v>0.51</v>
      </c>
      <c r="V18">
        <v>0.51</v>
      </c>
      <c r="Z18" s="8" t="e">
        <f>AA18/AA2</f>
        <v>#DIV/0!</v>
      </c>
      <c r="AA18">
        <v>0.51</v>
      </c>
      <c r="AB18">
        <v>0.51</v>
      </c>
      <c r="AE18" s="8" t="e">
        <f>AF18/AF2</f>
        <v>#DIV/0!</v>
      </c>
      <c r="AF18">
        <v>0.51</v>
      </c>
      <c r="AG18">
        <v>0.51</v>
      </c>
      <c r="AL18">
        <v>0.51</v>
      </c>
    </row>
    <row r="19" spans="1:38" x14ac:dyDescent="0.25">
      <c r="G19" t="s">
        <v>25</v>
      </c>
      <c r="M19" t="s">
        <v>28</v>
      </c>
      <c r="S19" t="s">
        <v>28</v>
      </c>
    </row>
    <row r="20" spans="1:38" x14ac:dyDescent="0.25">
      <c r="I20" s="3">
        <f>I22/$A$1</f>
        <v>48.012349999999998</v>
      </c>
      <c r="J20" s="3">
        <f>J22/$A$1</f>
        <v>48.012349999999998</v>
      </c>
      <c r="O20" s="3">
        <f>O22/$A$1</f>
        <v>48.012349999999998</v>
      </c>
      <c r="P20" s="3">
        <f>P22/$A$1</f>
        <v>48.012349999999998</v>
      </c>
      <c r="U20" s="3">
        <f>U22/$A$1</f>
        <v>48.012349999999998</v>
      </c>
      <c r="V20" s="3">
        <f>V22/$A$1</f>
        <v>48.012349999999998</v>
      </c>
    </row>
    <row r="21" spans="1:38" x14ac:dyDescent="0.25">
      <c r="I21" t="s">
        <v>9</v>
      </c>
      <c r="J21" t="s">
        <v>8</v>
      </c>
      <c r="O21" t="s">
        <v>9</v>
      </c>
      <c r="P21" t="s">
        <v>8</v>
      </c>
      <c r="U21" t="s">
        <v>9</v>
      </c>
      <c r="V21" t="s">
        <v>8</v>
      </c>
    </row>
    <row r="22" spans="1:38" x14ac:dyDescent="0.25">
      <c r="G22" t="s">
        <v>5</v>
      </c>
      <c r="H22" t="s">
        <v>2</v>
      </c>
      <c r="I22">
        <v>960.24699999999996</v>
      </c>
      <c r="J22">
        <f>I22</f>
        <v>960.24699999999996</v>
      </c>
      <c r="M22" t="s">
        <v>5</v>
      </c>
      <c r="N22" t="s">
        <v>2</v>
      </c>
      <c r="O22">
        <v>960.24699999999996</v>
      </c>
      <c r="P22">
        <f>O22</f>
        <v>960.24699999999996</v>
      </c>
      <c r="S22" t="s">
        <v>5</v>
      </c>
      <c r="T22" t="s">
        <v>2</v>
      </c>
      <c r="U22">
        <v>960.24699999999996</v>
      </c>
      <c r="V22">
        <f>U22</f>
        <v>960.24699999999996</v>
      </c>
    </row>
    <row r="23" spans="1:38" x14ac:dyDescent="0.25">
      <c r="G23" t="s">
        <v>10</v>
      </c>
      <c r="I23">
        <v>0.85499999999999998</v>
      </c>
      <c r="J23">
        <v>0.85499999999999998</v>
      </c>
      <c r="M23" t="s">
        <v>10</v>
      </c>
      <c r="O23">
        <v>0.85499999999999998</v>
      </c>
      <c r="P23">
        <v>0.85499999999999998</v>
      </c>
      <c r="S23" t="s">
        <v>10</v>
      </c>
      <c r="U23">
        <v>0.85499999999999998</v>
      </c>
      <c r="V23">
        <v>0.85499999999999998</v>
      </c>
    </row>
    <row r="24" spans="1:38" x14ac:dyDescent="0.25">
      <c r="G24" t="s">
        <v>4</v>
      </c>
      <c r="I24">
        <v>0.55574999999999997</v>
      </c>
      <c r="J24">
        <v>0.55574999999999997</v>
      </c>
      <c r="M24" t="s">
        <v>4</v>
      </c>
      <c r="O24">
        <v>0.55574999999999997</v>
      </c>
      <c r="P24">
        <v>0.55574999999999997</v>
      </c>
      <c r="S24" t="s">
        <v>4</v>
      </c>
      <c r="U24">
        <v>0.55574999999999997</v>
      </c>
      <c r="V24">
        <v>0.55574999999999997</v>
      </c>
    </row>
    <row r="25" spans="1:38" x14ac:dyDescent="0.25">
      <c r="G25" t="s">
        <v>3</v>
      </c>
      <c r="H25" t="s">
        <v>6</v>
      </c>
      <c r="I25">
        <v>3.1031300000000002</v>
      </c>
      <c r="J25">
        <v>1.65543</v>
      </c>
      <c r="M25" t="s">
        <v>3</v>
      </c>
      <c r="N25" t="s">
        <v>6</v>
      </c>
      <c r="O25">
        <v>2.7189299999999998</v>
      </c>
      <c r="P25">
        <v>1.65543</v>
      </c>
      <c r="S25" t="s">
        <v>3</v>
      </c>
      <c r="T25" t="s">
        <v>6</v>
      </c>
      <c r="U25">
        <v>2.7189299999999998</v>
      </c>
      <c r="V25">
        <v>1.65543</v>
      </c>
    </row>
    <row r="27" spans="1:38" x14ac:dyDescent="0.25">
      <c r="G27" t="s">
        <v>7</v>
      </c>
      <c r="H27" t="s">
        <v>0</v>
      </c>
      <c r="I27" s="1">
        <f>I22*I25/(1/( 0.1175 / 745.6 )*I24)</f>
        <v>0.84495858888064734</v>
      </c>
      <c r="J27" s="1">
        <f>J22*J25/(1/( 0.1175 / 745.6 )*J24)</f>
        <v>0.45076094033788139</v>
      </c>
      <c r="M27" t="s">
        <v>7</v>
      </c>
      <c r="N27" t="s">
        <v>0</v>
      </c>
      <c r="O27" s="1">
        <f>O22*O25/(1/( 0.1175 / 745.6 )*O24)</f>
        <v>0.74034386444179212</v>
      </c>
      <c r="P27" s="1">
        <f>P22*P25/(1/( 0.1175 / 745.6 )*P24)</f>
        <v>0.45076094033788139</v>
      </c>
      <c r="S27" t="s">
        <v>7</v>
      </c>
      <c r="T27" t="s">
        <v>0</v>
      </c>
      <c r="U27" s="1">
        <f>U22*U25/(1/( 0.1175 / 745.6 )*U24)</f>
        <v>0.74034386444179212</v>
      </c>
      <c r="V27" s="1">
        <f>V22*V25/(1/( 0.1175 / 745.6 )*V24)</f>
        <v>0.45076094033788139</v>
      </c>
    </row>
    <row r="28" spans="1:38" x14ac:dyDescent="0.25">
      <c r="H28" t="s">
        <v>1</v>
      </c>
      <c r="I28" s="2">
        <f>I27*745.6/I22</f>
        <v>0.65608236617183979</v>
      </c>
      <c r="J28" s="2">
        <f>J27*745.6/J22</f>
        <v>0.35000094466936565</v>
      </c>
      <c r="N28" t="s">
        <v>1</v>
      </c>
      <c r="O28" s="2">
        <f>O27*745.6/O22</f>
        <v>0.57485249662618088</v>
      </c>
      <c r="P28" s="2">
        <f>P27*745.6/P22</f>
        <v>0.35000094466936565</v>
      </c>
      <c r="T28" t="s">
        <v>1</v>
      </c>
      <c r="U28" s="2">
        <f>U27*745.6/U22</f>
        <v>0.57485249662618088</v>
      </c>
      <c r="V28" s="2">
        <f>V27*745.6/V22</f>
        <v>0.35000094466936565</v>
      </c>
    </row>
    <row r="30" spans="1:38" x14ac:dyDescent="0.25">
      <c r="I30" s="2">
        <f>(30/48)</f>
        <v>0.625</v>
      </c>
      <c r="J30" s="2">
        <v>0.35</v>
      </c>
      <c r="O30" s="2">
        <v>0.5</v>
      </c>
      <c r="P30" s="2">
        <v>0.35</v>
      </c>
      <c r="U30" s="2">
        <v>0.5</v>
      </c>
      <c r="V30" s="2">
        <v>0.35</v>
      </c>
    </row>
    <row r="31" spans="1:38" x14ac:dyDescent="0.25">
      <c r="A31" t="s">
        <v>30</v>
      </c>
      <c r="I31" s="7">
        <f>I28/I30</f>
        <v>1.0497317858749438</v>
      </c>
      <c r="J31" s="7">
        <f>J28/J30</f>
        <v>1.0000026990553306</v>
      </c>
      <c r="O31" s="7">
        <f>O28/O30</f>
        <v>1.1497049932523618</v>
      </c>
      <c r="P31" s="7">
        <f>P28/P30</f>
        <v>1.0000026990553306</v>
      </c>
      <c r="U31" s="7">
        <f>U28/U30</f>
        <v>1.1497049932523618</v>
      </c>
      <c r="V31" s="7">
        <f>V28/V30</f>
        <v>1.0000026990553306</v>
      </c>
    </row>
    <row r="32" spans="1:38" x14ac:dyDescent="0.25">
      <c r="A32" t="s">
        <v>31</v>
      </c>
      <c r="T32" s="8">
        <f>U32/U2</f>
        <v>0.85000000000000009</v>
      </c>
      <c r="U32" s="9">
        <v>0.51</v>
      </c>
      <c r="V32" t="s">
        <v>32</v>
      </c>
    </row>
    <row r="33" spans="1:24" x14ac:dyDescent="0.25">
      <c r="B33" t="s">
        <v>23</v>
      </c>
      <c r="E33">
        <f>E37/E8</f>
        <v>1.0999982296221702</v>
      </c>
      <c r="G33" t="s">
        <v>20</v>
      </c>
      <c r="M33" t="s">
        <v>20</v>
      </c>
      <c r="S33" s="11" t="s">
        <v>20</v>
      </c>
      <c r="T33" s="11"/>
      <c r="U33" s="11"/>
      <c r="V33" s="11"/>
      <c r="W33" s="11"/>
      <c r="X33" s="10"/>
    </row>
    <row r="34" spans="1:24" x14ac:dyDescent="0.25">
      <c r="D34" s="3">
        <f>D37/$A$1</f>
        <v>63.012500000000003</v>
      </c>
      <c r="E34" s="3">
        <f>E37/$A$1</f>
        <v>52.813499999999998</v>
      </c>
      <c r="I34" s="3">
        <f>I37/$A$1</f>
        <v>63.012500000000003</v>
      </c>
      <c r="J34" s="3">
        <f>J37/$A$1</f>
        <v>52.813499999999998</v>
      </c>
      <c r="O34" s="3">
        <f>O37/$A$1</f>
        <v>63.012500000000003</v>
      </c>
      <c r="P34" s="3">
        <f>P37/$A$1</f>
        <v>52.813499999999998</v>
      </c>
      <c r="S34" s="11"/>
      <c r="T34" s="11"/>
      <c r="U34" s="12">
        <f>U37/$A$1</f>
        <v>63.012500000000003</v>
      </c>
      <c r="V34" s="12">
        <f>V37/$A$1</f>
        <v>52.813499999999998</v>
      </c>
      <c r="W34" s="11"/>
      <c r="X34" s="10"/>
    </row>
    <row r="35" spans="1:24" x14ac:dyDescent="0.25">
      <c r="B35" t="s">
        <v>21</v>
      </c>
      <c r="D35" s="1">
        <f>D34/D6</f>
        <v>1.3124227412322038</v>
      </c>
      <c r="E35" s="1">
        <f>E34/E6</f>
        <v>1.0999982296221702</v>
      </c>
      <c r="G35" t="s">
        <v>21</v>
      </c>
      <c r="I35" s="1">
        <f>I34/I6</f>
        <v>1.3124227412322038</v>
      </c>
      <c r="J35" s="1">
        <f>J34/J6</f>
        <v>1.0999982296221702</v>
      </c>
      <c r="M35" t="s">
        <v>21</v>
      </c>
      <c r="O35" s="1">
        <f>O34/O6</f>
        <v>1.3124227412322038</v>
      </c>
      <c r="P35" s="1">
        <f>P34/P6</f>
        <v>1.0999982296221702</v>
      </c>
      <c r="S35" s="11" t="s">
        <v>21</v>
      </c>
      <c r="T35" s="11"/>
      <c r="U35" s="13">
        <f>U34/U6</f>
        <v>1.3124227412322038</v>
      </c>
      <c r="V35" s="13">
        <f>V34/V6</f>
        <v>1.0999982296221702</v>
      </c>
      <c r="W35" s="11"/>
      <c r="X35" s="10"/>
    </row>
    <row r="36" spans="1:24" x14ac:dyDescent="0.25">
      <c r="D36" t="s">
        <v>9</v>
      </c>
      <c r="E36" t="s">
        <v>8</v>
      </c>
      <c r="I36" t="s">
        <v>9</v>
      </c>
      <c r="J36" t="s">
        <v>8</v>
      </c>
      <c r="O36" t="s">
        <v>9</v>
      </c>
      <c r="P36" t="s">
        <v>8</v>
      </c>
      <c r="S36" s="11"/>
      <c r="T36" s="11"/>
      <c r="U36" s="11" t="s">
        <v>9</v>
      </c>
      <c r="V36" s="11" t="s">
        <v>8</v>
      </c>
      <c r="W36" s="11"/>
      <c r="X36" s="10"/>
    </row>
    <row r="37" spans="1:24" x14ac:dyDescent="0.25">
      <c r="B37" t="s">
        <v>5</v>
      </c>
      <c r="C37" t="s">
        <v>2</v>
      </c>
      <c r="D37">
        <v>1260.25</v>
      </c>
      <c r="E37">
        <v>1056.27</v>
      </c>
      <c r="G37" t="s">
        <v>5</v>
      </c>
      <c r="H37" t="s">
        <v>2</v>
      </c>
      <c r="I37" s="8">
        <v>1260.25</v>
      </c>
      <c r="J37" s="8">
        <v>1056.27</v>
      </c>
      <c r="M37" t="s">
        <v>5</v>
      </c>
      <c r="N37" t="s">
        <v>2</v>
      </c>
      <c r="O37" s="8">
        <v>1260.25</v>
      </c>
      <c r="P37" s="8">
        <v>1056.27</v>
      </c>
      <c r="S37" s="11" t="s">
        <v>5</v>
      </c>
      <c r="T37" s="11" t="s">
        <v>2</v>
      </c>
      <c r="U37" s="11">
        <v>1260.25</v>
      </c>
      <c r="V37" s="11">
        <v>1056.27</v>
      </c>
      <c r="W37" s="11"/>
      <c r="X37" s="10"/>
    </row>
    <row r="38" spans="1:24" x14ac:dyDescent="0.25">
      <c r="B38" t="s">
        <v>10</v>
      </c>
      <c r="D38">
        <v>0.85499999999999998</v>
      </c>
      <c r="E38">
        <v>0.85499999999999998</v>
      </c>
      <c r="G38" t="s">
        <v>10</v>
      </c>
      <c r="I38">
        <v>0.85499999999999998</v>
      </c>
      <c r="J38">
        <v>0.85499999999999998</v>
      </c>
      <c r="M38" t="s">
        <v>10</v>
      </c>
      <c r="O38">
        <v>0.85499999999999998</v>
      </c>
      <c r="P38">
        <v>0.85499999999999998</v>
      </c>
      <c r="S38" s="11" t="s">
        <v>10</v>
      </c>
      <c r="T38" s="11"/>
      <c r="U38" s="11">
        <v>0.85499999999999998</v>
      </c>
      <c r="V38" s="11">
        <v>0.85499999999999998</v>
      </c>
      <c r="W38" s="11"/>
      <c r="X38" s="10"/>
    </row>
    <row r="39" spans="1:24" x14ac:dyDescent="0.25">
      <c r="B39" t="s">
        <v>4</v>
      </c>
      <c r="D39">
        <v>0.55574999999999997</v>
      </c>
      <c r="E39">
        <v>0.55574999999999997</v>
      </c>
      <c r="G39" t="s">
        <v>4</v>
      </c>
      <c r="I39">
        <v>0.55574999999999997</v>
      </c>
      <c r="J39">
        <v>0.55574999999999997</v>
      </c>
      <c r="M39" t="s">
        <v>4</v>
      </c>
      <c r="O39">
        <v>0.55574999999999997</v>
      </c>
      <c r="P39">
        <v>0.55574999999999997</v>
      </c>
      <c r="S39" s="11" t="s">
        <v>4</v>
      </c>
      <c r="T39" s="11"/>
      <c r="U39" s="11">
        <v>0.55574999999999997</v>
      </c>
      <c r="V39" s="11">
        <v>0.55574999999999997</v>
      </c>
      <c r="W39" s="11"/>
      <c r="X39" s="10"/>
    </row>
    <row r="40" spans="1:24" x14ac:dyDescent="0.25">
      <c r="B40" t="s">
        <v>3</v>
      </c>
      <c r="C40" t="s">
        <v>6</v>
      </c>
      <c r="D40">
        <v>1.7382</v>
      </c>
      <c r="E40">
        <v>1.65543</v>
      </c>
      <c r="G40" t="s">
        <v>3</v>
      </c>
      <c r="H40" t="s">
        <v>6</v>
      </c>
      <c r="I40">
        <v>1.7382</v>
      </c>
      <c r="J40">
        <f>I40</f>
        <v>1.7382</v>
      </c>
      <c r="M40" t="s">
        <v>3</v>
      </c>
      <c r="N40" t="s">
        <v>6</v>
      </c>
      <c r="O40">
        <v>1.90374</v>
      </c>
      <c r="P40">
        <v>1.65543</v>
      </c>
      <c r="S40" s="11" t="s">
        <v>3</v>
      </c>
      <c r="T40" s="11" t="s">
        <v>6</v>
      </c>
      <c r="U40" s="11">
        <v>1.90374</v>
      </c>
      <c r="V40">
        <v>1.65543</v>
      </c>
      <c r="W40" s="11"/>
      <c r="X40" s="10"/>
    </row>
    <row r="41" spans="1:24" x14ac:dyDescent="0.25">
      <c r="S41" s="11"/>
      <c r="T41" s="11"/>
      <c r="U41" s="11"/>
      <c r="V41" s="11"/>
      <c r="W41" s="11"/>
      <c r="X41" s="10"/>
    </row>
    <row r="42" spans="1:24" x14ac:dyDescent="0.25">
      <c r="B42" t="s">
        <v>7</v>
      </c>
      <c r="C42" t="s">
        <v>0</v>
      </c>
      <c r="D42" s="1">
        <f>D37*D40/(1/( 0.1175 / 745.6 )*D39)</f>
        <v>0.62116781836255375</v>
      </c>
      <c r="E42" s="1">
        <f>E37*E40/(1/( 0.1175 / 745.6 )*E39)</f>
        <v>0.4958362363544942</v>
      </c>
      <c r="G42" t="s">
        <v>7</v>
      </c>
      <c r="H42" t="s">
        <v>0</v>
      </c>
      <c r="I42" s="1">
        <f>I37*I40/(1/( 0.1175 / 745.6 )*I39)</f>
        <v>0.62116781836255375</v>
      </c>
      <c r="J42" s="1">
        <f>J37*J40/(1/( 0.1175 / 745.6 )*J39)</f>
        <v>0.52062759889054921</v>
      </c>
      <c r="M42" t="s">
        <v>7</v>
      </c>
      <c r="N42" t="s">
        <v>0</v>
      </c>
      <c r="O42" s="1">
        <f>O37*O40/(1/( 0.1175 / 745.6 )*O39)</f>
        <v>0.68032563717036476</v>
      </c>
      <c r="P42" s="1">
        <f>P37*P40/(1/( 0.1175 / 745.6 )*P39)</f>
        <v>0.4958362363544942</v>
      </c>
      <c r="S42" s="11" t="s">
        <v>7</v>
      </c>
      <c r="T42" s="11" t="s">
        <v>0</v>
      </c>
      <c r="U42" s="13">
        <f>U37*U40/(1/( 0.1175 / 745.6 )*U39)</f>
        <v>0.68032563717036476</v>
      </c>
      <c r="V42" s="13">
        <f>V37*V40/(1/( 0.1175 / 745.6 )*V39)</f>
        <v>0.4958362363544942</v>
      </c>
      <c r="W42" s="11"/>
      <c r="X42" s="10"/>
    </row>
    <row r="43" spans="1:24" x14ac:dyDescent="0.25">
      <c r="C43" t="s">
        <v>1</v>
      </c>
      <c r="D43" s="2">
        <f>D42*745.6/D37</f>
        <v>0.36750067476383264</v>
      </c>
      <c r="E43" s="2">
        <f>E42*745.6/E37</f>
        <v>0.35000094466936565</v>
      </c>
      <c r="H43" t="s">
        <v>1</v>
      </c>
      <c r="I43" s="2">
        <f>I42*745.6/I37</f>
        <v>0.36750067476383264</v>
      </c>
      <c r="J43" s="2">
        <f>J42*745.6/J37</f>
        <v>0.36750067476383264</v>
      </c>
      <c r="N43" t="s">
        <v>1</v>
      </c>
      <c r="O43" s="2">
        <f>O42*745.6/O37</f>
        <v>0.40250013495276649</v>
      </c>
      <c r="P43" s="2">
        <f>P42*745.6/P37</f>
        <v>0.35000094466936565</v>
      </c>
      <c r="S43" s="11"/>
      <c r="T43" s="11" t="s">
        <v>1</v>
      </c>
      <c r="U43" s="14">
        <f>U42*745.6/U37</f>
        <v>0.40250013495276649</v>
      </c>
      <c r="V43" s="14">
        <f>V42*745.6/V37</f>
        <v>0.35000094466936565</v>
      </c>
      <c r="W43" s="11"/>
      <c r="X43" s="10"/>
    </row>
    <row r="44" spans="1:24" x14ac:dyDescent="0.25">
      <c r="S44" s="11"/>
      <c r="T44" s="11"/>
      <c r="U44" s="11"/>
      <c r="V44" s="11"/>
      <c r="W44" s="11"/>
      <c r="X44" s="10"/>
    </row>
    <row r="45" spans="1:24" x14ac:dyDescent="0.25">
      <c r="D45" s="2">
        <v>0.35</v>
      </c>
      <c r="E45" s="2">
        <v>0.35</v>
      </c>
      <c r="I45" s="2">
        <v>0.35</v>
      </c>
      <c r="J45" s="2">
        <v>0.35</v>
      </c>
      <c r="O45" s="2">
        <v>0.35</v>
      </c>
      <c r="P45" s="2">
        <v>0.35</v>
      </c>
      <c r="S45" s="11"/>
      <c r="T45" s="11"/>
      <c r="U45" s="14">
        <v>0.35</v>
      </c>
      <c r="V45" s="14">
        <v>0.35</v>
      </c>
      <c r="W45" s="11"/>
      <c r="X45" s="10"/>
    </row>
    <row r="46" spans="1:24" x14ac:dyDescent="0.25">
      <c r="A46" t="s">
        <v>30</v>
      </c>
      <c r="D46" s="7">
        <f>D43/D45</f>
        <v>1.0500019278966648</v>
      </c>
      <c r="E46" s="7">
        <f>E43/E45</f>
        <v>1.0000026990553306</v>
      </c>
      <c r="I46" s="7">
        <f>I43/I45</f>
        <v>1.0500019278966648</v>
      </c>
      <c r="J46" s="7">
        <f>J43/J45</f>
        <v>1.0500019278966648</v>
      </c>
      <c r="O46" s="7">
        <f>O43/O45</f>
        <v>1.1500003855793328</v>
      </c>
      <c r="P46" s="7">
        <f>P43/P45</f>
        <v>1.0000026990553306</v>
      </c>
      <c r="S46" s="11"/>
      <c r="T46" s="11"/>
      <c r="U46" s="15">
        <f>U43/U45</f>
        <v>1.1500003855793328</v>
      </c>
      <c r="V46" s="15">
        <f>V43/V45</f>
        <v>1.0000026990553306</v>
      </c>
      <c r="W46" s="11"/>
      <c r="X46" s="10"/>
    </row>
    <row r="47" spans="1:24" x14ac:dyDescent="0.25">
      <c r="A47" t="s">
        <v>31</v>
      </c>
      <c r="S47" s="11"/>
      <c r="T47" s="8">
        <f>U47/$U$2</f>
        <v>0.85000000000000009</v>
      </c>
      <c r="U47" s="11">
        <v>0.51</v>
      </c>
      <c r="V47" s="11">
        <v>0.51</v>
      </c>
      <c r="W47" s="11"/>
      <c r="X47" s="10"/>
    </row>
    <row r="48" spans="1:24" x14ac:dyDescent="0.25">
      <c r="G48" t="s">
        <v>22</v>
      </c>
      <c r="M48" t="s">
        <v>22</v>
      </c>
      <c r="S48" s="11" t="s">
        <v>22</v>
      </c>
      <c r="T48" s="11"/>
      <c r="U48" s="11"/>
      <c r="V48" s="11"/>
      <c r="W48" s="11"/>
      <c r="X48" s="10"/>
    </row>
    <row r="49" spans="1:24" x14ac:dyDescent="0.25">
      <c r="I49" s="3">
        <f>I52/$A$1</f>
        <v>63.012500000000003</v>
      </c>
      <c r="J49" s="3">
        <f>J52/$A$1</f>
        <v>52.813499999999998</v>
      </c>
      <c r="O49" s="3">
        <f>O52/$A$1</f>
        <v>63.012500000000003</v>
      </c>
      <c r="P49" s="3">
        <f>P52/$A$1</f>
        <v>52.813499999999998</v>
      </c>
      <c r="S49" s="11"/>
      <c r="T49" s="11"/>
      <c r="U49" s="12">
        <f>U52/$A$1</f>
        <v>63.012500000000003</v>
      </c>
      <c r="V49" s="12">
        <f>V52/$A$1</f>
        <v>52.813499999999998</v>
      </c>
      <c r="W49" s="11"/>
      <c r="X49" s="10"/>
    </row>
    <row r="50" spans="1:24" x14ac:dyDescent="0.25">
      <c r="G50" t="s">
        <v>21</v>
      </c>
      <c r="I50" s="1">
        <f>I49/I6</f>
        <v>1.3124227412322038</v>
      </c>
      <c r="J50" s="1">
        <f>J49/J6</f>
        <v>1.0999982296221702</v>
      </c>
      <c r="M50" t="s">
        <v>21</v>
      </c>
      <c r="O50" s="1">
        <f>O49/O6</f>
        <v>1.3124227412322038</v>
      </c>
      <c r="P50" s="1">
        <f>P49/P6</f>
        <v>1.0999982296221702</v>
      </c>
      <c r="S50" s="11" t="s">
        <v>21</v>
      </c>
      <c r="T50" s="11"/>
      <c r="U50" s="13">
        <f>U49/U6</f>
        <v>1.3124227412322038</v>
      </c>
      <c r="V50" s="13">
        <f>V49/V6</f>
        <v>1.0999982296221702</v>
      </c>
      <c r="W50" s="11"/>
      <c r="X50" s="10"/>
    </row>
    <row r="51" spans="1:24" x14ac:dyDescent="0.25">
      <c r="I51" t="s">
        <v>9</v>
      </c>
      <c r="J51" t="s">
        <v>8</v>
      </c>
      <c r="O51" t="s">
        <v>9</v>
      </c>
      <c r="P51" t="s">
        <v>8</v>
      </c>
      <c r="S51" s="11"/>
      <c r="T51" s="11"/>
      <c r="U51" s="11" t="s">
        <v>9</v>
      </c>
      <c r="V51" s="11" t="s">
        <v>8</v>
      </c>
      <c r="W51" s="11"/>
      <c r="X51" s="10"/>
    </row>
    <row r="52" spans="1:24" x14ac:dyDescent="0.25">
      <c r="G52" t="s">
        <v>5</v>
      </c>
      <c r="H52" t="s">
        <v>2</v>
      </c>
      <c r="I52" s="8">
        <v>1260.25</v>
      </c>
      <c r="J52" s="8">
        <v>1056.27</v>
      </c>
      <c r="M52" t="s">
        <v>5</v>
      </c>
      <c r="N52" t="s">
        <v>2</v>
      </c>
      <c r="O52" s="8">
        <v>1260.25</v>
      </c>
      <c r="P52" s="8">
        <v>1056.27</v>
      </c>
      <c r="S52" s="11" t="s">
        <v>5</v>
      </c>
      <c r="T52" s="11" t="s">
        <v>2</v>
      </c>
      <c r="U52" s="11">
        <v>1260.25</v>
      </c>
      <c r="V52" s="11">
        <v>1056.27</v>
      </c>
      <c r="W52" s="11"/>
      <c r="X52" s="10"/>
    </row>
    <row r="53" spans="1:24" x14ac:dyDescent="0.25">
      <c r="G53" t="s">
        <v>10</v>
      </c>
      <c r="I53">
        <v>0.85499999999999998</v>
      </c>
      <c r="J53">
        <v>0.85499999999999998</v>
      </c>
      <c r="M53" t="s">
        <v>10</v>
      </c>
      <c r="O53">
        <v>0.85499999999999998</v>
      </c>
      <c r="P53">
        <v>0.85499999999999998</v>
      </c>
      <c r="S53" s="11" t="s">
        <v>10</v>
      </c>
      <c r="T53" s="11"/>
      <c r="U53" s="11">
        <v>0.85499999999999998</v>
      </c>
      <c r="V53" s="11">
        <v>0.85499999999999998</v>
      </c>
      <c r="W53" s="11"/>
      <c r="X53" s="10"/>
    </row>
    <row r="54" spans="1:24" x14ac:dyDescent="0.25">
      <c r="G54" t="s">
        <v>4</v>
      </c>
      <c r="I54">
        <v>0.55574999999999997</v>
      </c>
      <c r="J54">
        <v>0.55574999999999997</v>
      </c>
      <c r="M54" t="s">
        <v>4</v>
      </c>
      <c r="O54">
        <v>0.55574999999999997</v>
      </c>
      <c r="P54">
        <v>0.55574999999999997</v>
      </c>
      <c r="S54" s="11" t="s">
        <v>4</v>
      </c>
      <c r="T54" s="11"/>
      <c r="U54" s="11">
        <v>0.55574999999999997</v>
      </c>
      <c r="V54" s="11">
        <v>0.55574999999999997</v>
      </c>
      <c r="W54" s="11"/>
      <c r="X54" s="10"/>
    </row>
    <row r="55" spans="1:24" x14ac:dyDescent="0.25">
      <c r="G55" t="s">
        <v>3</v>
      </c>
      <c r="H55" t="s">
        <v>6</v>
      </c>
      <c r="I55">
        <v>1.7382</v>
      </c>
      <c r="J55">
        <v>1.65543</v>
      </c>
      <c r="M55" t="s">
        <v>3</v>
      </c>
      <c r="N55" t="s">
        <v>6</v>
      </c>
      <c r="O55">
        <v>1.90374</v>
      </c>
      <c r="P55">
        <v>1.65543</v>
      </c>
      <c r="S55" s="11" t="s">
        <v>3</v>
      </c>
      <c r="T55" s="11" t="s">
        <v>6</v>
      </c>
      <c r="U55" s="11">
        <v>1.90374</v>
      </c>
      <c r="V55" s="11">
        <v>1.65543</v>
      </c>
      <c r="W55" s="11"/>
      <c r="X55" s="10"/>
    </row>
    <row r="56" spans="1:24" x14ac:dyDescent="0.25">
      <c r="S56" s="11"/>
      <c r="T56" s="11"/>
      <c r="U56" s="11"/>
      <c r="V56" s="11"/>
      <c r="W56" s="11"/>
      <c r="X56" s="10"/>
    </row>
    <row r="57" spans="1:24" x14ac:dyDescent="0.25">
      <c r="G57" t="s">
        <v>7</v>
      </c>
      <c r="H57" t="s">
        <v>0</v>
      </c>
      <c r="I57" s="1">
        <f>I52*I55/(1/( 0.1175 / 745.6 )*I54)</f>
        <v>0.62116781836255375</v>
      </c>
      <c r="J57" s="1">
        <f>J52*J55/(1/( 0.1175 / 745.6 )*J54)</f>
        <v>0.4958362363544942</v>
      </c>
      <c r="M57" t="s">
        <v>7</v>
      </c>
      <c r="N57" t="s">
        <v>0</v>
      </c>
      <c r="O57" s="1">
        <f>O52*O55/(1/( 0.1175 / 745.6 )*O54)</f>
        <v>0.68032563717036476</v>
      </c>
      <c r="P57" s="1">
        <f>P52*P55/(1/( 0.1175 / 745.6 )*P54)</f>
        <v>0.4958362363544942</v>
      </c>
      <c r="S57" s="11" t="s">
        <v>7</v>
      </c>
      <c r="T57" s="11" t="s">
        <v>0</v>
      </c>
      <c r="U57" s="13">
        <f>U52*U55/(1/( 0.1175 / 745.6 )*U54)</f>
        <v>0.68032563717036476</v>
      </c>
      <c r="V57" s="13">
        <f>V52*V55/(1/( 0.1175 / 745.6 )*V54)</f>
        <v>0.4958362363544942</v>
      </c>
      <c r="W57" s="11"/>
      <c r="X57" s="10"/>
    </row>
    <row r="58" spans="1:24" x14ac:dyDescent="0.25">
      <c r="H58" t="s">
        <v>1</v>
      </c>
      <c r="I58" s="2">
        <f>I57*745.6/I52</f>
        <v>0.36750067476383264</v>
      </c>
      <c r="J58" s="2">
        <f>J57*745.6/J52</f>
        <v>0.35000094466936565</v>
      </c>
      <c r="N58" t="s">
        <v>1</v>
      </c>
      <c r="O58" s="2">
        <f>O57*745.6/O52</f>
        <v>0.40250013495276649</v>
      </c>
      <c r="P58" s="2">
        <f>P57*745.6/P52</f>
        <v>0.35000094466936565</v>
      </c>
      <c r="S58" s="11"/>
      <c r="T58" s="11" t="s">
        <v>1</v>
      </c>
      <c r="U58" s="14">
        <f>U57*745.6/U52</f>
        <v>0.40250013495276649</v>
      </c>
      <c r="V58" s="14">
        <f>V57*745.6/V52</f>
        <v>0.35000094466936565</v>
      </c>
      <c r="W58" s="11"/>
      <c r="X58" s="10"/>
    </row>
    <row r="59" spans="1:24" x14ac:dyDescent="0.25">
      <c r="S59" s="11"/>
      <c r="T59" s="11"/>
      <c r="U59" s="11"/>
      <c r="V59" s="11"/>
      <c r="W59" s="11"/>
      <c r="X59" s="10"/>
    </row>
    <row r="60" spans="1:24" x14ac:dyDescent="0.25">
      <c r="I60" s="2">
        <v>0.35</v>
      </c>
      <c r="J60" s="2">
        <v>0.35</v>
      </c>
      <c r="O60" s="2">
        <v>0.35</v>
      </c>
      <c r="P60" s="2">
        <v>0.35</v>
      </c>
      <c r="S60" s="11"/>
      <c r="T60" s="11"/>
      <c r="U60" s="14">
        <v>0.35</v>
      </c>
      <c r="V60" s="14">
        <v>0.35</v>
      </c>
      <c r="W60" s="11"/>
      <c r="X60" s="10"/>
    </row>
    <row r="61" spans="1:24" x14ac:dyDescent="0.25">
      <c r="A61" t="s">
        <v>30</v>
      </c>
      <c r="I61" s="7">
        <f>I58/I60</f>
        <v>1.0500019278966648</v>
      </c>
      <c r="J61" s="7">
        <f>J58/J60</f>
        <v>1.0000026990553306</v>
      </c>
      <c r="O61" s="7">
        <f>O58/O60</f>
        <v>1.1500003855793328</v>
      </c>
      <c r="P61" s="7">
        <f>P58/P60</f>
        <v>1.0000026990553306</v>
      </c>
      <c r="S61" s="11"/>
      <c r="T61" s="11"/>
      <c r="U61" s="15">
        <f>U58/U60</f>
        <v>1.1500003855793328</v>
      </c>
      <c r="V61" s="15">
        <f>V58/V60</f>
        <v>1.0000026990553306</v>
      </c>
      <c r="W61" s="11"/>
      <c r="X61" s="10"/>
    </row>
    <row r="62" spans="1:24" x14ac:dyDescent="0.25">
      <c r="A62" t="s">
        <v>31</v>
      </c>
      <c r="S62" s="10"/>
      <c r="T62" s="8">
        <f>U62/$U$2</f>
        <v>0.85000000000000009</v>
      </c>
      <c r="U62" s="9">
        <v>0.51</v>
      </c>
      <c r="V62" t="s">
        <v>32</v>
      </c>
      <c r="W62" s="10"/>
      <c r="X6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C3CA-1905-45DB-BF8F-22472D5ACB8E}">
  <dimension ref="A1:AM106"/>
  <sheetViews>
    <sheetView tabSelected="1" topLeftCell="A52" zoomScale="70" zoomScaleNormal="70" workbookViewId="0">
      <pane xSplit="2" topLeftCell="C1" activePane="topRight" state="frozen"/>
      <selection pane="topRight" activeCell="C58" sqref="C58"/>
    </sheetView>
  </sheetViews>
  <sheetFormatPr defaultRowHeight="15" x14ac:dyDescent="0.25"/>
  <cols>
    <col min="2" max="2" width="11.5703125" customWidth="1"/>
    <col min="11" max="11" width="12.140625" bestFit="1" customWidth="1"/>
    <col min="14" max="14" width="11.85546875" customWidth="1"/>
    <col min="20" max="20" width="12.28515625" customWidth="1"/>
  </cols>
  <sheetData>
    <row r="1" spans="1:39" x14ac:dyDescent="0.25">
      <c r="A1">
        <v>20</v>
      </c>
      <c r="B1" t="s">
        <v>37</v>
      </c>
    </row>
    <row r="2" spans="1:39" x14ac:dyDescent="0.25">
      <c r="A2">
        <v>4</v>
      </c>
      <c r="B2" t="s">
        <v>38</v>
      </c>
    </row>
    <row r="3" spans="1:39" x14ac:dyDescent="0.25">
      <c r="A3">
        <v>5502</v>
      </c>
      <c r="B3" t="s">
        <v>36</v>
      </c>
      <c r="V3">
        <v>0.6</v>
      </c>
    </row>
    <row r="5" spans="1:39" x14ac:dyDescent="0.25">
      <c r="C5" t="s">
        <v>19</v>
      </c>
      <c r="H5" t="s">
        <v>18</v>
      </c>
      <c r="N5" t="s">
        <v>26</v>
      </c>
      <c r="T5" t="s">
        <v>29</v>
      </c>
    </row>
    <row r="6" spans="1:39" s="16" customFormat="1" x14ac:dyDescent="0.25">
      <c r="C6" s="16" t="s">
        <v>34</v>
      </c>
      <c r="H6" s="16" t="s">
        <v>45</v>
      </c>
      <c r="N6" s="16" t="s">
        <v>51</v>
      </c>
      <c r="T6" s="16" t="s">
        <v>50</v>
      </c>
      <c r="Z6" s="16" t="s">
        <v>46</v>
      </c>
    </row>
    <row r="7" spans="1:39" x14ac:dyDescent="0.25">
      <c r="C7" s="21" t="s">
        <v>40</v>
      </c>
      <c r="E7" s="3">
        <f>E10/$A$1</f>
        <v>48.012349999999998</v>
      </c>
      <c r="F7" s="3">
        <f>F10/$A$1</f>
        <v>48.012349999999998</v>
      </c>
      <c r="G7" s="3"/>
      <c r="H7" s="19" t="s">
        <v>40</v>
      </c>
      <c r="J7" s="3">
        <f>J10/$A$1</f>
        <v>48.012349999999998</v>
      </c>
      <c r="K7" s="3">
        <f>K10/$A$1</f>
        <v>48.012349999999998</v>
      </c>
      <c r="N7" s="21" t="s">
        <v>40</v>
      </c>
      <c r="P7" s="3">
        <f>P10/$A$1</f>
        <v>48.012349999999998</v>
      </c>
      <c r="Q7" s="3">
        <f>Q10/$A$1</f>
        <v>48.012349999999998</v>
      </c>
      <c r="T7" s="21" t="s">
        <v>40</v>
      </c>
      <c r="V7" s="3">
        <f>V10/$A$1</f>
        <v>48.012349999999998</v>
      </c>
      <c r="W7" s="3">
        <f>W10/$A$1</f>
        <v>48.012349999999998</v>
      </c>
      <c r="AB7" s="3"/>
      <c r="AC7" s="3"/>
      <c r="AG7" s="3"/>
      <c r="AH7" s="3"/>
      <c r="AM7" s="3"/>
    </row>
    <row r="8" spans="1:39" x14ac:dyDescent="0.25">
      <c r="C8" t="s">
        <v>21</v>
      </c>
      <c r="E8" s="1">
        <f>E7/E$7</f>
        <v>1</v>
      </c>
      <c r="F8" s="1">
        <f>F7/F$7</f>
        <v>1</v>
      </c>
      <c r="G8" s="3"/>
      <c r="H8" t="s">
        <v>21</v>
      </c>
      <c r="J8" s="1">
        <f>J7/J$7</f>
        <v>1</v>
      </c>
      <c r="K8" s="1">
        <f>K7/K$7</f>
        <v>1</v>
      </c>
      <c r="N8" t="s">
        <v>21</v>
      </c>
      <c r="P8" s="1">
        <f>P7/P$7</f>
        <v>1</v>
      </c>
      <c r="Q8" s="1">
        <f>Q7/Q$7</f>
        <v>1</v>
      </c>
      <c r="T8" t="s">
        <v>21</v>
      </c>
      <c r="V8" s="1">
        <f>V7/V$7</f>
        <v>1</v>
      </c>
      <c r="W8" s="1">
        <f>W7/W$7</f>
        <v>1</v>
      </c>
      <c r="AB8" s="3"/>
      <c r="AC8" s="3"/>
      <c r="AG8" s="3"/>
      <c r="AH8" s="3"/>
      <c r="AM8" s="3"/>
    </row>
    <row r="9" spans="1:39" x14ac:dyDescent="0.25">
      <c r="E9" t="s">
        <v>9</v>
      </c>
      <c r="F9" t="s">
        <v>8</v>
      </c>
      <c r="J9" t="s">
        <v>9</v>
      </c>
      <c r="K9" t="s">
        <v>8</v>
      </c>
      <c r="P9" t="s">
        <v>9</v>
      </c>
      <c r="Q9" t="s">
        <v>8</v>
      </c>
      <c r="V9" t="s">
        <v>9</v>
      </c>
      <c r="W9" t="s">
        <v>8</v>
      </c>
      <c r="AB9" t="s">
        <v>9</v>
      </c>
      <c r="AC9" t="s">
        <v>8</v>
      </c>
      <c r="AG9" t="s">
        <v>9</v>
      </c>
      <c r="AH9" t="s">
        <v>8</v>
      </c>
      <c r="AM9" t="s">
        <v>8</v>
      </c>
    </row>
    <row r="10" spans="1:39" x14ac:dyDescent="0.25">
      <c r="C10" t="s">
        <v>5</v>
      </c>
      <c r="D10" t="s">
        <v>2</v>
      </c>
      <c r="E10">
        <v>960.24699999999996</v>
      </c>
      <c r="F10">
        <f>E10</f>
        <v>960.24699999999996</v>
      </c>
      <c r="H10" t="s">
        <v>5</v>
      </c>
      <c r="I10" t="s">
        <v>2</v>
      </c>
      <c r="J10">
        <v>960.24699999999996</v>
      </c>
      <c r="K10">
        <f>J10</f>
        <v>960.24699999999996</v>
      </c>
      <c r="N10" t="s">
        <v>5</v>
      </c>
      <c r="O10" t="s">
        <v>2</v>
      </c>
      <c r="P10">
        <v>960.24699999999996</v>
      </c>
      <c r="Q10">
        <f>P10</f>
        <v>960.24699999999996</v>
      </c>
      <c r="T10" t="s">
        <v>5</v>
      </c>
      <c r="U10" t="s">
        <v>2</v>
      </c>
      <c r="V10">
        <v>960.24699999999996</v>
      </c>
      <c r="W10">
        <f>V10</f>
        <v>960.24699999999996</v>
      </c>
      <c r="Z10" t="s">
        <v>5</v>
      </c>
      <c r="AA10" t="s">
        <v>2</v>
      </c>
      <c r="AB10">
        <v>614.4</v>
      </c>
      <c r="AC10">
        <f>AB10</f>
        <v>614.4</v>
      </c>
      <c r="AE10" t="s">
        <v>5</v>
      </c>
      <c r="AF10" t="s">
        <v>2</v>
      </c>
      <c r="AG10">
        <v>76.8</v>
      </c>
      <c r="AH10">
        <f>AG10</f>
        <v>76.8</v>
      </c>
      <c r="AM10">
        <v>100</v>
      </c>
    </row>
    <row r="11" spans="1:39" x14ac:dyDescent="0.25">
      <c r="D11" t="s">
        <v>35</v>
      </c>
      <c r="E11">
        <f>E10/$A$2/$A$3</f>
        <v>4.3631724827335509E-2</v>
      </c>
      <c r="F11">
        <f>F10/$A$2/$A$3</f>
        <v>4.3631724827335509E-2</v>
      </c>
      <c r="I11" t="s">
        <v>35</v>
      </c>
      <c r="J11">
        <f>J10/$A$2/$A$3</f>
        <v>4.3631724827335509E-2</v>
      </c>
      <c r="K11">
        <f>K10/$A$2/$A$3</f>
        <v>4.3631724827335509E-2</v>
      </c>
      <c r="O11" t="s">
        <v>35</v>
      </c>
      <c r="P11">
        <f>P10/$A$2/$A$3</f>
        <v>4.3631724827335509E-2</v>
      </c>
      <c r="Q11">
        <f>Q10/$A$2/$A$3</f>
        <v>4.3631724827335509E-2</v>
      </c>
      <c r="U11" t="s">
        <v>35</v>
      </c>
      <c r="V11">
        <f>V10/$A$2/$A$3</f>
        <v>4.3631724827335509E-2</v>
      </c>
      <c r="W11">
        <f>W10/$A$2/$A$3</f>
        <v>4.3631724827335509E-2</v>
      </c>
      <c r="AA11" t="s">
        <v>35</v>
      </c>
      <c r="AB11">
        <f>AB10/$A$2/$A$3</f>
        <v>2.7917121046892038E-2</v>
      </c>
      <c r="AC11">
        <f>AC10/$A$2/$A$3</f>
        <v>2.7917121046892038E-2</v>
      </c>
      <c r="AF11" t="s">
        <v>35</v>
      </c>
      <c r="AG11">
        <f>AG10/$A$2/$A$3</f>
        <v>3.4896401308615048E-3</v>
      </c>
      <c r="AH11">
        <f>AH10/$A$2/$A$3</f>
        <v>3.4896401308615048E-3</v>
      </c>
    </row>
    <row r="12" spans="1:39" x14ac:dyDescent="0.25">
      <c r="C12" t="s">
        <v>10</v>
      </c>
      <c r="E12">
        <v>0.85499999999999998</v>
      </c>
      <c r="F12">
        <v>0.85499999999999998</v>
      </c>
      <c r="H12" t="s">
        <v>10</v>
      </c>
      <c r="J12">
        <v>0.85499999999999998</v>
      </c>
      <c r="K12">
        <v>0.85499999999999998</v>
      </c>
      <c r="N12" t="s">
        <v>10</v>
      </c>
      <c r="P12">
        <v>0.85499999999999998</v>
      </c>
      <c r="Q12">
        <v>0.85499999999999998</v>
      </c>
      <c r="T12" t="s">
        <v>10</v>
      </c>
      <c r="V12">
        <v>0.85499999999999998</v>
      </c>
      <c r="W12">
        <v>0.85499999999999998</v>
      </c>
      <c r="Z12" t="s">
        <v>10</v>
      </c>
      <c r="AB12">
        <v>0.85499999999999998</v>
      </c>
      <c r="AC12">
        <v>0.85499999999999998</v>
      </c>
      <c r="AE12" t="s">
        <v>10</v>
      </c>
      <c r="AG12">
        <v>0.85499999999999998</v>
      </c>
      <c r="AH12">
        <v>0.85499999999999998</v>
      </c>
      <c r="AM12">
        <v>0.88</v>
      </c>
    </row>
    <row r="13" spans="1:39" x14ac:dyDescent="0.25">
      <c r="C13" t="s">
        <v>4</v>
      </c>
      <c r="E13">
        <v>0.55574999999999997</v>
      </c>
      <c r="F13">
        <v>0.55574999999999997</v>
      </c>
      <c r="H13" t="s">
        <v>4</v>
      </c>
      <c r="J13">
        <v>0.55574999999999997</v>
      </c>
      <c r="K13">
        <v>0.55574999999999997</v>
      </c>
      <c r="N13" t="s">
        <v>4</v>
      </c>
      <c r="P13">
        <v>0.55574999999999997</v>
      </c>
      <c r="Q13">
        <v>0.55574999999999997</v>
      </c>
      <c r="T13" t="s">
        <v>4</v>
      </c>
      <c r="V13">
        <v>0.55574999999999997</v>
      </c>
      <c r="W13">
        <v>0.55574999999999997</v>
      </c>
      <c r="Z13" t="s">
        <v>4</v>
      </c>
      <c r="AB13">
        <v>0.55574999999999997</v>
      </c>
      <c r="AC13">
        <v>0.55574999999999997</v>
      </c>
      <c r="AE13" t="s">
        <v>4</v>
      </c>
      <c r="AG13">
        <v>0.55574999999999997</v>
      </c>
      <c r="AH13">
        <v>0.55574999999999997</v>
      </c>
      <c r="AM13">
        <v>0.55574999999999997</v>
      </c>
    </row>
    <row r="14" spans="1:39" x14ac:dyDescent="0.25">
      <c r="C14" t="s">
        <v>3</v>
      </c>
      <c r="D14" t="s">
        <v>6</v>
      </c>
      <c r="E14">
        <v>4.9649999999999999</v>
      </c>
      <c r="F14">
        <v>1.65543</v>
      </c>
      <c r="H14" t="s">
        <v>3</v>
      </c>
      <c r="I14" t="s">
        <v>6</v>
      </c>
      <c r="J14">
        <v>3.2508900000000001</v>
      </c>
      <c r="K14">
        <v>1.65543</v>
      </c>
      <c r="N14" t="s">
        <v>3</v>
      </c>
      <c r="O14" t="s">
        <v>6</v>
      </c>
      <c r="P14">
        <v>2.7189299999999998</v>
      </c>
      <c r="Q14">
        <v>1.65543</v>
      </c>
      <c r="T14" t="s">
        <v>3</v>
      </c>
      <c r="U14" t="s">
        <v>6</v>
      </c>
      <c r="V14">
        <v>2.7189299999999998</v>
      </c>
      <c r="W14">
        <v>1.90374</v>
      </c>
      <c r="Z14" t="s">
        <v>3</v>
      </c>
      <c r="AA14" t="s">
        <v>6</v>
      </c>
      <c r="AB14">
        <v>1.7382</v>
      </c>
      <c r="AC14">
        <v>1.7382</v>
      </c>
      <c r="AE14" t="s">
        <v>3</v>
      </c>
      <c r="AF14" t="s">
        <v>6</v>
      </c>
      <c r="AG14">
        <v>1.65543</v>
      </c>
      <c r="AH14">
        <v>1.4189400000000001</v>
      </c>
      <c r="AM14">
        <v>1.77</v>
      </c>
    </row>
    <row r="16" spans="1:39" x14ac:dyDescent="0.25">
      <c r="C16" t="s">
        <v>7</v>
      </c>
      <c r="D16" t="s">
        <v>0</v>
      </c>
      <c r="E16" s="1">
        <f>E10*E14/(1/( 0.1175 / 745.6 )*E13)</f>
        <v>1.3519315638701612</v>
      </c>
      <c r="F16" s="1">
        <f>F10*F14/(1/( 0.1175 / 745.6 )*F13)</f>
        <v>0.45076094033788139</v>
      </c>
      <c r="G16" s="1"/>
      <c r="H16" t="s">
        <v>7</v>
      </c>
      <c r="I16" t="s">
        <v>0</v>
      </c>
      <c r="J16" s="1">
        <f>J10*J14/(1/( 0.1175 / 745.6 )*J13)</f>
        <v>0.88519250788919812</v>
      </c>
      <c r="K16" s="1">
        <f>K10*K14/(1/( 0.1175 / 745.6 )*K13)</f>
        <v>0.45076094033788139</v>
      </c>
      <c r="N16" t="s">
        <v>7</v>
      </c>
      <c r="O16" t="s">
        <v>0</v>
      </c>
      <c r="P16" s="1">
        <f>P10*P14/(1/( 0.1175 / 745.6 )*P13)</f>
        <v>0.74034386444179212</v>
      </c>
      <c r="Q16" s="1">
        <f>Q10*Q14/(1/( 0.1175 / 745.6 )*Q13)</f>
        <v>0.45076094033788139</v>
      </c>
      <c r="T16" t="s">
        <v>7</v>
      </c>
      <c r="U16" t="s">
        <v>0</v>
      </c>
      <c r="V16" s="1">
        <f>V10*V14/(1/( 0.1175 / 745.6 )*V13)</f>
        <v>0.74034386444179212</v>
      </c>
      <c r="W16" s="1">
        <f>W10*W14/(1/( 0.1175 / 745.6 )*W13)</f>
        <v>0.51837385607294684</v>
      </c>
      <c r="Z16" t="s">
        <v>7</v>
      </c>
      <c r="AA16" t="s">
        <v>0</v>
      </c>
      <c r="AB16" s="1">
        <f>AB10*AB14/(1/( 0.1175 / 745.6 )*AB13)</f>
        <v>0.30283317405431698</v>
      </c>
      <c r="AC16" s="1">
        <f>AC10*AC14/(1/( 0.1175 / 745.6 )*AC13)</f>
        <v>0.30283317405431698</v>
      </c>
      <c r="AE16" t="s">
        <v>7</v>
      </c>
      <c r="AF16" t="s">
        <v>0</v>
      </c>
      <c r="AG16" s="1">
        <f>AG10*AG14/(1/( 0.1175 / 745.6 )*AG13)</f>
        <v>3.605159945092179E-2</v>
      </c>
      <c r="AH16" s="1">
        <f>AH10*AH14/(1/( 0.1175 / 745.6 )*AH13)</f>
        <v>3.0901370957932963E-2</v>
      </c>
      <c r="AM16" s="1">
        <f>AM10*AM14/(1/( 0.1175 / 745.6 )*AM13)</f>
        <v>5.0190990020445629E-2</v>
      </c>
    </row>
    <row r="17" spans="4:39" x14ac:dyDescent="0.25">
      <c r="D17" t="s">
        <v>1</v>
      </c>
      <c r="E17" s="2">
        <f>E16*745.6/E10</f>
        <v>1.0497300944669363</v>
      </c>
      <c r="F17" s="2">
        <f>F16*745.6/F10</f>
        <v>0.35000094466936565</v>
      </c>
      <c r="G17" s="2"/>
      <c r="I17" t="s">
        <v>1</v>
      </c>
      <c r="J17" s="2">
        <f>J16*745.6/J10</f>
        <v>0.68732267206477726</v>
      </c>
      <c r="K17" s="2">
        <f>K16*745.6/K10</f>
        <v>0.35000094466936565</v>
      </c>
      <c r="O17" t="s">
        <v>1</v>
      </c>
      <c r="P17" s="2">
        <f>P16*745.6/P10</f>
        <v>0.57485249662618088</v>
      </c>
      <c r="Q17" s="2">
        <f>Q16*745.6/Q10</f>
        <v>0.35000094466936565</v>
      </c>
      <c r="U17" t="s">
        <v>1</v>
      </c>
      <c r="V17" s="2">
        <f>V16*745.6/V10</f>
        <v>0.57485249662618088</v>
      </c>
      <c r="W17" s="2">
        <f>W16*745.6/W10</f>
        <v>0.40250013495276654</v>
      </c>
      <c r="AA17" t="s">
        <v>1</v>
      </c>
      <c r="AB17" s="2">
        <f>AB16*745.6/AB10</f>
        <v>0.36750067476383258</v>
      </c>
      <c r="AC17" s="2">
        <f>AC16*745.6/AC10</f>
        <v>0.36750067476383258</v>
      </c>
      <c r="AF17" t="s">
        <v>1</v>
      </c>
      <c r="AG17" s="2">
        <f>AG16*745.6/AG10</f>
        <v>0.35000094466936577</v>
      </c>
      <c r="AH17" s="2">
        <f>AH16*745.6/AH10</f>
        <v>0.3000008097165992</v>
      </c>
      <c r="AM17" s="2">
        <f>AM16*745.6/AM10</f>
        <v>0.37422402159244261</v>
      </c>
    </row>
    <row r="19" spans="4:39" x14ac:dyDescent="0.25">
      <c r="E19" s="2">
        <v>1</v>
      </c>
      <c r="F19" s="2">
        <v>0.35</v>
      </c>
      <c r="H19" t="s">
        <v>39</v>
      </c>
      <c r="J19" s="2">
        <v>0.625</v>
      </c>
      <c r="K19" s="2">
        <v>0.35</v>
      </c>
      <c r="N19" t="s">
        <v>39</v>
      </c>
      <c r="P19" s="2">
        <v>0.5</v>
      </c>
      <c r="Q19" s="2">
        <v>0.35</v>
      </c>
      <c r="T19" t="s">
        <v>39</v>
      </c>
      <c r="V19" s="2">
        <v>0.5</v>
      </c>
      <c r="W19" s="2">
        <v>0.35</v>
      </c>
      <c r="AB19" s="2">
        <v>0.35</v>
      </c>
      <c r="AC19" s="2">
        <v>0.35</v>
      </c>
      <c r="AG19" s="2">
        <v>0.35</v>
      </c>
      <c r="AH19" s="2">
        <v>0.3</v>
      </c>
      <c r="AM19" s="2">
        <v>0.3</v>
      </c>
    </row>
    <row r="20" spans="4:39" x14ac:dyDescent="0.25">
      <c r="E20" s="7">
        <f>E17/E19</f>
        <v>1.0497300944669363</v>
      </c>
      <c r="F20" s="7">
        <f>F17/F19</f>
        <v>1.0000026990553306</v>
      </c>
      <c r="H20" t="s">
        <v>30</v>
      </c>
      <c r="J20" s="7">
        <f>J17/J19</f>
        <v>1.0997162753036436</v>
      </c>
      <c r="K20" s="7">
        <f>K17/K19</f>
        <v>1.0000026990553306</v>
      </c>
      <c r="N20" t="s">
        <v>30</v>
      </c>
      <c r="P20" s="7">
        <f>P17/P19</f>
        <v>1.1497049932523618</v>
      </c>
      <c r="Q20" s="7">
        <f>Q17/Q19</f>
        <v>1.0000026990553306</v>
      </c>
      <c r="T20" t="s">
        <v>30</v>
      </c>
      <c r="V20" s="7">
        <f>V17/V19</f>
        <v>1.1497049932523618</v>
      </c>
      <c r="W20" s="7">
        <f>W17/W19</f>
        <v>1.150000385579333</v>
      </c>
      <c r="AB20" s="7">
        <f>AB17/AB19</f>
        <v>1.0500019278966646</v>
      </c>
      <c r="AC20" s="7">
        <f>AC17/AC19</f>
        <v>1.0500019278966646</v>
      </c>
      <c r="AG20" s="7">
        <f>AG17/AG19</f>
        <v>1.0000026990553308</v>
      </c>
      <c r="AH20" s="7">
        <f>AH17/AH19</f>
        <v>1.0000026990553308</v>
      </c>
      <c r="AM20" s="7">
        <f>AM17/AM19</f>
        <v>1.247413405308142</v>
      </c>
    </row>
    <row r="21" spans="4:39" x14ac:dyDescent="0.25">
      <c r="H21" t="s">
        <v>31</v>
      </c>
      <c r="N21" t="s">
        <v>31</v>
      </c>
      <c r="T21" t="s">
        <v>31</v>
      </c>
      <c r="U21" s="8">
        <f>V21/V3</f>
        <v>0.85000000000000009</v>
      </c>
      <c r="V21">
        <v>0.51</v>
      </c>
      <c r="W21">
        <v>0.51</v>
      </c>
      <c r="AA21" s="8" t="e">
        <f>AB21/AB3</f>
        <v>#DIV/0!</v>
      </c>
      <c r="AB21">
        <v>0.51</v>
      </c>
      <c r="AC21">
        <v>0.51</v>
      </c>
      <c r="AF21" s="8" t="e">
        <f>AG21/AG3</f>
        <v>#DIV/0!</v>
      </c>
      <c r="AG21">
        <v>0.51</v>
      </c>
      <c r="AH21">
        <v>0.51</v>
      </c>
      <c r="AM21">
        <v>0.51</v>
      </c>
    </row>
    <row r="23" spans="4:39" s="16" customFormat="1" x14ac:dyDescent="0.25">
      <c r="H23" s="16" t="s">
        <v>44</v>
      </c>
      <c r="N23" s="16" t="s">
        <v>49</v>
      </c>
      <c r="T23" s="16" t="s">
        <v>49</v>
      </c>
    </row>
    <row r="24" spans="4:39" x14ac:dyDescent="0.25">
      <c r="H24" s="19" t="s">
        <v>40</v>
      </c>
      <c r="J24" s="3">
        <f>J27/$A$1</f>
        <v>48.012349999999998</v>
      </c>
      <c r="K24" s="3">
        <f>K27/$A$1</f>
        <v>48.012349999999998</v>
      </c>
      <c r="N24" s="21" t="s">
        <v>40</v>
      </c>
      <c r="P24" s="3">
        <f>P27/$A$1</f>
        <v>48.012349999999998</v>
      </c>
      <c r="Q24" s="3">
        <f>Q27/$A$1</f>
        <v>48.012349999999998</v>
      </c>
      <c r="T24" s="21" t="s">
        <v>40</v>
      </c>
      <c r="V24" s="3">
        <f>V27/$A$1</f>
        <v>48.012349999999998</v>
      </c>
      <c r="W24" s="3">
        <f>W27/$A$1</f>
        <v>48.012349999999998</v>
      </c>
    </row>
    <row r="25" spans="4:39" x14ac:dyDescent="0.25">
      <c r="H25" t="s">
        <v>21</v>
      </c>
      <c r="J25" s="1">
        <f>J24/J$7</f>
        <v>1</v>
      </c>
      <c r="K25" s="1">
        <f>K24/K$7</f>
        <v>1</v>
      </c>
      <c r="N25" t="s">
        <v>21</v>
      </c>
      <c r="P25" s="1">
        <f>P24/P$7</f>
        <v>1</v>
      </c>
      <c r="Q25" s="1">
        <f>Q24/Q$7</f>
        <v>1</v>
      </c>
      <c r="T25" t="s">
        <v>21</v>
      </c>
      <c r="V25" s="1">
        <f>V24/V$7</f>
        <v>1</v>
      </c>
      <c r="W25" s="1">
        <f>W24/W$7</f>
        <v>1</v>
      </c>
    </row>
    <row r="26" spans="4:39" x14ac:dyDescent="0.25">
      <c r="J26" t="s">
        <v>9</v>
      </c>
      <c r="K26" t="s">
        <v>8</v>
      </c>
      <c r="P26" t="s">
        <v>9</v>
      </c>
      <c r="Q26" t="s">
        <v>8</v>
      </c>
      <c r="V26" t="s">
        <v>9</v>
      </c>
      <c r="W26" t="s">
        <v>8</v>
      </c>
    </row>
    <row r="27" spans="4:39" x14ac:dyDescent="0.25">
      <c r="H27" t="s">
        <v>5</v>
      </c>
      <c r="I27" t="s">
        <v>2</v>
      </c>
      <c r="J27">
        <v>960.24699999999996</v>
      </c>
      <c r="K27">
        <f>J27</f>
        <v>960.24699999999996</v>
      </c>
      <c r="N27" t="s">
        <v>5</v>
      </c>
      <c r="O27" t="s">
        <v>2</v>
      </c>
      <c r="P27">
        <v>960.24699999999996</v>
      </c>
      <c r="Q27">
        <f>P27</f>
        <v>960.24699999999996</v>
      </c>
      <c r="T27" t="s">
        <v>5</v>
      </c>
      <c r="U27" t="s">
        <v>2</v>
      </c>
      <c r="V27">
        <v>960.24699999999996</v>
      </c>
      <c r="W27">
        <f>V27</f>
        <v>960.24699999999996</v>
      </c>
    </row>
    <row r="28" spans="4:39" x14ac:dyDescent="0.25">
      <c r="I28" t="s">
        <v>35</v>
      </c>
      <c r="J28" s="4">
        <f>J27/$A$2/$A$3</f>
        <v>4.3631724827335509E-2</v>
      </c>
      <c r="K28" s="4">
        <f>K27/$A$2/$A$3</f>
        <v>4.3631724827335509E-2</v>
      </c>
      <c r="O28" t="s">
        <v>35</v>
      </c>
      <c r="P28" s="4">
        <f>P27/$A$2/$A$3</f>
        <v>4.3631724827335509E-2</v>
      </c>
      <c r="Q28" s="4">
        <f>Q27/$A$2/$A$3</f>
        <v>4.3631724827335509E-2</v>
      </c>
      <c r="U28" t="s">
        <v>35</v>
      </c>
      <c r="V28" s="4">
        <f>V27/$A$2/$A$3</f>
        <v>4.3631724827335509E-2</v>
      </c>
      <c r="W28" s="4">
        <f>W27/$A$2/$A$3</f>
        <v>4.3631724827335509E-2</v>
      </c>
    </row>
    <row r="29" spans="4:39" x14ac:dyDescent="0.25">
      <c r="H29" t="s">
        <v>10</v>
      </c>
      <c r="J29">
        <v>0.85499999999999998</v>
      </c>
      <c r="K29">
        <v>0.85499999999999998</v>
      </c>
      <c r="N29" t="s">
        <v>10</v>
      </c>
      <c r="P29">
        <v>0.85499999999999998</v>
      </c>
      <c r="Q29">
        <v>0.85499999999999998</v>
      </c>
      <c r="T29" t="s">
        <v>10</v>
      </c>
      <c r="V29">
        <v>0.85499999999999998</v>
      </c>
      <c r="W29">
        <v>0.85499999999999998</v>
      </c>
    </row>
    <row r="30" spans="4:39" x14ac:dyDescent="0.25">
      <c r="H30" t="s">
        <v>4</v>
      </c>
      <c r="J30">
        <v>0.55574999999999997</v>
      </c>
      <c r="K30">
        <v>0.55574999999999997</v>
      </c>
      <c r="N30" t="s">
        <v>4</v>
      </c>
      <c r="P30">
        <v>0.55574999999999997</v>
      </c>
      <c r="Q30">
        <v>0.55574999999999997</v>
      </c>
      <c r="T30" t="s">
        <v>4</v>
      </c>
      <c r="V30">
        <v>0.55574999999999997</v>
      </c>
      <c r="W30">
        <v>0.55574999999999997</v>
      </c>
    </row>
    <row r="31" spans="4:39" x14ac:dyDescent="0.25">
      <c r="H31" t="s">
        <v>3</v>
      </c>
      <c r="I31" t="s">
        <v>6</v>
      </c>
      <c r="J31">
        <v>2.9553600000000002</v>
      </c>
      <c r="K31">
        <v>1.65543</v>
      </c>
      <c r="N31" t="s">
        <v>3</v>
      </c>
      <c r="O31" t="s">
        <v>6</v>
      </c>
      <c r="P31">
        <v>2.7189299999999998</v>
      </c>
      <c r="Q31">
        <v>1.65543</v>
      </c>
      <c r="T31" t="s">
        <v>3</v>
      </c>
      <c r="U31" t="s">
        <v>6</v>
      </c>
      <c r="V31">
        <v>2.7189299999999998</v>
      </c>
      <c r="W31">
        <v>1.65543</v>
      </c>
    </row>
    <row r="33" spans="8:23" x14ac:dyDescent="0.25">
      <c r="H33" t="s">
        <v>7</v>
      </c>
      <c r="I33" t="s">
        <v>0</v>
      </c>
      <c r="J33" s="1">
        <f>J27*J31/(1/( 0.1175 / 745.6 )*J30)</f>
        <v>0.80472194694850363</v>
      </c>
      <c r="K33" s="1">
        <f>K27*K31/(1/( 0.1175 / 745.6 )*K30)</f>
        <v>0.45076094033788139</v>
      </c>
      <c r="N33" t="s">
        <v>7</v>
      </c>
      <c r="O33" t="s">
        <v>0</v>
      </c>
      <c r="P33" s="1">
        <f>P27*P31/(1/( 0.1175 / 745.6 )*P30)</f>
        <v>0.74034386444179212</v>
      </c>
      <c r="Q33" s="1">
        <f>Q27*Q31/(1/( 0.1175 / 745.6 )*Q30)</f>
        <v>0.45076094033788139</v>
      </c>
      <c r="T33" t="s">
        <v>7</v>
      </c>
      <c r="U33" t="s">
        <v>0</v>
      </c>
      <c r="V33" s="1">
        <f>V27*V31/(1/( 0.1175 / 745.6 )*V30)</f>
        <v>0.74034386444179212</v>
      </c>
      <c r="W33" s="1">
        <f>W27*W31/(1/( 0.1175 / 745.6 )*W30)</f>
        <v>0.45076094033788139</v>
      </c>
    </row>
    <row r="34" spans="8:23" x14ac:dyDescent="0.25">
      <c r="I34" t="s">
        <v>1</v>
      </c>
      <c r="J34" s="2">
        <f>J33*745.6/J27</f>
        <v>0.62483994601889348</v>
      </c>
      <c r="K34" s="2">
        <f>K33*745.6/K27</f>
        <v>0.35000094466936565</v>
      </c>
      <c r="O34" t="s">
        <v>1</v>
      </c>
      <c r="P34" s="2">
        <f>P33*745.6/P27</f>
        <v>0.57485249662618088</v>
      </c>
      <c r="Q34" s="2">
        <f>Q33*745.6/Q27</f>
        <v>0.35000094466936565</v>
      </c>
      <c r="U34" t="s">
        <v>1</v>
      </c>
      <c r="V34" s="2">
        <f>V33*745.6/V27</f>
        <v>0.57485249662618088</v>
      </c>
      <c r="W34" s="2">
        <f>W33*745.6/W27</f>
        <v>0.35000094466936565</v>
      </c>
    </row>
    <row r="36" spans="8:23" x14ac:dyDescent="0.25">
      <c r="H36" t="s">
        <v>39</v>
      </c>
      <c r="J36" s="2">
        <f>(30/48)</f>
        <v>0.625</v>
      </c>
      <c r="K36" s="2">
        <v>0.35</v>
      </c>
      <c r="N36" t="s">
        <v>39</v>
      </c>
      <c r="P36" s="2">
        <v>0.5</v>
      </c>
      <c r="Q36" s="2">
        <v>0.35</v>
      </c>
      <c r="T36" t="s">
        <v>39</v>
      </c>
      <c r="V36" s="2">
        <v>0.5</v>
      </c>
      <c r="W36" s="2">
        <v>0.35</v>
      </c>
    </row>
    <row r="37" spans="8:23" x14ac:dyDescent="0.25">
      <c r="H37" t="s">
        <v>30</v>
      </c>
      <c r="J37" s="7">
        <f>J34/J36</f>
        <v>0.99974391363022952</v>
      </c>
      <c r="K37" s="7">
        <f>K34/K36</f>
        <v>1.0000026990553306</v>
      </c>
      <c r="N37" t="s">
        <v>30</v>
      </c>
      <c r="P37" s="7">
        <f>P34/P36</f>
        <v>1.1497049932523618</v>
      </c>
      <c r="Q37" s="7">
        <f>Q34/Q36</f>
        <v>1.0000026990553306</v>
      </c>
      <c r="T37" t="s">
        <v>30</v>
      </c>
      <c r="V37" s="7">
        <f>V34/V36</f>
        <v>1.1497049932523618</v>
      </c>
      <c r="W37" s="7">
        <f>W34/W36</f>
        <v>1.0000026990553306</v>
      </c>
    </row>
    <row r="38" spans="8:23" x14ac:dyDescent="0.25">
      <c r="H38" t="s">
        <v>31</v>
      </c>
      <c r="N38" t="s">
        <v>31</v>
      </c>
      <c r="T38" t="s">
        <v>31</v>
      </c>
      <c r="U38" s="8">
        <f>V38/V3</f>
        <v>0.85000000000000009</v>
      </c>
      <c r="V38" s="9">
        <v>0.51</v>
      </c>
      <c r="W38" t="s">
        <v>32</v>
      </c>
    </row>
    <row r="40" spans="8:23" s="16" customFormat="1" x14ac:dyDescent="0.25">
      <c r="H40" s="16" t="s">
        <v>47</v>
      </c>
      <c r="N40" s="16" t="s">
        <v>48</v>
      </c>
      <c r="T40" s="16" t="s">
        <v>48</v>
      </c>
    </row>
    <row r="41" spans="8:23" x14ac:dyDescent="0.25">
      <c r="H41" s="19" t="s">
        <v>40</v>
      </c>
      <c r="J41" s="3">
        <f>J44/$A$1</f>
        <v>48.012349999999998</v>
      </c>
      <c r="K41" s="3">
        <f>K44/$A$1</f>
        <v>48.012349999999998</v>
      </c>
      <c r="N41" s="21" t="s">
        <v>40</v>
      </c>
      <c r="P41" s="3">
        <f>P44/$A$1</f>
        <v>48.012349999999998</v>
      </c>
      <c r="Q41" s="3">
        <f>Q44/$A$1</f>
        <v>48.012349999999998</v>
      </c>
      <c r="T41" s="21" t="s">
        <v>40</v>
      </c>
      <c r="V41" s="3">
        <f>V44/$A$1</f>
        <v>48.012349999999998</v>
      </c>
      <c r="W41" s="3">
        <f>W44/$A$1</f>
        <v>48.012349999999998</v>
      </c>
    </row>
    <row r="42" spans="8:23" x14ac:dyDescent="0.25">
      <c r="H42" t="s">
        <v>21</v>
      </c>
      <c r="J42" s="1">
        <f>J41/J$7</f>
        <v>1</v>
      </c>
      <c r="K42" s="1">
        <f>K41/K$7</f>
        <v>1</v>
      </c>
      <c r="N42" t="s">
        <v>21</v>
      </c>
      <c r="P42" s="1">
        <f>P41/P$7</f>
        <v>1</v>
      </c>
      <c r="Q42" s="1">
        <f>Q41/Q$7</f>
        <v>1</v>
      </c>
      <c r="T42" t="s">
        <v>21</v>
      </c>
      <c r="V42" s="1">
        <f>V41/V$7</f>
        <v>1</v>
      </c>
      <c r="W42" s="1">
        <f>W41/W$7</f>
        <v>1</v>
      </c>
    </row>
    <row r="43" spans="8:23" x14ac:dyDescent="0.25">
      <c r="J43" t="s">
        <v>9</v>
      </c>
      <c r="K43" t="s">
        <v>8</v>
      </c>
      <c r="P43" t="s">
        <v>9</v>
      </c>
      <c r="Q43" t="s">
        <v>8</v>
      </c>
      <c r="V43" t="s">
        <v>9</v>
      </c>
      <c r="W43" t="s">
        <v>8</v>
      </c>
    </row>
    <row r="44" spans="8:23" x14ac:dyDescent="0.25">
      <c r="H44" t="s">
        <v>5</v>
      </c>
      <c r="I44" t="s">
        <v>2</v>
      </c>
      <c r="J44">
        <v>960.24699999999996</v>
      </c>
      <c r="K44">
        <f>J44</f>
        <v>960.24699999999996</v>
      </c>
      <c r="N44" t="s">
        <v>5</v>
      </c>
      <c r="O44" t="s">
        <v>2</v>
      </c>
      <c r="P44">
        <v>960.24699999999996</v>
      </c>
      <c r="Q44">
        <f>P44</f>
        <v>960.24699999999996</v>
      </c>
      <c r="T44" t="s">
        <v>5</v>
      </c>
      <c r="U44" t="s">
        <v>2</v>
      </c>
      <c r="V44">
        <v>960.24699999999996</v>
      </c>
      <c r="W44">
        <f>V44</f>
        <v>960.24699999999996</v>
      </c>
    </row>
    <row r="45" spans="8:23" x14ac:dyDescent="0.25">
      <c r="I45" t="s">
        <v>35</v>
      </c>
      <c r="J45" s="4">
        <f>J44/$A$2/$A$3</f>
        <v>4.3631724827335509E-2</v>
      </c>
      <c r="K45" s="4">
        <f>K44/$A$2/$A$3</f>
        <v>4.3631724827335509E-2</v>
      </c>
      <c r="O45" t="s">
        <v>35</v>
      </c>
      <c r="P45" s="4">
        <f>P44/$A$2/$A$3</f>
        <v>4.3631724827335509E-2</v>
      </c>
      <c r="Q45" s="4">
        <f>Q44/$A$2/$A$3</f>
        <v>4.3631724827335509E-2</v>
      </c>
      <c r="U45" t="s">
        <v>35</v>
      </c>
      <c r="V45" s="4">
        <f>V44/$A$2/$A$3</f>
        <v>4.3631724827335509E-2</v>
      </c>
      <c r="W45" s="4">
        <f>W44/$A$2/$A$3</f>
        <v>4.3631724827335509E-2</v>
      </c>
    </row>
    <row r="46" spans="8:23" x14ac:dyDescent="0.25">
      <c r="H46" t="s">
        <v>10</v>
      </c>
      <c r="J46">
        <v>0.85499999999999998</v>
      </c>
      <c r="K46">
        <v>0.85499999999999998</v>
      </c>
      <c r="N46" t="s">
        <v>10</v>
      </c>
      <c r="P46">
        <v>0.85499999999999998</v>
      </c>
      <c r="Q46">
        <v>0.85499999999999998</v>
      </c>
      <c r="T46" t="s">
        <v>10</v>
      </c>
      <c r="V46">
        <v>0.85499999999999998</v>
      </c>
      <c r="W46">
        <v>0.85499999999999998</v>
      </c>
    </row>
    <row r="47" spans="8:23" x14ac:dyDescent="0.25">
      <c r="H47" t="s">
        <v>4</v>
      </c>
      <c r="J47">
        <v>0.55574999999999997</v>
      </c>
      <c r="K47">
        <v>0.55574999999999997</v>
      </c>
      <c r="N47" t="s">
        <v>4</v>
      </c>
      <c r="P47">
        <v>0.55574999999999997</v>
      </c>
      <c r="Q47">
        <v>0.55574999999999997</v>
      </c>
      <c r="T47" t="s">
        <v>4</v>
      </c>
      <c r="V47">
        <v>0.55574999999999997</v>
      </c>
      <c r="W47">
        <v>0.55574999999999997</v>
      </c>
    </row>
    <row r="48" spans="8:23" x14ac:dyDescent="0.25">
      <c r="H48" t="s">
        <v>3</v>
      </c>
      <c r="I48" t="s">
        <v>6</v>
      </c>
      <c r="J48">
        <v>3.2508900000000001</v>
      </c>
      <c r="K48">
        <v>1.65543</v>
      </c>
      <c r="N48" t="s">
        <v>3</v>
      </c>
      <c r="O48" t="s">
        <v>6</v>
      </c>
      <c r="P48">
        <v>2.7189299999999998</v>
      </c>
      <c r="Q48">
        <v>1.65543</v>
      </c>
      <c r="T48" t="s">
        <v>3</v>
      </c>
      <c r="U48" t="s">
        <v>6</v>
      </c>
      <c r="V48">
        <v>2.7189299999999998</v>
      </c>
      <c r="W48">
        <v>1.65543</v>
      </c>
    </row>
    <row r="50" spans="3:25" x14ac:dyDescent="0.25">
      <c r="H50" t="s">
        <v>7</v>
      </c>
      <c r="I50" t="s">
        <v>0</v>
      </c>
      <c r="J50" s="1">
        <f>J44*J48/(1/( 0.1175 / 745.6 )*J47)</f>
        <v>0.88519250788919812</v>
      </c>
      <c r="K50" s="1">
        <f>K44*K48/(1/( 0.1175 / 745.6 )*K47)</f>
        <v>0.45076094033788139</v>
      </c>
      <c r="N50" t="s">
        <v>7</v>
      </c>
      <c r="O50" t="s">
        <v>0</v>
      </c>
      <c r="P50" s="1">
        <f>P44*P48/(1/( 0.1175 / 745.6 )*P47)</f>
        <v>0.74034386444179212</v>
      </c>
      <c r="Q50" s="1">
        <f>Q44*Q48/(1/( 0.1175 / 745.6 )*Q47)</f>
        <v>0.45076094033788139</v>
      </c>
      <c r="T50" t="s">
        <v>7</v>
      </c>
      <c r="U50" t="s">
        <v>0</v>
      </c>
      <c r="V50" s="1">
        <f>V44*V48/(1/( 0.1175 / 745.6 )*V47)</f>
        <v>0.74034386444179212</v>
      </c>
      <c r="W50" s="1">
        <f>W44*W48/(1/( 0.1175 / 745.6 )*W47)</f>
        <v>0.45076094033788139</v>
      </c>
    </row>
    <row r="51" spans="3:25" x14ac:dyDescent="0.25">
      <c r="I51" t="s">
        <v>1</v>
      </c>
      <c r="J51" s="2">
        <f>J50*745.6/J44</f>
        <v>0.68732267206477726</v>
      </c>
      <c r="K51" s="2">
        <f>K50*745.6/K44</f>
        <v>0.35000094466936565</v>
      </c>
      <c r="O51" t="s">
        <v>1</v>
      </c>
      <c r="P51" s="2">
        <f>P50*745.6/P44</f>
        <v>0.57485249662618088</v>
      </c>
      <c r="Q51" s="2">
        <f>Q50*745.6/Q44</f>
        <v>0.35000094466936565</v>
      </c>
      <c r="U51" t="s">
        <v>1</v>
      </c>
      <c r="V51" s="2">
        <f>V50*745.6/V44</f>
        <v>0.57485249662618088</v>
      </c>
      <c r="W51" s="2">
        <f>W50*745.6/W44</f>
        <v>0.35000094466936565</v>
      </c>
    </row>
    <row r="53" spans="3:25" x14ac:dyDescent="0.25">
      <c r="H53" t="s">
        <v>39</v>
      </c>
      <c r="J53" s="2">
        <f>(30/48)</f>
        <v>0.625</v>
      </c>
      <c r="K53" s="2">
        <v>0.35</v>
      </c>
      <c r="N53" t="s">
        <v>39</v>
      </c>
      <c r="P53" s="2">
        <v>0.5</v>
      </c>
      <c r="Q53" s="2">
        <v>0.35</v>
      </c>
      <c r="T53" t="s">
        <v>39</v>
      </c>
      <c r="V53" s="2">
        <v>0.5</v>
      </c>
      <c r="W53" s="2">
        <v>0.35</v>
      </c>
    </row>
    <row r="54" spans="3:25" x14ac:dyDescent="0.25">
      <c r="H54" t="s">
        <v>30</v>
      </c>
      <c r="J54" s="7">
        <f>J51/J53</f>
        <v>1.0997162753036436</v>
      </c>
      <c r="K54" s="7">
        <f>K51/K53</f>
        <v>1.0000026990553306</v>
      </c>
      <c r="N54" t="s">
        <v>30</v>
      </c>
      <c r="P54" s="7">
        <f>P51/P53</f>
        <v>1.1497049932523618</v>
      </c>
      <c r="Q54" s="7">
        <f>Q51/Q53</f>
        <v>1.0000026990553306</v>
      </c>
      <c r="T54" t="s">
        <v>30</v>
      </c>
      <c r="V54" s="7">
        <f>V51/V53</f>
        <v>1.1497049932523618</v>
      </c>
      <c r="W54" s="7">
        <f>W51/W53</f>
        <v>1.0000026990553306</v>
      </c>
    </row>
    <row r="55" spans="3:25" x14ac:dyDescent="0.25">
      <c r="H55" t="s">
        <v>31</v>
      </c>
      <c r="N55" t="s">
        <v>31</v>
      </c>
      <c r="T55" t="s">
        <v>31</v>
      </c>
      <c r="U55" s="8">
        <f>V55/V20</f>
        <v>0.44359205447762579</v>
      </c>
      <c r="V55" s="9">
        <v>0.51</v>
      </c>
      <c r="W55" t="s">
        <v>32</v>
      </c>
    </row>
    <row r="57" spans="3:25" s="16" customFormat="1" x14ac:dyDescent="0.25">
      <c r="C57" s="16" t="s">
        <v>23</v>
      </c>
      <c r="F57" s="16">
        <f>F61/F10</f>
        <v>1.0999982296221702</v>
      </c>
      <c r="H57" s="16" t="s">
        <v>41</v>
      </c>
      <c r="N57" s="16" t="s">
        <v>41</v>
      </c>
      <c r="T57" s="17" t="s">
        <v>41</v>
      </c>
      <c r="U57" s="17"/>
      <c r="V57" s="17"/>
      <c r="W57" s="17"/>
      <c r="X57" s="17"/>
      <c r="Y57" s="18"/>
    </row>
    <row r="58" spans="3:25" x14ac:dyDescent="0.25">
      <c r="C58" s="21" t="s">
        <v>40</v>
      </c>
      <c r="E58" s="3">
        <f>E61/$A$1</f>
        <v>63.012500000000003</v>
      </c>
      <c r="F58" s="3">
        <f>F61/$A$1</f>
        <v>52.813499999999998</v>
      </c>
      <c r="H58" s="19" t="s">
        <v>40</v>
      </c>
      <c r="J58" s="3">
        <f>J61/$A$1</f>
        <v>63.012500000000003</v>
      </c>
      <c r="K58" s="3">
        <f>K61/$A$1</f>
        <v>59.849000000000004</v>
      </c>
      <c r="N58" s="21" t="s">
        <v>40</v>
      </c>
      <c r="P58" s="3">
        <f>P61/$A$1</f>
        <v>63.012500000000003</v>
      </c>
      <c r="Q58" s="3">
        <f>Q61/$A$1</f>
        <v>52.813499999999998</v>
      </c>
      <c r="T58" s="21" t="s">
        <v>40</v>
      </c>
      <c r="U58" s="11"/>
      <c r="V58" s="12">
        <f>V61/$A$1</f>
        <v>63.012500000000003</v>
      </c>
      <c r="W58" s="12">
        <f>W61/$A$1</f>
        <v>52.813499999999998</v>
      </c>
      <c r="X58" s="11"/>
      <c r="Y58" s="10"/>
    </row>
    <row r="59" spans="3:25" x14ac:dyDescent="0.25">
      <c r="C59" t="s">
        <v>21</v>
      </c>
      <c r="E59" s="1">
        <f>E58/E7</f>
        <v>1.3124227412322038</v>
      </c>
      <c r="F59" s="1">
        <f>F58/F7</f>
        <v>1.0999982296221702</v>
      </c>
      <c r="H59" t="s">
        <v>21</v>
      </c>
      <c r="J59" s="1">
        <f>J58/J$7</f>
        <v>1.3124227412322038</v>
      </c>
      <c r="K59" s="1">
        <f>K58/K$7</f>
        <v>1.2465334439993045</v>
      </c>
      <c r="N59" t="s">
        <v>21</v>
      </c>
      <c r="P59" s="1">
        <f>P58/P$7</f>
        <v>1.3124227412322038</v>
      </c>
      <c r="Q59" s="1">
        <f>Q58/Q$7</f>
        <v>1.0999982296221702</v>
      </c>
      <c r="T59" s="11" t="s">
        <v>21</v>
      </c>
      <c r="U59" s="11"/>
      <c r="V59" s="1">
        <f>V58/V$7</f>
        <v>1.3124227412322038</v>
      </c>
      <c r="W59" s="1">
        <f>W58/W$7</f>
        <v>1.0999982296221702</v>
      </c>
      <c r="X59" s="11"/>
      <c r="Y59" s="10"/>
    </row>
    <row r="60" spans="3:25" x14ac:dyDescent="0.25">
      <c r="E60" t="s">
        <v>9</v>
      </c>
      <c r="F60" t="s">
        <v>8</v>
      </c>
      <c r="J60" t="s">
        <v>9</v>
      </c>
      <c r="K60" t="s">
        <v>8</v>
      </c>
      <c r="P60" t="s">
        <v>9</v>
      </c>
      <c r="Q60" t="s">
        <v>8</v>
      </c>
      <c r="T60" s="11"/>
      <c r="U60" s="11"/>
      <c r="V60" s="11" t="s">
        <v>9</v>
      </c>
      <c r="W60" s="11" t="s">
        <v>8</v>
      </c>
      <c r="X60" s="11"/>
      <c r="Y60" s="10"/>
    </row>
    <row r="61" spans="3:25" x14ac:dyDescent="0.25">
      <c r="C61" t="s">
        <v>5</v>
      </c>
      <c r="D61" t="s">
        <v>2</v>
      </c>
      <c r="E61">
        <v>1260.25</v>
      </c>
      <c r="F61">
        <v>1056.27</v>
      </c>
      <c r="H61" t="s">
        <v>5</v>
      </c>
      <c r="I61" t="s">
        <v>2</v>
      </c>
      <c r="J61" s="8">
        <v>1260.25</v>
      </c>
      <c r="K61" s="20">
        <v>1196.98</v>
      </c>
      <c r="N61" t="s">
        <v>5</v>
      </c>
      <c r="O61" t="s">
        <v>2</v>
      </c>
      <c r="P61" s="8">
        <v>1260.25</v>
      </c>
      <c r="Q61" s="8">
        <v>1056.27</v>
      </c>
      <c r="T61" s="11" t="s">
        <v>5</v>
      </c>
      <c r="U61" s="11" t="s">
        <v>2</v>
      </c>
      <c r="V61" s="11">
        <v>1260.25</v>
      </c>
      <c r="W61" s="11">
        <v>1056.27</v>
      </c>
      <c r="X61" s="11"/>
      <c r="Y61" s="10"/>
    </row>
    <row r="62" spans="3:25" x14ac:dyDescent="0.25">
      <c r="D62" t="s">
        <v>35</v>
      </c>
      <c r="E62">
        <f>E61/$A$2/$A$3</f>
        <v>5.7263267902580878E-2</v>
      </c>
      <c r="F62">
        <f>F61/$A$2/$A$3</f>
        <v>4.7994820065430752E-2</v>
      </c>
      <c r="I62" t="s">
        <v>35</v>
      </c>
      <c r="J62" s="4">
        <f>J61/$A$2/$A$3</f>
        <v>5.7263267902580878E-2</v>
      </c>
      <c r="K62" s="4">
        <f>K61/$A$2/$A$3</f>
        <v>5.4388404216648492E-2</v>
      </c>
      <c r="O62" t="s">
        <v>35</v>
      </c>
      <c r="P62" s="4">
        <f>P61/$A$2/$A$3</f>
        <v>5.7263267902580878E-2</v>
      </c>
      <c r="Q62" s="4">
        <f>Q61/$A$2/$A$3</f>
        <v>4.7994820065430752E-2</v>
      </c>
      <c r="T62" s="11"/>
      <c r="U62" t="s">
        <v>35</v>
      </c>
      <c r="V62" s="4">
        <f>V61/$A$2/$A$3</f>
        <v>5.7263267902580878E-2</v>
      </c>
      <c r="W62" s="4">
        <f>W61/$A$2/$A$3</f>
        <v>4.7994820065430752E-2</v>
      </c>
      <c r="X62" s="11"/>
      <c r="Y62" s="10"/>
    </row>
    <row r="63" spans="3:25" x14ac:dyDescent="0.25">
      <c r="C63" t="s">
        <v>10</v>
      </c>
      <c r="E63">
        <v>0.85499999999999998</v>
      </c>
      <c r="F63">
        <v>0.85499999999999998</v>
      </c>
      <c r="H63" t="s">
        <v>10</v>
      </c>
      <c r="J63">
        <v>0.85499999999999998</v>
      </c>
      <c r="K63">
        <v>0.85499999999999998</v>
      </c>
      <c r="N63" t="s">
        <v>10</v>
      </c>
      <c r="P63">
        <v>0.85499999999999998</v>
      </c>
      <c r="Q63">
        <v>0.85499999999999998</v>
      </c>
      <c r="T63" s="11" t="s">
        <v>10</v>
      </c>
      <c r="U63" s="11"/>
      <c r="V63" s="11">
        <v>0.85499999999999998</v>
      </c>
      <c r="W63" s="11">
        <v>0.85499999999999998</v>
      </c>
      <c r="X63" s="11"/>
      <c r="Y63" s="10"/>
    </row>
    <row r="64" spans="3:25" x14ac:dyDescent="0.25">
      <c r="C64" t="s">
        <v>4</v>
      </c>
      <c r="E64">
        <v>0.55574999999999997</v>
      </c>
      <c r="F64">
        <v>0.55574999999999997</v>
      </c>
      <c r="H64" t="s">
        <v>4</v>
      </c>
      <c r="J64">
        <v>0.55574999999999997</v>
      </c>
      <c r="K64">
        <v>0.55574999999999997</v>
      </c>
      <c r="N64" t="s">
        <v>4</v>
      </c>
      <c r="P64">
        <v>0.55574999999999997</v>
      </c>
      <c r="Q64">
        <v>0.55574999999999997</v>
      </c>
      <c r="T64" s="11" t="s">
        <v>4</v>
      </c>
      <c r="U64" s="11"/>
      <c r="V64" s="11">
        <v>0.55574999999999997</v>
      </c>
      <c r="W64" s="11">
        <v>0.55574999999999997</v>
      </c>
      <c r="X64" s="11"/>
      <c r="Y64" s="10"/>
    </row>
    <row r="65" spans="3:25" x14ac:dyDescent="0.25">
      <c r="C65" t="s">
        <v>3</v>
      </c>
      <c r="D65" t="s">
        <v>6</v>
      </c>
      <c r="E65">
        <v>1.7382</v>
      </c>
      <c r="F65">
        <v>1.65543</v>
      </c>
      <c r="H65" t="s">
        <v>3</v>
      </c>
      <c r="I65" t="s">
        <v>6</v>
      </c>
      <c r="J65">
        <v>1.82097</v>
      </c>
      <c r="K65">
        <v>1.65543</v>
      </c>
      <c r="N65" t="s">
        <v>3</v>
      </c>
      <c r="O65" t="s">
        <v>6</v>
      </c>
      <c r="P65">
        <v>1.90374</v>
      </c>
      <c r="Q65">
        <v>1.65543</v>
      </c>
      <c r="T65" s="11" t="s">
        <v>3</v>
      </c>
      <c r="U65" s="11" t="s">
        <v>6</v>
      </c>
      <c r="V65" s="11">
        <v>1.90374</v>
      </c>
      <c r="W65">
        <v>1.65543</v>
      </c>
      <c r="X65" s="11"/>
      <c r="Y65" s="10"/>
    </row>
    <row r="66" spans="3:25" x14ac:dyDescent="0.25">
      <c r="T66" s="11"/>
      <c r="U66" s="11"/>
      <c r="V66" s="11"/>
      <c r="W66" s="11"/>
      <c r="X66" s="11"/>
      <c r="Y66" s="10"/>
    </row>
    <row r="67" spans="3:25" x14ac:dyDescent="0.25">
      <c r="C67" t="s">
        <v>7</v>
      </c>
      <c r="D67" t="s">
        <v>0</v>
      </c>
      <c r="E67" s="1">
        <f>E61*E65/(1/( 0.1175 / 745.6 )*E64)</f>
        <v>0.62116781836255375</v>
      </c>
      <c r="F67" s="1">
        <f>F61*F65/(1/( 0.1175 / 745.6 )*F64)</f>
        <v>0.4958362363544942</v>
      </c>
      <c r="H67" t="s">
        <v>7</v>
      </c>
      <c r="I67" t="s">
        <v>0</v>
      </c>
      <c r="J67" s="1">
        <f>J61*J65/(1/( 0.1175 / 745.6 )*J64)</f>
        <v>0.65074672776645925</v>
      </c>
      <c r="K67" s="1">
        <f>K61*K65/(1/( 0.1175 / 745.6 )*K64)</f>
        <v>0.56188858737974423</v>
      </c>
      <c r="N67" t="s">
        <v>7</v>
      </c>
      <c r="O67" t="s">
        <v>0</v>
      </c>
      <c r="P67" s="1">
        <f>P61*P65/(1/( 0.1175 / 745.6 )*P64)</f>
        <v>0.68032563717036476</v>
      </c>
      <c r="Q67" s="1">
        <f>Q61*Q65/(1/( 0.1175 / 745.6 )*Q64)</f>
        <v>0.4958362363544942</v>
      </c>
      <c r="T67" s="11" t="s">
        <v>7</v>
      </c>
      <c r="U67" s="11" t="s">
        <v>0</v>
      </c>
      <c r="V67" s="13">
        <f>V61*V65/(1/( 0.1175 / 745.6 )*V64)</f>
        <v>0.68032563717036476</v>
      </c>
      <c r="W67" s="13">
        <f>W61*W65/(1/( 0.1175 / 745.6 )*W64)</f>
        <v>0.4958362363544942</v>
      </c>
      <c r="X67" s="11"/>
      <c r="Y67" s="10"/>
    </row>
    <row r="68" spans="3:25" x14ac:dyDescent="0.25">
      <c r="D68" t="s">
        <v>1</v>
      </c>
      <c r="E68" s="2">
        <f>E67*745.6/E61</f>
        <v>0.36750067476383264</v>
      </c>
      <c r="F68" s="2">
        <f>F67*745.6/F61</f>
        <v>0.35000094466936565</v>
      </c>
      <c r="I68" t="s">
        <v>1</v>
      </c>
      <c r="J68" s="2">
        <f>J67*745.6/J61</f>
        <v>0.38500040485829956</v>
      </c>
      <c r="K68" s="2">
        <f>K67*745.6/K61</f>
        <v>0.35000094466936565</v>
      </c>
      <c r="O68" t="s">
        <v>1</v>
      </c>
      <c r="P68" s="2">
        <f>P67*745.6/P61</f>
        <v>0.40250013495276649</v>
      </c>
      <c r="Q68" s="2">
        <f>Q67*745.6/Q61</f>
        <v>0.35000094466936565</v>
      </c>
      <c r="T68" s="11"/>
      <c r="U68" s="11" t="s">
        <v>1</v>
      </c>
      <c r="V68" s="14">
        <f>V67*745.6/V61</f>
        <v>0.40250013495276649</v>
      </c>
      <c r="W68" s="14">
        <f>W67*745.6/W61</f>
        <v>0.35000094466936565</v>
      </c>
      <c r="X68" s="11"/>
      <c r="Y68" s="10"/>
    </row>
    <row r="69" spans="3:25" x14ac:dyDescent="0.25">
      <c r="T69" s="11"/>
      <c r="U69" s="11"/>
      <c r="V69" s="11"/>
      <c r="W69" s="11"/>
      <c r="X69" s="11"/>
      <c r="Y69" s="10"/>
    </row>
    <row r="70" spans="3:25" x14ac:dyDescent="0.25">
      <c r="C70" t="s">
        <v>39</v>
      </c>
      <c r="E70" s="2">
        <v>0.35</v>
      </c>
      <c r="F70" s="2">
        <v>0.35</v>
      </c>
      <c r="H70" t="s">
        <v>39</v>
      </c>
      <c r="J70" s="2">
        <v>0.35</v>
      </c>
      <c r="K70" s="2">
        <v>0.35</v>
      </c>
      <c r="N70" t="s">
        <v>39</v>
      </c>
      <c r="P70" s="2">
        <v>0.35</v>
      </c>
      <c r="Q70" s="2">
        <v>0.35</v>
      </c>
      <c r="T70" t="s">
        <v>39</v>
      </c>
      <c r="U70" s="11"/>
      <c r="V70" s="14">
        <v>0.35</v>
      </c>
      <c r="W70" s="14">
        <v>0.35</v>
      </c>
      <c r="X70" s="11"/>
      <c r="Y70" s="10"/>
    </row>
    <row r="71" spans="3:25" x14ac:dyDescent="0.25">
      <c r="C71" t="s">
        <v>30</v>
      </c>
      <c r="E71" s="7">
        <f>E68/E70</f>
        <v>1.0500019278966648</v>
      </c>
      <c r="F71" s="7">
        <f>F68/F70</f>
        <v>1.0000026990553306</v>
      </c>
      <c r="H71" t="s">
        <v>30</v>
      </c>
      <c r="J71" s="7">
        <f>J68/J70</f>
        <v>1.1000011567379988</v>
      </c>
      <c r="K71" s="7">
        <f>K68/K70</f>
        <v>1.0000026990553306</v>
      </c>
      <c r="N71" t="s">
        <v>30</v>
      </c>
      <c r="P71" s="7">
        <f>P68/P70</f>
        <v>1.1500003855793328</v>
      </c>
      <c r="Q71" s="7">
        <f>Q68/Q70</f>
        <v>1.0000026990553306</v>
      </c>
      <c r="T71" t="s">
        <v>30</v>
      </c>
      <c r="U71" s="11"/>
      <c r="V71" s="15">
        <f>V68/V70</f>
        <v>1.1500003855793328</v>
      </c>
      <c r="W71" s="15">
        <f>W68/W70</f>
        <v>1.0000026990553306</v>
      </c>
      <c r="X71" s="11"/>
      <c r="Y71" s="10"/>
    </row>
    <row r="72" spans="3:25" x14ac:dyDescent="0.25">
      <c r="C72" t="s">
        <v>31</v>
      </c>
      <c r="H72" t="s">
        <v>31</v>
      </c>
      <c r="N72" t="s">
        <v>31</v>
      </c>
      <c r="T72" t="s">
        <v>31</v>
      </c>
      <c r="U72" s="8">
        <f>V72/$V$3</f>
        <v>0.85000000000000009</v>
      </c>
      <c r="V72" s="11">
        <v>0.51</v>
      </c>
      <c r="W72" s="11">
        <v>0.51</v>
      </c>
      <c r="X72" s="11"/>
      <c r="Y72" s="10"/>
    </row>
    <row r="74" spans="3:25" s="16" customFormat="1" x14ac:dyDescent="0.25">
      <c r="H74" s="16" t="s">
        <v>42</v>
      </c>
      <c r="N74" s="16" t="s">
        <v>42</v>
      </c>
      <c r="T74" s="17" t="s">
        <v>42</v>
      </c>
      <c r="U74" s="17"/>
      <c r="V74" s="17"/>
      <c r="W74" s="17"/>
      <c r="X74" s="17"/>
      <c r="Y74" s="18"/>
    </row>
    <row r="75" spans="3:25" x14ac:dyDescent="0.25">
      <c r="H75" s="19" t="s">
        <v>40</v>
      </c>
      <c r="J75" s="3">
        <f>J78/$A$1</f>
        <v>63.012500000000003</v>
      </c>
      <c r="K75" s="3">
        <f>K78/$A$1</f>
        <v>59.849000000000004</v>
      </c>
      <c r="N75" s="21" t="s">
        <v>40</v>
      </c>
      <c r="P75" s="3">
        <f>P78/$A$1</f>
        <v>63.012500000000003</v>
      </c>
      <c r="Q75" s="3">
        <f>Q78/$A$1</f>
        <v>52.813499999999998</v>
      </c>
      <c r="T75" s="21" t="s">
        <v>40</v>
      </c>
      <c r="U75" s="11"/>
      <c r="V75" s="12">
        <f>V78/$A$1</f>
        <v>63.012500000000003</v>
      </c>
      <c r="W75" s="12">
        <f>W78/$A$1</f>
        <v>52.813499999999998</v>
      </c>
      <c r="X75" s="11"/>
      <c r="Y75" s="10"/>
    </row>
    <row r="76" spans="3:25" x14ac:dyDescent="0.25">
      <c r="H76" t="s">
        <v>21</v>
      </c>
      <c r="J76" s="1">
        <f>J75/J$7</f>
        <v>1.3124227412322038</v>
      </c>
      <c r="K76" s="1">
        <f>K75/K$7</f>
        <v>1.2465334439993045</v>
      </c>
      <c r="N76" t="s">
        <v>21</v>
      </c>
      <c r="P76" s="1">
        <f>P75/P$7</f>
        <v>1.3124227412322038</v>
      </c>
      <c r="Q76" s="1">
        <f>Q75/Q$7</f>
        <v>1.0999982296221702</v>
      </c>
      <c r="T76" s="11" t="s">
        <v>21</v>
      </c>
      <c r="U76" s="11"/>
      <c r="V76" s="1">
        <f>V75/V$7</f>
        <v>1.3124227412322038</v>
      </c>
      <c r="W76" s="1">
        <f>W75/W$7</f>
        <v>1.0999982296221702</v>
      </c>
      <c r="X76" s="11"/>
      <c r="Y76" s="10"/>
    </row>
    <row r="77" spans="3:25" x14ac:dyDescent="0.25">
      <c r="J77" t="s">
        <v>9</v>
      </c>
      <c r="K77" t="s">
        <v>8</v>
      </c>
      <c r="P77" t="s">
        <v>9</v>
      </c>
      <c r="Q77" t="s">
        <v>8</v>
      </c>
      <c r="T77" s="11"/>
      <c r="U77" s="11"/>
      <c r="V77" s="11" t="s">
        <v>9</v>
      </c>
      <c r="W77" s="11" t="s">
        <v>8</v>
      </c>
      <c r="X77" s="11"/>
      <c r="Y77" s="10"/>
    </row>
    <row r="78" spans="3:25" x14ac:dyDescent="0.25">
      <c r="H78" t="s">
        <v>5</v>
      </c>
      <c r="I78" t="s">
        <v>2</v>
      </c>
      <c r="J78" s="8">
        <v>1260.25</v>
      </c>
      <c r="K78" s="20">
        <v>1196.98</v>
      </c>
      <c r="N78" t="s">
        <v>5</v>
      </c>
      <c r="O78" t="s">
        <v>2</v>
      </c>
      <c r="P78" s="8">
        <v>1260.25</v>
      </c>
      <c r="Q78" s="8">
        <v>1056.27</v>
      </c>
      <c r="T78" s="11" t="s">
        <v>5</v>
      </c>
      <c r="U78" s="11" t="s">
        <v>2</v>
      </c>
      <c r="V78" s="11">
        <v>1260.25</v>
      </c>
      <c r="W78" s="11">
        <v>1056.27</v>
      </c>
      <c r="X78" s="11"/>
      <c r="Y78" s="10"/>
    </row>
    <row r="79" spans="3:25" x14ac:dyDescent="0.25">
      <c r="I79" t="s">
        <v>35</v>
      </c>
      <c r="J79" s="4">
        <f>J78/$A$2/$A$3</f>
        <v>5.7263267902580878E-2</v>
      </c>
      <c r="K79" s="4">
        <f>K78/$A$2/$A$3</f>
        <v>5.4388404216648492E-2</v>
      </c>
      <c r="O79" t="s">
        <v>35</v>
      </c>
      <c r="P79" s="4">
        <f>P78/$A$2/$A$3</f>
        <v>5.7263267902580878E-2</v>
      </c>
      <c r="Q79" s="4">
        <f>Q78/$A$2/$A$3</f>
        <v>4.7994820065430752E-2</v>
      </c>
      <c r="T79" s="11"/>
      <c r="U79" t="s">
        <v>35</v>
      </c>
      <c r="V79" s="4">
        <f>V78/$A$2/$A$3</f>
        <v>5.7263267902580878E-2</v>
      </c>
      <c r="W79" s="4">
        <f>W78/$A$2/$A$3</f>
        <v>4.7994820065430752E-2</v>
      </c>
      <c r="X79" s="11"/>
      <c r="Y79" s="10"/>
    </row>
    <row r="80" spans="3:25" x14ac:dyDescent="0.25">
      <c r="H80" t="s">
        <v>10</v>
      </c>
      <c r="J80">
        <v>0.85499999999999998</v>
      </c>
      <c r="K80">
        <v>0.85499999999999998</v>
      </c>
      <c r="N80" t="s">
        <v>10</v>
      </c>
      <c r="P80">
        <v>0.85499999999999998</v>
      </c>
      <c r="Q80">
        <v>0.85499999999999998</v>
      </c>
      <c r="T80" s="11" t="s">
        <v>10</v>
      </c>
      <c r="U80" s="11"/>
      <c r="V80" s="11">
        <v>0.85499999999999998</v>
      </c>
      <c r="W80" s="11">
        <v>0.85499999999999998</v>
      </c>
      <c r="X80" s="11"/>
      <c r="Y80" s="10"/>
    </row>
    <row r="81" spans="8:25" x14ac:dyDescent="0.25">
      <c r="H81" t="s">
        <v>4</v>
      </c>
      <c r="J81">
        <v>0.55574999999999997</v>
      </c>
      <c r="K81">
        <v>0.55574999999999997</v>
      </c>
      <c r="N81" t="s">
        <v>4</v>
      </c>
      <c r="P81">
        <v>0.55574999999999997</v>
      </c>
      <c r="Q81">
        <v>0.55574999999999997</v>
      </c>
      <c r="T81" s="11" t="s">
        <v>4</v>
      </c>
      <c r="U81" s="11"/>
      <c r="V81" s="11">
        <v>0.55574999999999997</v>
      </c>
      <c r="W81" s="11">
        <v>0.55574999999999997</v>
      </c>
      <c r="X81" s="11"/>
      <c r="Y81" s="10"/>
    </row>
    <row r="82" spans="8:25" x14ac:dyDescent="0.25">
      <c r="H82" t="s">
        <v>3</v>
      </c>
      <c r="I82" t="s">
        <v>6</v>
      </c>
      <c r="J82">
        <v>1.82097</v>
      </c>
      <c r="K82">
        <v>1.65543</v>
      </c>
      <c r="N82" t="s">
        <v>3</v>
      </c>
      <c r="O82" t="s">
        <v>6</v>
      </c>
      <c r="P82">
        <v>1.90374</v>
      </c>
      <c r="Q82">
        <v>1.65543</v>
      </c>
      <c r="T82" s="11" t="s">
        <v>3</v>
      </c>
      <c r="U82" s="11" t="s">
        <v>6</v>
      </c>
      <c r="V82" s="11">
        <v>1.90374</v>
      </c>
      <c r="W82" s="11">
        <v>1.65543</v>
      </c>
      <c r="X82" s="11"/>
      <c r="Y82" s="10"/>
    </row>
    <row r="83" spans="8:25" x14ac:dyDescent="0.25">
      <c r="T83" s="11"/>
      <c r="U83" s="11"/>
      <c r="V83" s="11"/>
      <c r="W83" s="11"/>
      <c r="X83" s="11"/>
      <c r="Y83" s="10"/>
    </row>
    <row r="84" spans="8:25" x14ac:dyDescent="0.25">
      <c r="H84" t="s">
        <v>7</v>
      </c>
      <c r="I84" t="s">
        <v>0</v>
      </c>
      <c r="J84" s="1">
        <f>J78*J82/(1/( 0.1175 / 745.6 )*J81)</f>
        <v>0.65074672776645925</v>
      </c>
      <c r="K84" s="1">
        <f>K78*K82/(1/( 0.1175 / 745.6 )*K81)</f>
        <v>0.56188858737974423</v>
      </c>
      <c r="N84" t="s">
        <v>7</v>
      </c>
      <c r="O84" t="s">
        <v>0</v>
      </c>
      <c r="P84" s="1">
        <f>P78*P82/(1/( 0.1175 / 745.6 )*P81)</f>
        <v>0.68032563717036476</v>
      </c>
      <c r="Q84" s="1">
        <f>Q78*Q82/(1/( 0.1175 / 745.6 )*Q81)</f>
        <v>0.4958362363544942</v>
      </c>
      <c r="T84" s="11" t="s">
        <v>7</v>
      </c>
      <c r="U84" s="11" t="s">
        <v>0</v>
      </c>
      <c r="V84" s="13">
        <f>V78*V82/(1/( 0.1175 / 745.6 )*V81)</f>
        <v>0.68032563717036476</v>
      </c>
      <c r="W84" s="13">
        <f>W78*W82/(1/( 0.1175 / 745.6 )*W81)</f>
        <v>0.4958362363544942</v>
      </c>
      <c r="X84" s="11"/>
      <c r="Y84" s="10"/>
    </row>
    <row r="85" spans="8:25" x14ac:dyDescent="0.25">
      <c r="I85" t="s">
        <v>1</v>
      </c>
      <c r="J85" s="2">
        <f>J84*745.6/J78</f>
        <v>0.38500040485829956</v>
      </c>
      <c r="K85" s="2">
        <f>K84*745.6/K78</f>
        <v>0.35000094466936565</v>
      </c>
      <c r="O85" t="s">
        <v>1</v>
      </c>
      <c r="P85" s="2">
        <f>P84*745.6/P78</f>
        <v>0.40250013495276649</v>
      </c>
      <c r="Q85" s="2">
        <f>Q84*745.6/Q78</f>
        <v>0.35000094466936565</v>
      </c>
      <c r="T85" s="11"/>
      <c r="U85" s="11" t="s">
        <v>1</v>
      </c>
      <c r="V85" s="14">
        <f>V84*745.6/V78</f>
        <v>0.40250013495276649</v>
      </c>
      <c r="W85" s="14">
        <f>W84*745.6/W78</f>
        <v>0.35000094466936565</v>
      </c>
      <c r="X85" s="11"/>
      <c r="Y85" s="10"/>
    </row>
    <row r="86" spans="8:25" x14ac:dyDescent="0.25">
      <c r="T86" s="11"/>
      <c r="U86" s="11"/>
      <c r="V86" s="11"/>
      <c r="W86" s="11"/>
      <c r="X86" s="11"/>
      <c r="Y86" s="10"/>
    </row>
    <row r="87" spans="8:25" x14ac:dyDescent="0.25">
      <c r="H87" t="s">
        <v>39</v>
      </c>
      <c r="J87" s="2">
        <v>0.35</v>
      </c>
      <c r="K87" s="2">
        <v>0.35</v>
      </c>
      <c r="N87" t="s">
        <v>39</v>
      </c>
      <c r="P87" s="2">
        <v>0.35</v>
      </c>
      <c r="Q87" s="2">
        <v>0.35</v>
      </c>
      <c r="T87" t="s">
        <v>39</v>
      </c>
      <c r="U87" s="11"/>
      <c r="V87" s="14">
        <v>0.35</v>
      </c>
      <c r="W87" s="14">
        <v>0.35</v>
      </c>
      <c r="X87" s="11"/>
      <c r="Y87" s="10"/>
    </row>
    <row r="88" spans="8:25" x14ac:dyDescent="0.25">
      <c r="H88" t="s">
        <v>30</v>
      </c>
      <c r="J88" s="7">
        <f>J85/J87</f>
        <v>1.1000011567379988</v>
      </c>
      <c r="K88" s="7">
        <f>K85/K87</f>
        <v>1.0000026990553306</v>
      </c>
      <c r="N88" t="s">
        <v>30</v>
      </c>
      <c r="P88" s="7">
        <f>P85/P87</f>
        <v>1.1500003855793328</v>
      </c>
      <c r="Q88" s="7">
        <f>Q85/Q87</f>
        <v>1.0000026990553306</v>
      </c>
      <c r="T88" t="s">
        <v>30</v>
      </c>
      <c r="U88" s="11"/>
      <c r="V88" s="15">
        <f>V85/V87</f>
        <v>1.1500003855793328</v>
      </c>
      <c r="W88" s="15">
        <f>W85/W87</f>
        <v>1.0000026990553306</v>
      </c>
      <c r="X88" s="11"/>
      <c r="Y88" s="10"/>
    </row>
    <row r="89" spans="8:25" x14ac:dyDescent="0.25">
      <c r="H89" t="s">
        <v>31</v>
      </c>
      <c r="N89" t="s">
        <v>31</v>
      </c>
      <c r="T89" t="s">
        <v>31</v>
      </c>
      <c r="U89" s="8">
        <f>V89/$V$3</f>
        <v>0.85000000000000009</v>
      </c>
      <c r="V89" s="9">
        <v>0.51</v>
      </c>
      <c r="W89" t="s">
        <v>32</v>
      </c>
      <c r="X89" s="10"/>
      <c r="Y89" s="10"/>
    </row>
    <row r="91" spans="8:25" s="16" customFormat="1" x14ac:dyDescent="0.25">
      <c r="H91" s="16" t="s">
        <v>43</v>
      </c>
      <c r="N91" s="16" t="s">
        <v>43</v>
      </c>
      <c r="T91" s="17" t="s">
        <v>43</v>
      </c>
      <c r="U91" s="17"/>
      <c r="V91" s="17"/>
      <c r="W91" s="17"/>
      <c r="X91" s="17"/>
      <c r="Y91" s="18"/>
    </row>
    <row r="92" spans="8:25" x14ac:dyDescent="0.25">
      <c r="H92" s="19" t="s">
        <v>40</v>
      </c>
      <c r="J92" s="3">
        <f>J95/$A$1</f>
        <v>63.012500000000003</v>
      </c>
      <c r="K92" s="3">
        <f>K95/$A$1</f>
        <v>59.849000000000004</v>
      </c>
      <c r="N92" s="21" t="s">
        <v>40</v>
      </c>
      <c r="P92" s="3">
        <f>P95/$A$1</f>
        <v>63.012500000000003</v>
      </c>
      <c r="Q92" s="3">
        <f>Q95/$A$1</f>
        <v>52.813499999999998</v>
      </c>
      <c r="T92" s="21" t="s">
        <v>40</v>
      </c>
      <c r="U92" s="11"/>
      <c r="V92" s="12">
        <f>V95/$A$1</f>
        <v>63.012500000000003</v>
      </c>
      <c r="W92" s="12">
        <f>W95/$A$1</f>
        <v>52.813499999999998</v>
      </c>
      <c r="X92" s="11"/>
      <c r="Y92" s="10"/>
    </row>
    <row r="93" spans="8:25" x14ac:dyDescent="0.25">
      <c r="H93" t="s">
        <v>21</v>
      </c>
      <c r="J93" s="1">
        <f>J92/J$7</f>
        <v>1.3124227412322038</v>
      </c>
      <c r="K93" s="1">
        <f>K92/K$7</f>
        <v>1.2465334439993045</v>
      </c>
      <c r="N93" t="s">
        <v>21</v>
      </c>
      <c r="P93" s="1">
        <f>P92/P$7</f>
        <v>1.3124227412322038</v>
      </c>
      <c r="Q93" s="1">
        <f>Q92/Q$7</f>
        <v>1.0999982296221702</v>
      </c>
      <c r="T93" s="11" t="s">
        <v>21</v>
      </c>
      <c r="U93" s="11"/>
      <c r="V93" s="1">
        <f>V92/V$7</f>
        <v>1.3124227412322038</v>
      </c>
      <c r="W93" s="1">
        <f>W92/W$7</f>
        <v>1.0999982296221702</v>
      </c>
      <c r="X93" s="11"/>
      <c r="Y93" s="10"/>
    </row>
    <row r="94" spans="8:25" x14ac:dyDescent="0.25">
      <c r="J94" t="s">
        <v>9</v>
      </c>
      <c r="K94" t="s">
        <v>8</v>
      </c>
      <c r="P94" t="s">
        <v>9</v>
      </c>
      <c r="Q94" t="s">
        <v>8</v>
      </c>
      <c r="T94" s="11"/>
      <c r="U94" s="11"/>
      <c r="V94" s="11" t="s">
        <v>9</v>
      </c>
      <c r="W94" s="11" t="s">
        <v>8</v>
      </c>
      <c r="X94" s="11"/>
      <c r="Y94" s="10"/>
    </row>
    <row r="95" spans="8:25" x14ac:dyDescent="0.25">
      <c r="H95" t="s">
        <v>5</v>
      </c>
      <c r="I95" t="s">
        <v>2</v>
      </c>
      <c r="J95" s="8">
        <v>1260.25</v>
      </c>
      <c r="K95" s="20">
        <v>1196.98</v>
      </c>
      <c r="N95" t="s">
        <v>5</v>
      </c>
      <c r="O95" t="s">
        <v>2</v>
      </c>
      <c r="P95" s="8">
        <v>1260.25</v>
      </c>
      <c r="Q95" s="8">
        <v>1056.27</v>
      </c>
      <c r="T95" s="11" t="s">
        <v>5</v>
      </c>
      <c r="U95" s="11" t="s">
        <v>2</v>
      </c>
      <c r="V95" s="11">
        <v>1260.25</v>
      </c>
      <c r="W95" s="11">
        <v>1056.27</v>
      </c>
      <c r="X95" s="11"/>
      <c r="Y95" s="10"/>
    </row>
    <row r="96" spans="8:25" x14ac:dyDescent="0.25">
      <c r="I96" t="s">
        <v>35</v>
      </c>
      <c r="J96" s="4">
        <f>J95/$A$2/$A$3</f>
        <v>5.7263267902580878E-2</v>
      </c>
      <c r="K96" s="4">
        <f>K95/$A$2/$A$3</f>
        <v>5.4388404216648492E-2</v>
      </c>
      <c r="O96" t="s">
        <v>35</v>
      </c>
      <c r="P96" s="4">
        <f>P95/$A$2/$A$3</f>
        <v>5.7263267902580878E-2</v>
      </c>
      <c r="Q96" s="4">
        <f>Q95/$A$2/$A$3</f>
        <v>4.7994820065430752E-2</v>
      </c>
      <c r="T96" s="11"/>
      <c r="U96" t="s">
        <v>35</v>
      </c>
      <c r="V96" s="4">
        <f>V95/$A$2/$A$3</f>
        <v>5.7263267902580878E-2</v>
      </c>
      <c r="W96" s="4">
        <f>W95/$A$2/$A$3</f>
        <v>4.7994820065430752E-2</v>
      </c>
      <c r="X96" s="11"/>
      <c r="Y96" s="10"/>
    </row>
    <row r="97" spans="8:25" x14ac:dyDescent="0.25">
      <c r="H97" t="s">
        <v>10</v>
      </c>
      <c r="J97">
        <v>0.85499999999999998</v>
      </c>
      <c r="K97">
        <v>0.85499999999999998</v>
      </c>
      <c r="N97" t="s">
        <v>10</v>
      </c>
      <c r="P97">
        <v>0.85499999999999998</v>
      </c>
      <c r="Q97">
        <v>0.85499999999999998</v>
      </c>
      <c r="T97" s="11" t="s">
        <v>10</v>
      </c>
      <c r="U97" s="11"/>
      <c r="V97" s="11">
        <v>0.85499999999999998</v>
      </c>
      <c r="W97" s="11">
        <v>0.85499999999999998</v>
      </c>
      <c r="X97" s="11"/>
      <c r="Y97" s="10"/>
    </row>
    <row r="98" spans="8:25" x14ac:dyDescent="0.25">
      <c r="H98" t="s">
        <v>4</v>
      </c>
      <c r="J98">
        <v>0.55574999999999997</v>
      </c>
      <c r="K98">
        <v>0.55574999999999997</v>
      </c>
      <c r="N98" t="s">
        <v>4</v>
      </c>
      <c r="P98">
        <v>0.55574999999999997</v>
      </c>
      <c r="Q98">
        <v>0.55574999999999997</v>
      </c>
      <c r="T98" s="11" t="s">
        <v>4</v>
      </c>
      <c r="U98" s="11"/>
      <c r="V98" s="11">
        <v>0.55574999999999997</v>
      </c>
      <c r="W98" s="11">
        <v>0.55574999999999997</v>
      </c>
      <c r="X98" s="11"/>
      <c r="Y98" s="10"/>
    </row>
    <row r="99" spans="8:25" x14ac:dyDescent="0.25">
      <c r="H99" t="s">
        <v>3</v>
      </c>
      <c r="I99" t="s">
        <v>6</v>
      </c>
      <c r="J99">
        <v>1.65543</v>
      </c>
      <c r="K99">
        <v>1.65543</v>
      </c>
      <c r="N99" t="s">
        <v>3</v>
      </c>
      <c r="O99" t="s">
        <v>6</v>
      </c>
      <c r="P99">
        <v>1.90374</v>
      </c>
      <c r="Q99">
        <v>1.65543</v>
      </c>
      <c r="T99" s="11" t="s">
        <v>3</v>
      </c>
      <c r="U99" s="11" t="s">
        <v>6</v>
      </c>
      <c r="V99" s="11">
        <v>1.90374</v>
      </c>
      <c r="W99" s="11">
        <v>1.65543</v>
      </c>
      <c r="X99" s="11"/>
      <c r="Y99" s="10"/>
    </row>
    <row r="100" spans="8:25" x14ac:dyDescent="0.25">
      <c r="T100" s="11"/>
      <c r="U100" s="11"/>
      <c r="V100" s="11"/>
      <c r="W100" s="11"/>
      <c r="X100" s="11"/>
      <c r="Y100" s="10"/>
    </row>
    <row r="101" spans="8:25" x14ac:dyDescent="0.25">
      <c r="H101" t="s">
        <v>7</v>
      </c>
      <c r="I101" t="s">
        <v>0</v>
      </c>
      <c r="J101" s="1">
        <f>J95*J99/(1/( 0.1175 / 745.6 )*J98)</f>
        <v>0.59158890895864813</v>
      </c>
      <c r="K101" s="1">
        <f>K95*K99/(1/( 0.1175 / 745.6 )*K98)</f>
        <v>0.56188858737974423</v>
      </c>
      <c r="N101" t="s">
        <v>7</v>
      </c>
      <c r="O101" t="s">
        <v>0</v>
      </c>
      <c r="P101" s="1">
        <f>P95*P99/(1/( 0.1175 / 745.6 )*P98)</f>
        <v>0.68032563717036476</v>
      </c>
      <c r="Q101" s="1">
        <f>Q95*Q99/(1/( 0.1175 / 745.6 )*Q98)</f>
        <v>0.4958362363544942</v>
      </c>
      <c r="T101" s="11" t="s">
        <v>7</v>
      </c>
      <c r="U101" s="11" t="s">
        <v>0</v>
      </c>
      <c r="V101" s="13">
        <f>V95*V99/(1/( 0.1175 / 745.6 )*V98)</f>
        <v>0.68032563717036476</v>
      </c>
      <c r="W101" s="13">
        <f>W95*W99/(1/( 0.1175 / 745.6 )*W98)</f>
        <v>0.4958362363544942</v>
      </c>
      <c r="X101" s="11"/>
      <c r="Y101" s="10"/>
    </row>
    <row r="102" spans="8:25" x14ac:dyDescent="0.25">
      <c r="I102" t="s">
        <v>1</v>
      </c>
      <c r="J102" s="2">
        <f>J101*745.6/J95</f>
        <v>0.35000094466936565</v>
      </c>
      <c r="K102" s="2">
        <f>K101*745.6/K95</f>
        <v>0.35000094466936565</v>
      </c>
      <c r="O102" t="s">
        <v>1</v>
      </c>
      <c r="P102" s="2">
        <f>P101*745.6/P95</f>
        <v>0.40250013495276649</v>
      </c>
      <c r="Q102" s="2">
        <f>Q101*745.6/Q95</f>
        <v>0.35000094466936565</v>
      </c>
      <c r="T102" s="11"/>
      <c r="U102" s="11" t="s">
        <v>1</v>
      </c>
      <c r="V102" s="14">
        <f>V101*745.6/V95</f>
        <v>0.40250013495276649</v>
      </c>
      <c r="W102" s="14">
        <f>W101*745.6/W95</f>
        <v>0.35000094466936565</v>
      </c>
      <c r="X102" s="11"/>
      <c r="Y102" s="10"/>
    </row>
    <row r="103" spans="8:25" x14ac:dyDescent="0.25">
      <c r="T103" s="11"/>
      <c r="U103" s="11"/>
      <c r="V103" s="11"/>
      <c r="W103" s="11"/>
      <c r="X103" s="11"/>
      <c r="Y103" s="10"/>
    </row>
    <row r="104" spans="8:25" x14ac:dyDescent="0.25">
      <c r="H104" t="s">
        <v>39</v>
      </c>
      <c r="J104" s="2">
        <v>0.35</v>
      </c>
      <c r="K104" s="2">
        <v>0.35</v>
      </c>
      <c r="N104" t="s">
        <v>39</v>
      </c>
      <c r="P104" s="2">
        <v>0.35</v>
      </c>
      <c r="Q104" s="2">
        <v>0.35</v>
      </c>
      <c r="T104" t="s">
        <v>39</v>
      </c>
      <c r="U104" s="11"/>
      <c r="V104" s="14">
        <v>0.35</v>
      </c>
      <c r="W104" s="14">
        <v>0.35</v>
      </c>
      <c r="X104" s="11"/>
      <c r="Y104" s="10"/>
    </row>
    <row r="105" spans="8:25" x14ac:dyDescent="0.25">
      <c r="H105" t="s">
        <v>30</v>
      </c>
      <c r="J105" s="7">
        <f>J102/J104</f>
        <v>1.0000026990553306</v>
      </c>
      <c r="K105" s="7">
        <f>K102/K104</f>
        <v>1.0000026990553306</v>
      </c>
      <c r="N105" t="s">
        <v>30</v>
      </c>
      <c r="P105" s="7">
        <f>P102/P104</f>
        <v>1.1500003855793328</v>
      </c>
      <c r="Q105" s="7">
        <f>Q102/Q104</f>
        <v>1.0000026990553306</v>
      </c>
      <c r="T105" t="s">
        <v>30</v>
      </c>
      <c r="U105" s="11"/>
      <c r="V105" s="15">
        <f>V102/V104</f>
        <v>1.1500003855793328</v>
      </c>
      <c r="W105" s="15">
        <f>W102/W104</f>
        <v>1.0000026990553306</v>
      </c>
      <c r="X105" s="11"/>
      <c r="Y105" s="10"/>
    </row>
    <row r="106" spans="8:25" x14ac:dyDescent="0.25">
      <c r="H106" t="s">
        <v>31</v>
      </c>
      <c r="N106" t="s">
        <v>31</v>
      </c>
      <c r="T106" t="s">
        <v>31</v>
      </c>
      <c r="U106" s="8">
        <f>V106/$V$3</f>
        <v>0.85000000000000009</v>
      </c>
      <c r="V106" s="9">
        <v>0.51</v>
      </c>
      <c r="W106" t="s">
        <v>32</v>
      </c>
      <c r="X106" s="10"/>
      <c r="Y106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Exhaust</vt:lpstr>
      <vt:lpstr>HRR_2.0Beta</vt:lpstr>
      <vt:lpstr>HRR_2.0RC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David Reddy</cp:lastModifiedBy>
  <dcterms:created xsi:type="dcterms:W3CDTF">2019-11-12T18:44:20Z</dcterms:created>
  <dcterms:modified xsi:type="dcterms:W3CDTF">2021-08-20T07:19:15Z</dcterms:modified>
</cp:coreProperties>
</file>