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45" windowWidth="21075" windowHeight="8835"/>
  </bookViews>
  <sheets>
    <sheet name="Results" sheetId="4" r:id="rId1"/>
    <sheet name="Sheet1" sheetId="5" state="hidden" r:id="rId2"/>
    <sheet name="Sheet3" sheetId="6" state="hidden" r:id="rId3"/>
  </sheets>
  <externalReferences>
    <externalReference r:id="rId4"/>
    <externalReference r:id="rId5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Results!$E$24</definedName>
    <definedName name="TDVabm15">Results!#REF!</definedName>
    <definedName name="TDVabm16">Results!#REF!</definedName>
    <definedName name="TDVabm6">Results!#REF!</definedName>
    <definedName name="TDVrbl7">Results!$D$24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F38" i="4" l="1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F5" i="4"/>
  <c r="AD5" i="4"/>
  <c r="D5" i="4" l="1"/>
  <c r="AP35" i="4"/>
  <c r="AP30" i="4"/>
  <c r="B5" i="4"/>
  <c r="Z35" i="4" l="1"/>
  <c r="R35" i="4"/>
  <c r="L35" i="4"/>
  <c r="H35" i="4"/>
  <c r="V35" i="4"/>
  <c r="AB35" i="4"/>
  <c r="N35" i="4"/>
  <c r="F35" i="4"/>
  <c r="X35" i="4"/>
  <c r="P35" i="4"/>
  <c r="T35" i="4"/>
  <c r="AB30" i="4"/>
  <c r="T30" i="4"/>
  <c r="N30" i="4"/>
  <c r="X30" i="4"/>
  <c r="P30" i="4"/>
  <c r="V30" i="4"/>
  <c r="R30" i="4"/>
  <c r="Z30" i="4"/>
  <c r="L30" i="4"/>
  <c r="H30" i="4"/>
  <c r="F30" i="4"/>
  <c r="A4" i="4"/>
  <c r="J35" i="4" l="1"/>
  <c r="J30" i="4"/>
  <c r="B6" i="4" l="1"/>
  <c r="B7" i="4" s="1"/>
  <c r="B8" i="4" s="1"/>
  <c r="B9" i="4" s="1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AP38" i="4"/>
  <c r="AP37" i="4"/>
  <c r="AP36" i="4"/>
  <c r="X36" i="4" l="1"/>
  <c r="P36" i="4"/>
  <c r="AB36" i="4"/>
  <c r="T36" i="4"/>
  <c r="N36" i="4"/>
  <c r="Z36" i="4"/>
  <c r="L36" i="4"/>
  <c r="J36" i="4" s="1"/>
  <c r="H36" i="4"/>
  <c r="V36" i="4"/>
  <c r="F36" i="4"/>
  <c r="R36" i="4"/>
  <c r="AB38" i="4"/>
  <c r="T38" i="4"/>
  <c r="N38" i="4"/>
  <c r="X38" i="4"/>
  <c r="P38" i="4"/>
  <c r="V38" i="4"/>
  <c r="Z38" i="4"/>
  <c r="R38" i="4"/>
  <c r="H38" i="4"/>
  <c r="L38" i="4"/>
  <c r="F38" i="4"/>
  <c r="V37" i="4"/>
  <c r="Z37" i="4"/>
  <c r="R37" i="4"/>
  <c r="L37" i="4"/>
  <c r="H37" i="4"/>
  <c r="X37" i="4"/>
  <c r="F37" i="4"/>
  <c r="T37" i="4"/>
  <c r="P37" i="4"/>
  <c r="AB37" i="4"/>
  <c r="N37" i="4"/>
  <c r="B31" i="4"/>
  <c r="B32" i="4" s="1"/>
  <c r="B33" i="4" s="1"/>
  <c r="B34" i="4" s="1"/>
  <c r="B30" i="4"/>
  <c r="AI38" i="4"/>
  <c r="AI37" i="4"/>
  <c r="AH38" i="4"/>
  <c r="AH37" i="4"/>
  <c r="J38" i="4" l="1"/>
  <c r="J37" i="4"/>
  <c r="B35" i="4"/>
  <c r="B36" i="4" s="1"/>
  <c r="B37" i="4" s="1"/>
  <c r="B38" i="4" s="1"/>
  <c r="AK37" i="4"/>
  <c r="AK38" i="4"/>
  <c r="AJ38" i="4"/>
  <c r="AJ37" i="4"/>
  <c r="AM37" i="4"/>
  <c r="AL37" i="4"/>
  <c r="AM38" i="4"/>
  <c r="AL38" i="4"/>
  <c r="AN38" i="4" l="1"/>
  <c r="AN37" i="4"/>
  <c r="AP14" i="4"/>
  <c r="AP15" i="4"/>
  <c r="AP16" i="4"/>
  <c r="AP17" i="4"/>
  <c r="AP13" i="4"/>
  <c r="AP12" i="4"/>
  <c r="AP10" i="4"/>
  <c r="AP11" i="4"/>
  <c r="AP5" i="4"/>
  <c r="AP6" i="4"/>
  <c r="AP7" i="4"/>
  <c r="AP8" i="4"/>
  <c r="AP9" i="4"/>
  <c r="AB6" i="4" l="1"/>
  <c r="T6" i="4"/>
  <c r="N6" i="4"/>
  <c r="X6" i="4"/>
  <c r="P6" i="4"/>
  <c r="V6" i="4"/>
  <c r="R6" i="4"/>
  <c r="H6" i="4"/>
  <c r="Z6" i="4"/>
  <c r="L6" i="4"/>
  <c r="F6" i="4"/>
  <c r="X12" i="4"/>
  <c r="P12" i="4"/>
  <c r="AB12" i="4"/>
  <c r="T12" i="4"/>
  <c r="N12" i="4"/>
  <c r="Z12" i="4"/>
  <c r="L12" i="4"/>
  <c r="H12" i="4"/>
  <c r="R12" i="4"/>
  <c r="V12" i="4"/>
  <c r="F12" i="4"/>
  <c r="Z15" i="4"/>
  <c r="R15" i="4"/>
  <c r="L15" i="4"/>
  <c r="V15" i="4"/>
  <c r="T15" i="4"/>
  <c r="F15" i="4"/>
  <c r="P15" i="4"/>
  <c r="H15" i="4"/>
  <c r="X15" i="4"/>
  <c r="AB15" i="4"/>
  <c r="N15" i="4"/>
  <c r="V9" i="4"/>
  <c r="Z9" i="4"/>
  <c r="R9" i="4"/>
  <c r="L9" i="4"/>
  <c r="P9" i="4"/>
  <c r="F9" i="4"/>
  <c r="AB9" i="4"/>
  <c r="N9" i="4"/>
  <c r="T9" i="4"/>
  <c r="X9" i="4"/>
  <c r="H9" i="4"/>
  <c r="V13" i="4"/>
  <c r="Z13" i="4"/>
  <c r="R13" i="4"/>
  <c r="L13" i="4"/>
  <c r="X13" i="4"/>
  <c r="F13" i="4"/>
  <c r="T13" i="4"/>
  <c r="P13" i="4"/>
  <c r="AB13" i="4"/>
  <c r="N13" i="4"/>
  <c r="H13" i="4"/>
  <c r="AB14" i="4"/>
  <c r="T14" i="4"/>
  <c r="N14" i="4"/>
  <c r="X14" i="4"/>
  <c r="P14" i="4"/>
  <c r="V14" i="4"/>
  <c r="Z14" i="4"/>
  <c r="R14" i="4"/>
  <c r="H14" i="4"/>
  <c r="F14" i="4"/>
  <c r="L14" i="4"/>
  <c r="X8" i="4"/>
  <c r="P8" i="4"/>
  <c r="AB8" i="4"/>
  <c r="T8" i="4"/>
  <c r="N8" i="4"/>
  <c r="R8" i="4"/>
  <c r="H8" i="4"/>
  <c r="L8" i="4"/>
  <c r="V8" i="4"/>
  <c r="F8" i="4"/>
  <c r="Z8" i="4"/>
  <c r="Z11" i="4"/>
  <c r="R11" i="4"/>
  <c r="L11" i="4"/>
  <c r="V11" i="4"/>
  <c r="AB11" i="4"/>
  <c r="N11" i="4"/>
  <c r="P11" i="4"/>
  <c r="X11" i="4"/>
  <c r="H11" i="4"/>
  <c r="F11" i="4"/>
  <c r="T11" i="4"/>
  <c r="V17" i="4"/>
  <c r="Z17" i="4"/>
  <c r="R17" i="4"/>
  <c r="L17" i="4"/>
  <c r="P17" i="4"/>
  <c r="F17" i="4"/>
  <c r="T17" i="4"/>
  <c r="AB17" i="4"/>
  <c r="N17" i="4"/>
  <c r="X17" i="4"/>
  <c r="H17" i="4"/>
  <c r="Z7" i="4"/>
  <c r="R7" i="4"/>
  <c r="L7" i="4"/>
  <c r="V7" i="4"/>
  <c r="T7" i="4"/>
  <c r="N7" i="4"/>
  <c r="F7" i="4"/>
  <c r="P7" i="4"/>
  <c r="H7" i="4"/>
  <c r="AB7" i="4"/>
  <c r="X7" i="4"/>
  <c r="AB10" i="4"/>
  <c r="T10" i="4"/>
  <c r="N10" i="4"/>
  <c r="X10" i="4"/>
  <c r="P10" i="4"/>
  <c r="H10" i="4"/>
  <c r="R10" i="4"/>
  <c r="Z10" i="4"/>
  <c r="L10" i="4"/>
  <c r="V10" i="4"/>
  <c r="F10" i="4"/>
  <c r="X16" i="4"/>
  <c r="P16" i="4"/>
  <c r="AB16" i="4"/>
  <c r="T16" i="4"/>
  <c r="N16" i="4"/>
  <c r="R16" i="4"/>
  <c r="H16" i="4"/>
  <c r="F16" i="4"/>
  <c r="Z16" i="4"/>
  <c r="L16" i="4"/>
  <c r="V16" i="4"/>
  <c r="AB5" i="4"/>
  <c r="T5" i="4"/>
  <c r="Z5" i="4"/>
  <c r="R5" i="4"/>
  <c r="X5" i="4"/>
  <c r="V5" i="4"/>
  <c r="H5" i="4"/>
  <c r="P5" i="4"/>
  <c r="F5" i="4"/>
  <c r="L5" i="4"/>
  <c r="N5" i="4"/>
  <c r="AI7" i="4"/>
  <c r="AI8" i="4"/>
  <c r="AI6" i="4"/>
  <c r="AI9" i="4"/>
  <c r="AI14" i="4"/>
  <c r="AI15" i="4"/>
  <c r="AI11" i="4"/>
  <c r="AI12" i="4"/>
  <c r="AI17" i="4"/>
  <c r="AH12" i="4"/>
  <c r="AH11" i="4"/>
  <c r="AH14" i="4"/>
  <c r="AH15" i="4"/>
  <c r="AH17" i="4"/>
  <c r="AH8" i="4"/>
  <c r="AH9" i="4"/>
  <c r="AH7" i="4"/>
  <c r="AH6" i="4"/>
  <c r="J16" i="4" l="1"/>
  <c r="J13" i="4"/>
  <c r="J6" i="4"/>
  <c r="J8" i="4"/>
  <c r="J9" i="4"/>
  <c r="J11" i="4"/>
  <c r="J15" i="4"/>
  <c r="J17" i="4"/>
  <c r="J10" i="4"/>
  <c r="J14" i="4"/>
  <c r="J12" i="4"/>
  <c r="J7" i="4"/>
  <c r="J5" i="4"/>
  <c r="AK17" i="4"/>
  <c r="AK9" i="4"/>
  <c r="AK6" i="4"/>
  <c r="AK8" i="4"/>
  <c r="AK7" i="4"/>
  <c r="AK11" i="4"/>
  <c r="AK12" i="4"/>
  <c r="AK14" i="4"/>
  <c r="AK15" i="4"/>
  <c r="AJ7" i="4"/>
  <c r="AJ8" i="4"/>
  <c r="AJ9" i="4"/>
  <c r="AJ6" i="4"/>
  <c r="AJ12" i="4"/>
  <c r="AJ11" i="4"/>
  <c r="AJ17" i="4"/>
  <c r="AJ14" i="4"/>
  <c r="AJ15" i="4"/>
  <c r="AM11" i="4"/>
  <c r="AM17" i="4"/>
  <c r="AL11" i="4"/>
  <c r="AM15" i="4"/>
  <c r="AM9" i="4"/>
  <c r="AL7" i="4"/>
  <c r="AL14" i="4"/>
  <c r="AM12" i="4"/>
  <c r="AL8" i="4"/>
  <c r="AM7" i="4"/>
  <c r="AM6" i="4"/>
  <c r="AM14" i="4"/>
  <c r="AL15" i="4"/>
  <c r="AL12" i="4"/>
  <c r="AL17" i="4"/>
  <c r="AN11" i="4" l="1"/>
  <c r="AN14" i="4"/>
  <c r="AN12" i="4"/>
  <c r="AN17" i="4"/>
  <c r="AN15" i="4"/>
  <c r="AN7" i="4"/>
  <c r="AM8" i="4"/>
  <c r="AN8" i="4" s="1"/>
  <c r="AL9" i="4"/>
  <c r="AN9" i="4" s="1"/>
  <c r="AL6" i="4"/>
  <c r="AN6" i="4" s="1"/>
  <c r="AP18" i="4"/>
  <c r="AP19" i="4"/>
  <c r="AP20" i="4"/>
  <c r="AP21" i="4"/>
  <c r="AP22" i="4"/>
  <c r="AP23" i="4"/>
  <c r="AP24" i="4"/>
  <c r="AP25" i="4"/>
  <c r="AP26" i="4"/>
  <c r="AP27" i="4"/>
  <c r="AP28" i="4"/>
  <c r="AP29" i="4"/>
  <c r="AP31" i="4"/>
  <c r="AP32" i="4"/>
  <c r="AP33" i="4"/>
  <c r="AP34" i="4"/>
  <c r="X20" i="4" l="1"/>
  <c r="P20" i="4"/>
  <c r="AB20" i="4"/>
  <c r="T20" i="4"/>
  <c r="N20" i="4"/>
  <c r="Z20" i="4"/>
  <c r="L20" i="4"/>
  <c r="H20" i="4"/>
  <c r="V20" i="4"/>
  <c r="F20" i="4"/>
  <c r="R20" i="4"/>
  <c r="Z19" i="4"/>
  <c r="R19" i="4"/>
  <c r="L19" i="4"/>
  <c r="V19" i="4"/>
  <c r="AB19" i="4"/>
  <c r="N19" i="4"/>
  <c r="X19" i="4"/>
  <c r="H19" i="4"/>
  <c r="T19" i="4"/>
  <c r="F19" i="4"/>
  <c r="P19" i="4"/>
  <c r="Z31" i="4"/>
  <c r="R31" i="4"/>
  <c r="L31" i="4"/>
  <c r="H31" i="4"/>
  <c r="V31" i="4"/>
  <c r="T31" i="4"/>
  <c r="P31" i="4"/>
  <c r="F31" i="4"/>
  <c r="AB31" i="4"/>
  <c r="N31" i="4"/>
  <c r="X31" i="4"/>
  <c r="AB22" i="4"/>
  <c r="T22" i="4"/>
  <c r="N22" i="4"/>
  <c r="X22" i="4"/>
  <c r="P22" i="4"/>
  <c r="V22" i="4"/>
  <c r="R22" i="4"/>
  <c r="H22" i="4"/>
  <c r="Z22" i="4"/>
  <c r="F22" i="4"/>
  <c r="L22" i="4"/>
  <c r="AB18" i="4"/>
  <c r="T18" i="4"/>
  <c r="N18" i="4"/>
  <c r="X18" i="4"/>
  <c r="P18" i="4"/>
  <c r="H18" i="4"/>
  <c r="Z18" i="4"/>
  <c r="L18" i="4"/>
  <c r="V18" i="4"/>
  <c r="R18" i="4"/>
  <c r="F18" i="4"/>
  <c r="V33" i="4"/>
  <c r="Z33" i="4"/>
  <c r="R33" i="4"/>
  <c r="L33" i="4"/>
  <c r="H33" i="4"/>
  <c r="P33" i="4"/>
  <c r="F33" i="4"/>
  <c r="AB33" i="4"/>
  <c r="N33" i="4"/>
  <c r="X33" i="4"/>
  <c r="T33" i="4"/>
  <c r="X28" i="4"/>
  <c r="P28" i="4"/>
  <c r="AB28" i="4"/>
  <c r="T28" i="4"/>
  <c r="N28" i="4"/>
  <c r="Z28" i="4"/>
  <c r="L28" i="4"/>
  <c r="H28" i="4"/>
  <c r="V28" i="4"/>
  <c r="F28" i="4"/>
  <c r="R28" i="4"/>
  <c r="X24" i="4"/>
  <c r="P24" i="4"/>
  <c r="AB24" i="4"/>
  <c r="T24" i="4"/>
  <c r="N24" i="4"/>
  <c r="R24" i="4"/>
  <c r="H24" i="4"/>
  <c r="F24" i="4"/>
  <c r="V24" i="4"/>
  <c r="Z24" i="4"/>
  <c r="L24" i="4"/>
  <c r="X32" i="4"/>
  <c r="P32" i="4"/>
  <c r="AB32" i="4"/>
  <c r="T32" i="4"/>
  <c r="N32" i="4"/>
  <c r="R32" i="4"/>
  <c r="V32" i="4"/>
  <c r="F32" i="4"/>
  <c r="Z32" i="4"/>
  <c r="L32" i="4"/>
  <c r="H32" i="4"/>
  <c r="Z27" i="4"/>
  <c r="R27" i="4"/>
  <c r="L27" i="4"/>
  <c r="V27" i="4"/>
  <c r="AB27" i="4"/>
  <c r="N27" i="4"/>
  <c r="T27" i="4"/>
  <c r="F27" i="4"/>
  <c r="X27" i="4"/>
  <c r="H27" i="4"/>
  <c r="P27" i="4"/>
  <c r="Z23" i="4"/>
  <c r="R23" i="4"/>
  <c r="L23" i="4"/>
  <c r="V23" i="4"/>
  <c r="T23" i="4"/>
  <c r="X23" i="4"/>
  <c r="P23" i="4"/>
  <c r="H23" i="4"/>
  <c r="N23" i="4"/>
  <c r="AB23" i="4"/>
  <c r="F23" i="4"/>
  <c r="AB26" i="4"/>
  <c r="T26" i="4"/>
  <c r="N26" i="4"/>
  <c r="X26" i="4"/>
  <c r="P26" i="4"/>
  <c r="H26" i="4"/>
  <c r="R26" i="4"/>
  <c r="Z26" i="4"/>
  <c r="L26" i="4"/>
  <c r="V26" i="4"/>
  <c r="F26" i="4"/>
  <c r="AB34" i="4"/>
  <c r="T34" i="4"/>
  <c r="N34" i="4"/>
  <c r="X34" i="4"/>
  <c r="P34" i="4"/>
  <c r="Z34" i="4"/>
  <c r="L34" i="4"/>
  <c r="H34" i="4"/>
  <c r="V34" i="4"/>
  <c r="R34" i="4"/>
  <c r="F34" i="4"/>
  <c r="V29" i="4"/>
  <c r="Z29" i="4"/>
  <c r="R29" i="4"/>
  <c r="L29" i="4"/>
  <c r="H29" i="4"/>
  <c r="X29" i="4"/>
  <c r="F29" i="4"/>
  <c r="AB29" i="4"/>
  <c r="T29" i="4"/>
  <c r="P29" i="4"/>
  <c r="N29" i="4"/>
  <c r="V25" i="4"/>
  <c r="Z25" i="4"/>
  <c r="R25" i="4"/>
  <c r="L25" i="4"/>
  <c r="P25" i="4"/>
  <c r="F25" i="4"/>
  <c r="AB25" i="4"/>
  <c r="N25" i="4"/>
  <c r="X25" i="4"/>
  <c r="T25" i="4"/>
  <c r="H25" i="4"/>
  <c r="V21" i="4"/>
  <c r="Z21" i="4"/>
  <c r="R21" i="4"/>
  <c r="L21" i="4"/>
  <c r="X21" i="4"/>
  <c r="F21" i="4"/>
  <c r="P21" i="4"/>
  <c r="N21" i="4"/>
  <c r="T21" i="4"/>
  <c r="AB21" i="4"/>
  <c r="H21" i="4"/>
  <c r="J32" i="4" l="1"/>
  <c r="J21" i="4"/>
  <c r="J18" i="4"/>
  <c r="J22" i="4"/>
  <c r="J33" i="4"/>
  <c r="J25" i="4"/>
  <c r="J26" i="4"/>
  <c r="J27" i="4"/>
  <c r="J24" i="4"/>
  <c r="J19" i="4"/>
  <c r="J34" i="4"/>
  <c r="J29" i="4"/>
  <c r="J23" i="4"/>
  <c r="J28" i="4"/>
  <c r="J31" i="4"/>
  <c r="J20" i="4"/>
  <c r="AI35" i="4" l="1"/>
  <c r="AH35" i="4"/>
  <c r="AI30" i="4"/>
  <c r="AH30" i="4"/>
  <c r="AH19" i="4"/>
  <c r="AI19" i="4"/>
  <c r="AI24" i="4"/>
  <c r="AI22" i="4"/>
  <c r="AI23" i="4"/>
  <c r="AI25" i="4"/>
  <c r="AH18" i="4"/>
  <c r="AI18" i="4"/>
  <c r="AH20" i="4"/>
  <c r="AI20" i="4"/>
  <c r="AH24" i="4"/>
  <c r="AH23" i="4"/>
  <c r="AH22" i="4"/>
  <c r="AH25" i="4"/>
  <c r="AH34" i="4"/>
  <c r="AH33" i="4"/>
  <c r="AH32" i="4"/>
  <c r="AH28" i="4"/>
  <c r="AH27" i="4"/>
  <c r="AH29" i="4"/>
  <c r="AI27" i="4" l="1"/>
  <c r="AM27" i="4" s="1"/>
  <c r="AI32" i="4"/>
  <c r="AL32" i="4" s="1"/>
  <c r="AI34" i="4"/>
  <c r="AM34" i="4" s="1"/>
  <c r="AI33" i="4"/>
  <c r="AM33" i="4" s="1"/>
  <c r="AI29" i="4"/>
  <c r="AL29" i="4" s="1"/>
  <c r="AI28" i="4"/>
  <c r="AM28" i="4" s="1"/>
  <c r="AM35" i="4"/>
  <c r="AL35" i="4"/>
  <c r="AK35" i="4"/>
  <c r="AJ35" i="4"/>
  <c r="AM30" i="4"/>
  <c r="AL30" i="4"/>
  <c r="AK30" i="4"/>
  <c r="AJ30" i="4"/>
  <c r="AM25" i="4"/>
  <c r="AL18" i="4"/>
  <c r="AL25" i="4"/>
  <c r="AM20" i="4"/>
  <c r="AL20" i="4"/>
  <c r="AL24" i="4"/>
  <c r="AM18" i="4"/>
  <c r="AM19" i="4"/>
  <c r="AJ19" i="4"/>
  <c r="AK19" i="4"/>
  <c r="AJ20" i="4"/>
  <c r="AK20" i="4"/>
  <c r="AL19" i="4"/>
  <c r="AL22" i="4"/>
  <c r="AJ18" i="4"/>
  <c r="AK18" i="4"/>
  <c r="AK22" i="4"/>
  <c r="AK23" i="4"/>
  <c r="AK24" i="4"/>
  <c r="AK25" i="4"/>
  <c r="AM24" i="4"/>
  <c r="AM23" i="4"/>
  <c r="AM22" i="4"/>
  <c r="AL23" i="4"/>
  <c r="AJ33" i="4"/>
  <c r="AJ34" i="4"/>
  <c r="AJ32" i="4"/>
  <c r="AJ28" i="4"/>
  <c r="AJ29" i="4"/>
  <c r="AJ27" i="4"/>
  <c r="AJ24" i="4"/>
  <c r="AJ25" i="4"/>
  <c r="AJ22" i="4"/>
  <c r="AJ23" i="4"/>
  <c r="AL33" i="4" l="1"/>
  <c r="AL28" i="4"/>
  <c r="AL27" i="4"/>
  <c r="AN23" i="4"/>
  <c r="AN25" i="4"/>
  <c r="AN24" i="4"/>
  <c r="AN18" i="4"/>
  <c r="AN22" i="4"/>
  <c r="AN20" i="4"/>
  <c r="AN35" i="4"/>
  <c r="AN30" i="4"/>
  <c r="AN19" i="4"/>
  <c r="AM29" i="4"/>
  <c r="AM32" i="4"/>
  <c r="AK27" i="4"/>
  <c r="AN27" i="4" s="1"/>
  <c r="AL34" i="4"/>
  <c r="AK28" i="4"/>
  <c r="AK29" i="4"/>
  <c r="AK32" i="4"/>
  <c r="AK34" i="4"/>
  <c r="AK33" i="4"/>
  <c r="AN33" i="4" s="1"/>
  <c r="AN28" i="4" l="1"/>
  <c r="AN32" i="4"/>
  <c r="AN29" i="4"/>
  <c r="AN34" i="4"/>
</calcChain>
</file>

<file path=xl/sharedStrings.xml><?xml version="1.0" encoding="utf-8"?>
<sst xmlns="http://schemas.openxmlformats.org/spreadsheetml/2006/main" count="854" uniqueCount="164">
  <si>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</si>
  <si>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</si>
  <si>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</si>
  <si>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</si>
  <si>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</si>
  <si>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</si>
  <si>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</si>
  <si>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</si>
  <si>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</si>
  <si>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</si>
  <si>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</si>
  <si>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</si>
  <si>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</si>
  <si>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</si>
  <si>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</si>
  <si>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</si>
  <si>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</si>
  <si>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</si>
  <si>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</si>
  <si>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</si>
  <si>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</si>
  <si>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</si>
  <si>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</si>
  <si>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</si>
  <si>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</si>
  <si>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</si>
  <si>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</si>
  <si>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</si>
  <si>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</si>
  <si>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</si>
  <si>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</si>
  <si>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</si>
  <si>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</si>
  <si>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</si>
  <si>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</si>
  <si>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</si>
  <si>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</si>
  <si>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</si>
  <si>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</si>
  <si>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</si>
  <si>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</si>
  <si>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</si>
  <si>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</si>
  <si>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</si>
  <si>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</si>
  <si>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</si>
  <si>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</si>
  <si>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</si>
  <si>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</si>
  <si>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</si>
  <si>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</si>
  <si>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</si>
  <si>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</si>
  <si>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</si>
  <si>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</si>
  <si>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</si>
  <si>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</si>
  <si>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</si>
  <si>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</si>
  <si>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</si>
  <si>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</si>
  <si>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</si>
  <si>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</si>
  <si>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</si>
  <si>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</si>
  <si>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</si>
  <si>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</si>
  <si>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</si>
  <si>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</si>
  <si>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</si>
  <si>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</si>
  <si>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</si>
  <si>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</si>
  <si>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</si>
  <si>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</si>
  <si>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</si>
  <si>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</si>
  <si>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</si>
  <si>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</si>
  <si>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</si>
  <si>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</si>
  <si>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</si>
  <si>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</si>
  <si>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</si>
  <si>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</si>
  <si>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</si>
  <si>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</si>
  <si>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</si>
  <si>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COPY BatchResults.csv values from cell A1 and paste here @cell B2</t>
  </si>
  <si>
    <t>Propane Energy Consumption (MBtu)</t>
  </si>
  <si>
    <t>Domestic Hot Water</t>
  </si>
  <si>
    <t>Indoor Lighting</t>
  </si>
  <si>
    <t>Other Ltg</t>
  </si>
  <si>
    <t>Title24Compliance</t>
  </si>
  <si>
    <t>PASS</t>
  </si>
  <si>
    <t>--</t>
  </si>
  <si>
    <t>CA 2016 Nonresidential, Vers. 2.0</t>
  </si>
  <si>
    <t>-</t>
  </si>
  <si>
    <t>TORRANCE_722955</t>
  </si>
  <si>
    <t>FAIL</t>
  </si>
  <si>
    <t>PALM-SPRINGS-INTL_722868</t>
  </si>
  <si>
    <t>Successful (141 warnings)</t>
  </si>
  <si>
    <t>Successful (88 warnings)</t>
  </si>
  <si>
    <t>x</t>
  </si>
  <si>
    <t>CBECC-Com 2016.3.0</t>
  </si>
  <si>
    <t>Basement Thermal Zone</t>
  </si>
  <si>
    <t>Perimeter_mid_ZN_1 Thermal Zone</t>
  </si>
  <si>
    <t>Core_mid Thermal Zone</t>
  </si>
  <si>
    <t>Conditioned Floor</t>
  </si>
  <si>
    <t>Total Floor</t>
  </si>
  <si>
    <t>TDV by Fuel (kTDV/ft2)</t>
  </si>
  <si>
    <t>Generation Coincident Peak Demand (kW)</t>
  </si>
  <si>
    <t>Area (SqFt)</t>
  </si>
  <si>
    <t>Proc Mtrs</t>
  </si>
  <si>
    <t>Electric</t>
  </si>
  <si>
    <t>Natural Gas</t>
  </si>
  <si>
    <t>Propane</t>
  </si>
  <si>
    <t>CBECC-Com 2016.3.0 (963)</t>
  </si>
  <si>
    <t>BEMCmpMgr 2016.3.0 (5160)</t>
  </si>
  <si>
    <t>1.11.3.f52686d8e1</t>
  </si>
  <si>
    <t>D:\Public\Documents\CBECC-Com 2016.3.0 Data\EPW\</t>
  </si>
  <si>
    <t>Perimeter_top_ZN_3 Thermal Zone</t>
  </si>
  <si>
    <t>0300006-OffMed-Baseline</t>
  </si>
  <si>
    <t>0400006-OffLrg-Baserun</t>
  </si>
  <si>
    <t>0500015-RetlMed-Baseline</t>
  </si>
  <si>
    <t>0318006-OffMed-BotOpWinNoInterlock</t>
  </si>
  <si>
    <t>0318106-OffMed-BotMidOpWinNoInterlock</t>
  </si>
  <si>
    <t>0318206-OffMed-BotMidTopOpWinNoInterlock</t>
  </si>
  <si>
    <t>0318306-OffMed-BotMidOpWinNoInterlockTopInterlock</t>
  </si>
  <si>
    <t>0418406-OffLrg-TES-ChlrPriority</t>
  </si>
  <si>
    <t>0418506-OffLrg-TES-StoPriority</t>
  </si>
  <si>
    <t>0419006-OffLrg-ActiveBeam</t>
  </si>
  <si>
    <t>0419106-OffLrg-PassiveBeam</t>
  </si>
  <si>
    <t>0418606-OffLrg-TES-StoTnkShp</t>
  </si>
  <si>
    <t>0418706-OffLrg-TES-StoTnkLoc</t>
  </si>
  <si>
    <t>0418806-OffLrg-TES-StoTnkRval</t>
  </si>
  <si>
    <t>0418906-OffLrg-TES-StoTnkVol</t>
  </si>
  <si>
    <t>0519215-RetlMed-HPWtrHtrPckgdEF2x</t>
  </si>
  <si>
    <t>0519315-RetlMed-HPWtrHtrPckgdEF3x</t>
  </si>
  <si>
    <t>0519415-RetlMed-HPWtrHtrSplitTnkCprsrOut</t>
  </si>
  <si>
    <t>0519515-RetlMed-HPWtrHtrSplitTnkCprsrIns</t>
  </si>
  <si>
    <t>0519615-RetlMed-UEFConsumerStoGas</t>
  </si>
  <si>
    <t>0519715-RetlMed-UEFConsumerInstGas</t>
  </si>
  <si>
    <t>0519815-RetlMed-UEFConsumerStoElec</t>
  </si>
  <si>
    <t>0519915-RetlMed-UEFConsumerInstElec</t>
  </si>
  <si>
    <t>0520015-RetlMed-ExtWall-MtlFrmR0</t>
  </si>
  <si>
    <t>0520115-RetlMed-ExtWall-WdFrmR0</t>
  </si>
  <si>
    <t>0520215-RetlMed-ExtWall-MtlWallSingleLyrBatt-R10</t>
  </si>
  <si>
    <t>0520315-RetlMed-ExtWall-MtlWallDoubleLyrBatt-R13-R13</t>
  </si>
  <si>
    <t>0520415-RetlMed-MiniSplitAC-EER11.2</t>
  </si>
  <si>
    <t>0520515-RetlMed-MiniSplitHP-COP3.3</t>
  </si>
  <si>
    <t>Successful (128 warnings)</t>
  </si>
  <si>
    <t>D:\Public\Documents\CBECC-Com 2016.3.0 Projects\BatchOut_170927_v3-SST_DG\</t>
  </si>
  <si>
    <t>Successful (152 warnings)</t>
  </si>
  <si>
    <t>Perimeter_hi_ZN_3 Thermal Zone</t>
  </si>
  <si>
    <t>Successful (153 warnings)</t>
  </si>
  <si>
    <t>Successful (159 warnings)</t>
  </si>
  <si>
    <t>Successful (6 severe errors, 169 warnings)</t>
  </si>
  <si>
    <t>Successful (5 severe errors, 169 warnings)</t>
  </si>
  <si>
    <t>Successful (90 warnings)</t>
  </si>
  <si>
    <t>Successful (79 warnings)</t>
  </si>
  <si>
    <t>Successful (95 warnings)</t>
  </si>
  <si>
    <t>Successful (101 warnings)</t>
  </si>
  <si>
    <t>Successful (86 warnings)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</si>
</sst>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10"/>
      <color rgb="FF9C0006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i/>
      <sz val="10"/>
      <color rgb="FF7F7F7F"/>
      <name val="Calibri"/>
      <family val="2"/>
    </font>
    <font>
      <sz val="10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3F3F76"/>
      <name val="Calibri"/>
      <family val="2"/>
    </font>
    <font>
      <sz val="10"/>
      <color rgb="FFFA7D00"/>
      <name val="Calibri"/>
      <family val="2"/>
    </font>
    <font>
      <sz val="10"/>
      <color rgb="FF9C6500"/>
      <name val="Calibri"/>
      <family val="2"/>
    </font>
    <font>
      <b/>
      <sz val="10"/>
      <color rgb="FF3F3F3F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65">
    <xf numFmtId="0" fontId="0" fillId="0" borderId="0"/>
    <xf numFmtId="9" fontId="7" fillId="0" borderId="0" applyFont="0" applyFill="0" applyBorder="0" applyAlignment="0" applyProtection="0"/>
    <xf numFmtId="0" fontId="9" fillId="0" borderId="0"/>
    <xf numFmtId="164" fontId="13" fillId="0" borderId="0" applyFont="0" applyFill="0" applyBorder="0" applyAlignment="0" applyProtection="0">
      <alignment horizontal="right"/>
    </xf>
    <xf numFmtId="2" fontId="13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13" fillId="0" borderId="0" applyFont="0" applyFill="0" applyBorder="0" applyAlignment="0" applyProtection="0">
      <alignment horizontal="right"/>
    </xf>
    <xf numFmtId="165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2" borderId="1" applyNumberFormat="0" applyFont="0" applyAlignment="0" applyProtection="0"/>
    <xf numFmtId="0" fontId="16" fillId="0" borderId="7" applyFill="0" applyProtection="0">
      <alignment horizontal="right"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" fillId="0" borderId="0" applyFill="0" applyBorder="0" applyProtection="0">
      <alignment horizontal="left" wrapText="1"/>
    </xf>
    <xf numFmtId="0" fontId="10" fillId="0" borderId="0"/>
    <xf numFmtId="0" fontId="18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0" fontId="7" fillId="0" borderId="0"/>
    <xf numFmtId="9" fontId="18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7" fillId="0" borderId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2" applyNumberFormat="0" applyAlignment="0" applyProtection="0"/>
    <xf numFmtId="0" fontId="27" fillId="8" borderId="13" applyNumberFormat="0" applyAlignment="0" applyProtection="0"/>
    <xf numFmtId="0" fontId="28" fillId="8" borderId="12" applyNumberFormat="0" applyAlignment="0" applyProtection="0"/>
    <xf numFmtId="0" fontId="29" fillId="0" borderId="14" applyNumberFormat="0" applyFill="0" applyAlignment="0" applyProtection="0"/>
    <xf numFmtId="0" fontId="30" fillId="9" borderId="15" applyNumberFormat="0" applyAlignment="0" applyProtection="0"/>
    <xf numFmtId="0" fontId="31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3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3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9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38" fillId="0" borderId="0" applyNumberForma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4" fillId="0" borderId="11" applyNumberFormat="0" applyFill="0" applyAlignment="0" applyProtection="0"/>
    <xf numFmtId="0" fontId="44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46" fillId="5" borderId="0" applyNumberFormat="0" applyBorder="0" applyAlignment="0" applyProtection="0"/>
    <xf numFmtId="0" fontId="47" fillId="6" borderId="0" applyNumberFormat="0" applyBorder="0" applyAlignment="0" applyProtection="0"/>
    <xf numFmtId="0" fontId="48" fillId="7" borderId="12" applyNumberFormat="0" applyAlignment="0" applyProtection="0"/>
    <xf numFmtId="0" fontId="49" fillId="8" borderId="13" applyNumberFormat="0" applyAlignment="0" applyProtection="0"/>
    <xf numFmtId="0" fontId="50" fillId="8" borderId="12" applyNumberFormat="0" applyAlignment="0" applyProtection="0"/>
    <xf numFmtId="0" fontId="51" fillId="0" borderId="14" applyNumberFormat="0" applyFill="0" applyAlignment="0" applyProtection="0"/>
    <xf numFmtId="0" fontId="52" fillId="9" borderId="15" applyNumberFormat="0" applyAlignment="0" applyProtection="0"/>
    <xf numFmtId="0" fontId="53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54" fillId="0" borderId="0" applyNumberFormat="0" applyFill="0" applyBorder="0" applyAlignment="0" applyProtection="0"/>
    <xf numFmtId="0" fontId="55" fillId="0" borderId="16" applyNumberFormat="0" applyFill="0" applyAlignment="0" applyProtection="0"/>
    <xf numFmtId="0" fontId="5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6" fillId="3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5" fillId="2" borderId="1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2" applyNumberFormat="0" applyAlignment="0" applyProtection="0"/>
    <xf numFmtId="0" fontId="27" fillId="8" borderId="13" applyNumberFormat="0" applyAlignment="0" applyProtection="0"/>
    <xf numFmtId="0" fontId="28" fillId="8" borderId="12" applyNumberFormat="0" applyAlignment="0" applyProtection="0"/>
    <xf numFmtId="0" fontId="29" fillId="0" borderId="14" applyNumberFormat="0" applyFill="0" applyAlignment="0" applyProtection="0"/>
    <xf numFmtId="0" fontId="30" fillId="9" borderId="15" applyNumberFormat="0" applyAlignment="0" applyProtection="0"/>
    <xf numFmtId="0" fontId="31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3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3" fillId="3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2" applyNumberFormat="0" applyAlignment="0" applyProtection="0"/>
    <xf numFmtId="0" fontId="27" fillId="8" borderId="13" applyNumberFormat="0" applyAlignment="0" applyProtection="0"/>
    <xf numFmtId="0" fontId="28" fillId="8" borderId="12" applyNumberFormat="0" applyAlignment="0" applyProtection="0"/>
    <xf numFmtId="0" fontId="29" fillId="0" borderId="14" applyNumberFormat="0" applyFill="0" applyAlignment="0" applyProtection="0"/>
    <xf numFmtId="0" fontId="30" fillId="9" borderId="15" applyNumberFormat="0" applyAlignment="0" applyProtection="0"/>
    <xf numFmtId="0" fontId="31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3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8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9" borderId="0" applyNumberFormat="0" applyBorder="0" applyAlignment="0" applyProtection="0"/>
    <xf numFmtId="0" fontId="59" fillId="23" borderId="0" applyNumberFormat="0" applyBorder="0" applyAlignment="0" applyProtection="0"/>
    <xf numFmtId="0" fontId="59" fillId="27" borderId="0" applyNumberFormat="0" applyBorder="0" applyAlignment="0" applyProtection="0"/>
    <xf numFmtId="0" fontId="59" fillId="31" borderId="0" applyNumberFormat="0" applyBorder="0" applyAlignment="0" applyProtection="0"/>
    <xf numFmtId="0" fontId="59" fillId="12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60" fillId="13" borderId="0" applyNumberFormat="0" applyBorder="0" applyAlignment="0" applyProtection="0"/>
    <xf numFmtId="0" fontId="60" fillId="17" borderId="0" applyNumberFormat="0" applyBorder="0" applyAlignment="0" applyProtection="0"/>
    <xf numFmtId="0" fontId="60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9" borderId="0" applyNumberFormat="0" applyBorder="0" applyAlignment="0" applyProtection="0"/>
    <xf numFmtId="0" fontId="60" fillId="33" borderId="0" applyNumberFormat="0" applyBorder="0" applyAlignment="0" applyProtection="0"/>
    <xf numFmtId="0" fontId="60" fillId="10" borderId="0" applyNumberFormat="0" applyBorder="0" applyAlignment="0" applyProtection="0"/>
    <xf numFmtId="0" fontId="60" fillId="14" borderId="0" applyNumberFormat="0" applyBorder="0" applyAlignment="0" applyProtection="0"/>
    <xf numFmtId="0" fontId="60" fillId="18" borderId="0" applyNumberFormat="0" applyBorder="0" applyAlignment="0" applyProtection="0"/>
    <xf numFmtId="0" fontId="60" fillId="22" borderId="0" applyNumberFormat="0" applyBorder="0" applyAlignment="0" applyProtection="0"/>
    <xf numFmtId="0" fontId="60" fillId="26" borderId="0" applyNumberFormat="0" applyBorder="0" applyAlignment="0" applyProtection="0"/>
    <xf numFmtId="0" fontId="60" fillId="30" borderId="0" applyNumberFormat="0" applyBorder="0" applyAlignment="0" applyProtection="0"/>
    <xf numFmtId="0" fontId="61" fillId="5" borderId="0" applyNumberFormat="0" applyBorder="0" applyAlignment="0" applyProtection="0"/>
    <xf numFmtId="0" fontId="62" fillId="8" borderId="12" applyNumberFormat="0" applyAlignment="0" applyProtection="0"/>
    <xf numFmtId="0" fontId="63" fillId="9" borderId="15" applyNumberFormat="0" applyAlignment="0" applyProtection="0"/>
    <xf numFmtId="0" fontId="64" fillId="0" borderId="0" applyNumberFormat="0" applyFill="0" applyBorder="0" applyAlignment="0" applyProtection="0"/>
    <xf numFmtId="0" fontId="65" fillId="4" borderId="0" applyNumberFormat="0" applyBorder="0" applyAlignment="0" applyProtection="0"/>
    <xf numFmtId="0" fontId="66" fillId="0" borderId="9" applyNumberFormat="0" applyFill="0" applyAlignment="0" applyProtection="0"/>
    <xf numFmtId="0" fontId="67" fillId="0" borderId="10" applyNumberFormat="0" applyFill="0" applyAlignment="0" applyProtection="0"/>
    <xf numFmtId="0" fontId="68" fillId="0" borderId="11" applyNumberFormat="0" applyFill="0" applyAlignment="0" applyProtection="0"/>
    <xf numFmtId="0" fontId="68" fillId="0" borderId="0" applyNumberFormat="0" applyFill="0" applyBorder="0" applyAlignment="0" applyProtection="0"/>
    <xf numFmtId="0" fontId="69" fillId="7" borderId="12" applyNumberFormat="0" applyAlignment="0" applyProtection="0"/>
    <xf numFmtId="0" fontId="70" fillId="0" borderId="14" applyNumberFormat="0" applyFill="0" applyAlignment="0" applyProtection="0"/>
    <xf numFmtId="0" fontId="71" fillId="6" borderId="0" applyNumberFormat="0" applyBorder="0" applyAlignment="0" applyProtection="0"/>
    <xf numFmtId="0" fontId="59" fillId="0" borderId="0"/>
    <xf numFmtId="0" fontId="59" fillId="2" borderId="1" applyNumberFormat="0" applyFont="0" applyAlignment="0" applyProtection="0"/>
    <xf numFmtId="0" fontId="72" fillId="8" borderId="13" applyNumberFormat="0" applyAlignment="0" applyProtection="0"/>
    <xf numFmtId="0" fontId="73" fillId="0" borderId="16" applyNumberFormat="0" applyFill="0" applyAlignment="0" applyProtection="0"/>
    <xf numFmtId="0" fontId="74" fillId="0" borderId="0" applyNumberForma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7" fillId="0" borderId="0"/>
  </cellStyleXfs>
  <cellXfs count="106">
    <xf numFmtId="0" fontId="0" fillId="0" borderId="0" xfId="0"/>
    <xf numFmtId="0" fontId="10" fillId="0" borderId="0" xfId="0" applyFont="1"/>
    <xf numFmtId="0" fontId="8" fillId="0" borderId="0" xfId="0" applyFont="1"/>
    <xf numFmtId="0" fontId="10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0" fillId="0" borderId="0" xfId="0" applyFont="1" applyFill="1"/>
    <xf numFmtId="2" fontId="0" fillId="0" borderId="3" xfId="0" applyNumberFormat="1" applyFont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0" fillId="0" borderId="0" xfId="0" applyFont="1"/>
    <xf numFmtId="164" fontId="0" fillId="0" borderId="3" xfId="0" applyNumberFormat="1" applyFont="1" applyFill="1" applyBorder="1" applyAlignment="1" applyProtection="1">
      <alignment vertical="center"/>
      <protection hidden="1"/>
    </xf>
    <xf numFmtId="1" fontId="10" fillId="0" borderId="0" xfId="1" applyNumberFormat="1" applyFont="1" applyAlignment="1">
      <alignment horizontal="center"/>
    </xf>
    <xf numFmtId="10" fontId="10" fillId="0" borderId="0" xfId="1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/>
    <xf numFmtId="10" fontId="8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8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1" fontId="0" fillId="0" borderId="0" xfId="0" applyNumberFormat="1"/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3" fontId="40" fillId="0" borderId="3" xfId="149" applyNumberFormat="1" applyFont="1" applyFill="1" applyBorder="1" applyAlignment="1">
      <alignment horizontal="left" vertical="top" wrapText="1"/>
    </xf>
    <xf numFmtId="3" fontId="10" fillId="0" borderId="3" xfId="0" applyNumberFormat="1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3" fontId="10" fillId="0" borderId="3" xfId="0" applyNumberFormat="1" applyFont="1" applyFill="1" applyBorder="1" applyAlignment="1">
      <alignment horizontal="left" vertical="top" wrapText="1"/>
    </xf>
    <xf numFmtId="3" fontId="10" fillId="0" borderId="3" xfId="0" applyNumberFormat="1" applyFont="1" applyFill="1" applyBorder="1" applyAlignment="1">
      <alignment horizontal="left" vertical="top"/>
    </xf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Alignment="1">
      <alignment horizontal="right" vertical="top"/>
    </xf>
    <xf numFmtId="3" fontId="8" fillId="0" borderId="0" xfId="0" applyNumberFormat="1" applyFont="1" applyFill="1" applyBorder="1" applyAlignment="1" applyProtection="1">
      <alignment horizontal="right" vertical="center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41" fillId="0" borderId="0" xfId="0" applyFont="1" applyFill="1" applyBorder="1" applyAlignment="1" applyProtection="1">
      <alignment horizontal="center" wrapText="1"/>
      <protection hidden="1"/>
    </xf>
    <xf numFmtId="2" fontId="0" fillId="0" borderId="3" xfId="0" applyNumberFormat="1" applyFont="1" applyFill="1" applyBorder="1" applyAlignment="1" applyProtection="1">
      <alignment vertical="center"/>
      <protection hidden="1"/>
    </xf>
    <xf numFmtId="3" fontId="8" fillId="0" borderId="0" xfId="0" applyNumberFormat="1" applyFont="1" applyFill="1" applyBorder="1" applyAlignment="1" applyProtection="1">
      <alignment horizontal="right" vertical="center"/>
      <protection hidden="1"/>
    </xf>
    <xf numFmtId="10" fontId="7" fillId="0" borderId="3" xfId="1" applyNumberFormat="1" applyFont="1" applyBorder="1" applyAlignment="1" applyProtection="1">
      <alignment vertical="center"/>
      <protection hidden="1"/>
    </xf>
    <xf numFmtId="10" fontId="0" fillId="0" borderId="3" xfId="0" applyNumberFormat="1" applyFont="1" applyFill="1" applyBorder="1" applyAlignment="1" applyProtection="1">
      <alignment vertical="center"/>
      <protection hidden="1"/>
    </xf>
    <xf numFmtId="46" fontId="0" fillId="0" borderId="0" xfId="0" applyNumberFormat="1"/>
    <xf numFmtId="0" fontId="11" fillId="0" borderId="6" xfId="0" applyFont="1" applyBorder="1" applyAlignment="1" applyProtection="1">
      <alignment horizontal="center" vertical="center" wrapText="1"/>
      <protection hidden="1"/>
    </xf>
    <xf numFmtId="2" fontId="0" fillId="35" borderId="3" xfId="0" applyNumberFormat="1" applyFont="1" applyFill="1" applyBorder="1" applyAlignment="1" applyProtection="1">
      <alignment vertical="center"/>
      <protection hidden="1"/>
    </xf>
    <xf numFmtId="164" fontId="0" fillId="35" borderId="3" xfId="0" applyNumberFormat="1" applyFont="1" applyFill="1" applyBorder="1" applyAlignment="1" applyProtection="1">
      <alignment vertical="center"/>
      <protection hidden="1"/>
    </xf>
    <xf numFmtId="10" fontId="7" fillId="35" borderId="3" xfId="1" applyNumberFormat="1" applyFont="1" applyFill="1" applyBorder="1" applyAlignment="1" applyProtection="1">
      <alignment vertical="center"/>
      <protection hidden="1"/>
    </xf>
    <xf numFmtId="0" fontId="11" fillId="0" borderId="22" xfId="0" applyFont="1" applyBorder="1" applyAlignment="1" applyProtection="1">
      <alignment horizontal="center" vertical="top" wrapText="1"/>
      <protection hidden="1"/>
    </xf>
    <xf numFmtId="0" fontId="11" fillId="3" borderId="21" xfId="0" applyFont="1" applyFill="1" applyBorder="1" applyAlignment="1" applyProtection="1">
      <alignment horizontal="center" vertical="top" wrapText="1"/>
      <protection hidden="1"/>
    </xf>
    <xf numFmtId="0" fontId="11" fillId="0" borderId="21" xfId="0" applyFont="1" applyBorder="1" applyAlignment="1" applyProtection="1">
      <alignment horizontal="center" vertical="top" wrapText="1"/>
      <protection hidden="1"/>
    </xf>
    <xf numFmtId="0" fontId="11" fillId="3" borderId="24" xfId="0" applyFont="1" applyFill="1" applyBorder="1" applyAlignment="1" applyProtection="1">
      <alignment horizontal="center" vertical="top" wrapText="1"/>
      <protection hidden="1"/>
    </xf>
    <xf numFmtId="0" fontId="11" fillId="0" borderId="24" xfId="0" applyFont="1" applyBorder="1" applyAlignment="1" applyProtection="1">
      <alignment horizontal="center" vertical="top" wrapText="1"/>
      <protection hidden="1"/>
    </xf>
    <xf numFmtId="0" fontId="11" fillId="3" borderId="26" xfId="0" applyFont="1" applyFill="1" applyBorder="1" applyAlignment="1" applyProtection="1">
      <alignment horizontal="center" vertical="top" wrapText="1"/>
      <protection hidden="1"/>
    </xf>
    <xf numFmtId="0" fontId="12" fillId="35" borderId="3" xfId="66" applyFont="1" applyFill="1" applyBorder="1" applyProtection="1">
      <protection hidden="1"/>
    </xf>
    <xf numFmtId="0" fontId="9" fillId="0" borderId="3" xfId="66" applyFont="1" applyFill="1" applyBorder="1" applyProtection="1">
      <protection hidden="1"/>
    </xf>
    <xf numFmtId="0" fontId="9" fillId="0" borderId="3" xfId="37" applyFont="1" applyFill="1" applyBorder="1" applyProtection="1">
      <protection hidden="1"/>
    </xf>
    <xf numFmtId="0" fontId="10" fillId="34" borderId="19" xfId="0" applyFont="1" applyFill="1" applyBorder="1" applyAlignment="1" applyProtection="1">
      <alignment horizontal="center" vertical="center" wrapText="1"/>
      <protection hidden="1"/>
    </xf>
    <xf numFmtId="0" fontId="11" fillId="0" borderId="28" xfId="0" applyFont="1" applyFill="1" applyBorder="1" applyAlignment="1" applyProtection="1">
      <alignment horizontal="center"/>
      <protection hidden="1"/>
    </xf>
    <xf numFmtId="0" fontId="11" fillId="0" borderId="18" xfId="0" applyFont="1" applyFill="1" applyBorder="1" applyAlignment="1" applyProtection="1">
      <alignment horizontal="center"/>
      <protection hidden="1"/>
    </xf>
    <xf numFmtId="0" fontId="10" fillId="0" borderId="27" xfId="0" applyFont="1" applyFill="1" applyBorder="1" applyAlignment="1" applyProtection="1">
      <alignment horizontal="center" vertical="top" wrapText="1"/>
      <protection hidden="1"/>
    </xf>
    <xf numFmtId="0" fontId="10" fillId="0" borderId="29" xfId="0" applyFont="1" applyFill="1" applyBorder="1" applyAlignment="1" applyProtection="1">
      <alignment horizontal="center" vertical="top" wrapText="1"/>
      <protection hidden="1"/>
    </xf>
    <xf numFmtId="0" fontId="10" fillId="0" borderId="24" xfId="0" applyFont="1" applyBorder="1" applyAlignment="1" applyProtection="1">
      <alignment horizontal="center" vertical="center" wrapText="1"/>
      <protection hidden="1"/>
    </xf>
    <xf numFmtId="0" fontId="10" fillId="0" borderId="25" xfId="0" applyFont="1" applyFill="1" applyBorder="1" applyAlignment="1" applyProtection="1">
      <alignment vertical="top" wrapText="1"/>
      <protection hidden="1"/>
    </xf>
    <xf numFmtId="0" fontId="10" fillId="0" borderId="23" xfId="0" applyFont="1" applyFill="1" applyBorder="1" applyAlignment="1" applyProtection="1">
      <alignment vertical="top" wrapText="1"/>
      <protection hidden="1"/>
    </xf>
    <xf numFmtId="2" fontId="0" fillId="3" borderId="3" xfId="0" applyNumberFormat="1" applyFont="1" applyFill="1" applyBorder="1" applyAlignment="1" applyProtection="1">
      <alignment vertical="center"/>
      <protection locked="0" hidden="1"/>
    </xf>
    <xf numFmtId="10" fontId="57" fillId="36" borderId="3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0" fillId="35" borderId="20" xfId="0" applyFont="1" applyFill="1" applyBorder="1" applyAlignment="1" applyProtection="1">
      <alignment horizontal="center" vertical="center"/>
      <protection hidden="1"/>
    </xf>
    <xf numFmtId="0" fontId="58" fillId="36" borderId="24" xfId="0" applyFont="1" applyFill="1" applyBorder="1" applyAlignment="1" applyProtection="1">
      <alignment horizontal="center" vertical="top" wrapText="1"/>
      <protection hidden="1"/>
    </xf>
    <xf numFmtId="0" fontId="10" fillId="0" borderId="0" xfId="0" applyFont="1" applyFill="1" applyAlignment="1">
      <alignment horizontal="center" vertical="top"/>
    </xf>
    <xf numFmtId="2" fontId="0" fillId="36" borderId="3" xfId="0" applyNumberFormat="1" applyFont="1" applyFill="1" applyBorder="1" applyAlignment="1" applyProtection="1">
      <alignment vertical="center"/>
      <protection hidden="1"/>
    </xf>
    <xf numFmtId="0" fontId="10" fillId="0" borderId="0" xfId="0" applyFont="1" applyFill="1" applyAlignment="1" applyProtection="1">
      <alignment horizontal="center" vertical="top"/>
      <protection locked="0"/>
    </xf>
    <xf numFmtId="0" fontId="0" fillId="0" borderId="0" xfId="0" applyFill="1" applyAlignment="1">
      <alignment horizontal="center"/>
    </xf>
    <xf numFmtId="10" fontId="8" fillId="0" borderId="0" xfId="0" applyNumberFormat="1" applyFont="1" applyFill="1" applyBorder="1" applyAlignment="1" applyProtection="1">
      <alignment horizontal="center" vertical="center"/>
      <protection locked="0" hidden="1"/>
    </xf>
    <xf numFmtId="10" fontId="0" fillId="0" borderId="0" xfId="0" applyNumberFormat="1" applyFont="1" applyFill="1" applyBorder="1" applyAlignment="1" applyProtection="1">
      <alignment horizontal="center" vertical="center"/>
      <protection locked="0" hidden="1"/>
    </xf>
    <xf numFmtId="0" fontId="9" fillId="0" borderId="0" xfId="2" applyFill="1" applyAlignment="1">
      <alignment horizontal="center"/>
    </xf>
    <xf numFmtId="0" fontId="9" fillId="0" borderId="0" xfId="2" applyFill="1" applyAlignment="1">
      <alignment horizontal="center" wrapText="1"/>
    </xf>
    <xf numFmtId="0" fontId="9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 wrapText="1"/>
    </xf>
    <xf numFmtId="22" fontId="0" fillId="0" borderId="0" xfId="0" applyNumberFormat="1"/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1" xfId="0" applyFont="1" applyBorder="1" applyAlignment="1" applyProtection="1">
      <alignment horizontal="center" vertical="center" wrapText="1"/>
      <protection hidden="1"/>
    </xf>
    <xf numFmtId="0" fontId="11" fillId="0" borderId="4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top" wrapText="1"/>
      <protection hidden="1"/>
    </xf>
    <xf numFmtId="0" fontId="11" fillId="0" borderId="2" xfId="0" applyFont="1" applyBorder="1" applyAlignment="1" applyProtection="1">
      <alignment horizontal="center" vertical="top" wrapText="1"/>
      <protection hidden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18" xfId="0" applyFont="1" applyBorder="1" applyAlignment="1" applyProtection="1">
      <alignment horizontal="center" vertical="center" wrapText="1"/>
      <protection hidden="1"/>
    </xf>
    <xf numFmtId="0" fontId="11" fillId="0" borderId="29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8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 wrapText="1"/>
      <protection hidden="1"/>
    </xf>
    <xf numFmtId="0" fontId="11" fillId="0" borderId="17" xfId="0" applyFont="1" applyFill="1" applyBorder="1" applyAlignment="1" applyProtection="1">
      <alignment horizontal="center" vertical="center"/>
      <protection hidden="1"/>
    </xf>
    <xf numFmtId="0" fontId="11" fillId="0" borderId="2" xfId="0" applyFont="1" applyFill="1" applyBorder="1" applyAlignment="1" applyProtection="1">
      <alignment horizontal="center" vertical="center"/>
      <protection hidden="1"/>
    </xf>
  </cellXfs>
  <cellStyles count="1065">
    <cellStyle name="1" xfId="3"/>
    <cellStyle name="2" xfId="4"/>
    <cellStyle name="20% - Accent1" xfId="87" builtinId="30" customBuiltin="1"/>
    <cellStyle name="20% - Accent1 10" xfId="1051"/>
    <cellStyle name="20% - Accent1 11" xfId="610"/>
    <cellStyle name="20% - Accent1 12" xfId="596"/>
    <cellStyle name="20% - Accent1 2" xfId="175"/>
    <cellStyle name="20% - Accent1 2 2" xfId="275"/>
    <cellStyle name="20% - Accent1 2 2 2" xfId="347"/>
    <cellStyle name="20% - Accent1 2 2 2 2" xfId="550"/>
    <cellStyle name="20% - Accent1 2 2 2 3" xfId="881"/>
    <cellStyle name="20% - Accent1 2 2 3" xfId="478"/>
    <cellStyle name="20% - Accent1 2 2 4" xfId="698"/>
    <cellStyle name="20% - Accent1 2 3" xfId="304"/>
    <cellStyle name="20% - Accent1 2 3 2" xfId="507"/>
    <cellStyle name="20% - Accent1 2 3 3" xfId="936"/>
    <cellStyle name="20% - Accent1 2 4" xfId="435"/>
    <cellStyle name="20% - Accent1 2 4 2" xfId="810"/>
    <cellStyle name="20% - Accent1 2 5" xfId="627"/>
    <cellStyle name="20% - Accent1 3" xfId="247"/>
    <cellStyle name="20% - Accent1 3 2" xfId="712"/>
    <cellStyle name="20% - Accent1 3 2 2" xfId="895"/>
    <cellStyle name="20% - Accent1 3 3" xfId="937"/>
    <cellStyle name="20% - Accent1 3 4" xfId="824"/>
    <cellStyle name="20% - Accent1 3 5" xfId="641"/>
    <cellStyle name="20% - Accent1 4" xfId="216"/>
    <cellStyle name="20% - Accent1 4 2" xfId="330"/>
    <cellStyle name="20% - Accent1 4 2 2" xfId="533"/>
    <cellStyle name="20% - Accent1 4 2 2 2" xfId="909"/>
    <cellStyle name="20% - Accent1 4 2 3" xfId="726"/>
    <cellStyle name="20% - Accent1 4 3" xfId="461"/>
    <cellStyle name="20% - Accent1 4 3 2" xfId="938"/>
    <cellStyle name="20% - Accent1 4 4" xfId="838"/>
    <cellStyle name="20% - Accent1 4 5" xfId="655"/>
    <cellStyle name="20% - Accent1 5" xfId="407"/>
    <cellStyle name="20% - Accent1 5 2" xfId="740"/>
    <cellStyle name="20% - Accent1 5 2 2" xfId="923"/>
    <cellStyle name="20% - Accent1 5 3" xfId="939"/>
    <cellStyle name="20% - Accent1 5 4" xfId="852"/>
    <cellStyle name="20% - Accent1 5 5" xfId="669"/>
    <cellStyle name="20% - Accent1 6" xfId="376"/>
    <cellStyle name="20% - Accent1 6 2" xfId="940"/>
    <cellStyle name="20% - Accent1 6 3" xfId="866"/>
    <cellStyle name="20% - Accent1 6 4" xfId="683"/>
    <cellStyle name="20% - Accent1 7" xfId="582"/>
    <cellStyle name="20% - Accent1 7 2" xfId="752"/>
    <cellStyle name="20% - Accent1 8" xfId="795"/>
    <cellStyle name="20% - Accent1 8 2" xfId="942"/>
    <cellStyle name="20% - Accent1 8 3" xfId="941"/>
    <cellStyle name="20% - Accent1 9" xfId="943"/>
    <cellStyle name="20% - Accent2" xfId="91" builtinId="34" customBuiltin="1"/>
    <cellStyle name="20% - Accent2 10" xfId="1053"/>
    <cellStyle name="20% - Accent2 11" xfId="612"/>
    <cellStyle name="20% - Accent2 12" xfId="598"/>
    <cellStyle name="20% - Accent2 2" xfId="179"/>
    <cellStyle name="20% - Accent2 2 2" xfId="277"/>
    <cellStyle name="20% - Accent2 2 2 2" xfId="349"/>
    <cellStyle name="20% - Accent2 2 2 2 2" xfId="552"/>
    <cellStyle name="20% - Accent2 2 2 2 3" xfId="883"/>
    <cellStyle name="20% - Accent2 2 2 3" xfId="480"/>
    <cellStyle name="20% - Accent2 2 2 4" xfId="700"/>
    <cellStyle name="20% - Accent2 2 3" xfId="306"/>
    <cellStyle name="20% - Accent2 2 3 2" xfId="509"/>
    <cellStyle name="20% - Accent2 2 3 3" xfId="944"/>
    <cellStyle name="20% - Accent2 2 4" xfId="437"/>
    <cellStyle name="20% - Accent2 2 4 2" xfId="812"/>
    <cellStyle name="20% - Accent2 2 5" xfId="629"/>
    <cellStyle name="20% - Accent2 3" xfId="251"/>
    <cellStyle name="20% - Accent2 3 2" xfId="714"/>
    <cellStyle name="20% - Accent2 3 2 2" xfId="897"/>
    <cellStyle name="20% - Accent2 3 3" xfId="945"/>
    <cellStyle name="20% - Accent2 3 4" xfId="826"/>
    <cellStyle name="20% - Accent2 3 5" xfId="643"/>
    <cellStyle name="20% - Accent2 4" xfId="218"/>
    <cellStyle name="20% - Accent2 4 2" xfId="332"/>
    <cellStyle name="20% - Accent2 4 2 2" xfId="535"/>
    <cellStyle name="20% - Accent2 4 2 2 2" xfId="911"/>
    <cellStyle name="20% - Accent2 4 2 3" xfId="728"/>
    <cellStyle name="20% - Accent2 4 3" xfId="463"/>
    <cellStyle name="20% - Accent2 4 3 2" xfId="946"/>
    <cellStyle name="20% - Accent2 4 4" xfId="840"/>
    <cellStyle name="20% - Accent2 4 5" xfId="657"/>
    <cellStyle name="20% - Accent2 5" xfId="411"/>
    <cellStyle name="20% - Accent2 5 2" xfId="742"/>
    <cellStyle name="20% - Accent2 5 2 2" xfId="925"/>
    <cellStyle name="20% - Accent2 5 3" xfId="947"/>
    <cellStyle name="20% - Accent2 5 4" xfId="854"/>
    <cellStyle name="20% - Accent2 5 5" xfId="671"/>
    <cellStyle name="20% - Accent2 6" xfId="378"/>
    <cellStyle name="20% - Accent2 6 2" xfId="948"/>
    <cellStyle name="20% - Accent2 6 3" xfId="868"/>
    <cellStyle name="20% - Accent2 6 4" xfId="685"/>
    <cellStyle name="20% - Accent2 7" xfId="584"/>
    <cellStyle name="20% - Accent2 7 2" xfId="753"/>
    <cellStyle name="20% - Accent2 8" xfId="797"/>
    <cellStyle name="20% - Accent2 8 2" xfId="950"/>
    <cellStyle name="20% - Accent2 8 3" xfId="949"/>
    <cellStyle name="20% - Accent2 9" xfId="951"/>
    <cellStyle name="20% - Accent3" xfId="95" builtinId="38" customBuiltin="1"/>
    <cellStyle name="20% - Accent3 10" xfId="1055"/>
    <cellStyle name="20% - Accent3 11" xfId="614"/>
    <cellStyle name="20% - Accent3 12" xfId="600"/>
    <cellStyle name="20% - Accent3 2" xfId="183"/>
    <cellStyle name="20% - Accent3 2 2" xfId="279"/>
    <cellStyle name="20% - Accent3 2 2 2" xfId="351"/>
    <cellStyle name="20% - Accent3 2 2 2 2" xfId="554"/>
    <cellStyle name="20% - Accent3 2 2 2 3" xfId="885"/>
    <cellStyle name="20% - Accent3 2 2 3" xfId="482"/>
    <cellStyle name="20% - Accent3 2 2 4" xfId="702"/>
    <cellStyle name="20% - Accent3 2 3" xfId="308"/>
    <cellStyle name="20% - Accent3 2 3 2" xfId="511"/>
    <cellStyle name="20% - Accent3 2 3 3" xfId="952"/>
    <cellStyle name="20% - Accent3 2 4" xfId="439"/>
    <cellStyle name="20% - Accent3 2 4 2" xfId="814"/>
    <cellStyle name="20% - Accent3 2 5" xfId="631"/>
    <cellStyle name="20% - Accent3 3" xfId="255"/>
    <cellStyle name="20% - Accent3 3 2" xfId="716"/>
    <cellStyle name="20% - Accent3 3 2 2" xfId="899"/>
    <cellStyle name="20% - Accent3 3 3" xfId="953"/>
    <cellStyle name="20% - Accent3 3 4" xfId="828"/>
    <cellStyle name="20% - Accent3 3 5" xfId="645"/>
    <cellStyle name="20% - Accent3 4" xfId="220"/>
    <cellStyle name="20% - Accent3 4 2" xfId="334"/>
    <cellStyle name="20% - Accent3 4 2 2" xfId="537"/>
    <cellStyle name="20% - Accent3 4 2 2 2" xfId="913"/>
    <cellStyle name="20% - Accent3 4 2 3" xfId="730"/>
    <cellStyle name="20% - Accent3 4 3" xfId="465"/>
    <cellStyle name="20% - Accent3 4 3 2" xfId="954"/>
    <cellStyle name="20% - Accent3 4 4" xfId="842"/>
    <cellStyle name="20% - Accent3 4 5" xfId="659"/>
    <cellStyle name="20% - Accent3 5" xfId="415"/>
    <cellStyle name="20% - Accent3 5 2" xfId="744"/>
    <cellStyle name="20% - Accent3 5 2 2" xfId="927"/>
    <cellStyle name="20% - Accent3 5 3" xfId="955"/>
    <cellStyle name="20% - Accent3 5 4" xfId="856"/>
    <cellStyle name="20% - Accent3 5 5" xfId="673"/>
    <cellStyle name="20% - Accent3 6" xfId="380"/>
    <cellStyle name="20% - Accent3 6 2" xfId="956"/>
    <cellStyle name="20% - Accent3 6 3" xfId="870"/>
    <cellStyle name="20% - Accent3 6 4" xfId="687"/>
    <cellStyle name="20% - Accent3 7" xfId="586"/>
    <cellStyle name="20% - Accent3 7 2" xfId="754"/>
    <cellStyle name="20% - Accent3 8" xfId="799"/>
    <cellStyle name="20% - Accent3 8 2" xfId="958"/>
    <cellStyle name="20% - Accent3 8 3" xfId="957"/>
    <cellStyle name="20% - Accent3 9" xfId="959"/>
    <cellStyle name="20% - Accent4" xfId="99" builtinId="42" customBuiltin="1"/>
    <cellStyle name="20% - Accent4 10" xfId="1057"/>
    <cellStyle name="20% - Accent4 11" xfId="616"/>
    <cellStyle name="20% - Accent4 12" xfId="602"/>
    <cellStyle name="20% - Accent4 2" xfId="187"/>
    <cellStyle name="20% - Accent4 2 2" xfId="281"/>
    <cellStyle name="20% - Accent4 2 2 2" xfId="353"/>
    <cellStyle name="20% - Accent4 2 2 2 2" xfId="556"/>
    <cellStyle name="20% - Accent4 2 2 2 3" xfId="887"/>
    <cellStyle name="20% - Accent4 2 2 3" xfId="484"/>
    <cellStyle name="20% - Accent4 2 2 4" xfId="704"/>
    <cellStyle name="20% - Accent4 2 3" xfId="310"/>
    <cellStyle name="20% - Accent4 2 3 2" xfId="513"/>
    <cellStyle name="20% - Accent4 2 3 3" xfId="960"/>
    <cellStyle name="20% - Accent4 2 4" xfId="441"/>
    <cellStyle name="20% - Accent4 2 4 2" xfId="816"/>
    <cellStyle name="20% - Accent4 2 5" xfId="633"/>
    <cellStyle name="20% - Accent4 3" xfId="259"/>
    <cellStyle name="20% - Accent4 3 2" xfId="718"/>
    <cellStyle name="20% - Accent4 3 2 2" xfId="901"/>
    <cellStyle name="20% - Accent4 3 3" xfId="961"/>
    <cellStyle name="20% - Accent4 3 4" xfId="830"/>
    <cellStyle name="20% - Accent4 3 5" xfId="647"/>
    <cellStyle name="20% - Accent4 4" xfId="222"/>
    <cellStyle name="20% - Accent4 4 2" xfId="336"/>
    <cellStyle name="20% - Accent4 4 2 2" xfId="539"/>
    <cellStyle name="20% - Accent4 4 2 2 2" xfId="915"/>
    <cellStyle name="20% - Accent4 4 2 3" xfId="732"/>
    <cellStyle name="20% - Accent4 4 3" xfId="467"/>
    <cellStyle name="20% - Accent4 4 3 2" xfId="962"/>
    <cellStyle name="20% - Accent4 4 4" xfId="844"/>
    <cellStyle name="20% - Accent4 4 5" xfId="661"/>
    <cellStyle name="20% - Accent4 5" xfId="419"/>
    <cellStyle name="20% - Accent4 5 2" xfId="746"/>
    <cellStyle name="20% - Accent4 5 2 2" xfId="929"/>
    <cellStyle name="20% - Accent4 5 3" xfId="963"/>
    <cellStyle name="20% - Accent4 5 4" xfId="858"/>
    <cellStyle name="20% - Accent4 5 5" xfId="675"/>
    <cellStyle name="20% - Accent4 6" xfId="382"/>
    <cellStyle name="20% - Accent4 6 2" xfId="964"/>
    <cellStyle name="20% - Accent4 6 3" xfId="872"/>
    <cellStyle name="20% - Accent4 6 4" xfId="689"/>
    <cellStyle name="20% - Accent4 7" xfId="588"/>
    <cellStyle name="20% - Accent4 7 2" xfId="755"/>
    <cellStyle name="20% - Accent4 8" xfId="801"/>
    <cellStyle name="20% - Accent4 8 2" xfId="966"/>
    <cellStyle name="20% - Accent4 8 3" xfId="965"/>
    <cellStyle name="20% - Accent4 9" xfId="967"/>
    <cellStyle name="20% - Accent5" xfId="103" builtinId="46" customBuiltin="1"/>
    <cellStyle name="20% - Accent5 10" xfId="1059"/>
    <cellStyle name="20% - Accent5 11" xfId="618"/>
    <cellStyle name="20% - Accent5 12" xfId="604"/>
    <cellStyle name="20% - Accent5 2" xfId="191"/>
    <cellStyle name="20% - Accent5 2 2" xfId="283"/>
    <cellStyle name="20% - Accent5 2 2 2" xfId="355"/>
    <cellStyle name="20% - Accent5 2 2 2 2" xfId="558"/>
    <cellStyle name="20% - Accent5 2 2 2 3" xfId="889"/>
    <cellStyle name="20% - Accent5 2 2 3" xfId="486"/>
    <cellStyle name="20% - Accent5 2 2 4" xfId="706"/>
    <cellStyle name="20% - Accent5 2 3" xfId="312"/>
    <cellStyle name="20% - Accent5 2 3 2" xfId="515"/>
    <cellStyle name="20% - Accent5 2 3 3" xfId="968"/>
    <cellStyle name="20% - Accent5 2 4" xfId="443"/>
    <cellStyle name="20% - Accent5 2 4 2" xfId="818"/>
    <cellStyle name="20% - Accent5 2 5" xfId="635"/>
    <cellStyle name="20% - Accent5 3" xfId="263"/>
    <cellStyle name="20% - Accent5 3 2" xfId="720"/>
    <cellStyle name="20% - Accent5 3 2 2" xfId="903"/>
    <cellStyle name="20% - Accent5 3 3" xfId="969"/>
    <cellStyle name="20% - Accent5 3 4" xfId="832"/>
    <cellStyle name="20% - Accent5 3 5" xfId="649"/>
    <cellStyle name="20% - Accent5 4" xfId="224"/>
    <cellStyle name="20% - Accent5 4 2" xfId="338"/>
    <cellStyle name="20% - Accent5 4 2 2" xfId="541"/>
    <cellStyle name="20% - Accent5 4 2 2 2" xfId="917"/>
    <cellStyle name="20% - Accent5 4 2 3" xfId="734"/>
    <cellStyle name="20% - Accent5 4 3" xfId="469"/>
    <cellStyle name="20% - Accent5 4 3 2" xfId="970"/>
    <cellStyle name="20% - Accent5 4 4" xfId="846"/>
    <cellStyle name="20% - Accent5 4 5" xfId="663"/>
    <cellStyle name="20% - Accent5 5" xfId="423"/>
    <cellStyle name="20% - Accent5 5 2" xfId="748"/>
    <cellStyle name="20% - Accent5 5 2 2" xfId="931"/>
    <cellStyle name="20% - Accent5 5 3" xfId="971"/>
    <cellStyle name="20% - Accent5 5 4" xfId="860"/>
    <cellStyle name="20% - Accent5 5 5" xfId="677"/>
    <cellStyle name="20% - Accent5 6" xfId="384"/>
    <cellStyle name="20% - Accent5 6 2" xfId="972"/>
    <cellStyle name="20% - Accent5 6 3" xfId="874"/>
    <cellStyle name="20% - Accent5 6 4" xfId="691"/>
    <cellStyle name="20% - Accent5 7" xfId="590"/>
    <cellStyle name="20% - Accent5 7 2" xfId="756"/>
    <cellStyle name="20% - Accent5 8" xfId="803"/>
    <cellStyle name="20% - Accent5 8 2" xfId="974"/>
    <cellStyle name="20% - Accent5 8 3" xfId="973"/>
    <cellStyle name="20% - Accent5 9" xfId="975"/>
    <cellStyle name="20% - Accent6" xfId="107" builtinId="50" customBuiltin="1"/>
    <cellStyle name="20% - Accent6 10" xfId="1061"/>
    <cellStyle name="20% - Accent6 11" xfId="620"/>
    <cellStyle name="20% - Accent6 12" xfId="606"/>
    <cellStyle name="20% - Accent6 2" xfId="195"/>
    <cellStyle name="20% - Accent6 2 2" xfId="285"/>
    <cellStyle name="20% - Accent6 2 2 2" xfId="357"/>
    <cellStyle name="20% - Accent6 2 2 2 2" xfId="560"/>
    <cellStyle name="20% - Accent6 2 2 2 3" xfId="891"/>
    <cellStyle name="20% - Accent6 2 2 3" xfId="488"/>
    <cellStyle name="20% - Accent6 2 2 4" xfId="708"/>
    <cellStyle name="20% - Accent6 2 3" xfId="314"/>
    <cellStyle name="20% - Accent6 2 3 2" xfId="517"/>
    <cellStyle name="20% - Accent6 2 3 3" xfId="976"/>
    <cellStyle name="20% - Accent6 2 4" xfId="445"/>
    <cellStyle name="20% - Accent6 2 4 2" xfId="820"/>
    <cellStyle name="20% - Accent6 2 5" xfId="637"/>
    <cellStyle name="20% - Accent6 3" xfId="267"/>
    <cellStyle name="20% - Accent6 3 2" xfId="722"/>
    <cellStyle name="20% - Accent6 3 2 2" xfId="905"/>
    <cellStyle name="20% - Accent6 3 3" xfId="977"/>
    <cellStyle name="20% - Accent6 3 4" xfId="834"/>
    <cellStyle name="20% - Accent6 3 5" xfId="651"/>
    <cellStyle name="20% - Accent6 4" xfId="226"/>
    <cellStyle name="20% - Accent6 4 2" xfId="340"/>
    <cellStyle name="20% - Accent6 4 2 2" xfId="543"/>
    <cellStyle name="20% - Accent6 4 2 2 2" xfId="919"/>
    <cellStyle name="20% - Accent6 4 2 3" xfId="736"/>
    <cellStyle name="20% - Accent6 4 3" xfId="471"/>
    <cellStyle name="20% - Accent6 4 3 2" xfId="978"/>
    <cellStyle name="20% - Accent6 4 4" xfId="848"/>
    <cellStyle name="20% - Accent6 4 5" xfId="665"/>
    <cellStyle name="20% - Accent6 5" xfId="427"/>
    <cellStyle name="20% - Accent6 5 2" xfId="750"/>
    <cellStyle name="20% - Accent6 5 2 2" xfId="933"/>
    <cellStyle name="20% - Accent6 5 3" xfId="979"/>
    <cellStyle name="20% - Accent6 5 4" xfId="862"/>
    <cellStyle name="20% - Accent6 5 5" xfId="679"/>
    <cellStyle name="20% - Accent6 6" xfId="386"/>
    <cellStyle name="20% - Accent6 6 2" xfId="980"/>
    <cellStyle name="20% - Accent6 6 3" xfId="876"/>
    <cellStyle name="20% - Accent6 6 4" xfId="693"/>
    <cellStyle name="20% - Accent6 7" xfId="592"/>
    <cellStyle name="20% - Accent6 7 2" xfId="757"/>
    <cellStyle name="20% - Accent6 8" xfId="805"/>
    <cellStyle name="20% - Accent6 8 2" xfId="982"/>
    <cellStyle name="20% - Accent6 8 3" xfId="981"/>
    <cellStyle name="20% - Accent6 9" xfId="983"/>
    <cellStyle name="40% - Accent1" xfId="88" builtinId="31" customBuiltin="1"/>
    <cellStyle name="40% - Accent1 10" xfId="1052"/>
    <cellStyle name="40% - Accent1 11" xfId="611"/>
    <cellStyle name="40% - Accent1 12" xfId="597"/>
    <cellStyle name="40% - Accent1 2" xfId="176"/>
    <cellStyle name="40% - Accent1 2 2" xfId="276"/>
    <cellStyle name="40% - Accent1 2 2 2" xfId="348"/>
    <cellStyle name="40% - Accent1 2 2 2 2" xfId="551"/>
    <cellStyle name="40% - Accent1 2 2 2 3" xfId="882"/>
    <cellStyle name="40% - Accent1 2 2 3" xfId="479"/>
    <cellStyle name="40% - Accent1 2 2 4" xfId="699"/>
    <cellStyle name="40% - Accent1 2 3" xfId="305"/>
    <cellStyle name="40% - Accent1 2 3 2" xfId="508"/>
    <cellStyle name="40% - Accent1 2 3 3" xfId="984"/>
    <cellStyle name="40% - Accent1 2 4" xfId="436"/>
    <cellStyle name="40% - Accent1 2 4 2" xfId="811"/>
    <cellStyle name="40% - Accent1 2 5" xfId="628"/>
    <cellStyle name="40% - Accent1 3" xfId="248"/>
    <cellStyle name="40% - Accent1 3 2" xfId="713"/>
    <cellStyle name="40% - Accent1 3 2 2" xfId="896"/>
    <cellStyle name="40% - Accent1 3 3" xfId="985"/>
    <cellStyle name="40% - Accent1 3 4" xfId="825"/>
    <cellStyle name="40% - Accent1 3 5" xfId="642"/>
    <cellStyle name="40% - Accent1 4" xfId="217"/>
    <cellStyle name="40% - Accent1 4 2" xfId="331"/>
    <cellStyle name="40% - Accent1 4 2 2" xfId="534"/>
    <cellStyle name="40% - Accent1 4 2 2 2" xfId="910"/>
    <cellStyle name="40% - Accent1 4 2 3" xfId="727"/>
    <cellStyle name="40% - Accent1 4 3" xfId="462"/>
    <cellStyle name="40% - Accent1 4 3 2" xfId="986"/>
    <cellStyle name="40% - Accent1 4 4" xfId="839"/>
    <cellStyle name="40% - Accent1 4 5" xfId="656"/>
    <cellStyle name="40% - Accent1 5" xfId="408"/>
    <cellStyle name="40% - Accent1 5 2" xfId="741"/>
    <cellStyle name="40% - Accent1 5 2 2" xfId="924"/>
    <cellStyle name="40% - Accent1 5 3" xfId="987"/>
    <cellStyle name="40% - Accent1 5 4" xfId="853"/>
    <cellStyle name="40% - Accent1 5 5" xfId="670"/>
    <cellStyle name="40% - Accent1 6" xfId="377"/>
    <cellStyle name="40% - Accent1 6 2" xfId="988"/>
    <cellStyle name="40% - Accent1 6 3" xfId="867"/>
    <cellStyle name="40% - Accent1 6 4" xfId="684"/>
    <cellStyle name="40% - Accent1 7" xfId="583"/>
    <cellStyle name="40% - Accent1 7 2" xfId="758"/>
    <cellStyle name="40% - Accent1 8" xfId="796"/>
    <cellStyle name="40% - Accent1 8 2" xfId="990"/>
    <cellStyle name="40% - Accent1 8 3" xfId="989"/>
    <cellStyle name="40% - Accent1 9" xfId="991"/>
    <cellStyle name="40% - Accent2" xfId="92" builtinId="35" customBuiltin="1"/>
    <cellStyle name="40% - Accent2 10" xfId="1054"/>
    <cellStyle name="40% - Accent2 11" xfId="613"/>
    <cellStyle name="40% - Accent2 12" xfId="599"/>
    <cellStyle name="40% - Accent2 2" xfId="180"/>
    <cellStyle name="40% - Accent2 2 2" xfId="278"/>
    <cellStyle name="40% - Accent2 2 2 2" xfId="350"/>
    <cellStyle name="40% - Accent2 2 2 2 2" xfId="553"/>
    <cellStyle name="40% - Accent2 2 2 2 3" xfId="884"/>
    <cellStyle name="40% - Accent2 2 2 3" xfId="481"/>
    <cellStyle name="40% - Accent2 2 2 4" xfId="701"/>
    <cellStyle name="40% - Accent2 2 3" xfId="307"/>
    <cellStyle name="40% - Accent2 2 3 2" xfId="510"/>
    <cellStyle name="40% - Accent2 2 3 3" xfId="992"/>
    <cellStyle name="40% - Accent2 2 4" xfId="438"/>
    <cellStyle name="40% - Accent2 2 4 2" xfId="813"/>
    <cellStyle name="40% - Accent2 2 5" xfId="630"/>
    <cellStyle name="40% - Accent2 3" xfId="252"/>
    <cellStyle name="40% - Accent2 3 2" xfId="715"/>
    <cellStyle name="40% - Accent2 3 2 2" xfId="898"/>
    <cellStyle name="40% - Accent2 3 3" xfId="993"/>
    <cellStyle name="40% - Accent2 3 4" xfId="827"/>
    <cellStyle name="40% - Accent2 3 5" xfId="644"/>
    <cellStyle name="40% - Accent2 4" xfId="219"/>
    <cellStyle name="40% - Accent2 4 2" xfId="333"/>
    <cellStyle name="40% - Accent2 4 2 2" xfId="536"/>
    <cellStyle name="40% - Accent2 4 2 2 2" xfId="912"/>
    <cellStyle name="40% - Accent2 4 2 3" xfId="729"/>
    <cellStyle name="40% - Accent2 4 3" xfId="464"/>
    <cellStyle name="40% - Accent2 4 3 2" xfId="994"/>
    <cellStyle name="40% - Accent2 4 4" xfId="841"/>
    <cellStyle name="40% - Accent2 4 5" xfId="658"/>
    <cellStyle name="40% - Accent2 5" xfId="412"/>
    <cellStyle name="40% - Accent2 5 2" xfId="743"/>
    <cellStyle name="40% - Accent2 5 2 2" xfId="926"/>
    <cellStyle name="40% - Accent2 5 3" xfId="995"/>
    <cellStyle name="40% - Accent2 5 4" xfId="855"/>
    <cellStyle name="40% - Accent2 5 5" xfId="672"/>
    <cellStyle name="40% - Accent2 6" xfId="379"/>
    <cellStyle name="40% - Accent2 6 2" xfId="996"/>
    <cellStyle name="40% - Accent2 6 3" xfId="869"/>
    <cellStyle name="40% - Accent2 6 4" xfId="686"/>
    <cellStyle name="40% - Accent2 7" xfId="585"/>
    <cellStyle name="40% - Accent2 7 2" xfId="759"/>
    <cellStyle name="40% - Accent2 8" xfId="798"/>
    <cellStyle name="40% - Accent2 8 2" xfId="998"/>
    <cellStyle name="40% - Accent2 8 3" xfId="997"/>
    <cellStyle name="40% - Accent2 9" xfId="999"/>
    <cellStyle name="40% - Accent3" xfId="96" builtinId="39" customBuiltin="1"/>
    <cellStyle name="40% - Accent3 10" xfId="1056"/>
    <cellStyle name="40% - Accent3 11" xfId="615"/>
    <cellStyle name="40% - Accent3 12" xfId="601"/>
    <cellStyle name="40% - Accent3 2" xfId="184"/>
    <cellStyle name="40% - Accent3 2 2" xfId="280"/>
    <cellStyle name="40% - Accent3 2 2 2" xfId="352"/>
    <cellStyle name="40% - Accent3 2 2 2 2" xfId="555"/>
    <cellStyle name="40% - Accent3 2 2 2 3" xfId="886"/>
    <cellStyle name="40% - Accent3 2 2 3" xfId="483"/>
    <cellStyle name="40% - Accent3 2 2 4" xfId="703"/>
    <cellStyle name="40% - Accent3 2 3" xfId="309"/>
    <cellStyle name="40% - Accent3 2 3 2" xfId="512"/>
    <cellStyle name="40% - Accent3 2 3 3" xfId="1000"/>
    <cellStyle name="40% - Accent3 2 4" xfId="440"/>
    <cellStyle name="40% - Accent3 2 4 2" xfId="815"/>
    <cellStyle name="40% - Accent3 2 5" xfId="632"/>
    <cellStyle name="40% - Accent3 3" xfId="256"/>
    <cellStyle name="40% - Accent3 3 2" xfId="717"/>
    <cellStyle name="40% - Accent3 3 2 2" xfId="900"/>
    <cellStyle name="40% - Accent3 3 3" xfId="1001"/>
    <cellStyle name="40% - Accent3 3 4" xfId="829"/>
    <cellStyle name="40% - Accent3 3 5" xfId="646"/>
    <cellStyle name="40% - Accent3 4" xfId="221"/>
    <cellStyle name="40% - Accent3 4 2" xfId="335"/>
    <cellStyle name="40% - Accent3 4 2 2" xfId="538"/>
    <cellStyle name="40% - Accent3 4 2 2 2" xfId="914"/>
    <cellStyle name="40% - Accent3 4 2 3" xfId="731"/>
    <cellStyle name="40% - Accent3 4 3" xfId="466"/>
    <cellStyle name="40% - Accent3 4 3 2" xfId="1002"/>
    <cellStyle name="40% - Accent3 4 4" xfId="843"/>
    <cellStyle name="40% - Accent3 4 5" xfId="660"/>
    <cellStyle name="40% - Accent3 5" xfId="416"/>
    <cellStyle name="40% - Accent3 5 2" xfId="745"/>
    <cellStyle name="40% - Accent3 5 2 2" xfId="928"/>
    <cellStyle name="40% - Accent3 5 3" xfId="1003"/>
    <cellStyle name="40% - Accent3 5 4" xfId="857"/>
    <cellStyle name="40% - Accent3 5 5" xfId="674"/>
    <cellStyle name="40% - Accent3 6" xfId="381"/>
    <cellStyle name="40% - Accent3 6 2" xfId="1004"/>
    <cellStyle name="40% - Accent3 6 3" xfId="871"/>
    <cellStyle name="40% - Accent3 6 4" xfId="688"/>
    <cellStyle name="40% - Accent3 7" xfId="587"/>
    <cellStyle name="40% - Accent3 7 2" xfId="760"/>
    <cellStyle name="40% - Accent3 8" xfId="800"/>
    <cellStyle name="40% - Accent3 8 2" xfId="1006"/>
    <cellStyle name="40% - Accent3 8 3" xfId="1005"/>
    <cellStyle name="40% - Accent3 9" xfId="1007"/>
    <cellStyle name="40% - Accent4" xfId="100" builtinId="43" customBuiltin="1"/>
    <cellStyle name="40% - Accent4 10" xfId="1058"/>
    <cellStyle name="40% - Accent4 11" xfId="617"/>
    <cellStyle name="40% - Accent4 12" xfId="603"/>
    <cellStyle name="40% - Accent4 2" xfId="188"/>
    <cellStyle name="40% - Accent4 2 2" xfId="282"/>
    <cellStyle name="40% - Accent4 2 2 2" xfId="354"/>
    <cellStyle name="40% - Accent4 2 2 2 2" xfId="557"/>
    <cellStyle name="40% - Accent4 2 2 2 3" xfId="888"/>
    <cellStyle name="40% - Accent4 2 2 3" xfId="485"/>
    <cellStyle name="40% - Accent4 2 2 4" xfId="705"/>
    <cellStyle name="40% - Accent4 2 3" xfId="311"/>
    <cellStyle name="40% - Accent4 2 3 2" xfId="514"/>
    <cellStyle name="40% - Accent4 2 3 3" xfId="1008"/>
    <cellStyle name="40% - Accent4 2 4" xfId="442"/>
    <cellStyle name="40% - Accent4 2 4 2" xfId="817"/>
    <cellStyle name="40% - Accent4 2 5" xfId="634"/>
    <cellStyle name="40% - Accent4 3" xfId="260"/>
    <cellStyle name="40% - Accent4 3 2" xfId="719"/>
    <cellStyle name="40% - Accent4 3 2 2" xfId="902"/>
    <cellStyle name="40% - Accent4 3 3" xfId="1009"/>
    <cellStyle name="40% - Accent4 3 4" xfId="831"/>
    <cellStyle name="40% - Accent4 3 5" xfId="648"/>
    <cellStyle name="40% - Accent4 4" xfId="223"/>
    <cellStyle name="40% - Accent4 4 2" xfId="337"/>
    <cellStyle name="40% - Accent4 4 2 2" xfId="540"/>
    <cellStyle name="40% - Accent4 4 2 2 2" xfId="916"/>
    <cellStyle name="40% - Accent4 4 2 3" xfId="733"/>
    <cellStyle name="40% - Accent4 4 3" xfId="468"/>
    <cellStyle name="40% - Accent4 4 3 2" xfId="1010"/>
    <cellStyle name="40% - Accent4 4 4" xfId="845"/>
    <cellStyle name="40% - Accent4 4 5" xfId="662"/>
    <cellStyle name="40% - Accent4 5" xfId="420"/>
    <cellStyle name="40% - Accent4 5 2" xfId="747"/>
    <cellStyle name="40% - Accent4 5 2 2" xfId="930"/>
    <cellStyle name="40% - Accent4 5 3" xfId="1011"/>
    <cellStyle name="40% - Accent4 5 4" xfId="859"/>
    <cellStyle name="40% - Accent4 5 5" xfId="676"/>
    <cellStyle name="40% - Accent4 6" xfId="383"/>
    <cellStyle name="40% - Accent4 6 2" xfId="1012"/>
    <cellStyle name="40% - Accent4 6 3" xfId="873"/>
    <cellStyle name="40% - Accent4 6 4" xfId="690"/>
    <cellStyle name="40% - Accent4 7" xfId="589"/>
    <cellStyle name="40% - Accent4 7 2" xfId="761"/>
    <cellStyle name="40% - Accent4 8" xfId="802"/>
    <cellStyle name="40% - Accent4 8 2" xfId="1014"/>
    <cellStyle name="40% - Accent4 8 3" xfId="1013"/>
    <cellStyle name="40% - Accent4 9" xfId="1015"/>
    <cellStyle name="40% - Accent5" xfId="104" builtinId="47" customBuiltin="1"/>
    <cellStyle name="40% - Accent5 10" xfId="1060"/>
    <cellStyle name="40% - Accent5 11" xfId="619"/>
    <cellStyle name="40% - Accent5 12" xfId="605"/>
    <cellStyle name="40% - Accent5 2" xfId="192"/>
    <cellStyle name="40% - Accent5 2 2" xfId="284"/>
    <cellStyle name="40% - Accent5 2 2 2" xfId="356"/>
    <cellStyle name="40% - Accent5 2 2 2 2" xfId="559"/>
    <cellStyle name="40% - Accent5 2 2 2 3" xfId="890"/>
    <cellStyle name="40% - Accent5 2 2 3" xfId="487"/>
    <cellStyle name="40% - Accent5 2 2 4" xfId="707"/>
    <cellStyle name="40% - Accent5 2 3" xfId="313"/>
    <cellStyle name="40% - Accent5 2 3 2" xfId="516"/>
    <cellStyle name="40% - Accent5 2 3 3" xfId="1016"/>
    <cellStyle name="40% - Accent5 2 4" xfId="444"/>
    <cellStyle name="40% - Accent5 2 4 2" xfId="819"/>
    <cellStyle name="40% - Accent5 2 5" xfId="636"/>
    <cellStyle name="40% - Accent5 3" xfId="264"/>
    <cellStyle name="40% - Accent5 3 2" xfId="721"/>
    <cellStyle name="40% - Accent5 3 2 2" xfId="904"/>
    <cellStyle name="40% - Accent5 3 3" xfId="1017"/>
    <cellStyle name="40% - Accent5 3 4" xfId="833"/>
    <cellStyle name="40% - Accent5 3 5" xfId="650"/>
    <cellStyle name="40% - Accent5 4" xfId="225"/>
    <cellStyle name="40% - Accent5 4 2" xfId="339"/>
    <cellStyle name="40% - Accent5 4 2 2" xfId="542"/>
    <cellStyle name="40% - Accent5 4 2 2 2" xfId="918"/>
    <cellStyle name="40% - Accent5 4 2 3" xfId="735"/>
    <cellStyle name="40% - Accent5 4 3" xfId="470"/>
    <cellStyle name="40% - Accent5 4 3 2" xfId="1018"/>
    <cellStyle name="40% - Accent5 4 4" xfId="847"/>
    <cellStyle name="40% - Accent5 4 5" xfId="664"/>
    <cellStyle name="40% - Accent5 5" xfId="424"/>
    <cellStyle name="40% - Accent5 5 2" xfId="749"/>
    <cellStyle name="40% - Accent5 5 2 2" xfId="932"/>
    <cellStyle name="40% - Accent5 5 3" xfId="1019"/>
    <cellStyle name="40% - Accent5 5 4" xfId="861"/>
    <cellStyle name="40% - Accent5 5 5" xfId="678"/>
    <cellStyle name="40% - Accent5 6" xfId="385"/>
    <cellStyle name="40% - Accent5 6 2" xfId="1020"/>
    <cellStyle name="40% - Accent5 6 3" xfId="875"/>
    <cellStyle name="40% - Accent5 6 4" xfId="692"/>
    <cellStyle name="40% - Accent5 7" xfId="591"/>
    <cellStyle name="40% - Accent5 7 2" xfId="762"/>
    <cellStyle name="40% - Accent5 8" xfId="804"/>
    <cellStyle name="40% - Accent5 8 2" xfId="1022"/>
    <cellStyle name="40% - Accent5 8 3" xfId="1021"/>
    <cellStyle name="40% - Accent5 9" xfId="1023"/>
    <cellStyle name="40% - Accent6" xfId="108" builtinId="51" customBuiltin="1"/>
    <cellStyle name="40% - Accent6 10" xfId="1062"/>
    <cellStyle name="40% - Accent6 11" xfId="621"/>
    <cellStyle name="40% - Accent6 12" xfId="607"/>
    <cellStyle name="40% - Accent6 2" xfId="196"/>
    <cellStyle name="40% - Accent6 2 2" xfId="286"/>
    <cellStyle name="40% - Accent6 2 2 2" xfId="358"/>
    <cellStyle name="40% - Accent6 2 2 2 2" xfId="561"/>
    <cellStyle name="40% - Accent6 2 2 2 3" xfId="892"/>
    <cellStyle name="40% - Accent6 2 2 3" xfId="489"/>
    <cellStyle name="40% - Accent6 2 2 4" xfId="709"/>
    <cellStyle name="40% - Accent6 2 3" xfId="315"/>
    <cellStyle name="40% - Accent6 2 3 2" xfId="518"/>
    <cellStyle name="40% - Accent6 2 3 3" xfId="1024"/>
    <cellStyle name="40% - Accent6 2 4" xfId="446"/>
    <cellStyle name="40% - Accent6 2 4 2" xfId="821"/>
    <cellStyle name="40% - Accent6 2 5" xfId="638"/>
    <cellStyle name="40% - Accent6 3" xfId="268"/>
    <cellStyle name="40% - Accent6 3 2" xfId="723"/>
    <cellStyle name="40% - Accent6 3 2 2" xfId="906"/>
    <cellStyle name="40% - Accent6 3 3" xfId="1025"/>
    <cellStyle name="40% - Accent6 3 4" xfId="835"/>
    <cellStyle name="40% - Accent6 3 5" xfId="652"/>
    <cellStyle name="40% - Accent6 4" xfId="227"/>
    <cellStyle name="40% - Accent6 4 2" xfId="341"/>
    <cellStyle name="40% - Accent6 4 2 2" xfId="544"/>
    <cellStyle name="40% - Accent6 4 2 2 2" xfId="920"/>
    <cellStyle name="40% - Accent6 4 2 3" xfId="737"/>
    <cellStyle name="40% - Accent6 4 3" xfId="472"/>
    <cellStyle name="40% - Accent6 4 3 2" xfId="1026"/>
    <cellStyle name="40% - Accent6 4 4" xfId="849"/>
    <cellStyle name="40% - Accent6 4 5" xfId="666"/>
    <cellStyle name="40% - Accent6 5" xfId="428"/>
    <cellStyle name="40% - Accent6 5 2" xfId="751"/>
    <cellStyle name="40% - Accent6 5 2 2" xfId="934"/>
    <cellStyle name="40% - Accent6 5 3" xfId="1027"/>
    <cellStyle name="40% - Accent6 5 4" xfId="863"/>
    <cellStyle name="40% - Accent6 5 5" xfId="680"/>
    <cellStyle name="40% - Accent6 6" xfId="387"/>
    <cellStyle name="40% - Accent6 6 2" xfId="1028"/>
    <cellStyle name="40% - Accent6 6 3" xfId="877"/>
    <cellStyle name="40% - Accent6 6 4" xfId="694"/>
    <cellStyle name="40% - Accent6 7" xfId="593"/>
    <cellStyle name="40% - Accent6 7 2" xfId="763"/>
    <cellStyle name="40% - Accent6 8" xfId="806"/>
    <cellStyle name="40% - Accent6 8 2" xfId="1030"/>
    <cellStyle name="40% - Accent6 8 3" xfId="1029"/>
    <cellStyle name="40% - Accent6 9" xfId="1031"/>
    <cellStyle name="60% - Accent1" xfId="89" builtinId="32" customBuiltin="1"/>
    <cellStyle name="60% - Accent1 2" xfId="177"/>
    <cellStyle name="60% - Accent1 3" xfId="249"/>
    <cellStyle name="60% - Accent1 3 2" xfId="764"/>
    <cellStyle name="60% - Accent1 4" xfId="409"/>
    <cellStyle name="60% - Accent2" xfId="93" builtinId="36" customBuiltin="1"/>
    <cellStyle name="60% - Accent2 2" xfId="181"/>
    <cellStyle name="60% - Accent2 3" xfId="253"/>
    <cellStyle name="60% - Accent2 3 2" xfId="765"/>
    <cellStyle name="60% - Accent2 4" xfId="413"/>
    <cellStyle name="60% - Accent3" xfId="97" builtinId="40" customBuiltin="1"/>
    <cellStyle name="60% - Accent3 2" xfId="185"/>
    <cellStyle name="60% - Accent3 3" xfId="257"/>
    <cellStyle name="60% - Accent3 3 2" xfId="766"/>
    <cellStyle name="60% - Accent3 4" xfId="417"/>
    <cellStyle name="60% - Accent4" xfId="101" builtinId="44" customBuiltin="1"/>
    <cellStyle name="60% - Accent4 2" xfId="189"/>
    <cellStyle name="60% - Accent4 3" xfId="261"/>
    <cellStyle name="60% - Accent4 3 2" xfId="767"/>
    <cellStyle name="60% - Accent4 4" xfId="421"/>
    <cellStyle name="60% - Accent5" xfId="105" builtinId="48" customBuiltin="1"/>
    <cellStyle name="60% - Accent5 2" xfId="193"/>
    <cellStyle name="60% - Accent5 3" xfId="265"/>
    <cellStyle name="60% - Accent5 3 2" xfId="768"/>
    <cellStyle name="60% - Accent5 4" xfId="425"/>
    <cellStyle name="60% - Accent6" xfId="109" builtinId="52" customBuiltin="1"/>
    <cellStyle name="60% - Accent6 2" xfId="197"/>
    <cellStyle name="60% - Accent6 3" xfId="269"/>
    <cellStyle name="60% - Accent6 3 2" xfId="769"/>
    <cellStyle name="60% - Accent6 4" xfId="429"/>
    <cellStyle name="Accent1" xfId="86" builtinId="29" customBuiltin="1"/>
    <cellStyle name="Accent1 2" xfId="174"/>
    <cellStyle name="Accent1 3" xfId="246"/>
    <cellStyle name="Accent1 3 2" xfId="770"/>
    <cellStyle name="Accent1 4" xfId="406"/>
    <cellStyle name="Accent2" xfId="90" builtinId="33" customBuiltin="1"/>
    <cellStyle name="Accent2 2" xfId="178"/>
    <cellStyle name="Accent2 3" xfId="250"/>
    <cellStyle name="Accent2 3 2" xfId="771"/>
    <cellStyle name="Accent2 4" xfId="410"/>
    <cellStyle name="Accent3" xfId="94" builtinId="37" customBuiltin="1"/>
    <cellStyle name="Accent3 2" xfId="182"/>
    <cellStyle name="Accent3 3" xfId="254"/>
    <cellStyle name="Accent3 3 2" xfId="772"/>
    <cellStyle name="Accent3 4" xfId="414"/>
    <cellStyle name="Accent4" xfId="98" builtinId="41" customBuiltin="1"/>
    <cellStyle name="Accent4 2" xfId="186"/>
    <cellStyle name="Accent4 3" xfId="258"/>
    <cellStyle name="Accent4 3 2" xfId="773"/>
    <cellStyle name="Accent4 4" xfId="418"/>
    <cellStyle name="Accent5" xfId="102" builtinId="45" customBuiltin="1"/>
    <cellStyle name="Accent5 2" xfId="190"/>
    <cellStyle name="Accent5 3" xfId="262"/>
    <cellStyle name="Accent5 3 2" xfId="774"/>
    <cellStyle name="Accent5 4" xfId="422"/>
    <cellStyle name="Accent6" xfId="106" builtinId="49" customBuiltin="1"/>
    <cellStyle name="Accent6 2" xfId="194"/>
    <cellStyle name="Accent6 3" xfId="266"/>
    <cellStyle name="Accent6 3 2" xfId="775"/>
    <cellStyle name="Accent6 4" xfId="426"/>
    <cellStyle name="Bad" xfId="75" builtinId="27" customBuiltin="1"/>
    <cellStyle name="Bad 2" xfId="163"/>
    <cellStyle name="Bad 3" xfId="235"/>
    <cellStyle name="Bad 3 2" xfId="776"/>
    <cellStyle name="Bad 4" xfId="395"/>
    <cellStyle name="Calculation" xfId="79" builtinId="22" customBuiltin="1"/>
    <cellStyle name="Calculation 2" xfId="167"/>
    <cellStyle name="Calculation 3" xfId="239"/>
    <cellStyle name="Calculation 3 2" xfId="777"/>
    <cellStyle name="Calculation 4" xfId="399"/>
    <cellStyle name="Check Cell" xfId="81" builtinId="23" customBuiltin="1"/>
    <cellStyle name="Check Cell 2" xfId="169"/>
    <cellStyle name="Check Cell 3" xfId="241"/>
    <cellStyle name="Check Cell 3 2" xfId="778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3 2" xfId="779"/>
    <cellStyle name="Explanatory Text 4" xfId="404"/>
    <cellStyle name="Good" xfId="74" builtinId="26" customBuiltin="1"/>
    <cellStyle name="Good 2" xfId="162"/>
    <cellStyle name="Good 3" xfId="234"/>
    <cellStyle name="Good 3 2" xfId="780"/>
    <cellStyle name="Good 4" xfId="394"/>
    <cellStyle name="Heading 1" xfId="70" builtinId="16" customBuiltin="1"/>
    <cellStyle name="Heading 1 2" xfId="158"/>
    <cellStyle name="Heading 1 3" xfId="230"/>
    <cellStyle name="Heading 1 3 2" xfId="781"/>
    <cellStyle name="Heading 1 4" xfId="390"/>
    <cellStyle name="Heading 2" xfId="71" builtinId="17" customBuiltin="1"/>
    <cellStyle name="Heading 2 2" xfId="159"/>
    <cellStyle name="Heading 2 3" xfId="231"/>
    <cellStyle name="Heading 2 3 2" xfId="782"/>
    <cellStyle name="Heading 2 4" xfId="391"/>
    <cellStyle name="Heading 3" xfId="72" builtinId="18" customBuiltin="1"/>
    <cellStyle name="Heading 3 2" xfId="160"/>
    <cellStyle name="Heading 3 3" xfId="232"/>
    <cellStyle name="Heading 3 3 2" xfId="783"/>
    <cellStyle name="Heading 3 4" xfId="392"/>
    <cellStyle name="Heading 4" xfId="73" builtinId="19" customBuiltin="1"/>
    <cellStyle name="Heading 4 2" xfId="161"/>
    <cellStyle name="Heading 4 3" xfId="233"/>
    <cellStyle name="Heading 4 3 2" xfId="784"/>
    <cellStyle name="Heading 4 4" xfId="393"/>
    <cellStyle name="Hyperlink 2" xfId="11"/>
    <cellStyle name="Hyperlink 2 2" xfId="144"/>
    <cellStyle name="Hyperlink 3" xfId="12"/>
    <cellStyle name="Hyperlink 4" xfId="143"/>
    <cellStyle name="Hyperlink 5" xfId="609"/>
    <cellStyle name="Input" xfId="77" builtinId="20" customBuiltin="1"/>
    <cellStyle name="Input 2" xfId="165"/>
    <cellStyle name="Input 3" xfId="237"/>
    <cellStyle name="Input 3 2" xfId="785"/>
    <cellStyle name="Input 4" xfId="397"/>
    <cellStyle name="Linked Cell" xfId="80" builtinId="24" customBuiltin="1"/>
    <cellStyle name="Linked Cell 2" xfId="168"/>
    <cellStyle name="Linked Cell 3" xfId="240"/>
    <cellStyle name="Linked Cell 3 2" xfId="786"/>
    <cellStyle name="Linked Cell 4" xfId="400"/>
    <cellStyle name="Neutral" xfId="76" builtinId="28" customBuiltin="1"/>
    <cellStyle name="Neutral 2" xfId="164"/>
    <cellStyle name="Neutral 3" xfId="236"/>
    <cellStyle name="Neutral 3 2" xfId="787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2 3" xfId="879"/>
    <cellStyle name="Normal 11 2 3" xfId="476"/>
    <cellStyle name="Normal 11 2 4" xfId="696"/>
    <cellStyle name="Normal 11 3" xfId="302"/>
    <cellStyle name="Normal 11 3 2" xfId="505"/>
    <cellStyle name="Normal 11 3 3" xfId="1032"/>
    <cellStyle name="Normal 11 4" xfId="433"/>
    <cellStyle name="Normal 11 4 2" xfId="808"/>
    <cellStyle name="Normal 11 5" xfId="625"/>
    <cellStyle name="Normal 12" xfId="198"/>
    <cellStyle name="Normal 12 2" xfId="287"/>
    <cellStyle name="Normal 12 2 2" xfId="359"/>
    <cellStyle name="Normal 12 2 2 2" xfId="562"/>
    <cellStyle name="Normal 12 2 2 3" xfId="893"/>
    <cellStyle name="Normal 12 2 3" xfId="490"/>
    <cellStyle name="Normal 12 2 4" xfId="710"/>
    <cellStyle name="Normal 12 3" xfId="316"/>
    <cellStyle name="Normal 12 3 2" xfId="519"/>
    <cellStyle name="Normal 12 3 3" xfId="1033"/>
    <cellStyle name="Normal 12 4" xfId="447"/>
    <cellStyle name="Normal 12 4 2" xfId="822"/>
    <cellStyle name="Normal 12 5" xfId="639"/>
    <cellStyle name="Normal 13" xfId="199"/>
    <cellStyle name="Normal 13 2" xfId="288"/>
    <cellStyle name="Normal 13 2 2" xfId="360"/>
    <cellStyle name="Normal 13 2 2 2" xfId="563"/>
    <cellStyle name="Normal 13 2 2 3" xfId="907"/>
    <cellStyle name="Normal 13 2 3" xfId="491"/>
    <cellStyle name="Normal 13 2 4" xfId="724"/>
    <cellStyle name="Normal 13 3" xfId="317"/>
    <cellStyle name="Normal 13 3 2" xfId="520"/>
    <cellStyle name="Normal 13 3 3" xfId="1034"/>
    <cellStyle name="Normal 13 4" xfId="448"/>
    <cellStyle name="Normal 13 4 2" xfId="836"/>
    <cellStyle name="Normal 13 5" xfId="653"/>
    <cellStyle name="Normal 14" xfId="200"/>
    <cellStyle name="Normal 14 2" xfId="289"/>
    <cellStyle name="Normal 14 2 2" xfId="361"/>
    <cellStyle name="Normal 14 2 2 2" xfId="564"/>
    <cellStyle name="Normal 14 2 2 3" xfId="921"/>
    <cellStyle name="Normal 14 2 3" xfId="492"/>
    <cellStyle name="Normal 14 2 4" xfId="738"/>
    <cellStyle name="Normal 14 3" xfId="318"/>
    <cellStyle name="Normal 14 3 2" xfId="521"/>
    <cellStyle name="Normal 14 3 3" xfId="1035"/>
    <cellStyle name="Normal 14 4" xfId="449"/>
    <cellStyle name="Normal 14 4 2" xfId="850"/>
    <cellStyle name="Normal 14 5" xfId="667"/>
    <cellStyle name="Normal 15" xfId="202"/>
    <cellStyle name="Normal 15 2" xfId="291"/>
    <cellStyle name="Normal 15 2 2" xfId="363"/>
    <cellStyle name="Normal 15 2 2 2" xfId="566"/>
    <cellStyle name="Normal 15 2 3" xfId="494"/>
    <cellStyle name="Normal 15 2 4" xfId="1036"/>
    <cellStyle name="Normal 15 3" xfId="320"/>
    <cellStyle name="Normal 15 3 2" xfId="523"/>
    <cellStyle name="Normal 15 3 3" xfId="864"/>
    <cellStyle name="Normal 15 4" xfId="451"/>
    <cellStyle name="Normal 15 5" xfId="68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6 5" xfId="788"/>
    <cellStyle name="Normal 17" xfId="201"/>
    <cellStyle name="Normal 17 2" xfId="290"/>
    <cellStyle name="Normal 17 2 2" xfId="362"/>
    <cellStyle name="Normal 17 2 2 2" xfId="565"/>
    <cellStyle name="Normal 17 2 3" xfId="493"/>
    <cellStyle name="Normal 17 2 4" xfId="1037"/>
    <cellStyle name="Normal 17 3" xfId="319"/>
    <cellStyle name="Normal 17 3 2" xfId="522"/>
    <cellStyle name="Normal 17 3 3" xfId="935"/>
    <cellStyle name="Normal 17 4" xfId="450"/>
    <cellStyle name="Normal 17 5" xfId="793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8 5" xfId="1038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19 5" xfId="1039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0 5" xfId="1049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1 5" xfId="1063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2 5" xfId="608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3 5" xfId="1064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 9" xfId="622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35" xfId="578"/>
    <cellStyle name="Normal 36" xfId="581"/>
    <cellStyle name="Normal 37" xfId="579"/>
    <cellStyle name="Normal 38" xfId="594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2 2" xfId="878"/>
    <cellStyle name="Normal 9 2 3" xfId="695"/>
    <cellStyle name="Normal 9 3" xfId="128"/>
    <cellStyle name="Normal 9 3 2" xfId="140"/>
    <cellStyle name="Normal 9 3 3" xfId="210"/>
    <cellStyle name="Normal 9 3 4" xfId="155"/>
    <cellStyle name="Normal 9 4" xfId="1040"/>
    <cellStyle name="Normal 9 5" xfId="807"/>
    <cellStyle name="Normal 9 6" xfId="624"/>
    <cellStyle name="Normal 9_Results" xfId="125"/>
    <cellStyle name="Normal_Prototype_Scorecard-LgOffice-2008-03-13" xfId="149"/>
    <cellStyle name="Note" xfId="83" builtinId="10" customBuiltin="1"/>
    <cellStyle name="Note 10" xfId="1041"/>
    <cellStyle name="Note 11" xfId="1050"/>
    <cellStyle name="Note 12" xfId="623"/>
    <cellStyle name="Note 13" xfId="595"/>
    <cellStyle name="Note 2" xfId="25"/>
    <cellStyle name="Note 3" xfId="171"/>
    <cellStyle name="Note 3 2" xfId="274"/>
    <cellStyle name="Note 3 2 2" xfId="346"/>
    <cellStyle name="Note 3 2 2 2" xfId="549"/>
    <cellStyle name="Note 3 2 2 3" xfId="880"/>
    <cellStyle name="Note 3 2 3" xfId="477"/>
    <cellStyle name="Note 3 2 4" xfId="697"/>
    <cellStyle name="Note 3 3" xfId="303"/>
    <cellStyle name="Note 3 3 2" xfId="506"/>
    <cellStyle name="Note 3 3 3" xfId="1042"/>
    <cellStyle name="Note 3 4" xfId="434"/>
    <cellStyle name="Note 3 4 2" xfId="809"/>
    <cellStyle name="Note 3 5" xfId="626"/>
    <cellStyle name="Note 4" xfId="243"/>
    <cellStyle name="Note 4 2" xfId="711"/>
    <cellStyle name="Note 4 2 2" xfId="894"/>
    <cellStyle name="Note 4 3" xfId="1043"/>
    <cellStyle name="Note 4 4" xfId="823"/>
    <cellStyle name="Note 4 5" xfId="640"/>
    <cellStyle name="Note 5" xfId="215"/>
    <cellStyle name="Note 5 2" xfId="329"/>
    <cellStyle name="Note 5 2 2" xfId="532"/>
    <cellStyle name="Note 5 2 2 2" xfId="908"/>
    <cellStyle name="Note 5 2 3" xfId="725"/>
    <cellStyle name="Note 5 3" xfId="460"/>
    <cellStyle name="Note 5 3 2" xfId="1044"/>
    <cellStyle name="Note 5 4" xfId="837"/>
    <cellStyle name="Note 5 5" xfId="654"/>
    <cellStyle name="Note 6" xfId="403"/>
    <cellStyle name="Note 6 2" xfId="739"/>
    <cellStyle name="Note 6 2 2" xfId="922"/>
    <cellStyle name="Note 6 3" xfId="1045"/>
    <cellStyle name="Note 6 4" xfId="851"/>
    <cellStyle name="Note 6 5" xfId="668"/>
    <cellStyle name="Note 7" xfId="375"/>
    <cellStyle name="Note 7 2" xfId="1046"/>
    <cellStyle name="Note 7 3" xfId="865"/>
    <cellStyle name="Note 7 4" xfId="682"/>
    <cellStyle name="Note 8" xfId="580"/>
    <cellStyle name="Note 8 2" xfId="789"/>
    <cellStyle name="Note 9" xfId="794"/>
    <cellStyle name="Note 9 2" xfId="1048"/>
    <cellStyle name="Note 9 3" xfId="1047"/>
    <cellStyle name="NumColmHd" xfId="26"/>
    <cellStyle name="Output" xfId="78" builtinId="21" customBuiltin="1"/>
    <cellStyle name="Output 2" xfId="166"/>
    <cellStyle name="Output 3" xfId="238"/>
    <cellStyle name="Output 3 2" xfId="790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3 2" xfId="791"/>
    <cellStyle name="Total 4" xfId="405"/>
    <cellStyle name="Warning Text" xfId="82" builtinId="11" customBuiltin="1"/>
    <cellStyle name="Warning Text 2" xfId="170"/>
    <cellStyle name="Warning Text 3" xfId="242"/>
    <cellStyle name="Warning Text 3 2" xfId="792"/>
    <cellStyle name="Warning Text 4" xfId="402"/>
  </cellStyles>
  <dxfs count="1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showGridLines="0" tabSelected="1" zoomScale="70" zoomScaleNormal="70" workbookViewId="0">
      <pane xSplit="3" ySplit="4" topLeftCell="P5" activePane="bottomRight" state="frozen"/>
      <selection activeCell="B1" sqref="B1"/>
      <selection pane="topRight" activeCell="D1" sqref="D1"/>
      <selection pane="bottomLeft" activeCell="B5" sqref="B5"/>
      <selection pane="bottomRight" activeCell="AI49" sqref="AI48:AI49"/>
    </sheetView>
  </sheetViews>
  <sheetFormatPr defaultRowHeight="15" outlineLevelCol="1" x14ac:dyDescent="0.25"/>
  <cols>
    <col min="1" max="1" width="6.140625" style="82" hidden="1" customWidth="1"/>
    <col min="2" max="2" width="26" style="12" bestFit="1" customWidth="1"/>
    <col min="3" max="3" width="53.85546875" customWidth="1"/>
    <col min="4" max="4" width="14.7109375" style="1" customWidth="1"/>
    <col min="5" max="5" width="22.5703125" style="1" customWidth="1"/>
    <col min="6" max="6" width="14.7109375" style="1" customWidth="1"/>
    <col min="7" max="7" width="21" style="1" customWidth="1"/>
    <col min="8" max="8" width="14.7109375" style="1" customWidth="1"/>
    <col min="9" max="9" width="20.85546875" style="1" customWidth="1"/>
    <col min="10" max="10" width="15.28515625" style="1" customWidth="1" outlineLevel="1"/>
    <col min="11" max="11" width="21.7109375" style="1" customWidth="1" outlineLevel="1"/>
    <col min="12" max="29" width="14.7109375" style="1" customWidth="1" outlineLevel="1"/>
    <col min="30" max="30" width="14.7109375" style="5" customWidth="1" outlineLevel="1"/>
    <col min="31" max="31" width="14.7109375" style="1" customWidth="1" outlineLevel="1"/>
    <col min="32" max="32" width="14.7109375" style="5" customWidth="1" outlineLevel="1"/>
    <col min="33" max="33" width="14.7109375" style="1" customWidth="1" outlineLevel="1"/>
    <col min="34" max="36" width="14.7109375" style="1" customWidth="1"/>
    <col min="37" max="37" width="13.42578125" style="1" customWidth="1"/>
    <col min="38" max="39" width="7.7109375" style="5" hidden="1" customWidth="1"/>
    <col min="40" max="40" width="14.7109375" style="11" customWidth="1"/>
    <col min="41" max="41" width="29.28515625" style="79" customWidth="1"/>
    <col min="42" max="42" width="15.42578125" style="34" customWidth="1"/>
    <col min="43" max="44" width="17.42578125" style="20" customWidth="1"/>
    <col min="45" max="45" width="9.140625" style="20"/>
  </cols>
  <sheetData>
    <row r="1" spans="1:45" ht="15" hidden="1" customHeight="1" x14ac:dyDescent="0.25">
      <c r="B1" s="12" t="s">
        <v>0</v>
      </c>
      <c r="D1" s="1">
        <v>1</v>
      </c>
      <c r="F1" s="1">
        <v>2</v>
      </c>
      <c r="H1" s="1">
        <v>3</v>
      </c>
      <c r="J1" s="1">
        <v>4</v>
      </c>
      <c r="L1" s="1">
        <v>5</v>
      </c>
      <c r="N1" s="1">
        <v>6</v>
      </c>
      <c r="P1" s="1">
        <v>7</v>
      </c>
      <c r="R1" s="1">
        <v>8</v>
      </c>
      <c r="V1" s="1">
        <v>9</v>
      </c>
      <c r="X1" s="1">
        <v>10</v>
      </c>
      <c r="Z1" s="1">
        <v>10</v>
      </c>
      <c r="AB1" s="1">
        <v>11</v>
      </c>
      <c r="AH1" s="1">
        <v>12</v>
      </c>
      <c r="AJ1" s="1">
        <v>13</v>
      </c>
      <c r="AN1" s="10">
        <v>14</v>
      </c>
      <c r="AQ1" s="20">
        <v>16</v>
      </c>
    </row>
    <row r="2" spans="1:45" ht="27.75" customHeight="1" x14ac:dyDescent="0.25">
      <c r="B2" s="50" t="s">
        <v>87</v>
      </c>
      <c r="C2" s="87" t="s">
        <v>1</v>
      </c>
      <c r="D2" s="91" t="s">
        <v>21</v>
      </c>
      <c r="E2" s="92"/>
      <c r="F2" s="91" t="s">
        <v>27</v>
      </c>
      <c r="G2" s="92"/>
      <c r="H2" s="91" t="s">
        <v>26</v>
      </c>
      <c r="I2" s="92"/>
      <c r="J2" s="91" t="s">
        <v>20</v>
      </c>
      <c r="K2" s="92"/>
      <c r="L2" s="100" t="s">
        <v>2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89" t="s">
        <v>23</v>
      </c>
      <c r="AE2" s="104"/>
      <c r="AF2" s="104"/>
      <c r="AG2" s="105"/>
      <c r="AH2" s="100" t="s">
        <v>3</v>
      </c>
      <c r="AI2" s="101"/>
      <c r="AJ2" s="101"/>
      <c r="AK2" s="102"/>
      <c r="AL2" s="64"/>
      <c r="AM2" s="65"/>
      <c r="AN2" s="95" t="s">
        <v>22</v>
      </c>
      <c r="AP2" s="35"/>
    </row>
    <row r="3" spans="1:45" s="3" customFormat="1" ht="34.5" customHeight="1" x14ac:dyDescent="0.2">
      <c r="A3" s="82"/>
      <c r="B3" s="63" t="s">
        <v>104</v>
      </c>
      <c r="C3" s="87"/>
      <c r="D3" s="93" t="s">
        <v>4</v>
      </c>
      <c r="E3" s="94"/>
      <c r="F3" s="93" t="s">
        <v>5</v>
      </c>
      <c r="G3" s="94"/>
      <c r="H3" s="93" t="s">
        <v>6</v>
      </c>
      <c r="I3" s="94"/>
      <c r="J3" s="93" t="s">
        <v>4</v>
      </c>
      <c r="K3" s="94"/>
      <c r="L3" s="98" t="s">
        <v>7</v>
      </c>
      <c r="M3" s="99"/>
      <c r="N3" s="98" t="s">
        <v>8</v>
      </c>
      <c r="O3" s="99"/>
      <c r="P3" s="93" t="s">
        <v>9</v>
      </c>
      <c r="Q3" s="94"/>
      <c r="R3" s="93" t="s">
        <v>18</v>
      </c>
      <c r="S3" s="94"/>
      <c r="T3" s="93" t="s">
        <v>19</v>
      </c>
      <c r="U3" s="94"/>
      <c r="V3" s="93" t="s">
        <v>10</v>
      </c>
      <c r="W3" s="94"/>
      <c r="X3" s="93" t="s">
        <v>11</v>
      </c>
      <c r="Y3" s="94"/>
      <c r="Z3" s="103" t="s">
        <v>17</v>
      </c>
      <c r="AA3" s="103"/>
      <c r="AB3" s="93" t="s">
        <v>12</v>
      </c>
      <c r="AC3" s="94"/>
      <c r="AD3" s="89" t="s">
        <v>24</v>
      </c>
      <c r="AE3" s="90"/>
      <c r="AF3" s="89" t="s">
        <v>25</v>
      </c>
      <c r="AG3" s="90"/>
      <c r="AH3" s="100" t="s">
        <v>13</v>
      </c>
      <c r="AI3" s="102"/>
      <c r="AJ3" s="93" t="s">
        <v>14</v>
      </c>
      <c r="AK3" s="94"/>
      <c r="AL3" s="66"/>
      <c r="AM3" s="67"/>
      <c r="AN3" s="96"/>
      <c r="AO3" s="76"/>
      <c r="AP3" s="36" t="s">
        <v>76</v>
      </c>
      <c r="AQ3" s="14"/>
      <c r="AR3" s="14"/>
      <c r="AS3" s="14"/>
    </row>
    <row r="4" spans="1:45" s="3" customFormat="1" ht="33" customHeight="1" thickBot="1" x14ac:dyDescent="0.25">
      <c r="A4" s="83">
        <f>COUNTIF(A5:A38,"x")</f>
        <v>13</v>
      </c>
      <c r="B4" s="68"/>
      <c r="C4" s="88"/>
      <c r="D4" s="58" t="s">
        <v>15</v>
      </c>
      <c r="E4" s="57" t="s">
        <v>16</v>
      </c>
      <c r="F4" s="56" t="s">
        <v>15</v>
      </c>
      <c r="G4" s="55" t="s">
        <v>16</v>
      </c>
      <c r="H4" s="56" t="s">
        <v>15</v>
      </c>
      <c r="I4" s="55" t="s">
        <v>16</v>
      </c>
      <c r="J4" s="56" t="s">
        <v>15</v>
      </c>
      <c r="K4" s="55" t="s">
        <v>16</v>
      </c>
      <c r="L4" s="56" t="s">
        <v>15</v>
      </c>
      <c r="M4" s="55" t="s">
        <v>16</v>
      </c>
      <c r="N4" s="56" t="s">
        <v>15</v>
      </c>
      <c r="O4" s="55" t="s">
        <v>16</v>
      </c>
      <c r="P4" s="56" t="s">
        <v>15</v>
      </c>
      <c r="Q4" s="55" t="s">
        <v>16</v>
      </c>
      <c r="R4" s="56" t="s">
        <v>15</v>
      </c>
      <c r="S4" s="55" t="s">
        <v>16</v>
      </c>
      <c r="T4" s="56" t="s">
        <v>15</v>
      </c>
      <c r="U4" s="55" t="s">
        <v>16</v>
      </c>
      <c r="V4" s="56" t="s">
        <v>15</v>
      </c>
      <c r="W4" s="55" t="s">
        <v>16</v>
      </c>
      <c r="X4" s="56" t="s">
        <v>15</v>
      </c>
      <c r="Y4" s="55" t="s">
        <v>16</v>
      </c>
      <c r="Z4" s="54" t="s">
        <v>15</v>
      </c>
      <c r="AA4" s="59" t="s">
        <v>16</v>
      </c>
      <c r="AB4" s="56" t="s">
        <v>15</v>
      </c>
      <c r="AC4" s="55" t="s">
        <v>16</v>
      </c>
      <c r="AD4" s="58" t="s">
        <v>15</v>
      </c>
      <c r="AE4" s="57" t="s">
        <v>16</v>
      </c>
      <c r="AF4" s="58" t="s">
        <v>15</v>
      </c>
      <c r="AG4" s="57" t="s">
        <v>16</v>
      </c>
      <c r="AH4" s="58" t="s">
        <v>15</v>
      </c>
      <c r="AI4" s="75" t="s">
        <v>16</v>
      </c>
      <c r="AJ4" s="58" t="s">
        <v>15</v>
      </c>
      <c r="AK4" s="75" t="s">
        <v>16</v>
      </c>
      <c r="AL4" s="69"/>
      <c r="AM4" s="70"/>
      <c r="AN4" s="97"/>
      <c r="AO4" s="76"/>
      <c r="AP4" s="36"/>
      <c r="AQ4" s="14"/>
      <c r="AR4" s="14"/>
      <c r="AS4" s="14"/>
    </row>
    <row r="5" spans="1:45" s="3" customFormat="1" ht="26.25" customHeight="1" x14ac:dyDescent="0.2">
      <c r="A5" s="85"/>
      <c r="B5" s="44" t="str">
        <f>B3</f>
        <v>CBECC-Com 2016.3.0</v>
      </c>
      <c r="C5" s="60" t="s">
        <v>122</v>
      </c>
      <c r="D5" s="51">
        <f>INDEX(Sheet1!$C$5:$BW$192,MATCH($C5,Sheet1!$C$5:$C$192,0),59)</f>
        <v>107.64100000000001</v>
      </c>
      <c r="E5" s="71"/>
      <c r="F5" s="51">
        <f>(INDEX(Sheet1!$C$5:$BW$192,MATCH($C5,Sheet1!$C$5:$C$192,0),20))/$AP5</f>
        <v>3.4131551173085599</v>
      </c>
      <c r="G5" s="71"/>
      <c r="H5" s="51">
        <f>(INDEX(Sheet1!$C$5:$BW$192,MATCH($C5,Sheet1!$C$5:$C$192,0),33))/$AP5</f>
        <v>3.5503787214840064E-2</v>
      </c>
      <c r="I5" s="71"/>
      <c r="J5" s="51">
        <f t="shared" ref="J5:J38" si="0">SUM(L5,N5,P5,V5,X5,Z5,AB5)</f>
        <v>15.195722681494852</v>
      </c>
      <c r="K5" s="71"/>
      <c r="L5" s="51">
        <f>(((INDEX(Sheet1!$C$5:$BW$192,MATCH($C5,Sheet1!$C$5:$C$192,0),13))*3.4121416)+((INDEX(Sheet1!$C$5:$BW$192,MATCH($C5,Sheet1!$C$5:$C$192,0),26))*99.976))/$AP5</f>
        <v>2.4146556500041698</v>
      </c>
      <c r="M5" s="71"/>
      <c r="N5" s="51">
        <f>(((INDEX(Sheet1!$C$5:$BW$192,MATCH($C5,Sheet1!$C$5:$C$192,0),14))*3.4121416)+((INDEX(Sheet1!$C$5:$BW$192,MATCH($C5,Sheet1!$C$5:$C$192,0),27))*99.976))/$AP5</f>
        <v>5.1087575232055018</v>
      </c>
      <c r="O5" s="71"/>
      <c r="P5" s="51">
        <f>(((INDEX(Sheet1!$C$5:$BW$192,MATCH($C5,Sheet1!$C$5:$C$192,0),19))*3.4121416)+((INDEX(Sheet1!$C$5:$BW$192,MATCH($C5,Sheet1!$C$5:$C$192,0),32))*99.976))/$AP5</f>
        <v>4.990908782971518</v>
      </c>
      <c r="Q5" s="71"/>
      <c r="R5" s="51">
        <f>(((INDEX(Sheet1!$C$5:$BW$192,MATCH($C5,Sheet1!$C$5:$C$192,0),34))+(INDEX(Sheet1!$C$5:$BW$192,MATCH($C5,Sheet1!$C$5:$C$192,0),35)))*99.976)/$AP5</f>
        <v>0</v>
      </c>
      <c r="S5" s="71"/>
      <c r="T5" s="51">
        <f>(((INDEX(Sheet1!$C$5:$BW$192,MATCH($C5,Sheet1!$C$5:$C$192,0),21))+(INDEX(Sheet1!$C$5:$BW$192,MATCH($C5,Sheet1!$C$5:$C$192,0),22))+(INDEX(Sheet1!$C$5:$BW$192,MATCH($C5,Sheet1!$C$5:$C$192,0),23))+(INDEX(Sheet1!$C$5:$BW$192,MATCH($C5,Sheet1!$C$5:$C$192,0),24)))*3.4121416)/$AP5</f>
        <v>14.615038052308689</v>
      </c>
      <c r="U5" s="71"/>
      <c r="V5" s="51">
        <f>(((INDEX(Sheet1!$C$5:$BW$192,MATCH($C5,Sheet1!$C$5:$C$192,0),15))*3.4121416)+((INDEX(Sheet1!$C$5:$BW$192,MATCH($C5,Sheet1!$C$5:$C$192,0),28))*99.976))/$AP5</f>
        <v>1.4357860313389696</v>
      </c>
      <c r="W5" s="71"/>
      <c r="X5" s="51">
        <f>(((INDEX(Sheet1!$C$5:$BW$192,MATCH($C5,Sheet1!$C$5:C$192,0),17))*3.4121416)+((INDEX(Sheet1!$C$5:$BW$192,MATCH($C5,Sheet1!$C$5:C$192,0),30))*99.976))/$AP5</f>
        <v>0.1101983069515438</v>
      </c>
      <c r="Y5" s="71"/>
      <c r="Z5" s="51">
        <f>(((INDEX(Sheet1!$C$5:$BW$192,MATCH($C5,Sheet1!$C$5:C$192,0),16))*3.4121416)+((INDEX(Sheet1!$C$5:$BW$192,MATCH($C5,Sheet1!$C$5:C$192,0),29))*99.976))/$AP5</f>
        <v>0</v>
      </c>
      <c r="AA5" s="71"/>
      <c r="AB5" s="51">
        <f>(((INDEX(Sheet1!$C$5:$BW$192,MATCH($C5,Sheet1!$C$5:C$192,0),18))*3.4121416)+((INDEX(Sheet1!$C$5:$BW$192,MATCH($C5,Sheet1!$C$5:C$192,0),31))*99.976))/$AP5</f>
        <v>1.1354163870231484</v>
      </c>
      <c r="AC5" s="71"/>
      <c r="AD5" s="52">
        <f>INDEX(Sheet1!$C$5:$BW$192,MATCH($C5,Sheet1!$C$5:$C$192,0),70)+INDEX(Sheet1!$C$5:$BW$192,MATCH($C5,Sheet1!$C$5:$C$192,0),73)</f>
        <v>0</v>
      </c>
      <c r="AE5" s="71"/>
      <c r="AF5" s="52">
        <f>INDEX(Sheet1!$C$5:$BW$192,MATCH($C5,Sheet1!$C$5:$C$192,0),68)+INDEX(Sheet1!$C$5:$BW$192,MATCH($C5,Sheet1!$C$5:$C$192,0),71)</f>
        <v>0</v>
      </c>
      <c r="AG5" s="71"/>
      <c r="AH5" s="53"/>
      <c r="AI5" s="51"/>
      <c r="AJ5" s="53"/>
      <c r="AK5" s="51"/>
      <c r="AL5" s="51"/>
      <c r="AM5" s="51"/>
      <c r="AN5" s="74"/>
      <c r="AO5" s="78"/>
      <c r="AP5" s="46">
        <f>IF(ISNUMBER(SEARCH("RetlMed",C5)),Sheet3!D$2,IF(ISNUMBER(SEARCH("OffSml",C5)),Sheet3!A$2,IF(ISNUMBER(SEARCH("OffMed",C5)),Sheet3!B$2,IF(ISNUMBER(SEARCH("OffLrg",C5)),Sheet3!C$2,IF(ISNUMBER(SEARCH("RetlStrp",C5)),Sheet3!E$2)))))</f>
        <v>53627.8</v>
      </c>
      <c r="AQ5" s="14"/>
      <c r="AR5" s="14"/>
      <c r="AS5" s="14"/>
    </row>
    <row r="6" spans="1:45" s="3" customFormat="1" ht="26.25" customHeight="1" x14ac:dyDescent="0.2">
      <c r="A6" s="85"/>
      <c r="B6" s="44" t="str">
        <f t="shared" ref="B6:B38" si="1">B5</f>
        <v>CBECC-Com 2016.3.0</v>
      </c>
      <c r="C6" s="61" t="s">
        <v>125</v>
      </c>
      <c r="D6" s="45">
        <f>INDEX(Sheet1!$C$5:$BW$192,MATCH($C6,Sheet1!$C$5:$C$192,0),59)</f>
        <v>108.479</v>
      </c>
      <c r="E6" s="71"/>
      <c r="F6" s="6">
        <f>(INDEX(Sheet1!$C$5:$BW$192,MATCH($C6,Sheet1!$C$5:$C$192,0),20))/$AP6</f>
        <v>3.4018550080368763</v>
      </c>
      <c r="G6" s="71"/>
      <c r="H6" s="6">
        <f>(INDEX(Sheet1!$C$5:$BW$192,MATCH($C6,Sheet1!$C$5:$C$192,0),33))/$AP6</f>
        <v>4.0613077545601339E-2</v>
      </c>
      <c r="I6" s="71"/>
      <c r="J6" s="6">
        <f t="shared" si="0"/>
        <v>15.667948548242686</v>
      </c>
      <c r="K6" s="71"/>
      <c r="L6" s="6">
        <f>(((INDEX(Sheet1!$C$5:$BW$192,MATCH($C6,Sheet1!$C$5:$C$192,0),13))*3.4121416)+((INDEX(Sheet1!$C$5:$BW$192,MATCH($C6,Sheet1!$C$5:$C$192,0),26))*99.976))/$AP6</f>
        <v>2.9255568429784762</v>
      </c>
      <c r="M6" s="71"/>
      <c r="N6" s="6">
        <f>(((INDEX(Sheet1!$C$5:$BW$192,MATCH($C6,Sheet1!$C$5:$C$192,0),14))*3.4121416)+((INDEX(Sheet1!$C$5:$BW$192,MATCH($C6,Sheet1!$C$5:$C$192,0),27))*99.976))/$AP6</f>
        <v>5.0628638312009819</v>
      </c>
      <c r="O6" s="71"/>
      <c r="P6" s="6">
        <f>(((INDEX(Sheet1!$C$5:$BW$192,MATCH($C6,Sheet1!$C$5:$C$192,0),19))*3.4121416)+((INDEX(Sheet1!$C$5:$BW$192,MATCH($C6,Sheet1!$C$5:$C$192,0),32))*99.976))/$AP6</f>
        <v>4.990908782971518</v>
      </c>
      <c r="Q6" s="71"/>
      <c r="R6" s="6">
        <f>(((INDEX(Sheet1!$C$5:$BW$192,MATCH($C6,Sheet1!$C$5:$C$192,0),34))+(INDEX(Sheet1!$C$5:$BW$192,MATCH($C6,Sheet1!$C$5:$C$192,0),35)))*99.976)/$AP6</f>
        <v>0</v>
      </c>
      <c r="S6" s="71"/>
      <c r="T6" s="45">
        <f>(((INDEX(Sheet1!$C$5:$BW$192,MATCH($C6,Sheet1!$C$5:$C$192,0),21))+(INDEX(Sheet1!$C$5:$BW$192,MATCH($C6,Sheet1!$C$5:$C$192,0),22))+(INDEX(Sheet1!$C$5:$BW$192,MATCH($C6,Sheet1!$C$5:$C$192,0),23))+(INDEX(Sheet1!$C$5:$BW$192,MATCH($C6,Sheet1!$C$5:$C$192,0),24)))*3.4121416)/$AP6</f>
        <v>14.615038052308689</v>
      </c>
      <c r="U6" s="71"/>
      <c r="V6" s="6">
        <f>(((INDEX(Sheet1!$C$5:$BW$192,MATCH($C6,Sheet1!$C$5:$C$192,0),15))*3.4121416)+((INDEX(Sheet1!$C$5:$BW$192,MATCH($C6,Sheet1!$C$5:$C$192,0),28))*99.976))/$AP6</f>
        <v>1.4195676726921485</v>
      </c>
      <c r="W6" s="71"/>
      <c r="X6" s="6">
        <f>(((INDEX(Sheet1!$C$5:$BW$192,MATCH($C6,Sheet1!$C$5:C$192,0),17))*3.4121416)+((INDEX(Sheet1!$C$5:$BW$192,MATCH($C6,Sheet1!$C$5:C$192,0),30))*99.976))/$AP6</f>
        <v>0.13363316711944179</v>
      </c>
      <c r="Y6" s="71"/>
      <c r="Z6" s="6">
        <f>(((INDEX(Sheet1!$C$5:$BW$192,MATCH($C6,Sheet1!$C$5:C$192,0),16))*3.4121416)+((INDEX(Sheet1!$C$5:$BW$192,MATCH($C6,Sheet1!$C$5:C$192,0),29))*99.976))/$AP6</f>
        <v>0</v>
      </c>
      <c r="AA6" s="71"/>
      <c r="AB6" s="6">
        <f>(((INDEX(Sheet1!$C$5:$BW$192,MATCH($C6,Sheet1!$C$5:C$192,0),18))*3.4121416)+((INDEX(Sheet1!$C$5:$BW$192,MATCH($C6,Sheet1!$C$5:C$192,0),31))*99.976))/$AP6</f>
        <v>1.1354182512801196</v>
      </c>
      <c r="AC6" s="71"/>
      <c r="AD6" s="9">
        <f>INDEX(Sheet1!$C$5:$BW$192,MATCH($C6,Sheet1!$C$5:$C$192,0),70)+INDEX(Sheet1!$C$5:$BW$192,MATCH($C6,Sheet1!$C$5:$C$192,0),73)</f>
        <v>0</v>
      </c>
      <c r="AE6" s="71"/>
      <c r="AF6" s="9">
        <f>INDEX(Sheet1!$C$5:$BW$192,MATCH($C6,Sheet1!$C$5:$C$192,0),68)+INDEX(Sheet1!$C$5:$BW$192,MATCH($C6,Sheet1!$C$5:$C$192,0),71)</f>
        <v>0</v>
      </c>
      <c r="AG6" s="71"/>
      <c r="AH6" s="47">
        <f>IF($D$5=0,"",(D6-D$5)/D$5)</f>
        <v>7.7851376334295841E-3</v>
      </c>
      <c r="AI6" s="72" t="str">
        <f>IF($E$5=0,"",(E6-E$5)/E$5)</f>
        <v/>
      </c>
      <c r="AJ6" s="47">
        <f>IF($F$5=0,"",(F6-F$5)/F$5)</f>
        <v>-3.3107517482517048E-3</v>
      </c>
      <c r="AK6" s="77" t="str">
        <f>IF($G$5=0,"",(G6-G$5)/G$5)</f>
        <v/>
      </c>
      <c r="AL6" s="45" t="str">
        <f t="shared" ref="AL6:AL17" si="2">IF(AND(AH6&gt;0,AI6&gt;0), "Yes", "No")</f>
        <v>Yes</v>
      </c>
      <c r="AM6" s="45" t="str">
        <f t="shared" ref="AM6:AM17" si="3">IF(AND(AH6&lt;0,AI6&lt;0), "No", "Yes")</f>
        <v>Yes</v>
      </c>
      <c r="AN6" s="73" t="str">
        <f t="shared" ref="AN6:AN9" si="4">IF((AL6=AM6),(IF(AND(AI6&gt;(-0.5%*D$13),AI6&lt;(0.5%*D$13),AE6&lt;=AD6,AG6&lt;=AF6,(COUNTBLANK(D6:AK6)=0)),"Pass","Fail")),IF(COUNTA(D6:AK6)=0,"","Fail"))</f>
        <v>Fail</v>
      </c>
      <c r="AO6" s="78"/>
      <c r="AP6" s="46">
        <f>IF(ISNUMBER(SEARCH("RetlMed",C6)),Sheet3!D$2,IF(ISNUMBER(SEARCH("OffSml",C6)),Sheet3!A$2,IF(ISNUMBER(SEARCH("OffMed",C6)),Sheet3!B$2,IF(ISNUMBER(SEARCH("OffLrg",C6)),Sheet3!C$2,IF(ISNUMBER(SEARCH("RetlStrp",C6)),Sheet3!E$2)))))</f>
        <v>53627.8</v>
      </c>
      <c r="AQ6" s="14"/>
      <c r="AR6" s="14"/>
      <c r="AS6" s="14"/>
    </row>
    <row r="7" spans="1:45" s="3" customFormat="1" ht="26.25" customHeight="1" x14ac:dyDescent="0.2">
      <c r="A7" s="85"/>
      <c r="B7" s="44" t="str">
        <f t="shared" si="1"/>
        <v>CBECC-Com 2016.3.0</v>
      </c>
      <c r="C7" s="61" t="s">
        <v>126</v>
      </c>
      <c r="D7" s="45">
        <f>INDEX(Sheet1!$C$5:$BW$192,MATCH($C7,Sheet1!$C$5:$C$192,0),59)</f>
        <v>109.352</v>
      </c>
      <c r="E7" s="71"/>
      <c r="F7" s="6">
        <f>(INDEX(Sheet1!$C$5:$BW$192,MATCH($C7,Sheet1!$C$5:$C$192,0),20))/$AP7</f>
        <v>3.3835995509791563</v>
      </c>
      <c r="G7" s="71"/>
      <c r="H7" s="6">
        <f>(INDEX(Sheet1!$C$5:$BW$192,MATCH($C7,Sheet1!$C$5:$C$192,0),33))/$AP7</f>
        <v>4.6378743860460432E-2</v>
      </c>
      <c r="I7" s="71"/>
      <c r="J7" s="6">
        <f t="shared" si="0"/>
        <v>16.182045992941717</v>
      </c>
      <c r="K7" s="71"/>
      <c r="L7" s="6">
        <f>(((INDEX(Sheet1!$C$5:$BW$192,MATCH($C7,Sheet1!$C$5:$C$192,0),13))*3.4121416)+((INDEX(Sheet1!$C$5:$BW$192,MATCH($C7,Sheet1!$C$5:$C$192,0),26))*99.976))/$AP7</f>
        <v>3.502113101979794</v>
      </c>
      <c r="M7" s="71"/>
      <c r="N7" s="6">
        <f>(((INDEX(Sheet1!$C$5:$BW$192,MATCH($C7,Sheet1!$C$5:$C$192,0),14))*3.4121416)+((INDEX(Sheet1!$C$5:$BW$192,MATCH($C7,Sheet1!$C$5:$C$192,0),27))*99.976))/$AP7</f>
        <v>5.0206286547797969</v>
      </c>
      <c r="O7" s="71"/>
      <c r="P7" s="6">
        <f>(((INDEX(Sheet1!$C$5:$BW$192,MATCH($C7,Sheet1!$C$5:$C$192,0),19))*3.4121416)+((INDEX(Sheet1!$C$5:$BW$192,MATCH($C7,Sheet1!$C$5:$C$192,0),32))*99.976))/$AP7</f>
        <v>4.990908782971518</v>
      </c>
      <c r="Q7" s="71"/>
      <c r="R7" s="6">
        <f>(((INDEX(Sheet1!$C$5:$BW$192,MATCH($C7,Sheet1!$C$5:$C$192,0),34))+(INDEX(Sheet1!$C$5:$BW$192,MATCH($C7,Sheet1!$C$5:$C$192,0),35)))*99.976)/$AP7</f>
        <v>0</v>
      </c>
      <c r="S7" s="71"/>
      <c r="T7" s="45">
        <f>(((INDEX(Sheet1!$C$5:$BW$192,MATCH($C7,Sheet1!$C$5:$C$192,0),21))+(INDEX(Sheet1!$C$5:$BW$192,MATCH($C7,Sheet1!$C$5:$C$192,0),22))+(INDEX(Sheet1!$C$5:$BW$192,MATCH($C7,Sheet1!$C$5:$C$192,0),23))+(INDEX(Sheet1!$C$5:$BW$192,MATCH($C7,Sheet1!$C$5:$C$192,0),24)))*3.4121416)/$AP7</f>
        <v>14.615038052308689</v>
      </c>
      <c r="U7" s="71"/>
      <c r="V7" s="6">
        <f>(((INDEX(Sheet1!$C$5:$BW$192,MATCH($C7,Sheet1!$C$5:$C$192,0),15))*3.4121416)+((INDEX(Sheet1!$C$5:$BW$192,MATCH($C7,Sheet1!$C$5:$C$192,0),28))*99.976))/$AP7</f>
        <v>1.3957714148109748</v>
      </c>
      <c r="W7" s="71"/>
      <c r="X7" s="6">
        <f>(((INDEX(Sheet1!$C$5:$BW$192,MATCH($C7,Sheet1!$C$5:C$192,0),17))*3.4121416)+((INDEX(Sheet1!$C$5:$BW$192,MATCH($C7,Sheet1!$C$5:C$192,0),30))*99.976))/$AP7</f>
        <v>0.13720578711951634</v>
      </c>
      <c r="Y7" s="71"/>
      <c r="Z7" s="6">
        <f>(((INDEX(Sheet1!$C$5:$BW$192,MATCH($C7,Sheet1!$C$5:C$192,0),16))*3.4121416)+((INDEX(Sheet1!$C$5:$BW$192,MATCH($C7,Sheet1!$C$5:C$192,0),29))*99.976))/$AP7</f>
        <v>0</v>
      </c>
      <c r="AA7" s="71"/>
      <c r="AB7" s="6">
        <f>(((INDEX(Sheet1!$C$5:$BW$192,MATCH($C7,Sheet1!$C$5:C$192,0),18))*3.4121416)+((INDEX(Sheet1!$C$5:$BW$192,MATCH($C7,Sheet1!$C$5:C$192,0),31))*99.976))/$AP7</f>
        <v>1.1354182512801196</v>
      </c>
      <c r="AC7" s="71"/>
      <c r="AD7" s="9">
        <f>INDEX(Sheet1!$C$5:$BW$192,MATCH($C7,Sheet1!$C$5:$C$192,0),70)+INDEX(Sheet1!$C$5:$BW$192,MATCH($C7,Sheet1!$C$5:$C$192,0),73)</f>
        <v>0</v>
      </c>
      <c r="AE7" s="71"/>
      <c r="AF7" s="9">
        <f>INDEX(Sheet1!$C$5:$BW$192,MATCH($C7,Sheet1!$C$5:$C$192,0),68)+INDEX(Sheet1!$C$5:$BW$192,MATCH($C7,Sheet1!$C$5:$C$192,0),71)</f>
        <v>0</v>
      </c>
      <c r="AG7" s="71"/>
      <c r="AH7" s="47">
        <f>IF($D$5=0,"",(D7-D$5)/D$5)</f>
        <v>1.5895430179950005E-2</v>
      </c>
      <c r="AI7" s="72" t="str">
        <f>IF($E$5=0,"",(E7-E$5)/E$5)</f>
        <v/>
      </c>
      <c r="AJ7" s="47">
        <f>IF($F$5=0,"",(F7-F$5)/F$5)</f>
        <v>-8.6593094405593863E-3</v>
      </c>
      <c r="AK7" s="77" t="str">
        <f>IF($G$5=0,"",(G7-G$5)/G$5)</f>
        <v/>
      </c>
      <c r="AL7" s="45" t="str">
        <f t="shared" si="2"/>
        <v>Yes</v>
      </c>
      <c r="AM7" s="45" t="str">
        <f t="shared" si="3"/>
        <v>Yes</v>
      </c>
      <c r="AN7" s="73" t="str">
        <f t="shared" si="4"/>
        <v>Fail</v>
      </c>
      <c r="AO7" s="78"/>
      <c r="AP7" s="46">
        <f>IF(ISNUMBER(SEARCH("RetlMed",C7)),Sheet3!D$2,IF(ISNUMBER(SEARCH("OffSml",C7)),Sheet3!A$2,IF(ISNUMBER(SEARCH("OffMed",C7)),Sheet3!B$2,IF(ISNUMBER(SEARCH("OffLrg",C7)),Sheet3!C$2,IF(ISNUMBER(SEARCH("RetlStrp",C7)),Sheet3!E$2)))))</f>
        <v>53627.8</v>
      </c>
      <c r="AQ7" s="14"/>
      <c r="AR7" s="14"/>
      <c r="AS7" s="14"/>
    </row>
    <row r="8" spans="1:45" s="3" customFormat="1" ht="26.25" customHeight="1" x14ac:dyDescent="0.2">
      <c r="A8" s="85"/>
      <c r="B8" s="44" t="str">
        <f t="shared" si="1"/>
        <v>CBECC-Com 2016.3.0</v>
      </c>
      <c r="C8" s="61" t="s">
        <v>127</v>
      </c>
      <c r="D8" s="45">
        <f>INDEX(Sheet1!$C$5:$BW$192,MATCH($C8,Sheet1!$C$5:$C$192,0),59)</f>
        <v>110.379</v>
      </c>
      <c r="E8" s="71"/>
      <c r="F8" s="6">
        <f>(INDEX(Sheet1!$C$5:$BW$192,MATCH($C8,Sheet1!$C$5:$C$192,0),20))/$AP8</f>
        <v>3.3680292684018363</v>
      </c>
      <c r="G8" s="71"/>
      <c r="H8" s="6">
        <f>(INDEX(Sheet1!$C$5:$BW$192,MATCH($C8,Sheet1!$C$5:$C$192,0),33))/$AP8</f>
        <v>5.2501314616672699E-2</v>
      </c>
      <c r="I8" s="71"/>
      <c r="J8" s="6">
        <f t="shared" si="0"/>
        <v>16.74104761307505</v>
      </c>
      <c r="K8" s="71"/>
      <c r="L8" s="6">
        <f>(((INDEX(Sheet1!$C$5:$BW$192,MATCH($C8,Sheet1!$C$5:$C$192,0),13))*3.4121416)+((INDEX(Sheet1!$C$5:$BW$192,MATCH($C8,Sheet1!$C$5:$C$192,0),26))*99.976))/$AP8</f>
        <v>4.1143591672540412</v>
      </c>
      <c r="M8" s="71"/>
      <c r="N8" s="6">
        <f>(((INDEX(Sheet1!$C$5:$BW$192,MATCH($C8,Sheet1!$C$5:$C$192,0),14))*3.4121416)+((INDEX(Sheet1!$C$5:$BW$192,MATCH($C8,Sheet1!$C$5:$C$192,0),27))*99.976))/$AP8</f>
        <v>4.9848833668716592</v>
      </c>
      <c r="O8" s="71"/>
      <c r="P8" s="6">
        <f>(((INDEX(Sheet1!$C$5:$BW$192,MATCH($C8,Sheet1!$C$5:$C$192,0),19))*3.4121416)+((INDEX(Sheet1!$C$5:$BW$192,MATCH($C8,Sheet1!$C$5:$C$192,0),32))*99.976))/$AP8</f>
        <v>4.990908782971518</v>
      </c>
      <c r="Q8" s="71"/>
      <c r="R8" s="6">
        <f>(((INDEX(Sheet1!$C$5:$BW$192,MATCH($C8,Sheet1!$C$5:$C$192,0),34))+(INDEX(Sheet1!$C$5:$BW$192,MATCH($C8,Sheet1!$C$5:$C$192,0),35)))*99.976)/$AP8</f>
        <v>0</v>
      </c>
      <c r="S8" s="71"/>
      <c r="T8" s="45">
        <f>(((INDEX(Sheet1!$C$5:$BW$192,MATCH($C8,Sheet1!$C$5:$C$192,0),21))+(INDEX(Sheet1!$C$5:$BW$192,MATCH($C8,Sheet1!$C$5:$C$192,0),22))+(INDEX(Sheet1!$C$5:$BW$192,MATCH($C8,Sheet1!$C$5:$C$192,0),23))+(INDEX(Sheet1!$C$5:$BW$192,MATCH($C8,Sheet1!$C$5:$C$192,0),24)))*3.4121416)/$AP8</f>
        <v>14.615038052308689</v>
      </c>
      <c r="U8" s="71"/>
      <c r="V8" s="6">
        <f>(((INDEX(Sheet1!$C$5:$BW$192,MATCH($C8,Sheet1!$C$5:$C$192,0),15))*3.4121416)+((INDEX(Sheet1!$C$5:$BW$192,MATCH($C8,Sheet1!$C$5:$C$192,0),28))*99.976))/$AP8</f>
        <v>1.3721405854605258</v>
      </c>
      <c r="W8" s="71"/>
      <c r="X8" s="6">
        <f>(((INDEX(Sheet1!$C$5:$BW$192,MATCH($C8,Sheet1!$C$5:C$192,0),17))*3.4121416)+((INDEX(Sheet1!$C$5:$BW$192,MATCH($C8,Sheet1!$C$5:C$192,0),30))*99.976))/$AP8</f>
        <v>0.14333745923718669</v>
      </c>
      <c r="Y8" s="71"/>
      <c r="Z8" s="6">
        <f>(((INDEX(Sheet1!$C$5:$BW$192,MATCH($C8,Sheet1!$C$5:C$192,0),16))*3.4121416)+((INDEX(Sheet1!$C$5:$BW$192,MATCH($C8,Sheet1!$C$5:C$192,0),29))*99.976))/$AP8</f>
        <v>0</v>
      </c>
      <c r="AA8" s="71"/>
      <c r="AB8" s="6">
        <f>(((INDEX(Sheet1!$C$5:$BW$192,MATCH($C8,Sheet1!$C$5:C$192,0),18))*3.4121416)+((INDEX(Sheet1!$C$5:$BW$192,MATCH($C8,Sheet1!$C$5:C$192,0),31))*99.976))/$AP8</f>
        <v>1.1354182512801196</v>
      </c>
      <c r="AC8" s="71"/>
      <c r="AD8" s="9">
        <f>INDEX(Sheet1!$C$5:$BW$192,MATCH($C8,Sheet1!$C$5:$C$192,0),70)+INDEX(Sheet1!$C$5:$BW$192,MATCH($C8,Sheet1!$C$5:$C$192,0),73)</f>
        <v>0</v>
      </c>
      <c r="AE8" s="71"/>
      <c r="AF8" s="9">
        <f>INDEX(Sheet1!$C$5:$BW$192,MATCH($C8,Sheet1!$C$5:$C$192,0),68)+INDEX(Sheet1!$C$5:$BW$192,MATCH($C8,Sheet1!$C$5:$C$192,0),71)</f>
        <v>0</v>
      </c>
      <c r="AG8" s="71"/>
      <c r="AH8" s="47">
        <f>IF($D$5=0,"",(D8-D$5)/D$5)</f>
        <v>2.5436404344069633E-2</v>
      </c>
      <c r="AI8" s="72" t="str">
        <f>IF($E$5=0,"",(E8-E$5)/E$5)</f>
        <v/>
      </c>
      <c r="AJ8" s="47">
        <f>IF($F$5=0,"",(F8-F$5)/F$5)</f>
        <v>-1.3221153846153822E-2</v>
      </c>
      <c r="AK8" s="77" t="str">
        <f>IF($G$5=0,"",(G8-G$5)/G$5)</f>
        <v/>
      </c>
      <c r="AL8" s="45" t="str">
        <f t="shared" si="2"/>
        <v>Yes</v>
      </c>
      <c r="AM8" s="45" t="str">
        <f t="shared" si="3"/>
        <v>Yes</v>
      </c>
      <c r="AN8" s="73" t="str">
        <f t="shared" si="4"/>
        <v>Fail</v>
      </c>
      <c r="AO8" s="78"/>
      <c r="AP8" s="46">
        <f>IF(ISNUMBER(SEARCH("RetlMed",C8)),Sheet3!D$2,IF(ISNUMBER(SEARCH("OffSml",C8)),Sheet3!A$2,IF(ISNUMBER(SEARCH("OffMed",C8)),Sheet3!B$2,IF(ISNUMBER(SEARCH("OffLrg",C8)),Sheet3!C$2,IF(ISNUMBER(SEARCH("RetlStrp",C8)),Sheet3!E$2)))))</f>
        <v>53627.8</v>
      </c>
      <c r="AQ8" s="14"/>
      <c r="AR8" s="14"/>
      <c r="AS8" s="14"/>
    </row>
    <row r="9" spans="1:45" s="3" customFormat="1" ht="26.25" customHeight="1" x14ac:dyDescent="0.2">
      <c r="A9" s="85" t="s">
        <v>103</v>
      </c>
      <c r="B9" s="44" t="str">
        <f t="shared" si="1"/>
        <v>CBECC-Com 2016.3.0</v>
      </c>
      <c r="C9" s="61" t="s">
        <v>128</v>
      </c>
      <c r="D9" s="45">
        <f>INDEX(Sheet1!$C$5:$BW$192,MATCH($C9,Sheet1!$C$5:$C$192,0),59)</f>
        <v>109.352</v>
      </c>
      <c r="E9" s="71"/>
      <c r="F9" s="6">
        <f>(INDEX(Sheet1!$C$5:$BW$192,MATCH($C9,Sheet1!$C$5:$C$192,0),20))/$AP9</f>
        <v>3.3835995509791563</v>
      </c>
      <c r="G9" s="71"/>
      <c r="H9" s="6">
        <f>(INDEX(Sheet1!$C$5:$BW$192,MATCH($C9,Sheet1!$C$5:$C$192,0),33))/$AP9</f>
        <v>4.6378743860460432E-2</v>
      </c>
      <c r="I9" s="71"/>
      <c r="J9" s="6">
        <f t="shared" si="0"/>
        <v>16.182045992941717</v>
      </c>
      <c r="K9" s="71"/>
      <c r="L9" s="6">
        <f>(((INDEX(Sheet1!$C$5:$BW$192,MATCH($C9,Sheet1!$C$5:$C$192,0),13))*3.4121416)+((INDEX(Sheet1!$C$5:$BW$192,MATCH($C9,Sheet1!$C$5:$C$192,0),26))*99.976))/$AP9</f>
        <v>3.502113101979794</v>
      </c>
      <c r="M9" s="71"/>
      <c r="N9" s="6">
        <f>(((INDEX(Sheet1!$C$5:$BW$192,MATCH($C9,Sheet1!$C$5:$C$192,0),14))*3.4121416)+((INDEX(Sheet1!$C$5:$BW$192,MATCH($C9,Sheet1!$C$5:$C$192,0),27))*99.976))/$AP9</f>
        <v>5.0206286547797969</v>
      </c>
      <c r="O9" s="71"/>
      <c r="P9" s="6">
        <f>(((INDEX(Sheet1!$C$5:$BW$192,MATCH($C9,Sheet1!$C$5:$C$192,0),19))*3.4121416)+((INDEX(Sheet1!$C$5:$BW$192,MATCH($C9,Sheet1!$C$5:$C$192,0),32))*99.976))/$AP9</f>
        <v>4.990908782971518</v>
      </c>
      <c r="Q9" s="71"/>
      <c r="R9" s="6">
        <f>(((INDEX(Sheet1!$C$5:$BW$192,MATCH($C9,Sheet1!$C$5:$C$192,0),34))+(INDEX(Sheet1!$C$5:$BW$192,MATCH($C9,Sheet1!$C$5:$C$192,0),35)))*99.976)/$AP9</f>
        <v>0</v>
      </c>
      <c r="S9" s="71"/>
      <c r="T9" s="45">
        <f>(((INDEX(Sheet1!$C$5:$BW$192,MATCH($C9,Sheet1!$C$5:$C$192,0),21))+(INDEX(Sheet1!$C$5:$BW$192,MATCH($C9,Sheet1!$C$5:$C$192,0),22))+(INDEX(Sheet1!$C$5:$BW$192,MATCH($C9,Sheet1!$C$5:$C$192,0),23))+(INDEX(Sheet1!$C$5:$BW$192,MATCH($C9,Sheet1!$C$5:$C$192,0),24)))*3.4121416)/$AP9</f>
        <v>14.615038052308689</v>
      </c>
      <c r="U9" s="71"/>
      <c r="V9" s="6">
        <f>(((INDEX(Sheet1!$C$5:$BW$192,MATCH($C9,Sheet1!$C$5:$C$192,0),15))*3.4121416)+((INDEX(Sheet1!$C$5:$BW$192,MATCH($C9,Sheet1!$C$5:$C$192,0),28))*99.976))/$AP9</f>
        <v>1.3957714148109748</v>
      </c>
      <c r="W9" s="71"/>
      <c r="X9" s="6">
        <f>(((INDEX(Sheet1!$C$5:$BW$192,MATCH($C9,Sheet1!$C$5:C$192,0),17))*3.4121416)+((INDEX(Sheet1!$C$5:$BW$192,MATCH($C9,Sheet1!$C$5:C$192,0),30))*99.976))/$AP9</f>
        <v>0.13720578711951634</v>
      </c>
      <c r="Y9" s="71"/>
      <c r="Z9" s="6">
        <f>(((INDEX(Sheet1!$C$5:$BW$192,MATCH($C9,Sheet1!$C$5:C$192,0),16))*3.4121416)+((INDEX(Sheet1!$C$5:$BW$192,MATCH($C9,Sheet1!$C$5:C$192,0),29))*99.976))/$AP9</f>
        <v>0</v>
      </c>
      <c r="AA9" s="71"/>
      <c r="AB9" s="6">
        <f>(((INDEX(Sheet1!$C$5:$BW$192,MATCH($C9,Sheet1!$C$5:C$192,0),18))*3.4121416)+((INDEX(Sheet1!$C$5:$BW$192,MATCH($C9,Sheet1!$C$5:C$192,0),31))*99.976))/$AP9</f>
        <v>1.1354182512801196</v>
      </c>
      <c r="AC9" s="71"/>
      <c r="AD9" s="9">
        <f>INDEX(Sheet1!$C$5:$BW$192,MATCH($C9,Sheet1!$C$5:$C$192,0),70)+INDEX(Sheet1!$C$5:$BW$192,MATCH($C9,Sheet1!$C$5:$C$192,0),73)</f>
        <v>0</v>
      </c>
      <c r="AE9" s="71"/>
      <c r="AF9" s="9">
        <f>INDEX(Sheet1!$C$5:$BW$192,MATCH($C9,Sheet1!$C$5:$C$192,0),68)+INDEX(Sheet1!$C$5:$BW$192,MATCH($C9,Sheet1!$C$5:$C$192,0),71)</f>
        <v>0</v>
      </c>
      <c r="AG9" s="71"/>
      <c r="AH9" s="47">
        <f>IF($D$5=0,"",(D9-D$5)/D$5)</f>
        <v>1.5895430179950005E-2</v>
      </c>
      <c r="AI9" s="72" t="str">
        <f>IF($E$5=0,"",(E9-E$5)/E$5)</f>
        <v/>
      </c>
      <c r="AJ9" s="47">
        <f>IF($F$5=0,"",(F9-F$5)/F$5)</f>
        <v>-8.6593094405593863E-3</v>
      </c>
      <c r="AK9" s="77" t="str">
        <f>IF($G$5=0,"",(G9-G$5)/G$5)</f>
        <v/>
      </c>
      <c r="AL9" s="45" t="str">
        <f t="shared" ref="AL9" si="5">IF(AND(AH9&gt;0,AI9&gt;0), "Yes", "No")</f>
        <v>Yes</v>
      </c>
      <c r="AM9" s="45" t="str">
        <f t="shared" ref="AM9" si="6">IF(AND(AH9&lt;0,AI9&lt;0), "No", "Yes")</f>
        <v>Yes</v>
      </c>
      <c r="AN9" s="73" t="str">
        <f t="shared" si="4"/>
        <v>Fail</v>
      </c>
      <c r="AO9" s="78"/>
      <c r="AP9" s="46">
        <f>IF(ISNUMBER(SEARCH("RetlMed",C9)),Sheet3!D$2,IF(ISNUMBER(SEARCH("OffSml",C9)),Sheet3!A$2,IF(ISNUMBER(SEARCH("OffMed",C9)),Sheet3!B$2,IF(ISNUMBER(SEARCH("OffLrg",C9)),Sheet3!C$2,IF(ISNUMBER(SEARCH("RetlStrp",C9)),Sheet3!E$2)))))</f>
        <v>53627.8</v>
      </c>
      <c r="AQ9" s="14"/>
      <c r="AR9" s="14"/>
      <c r="AS9" s="14"/>
    </row>
    <row r="10" spans="1:45" s="3" customFormat="1" ht="26.25" customHeight="1" x14ac:dyDescent="0.2">
      <c r="A10" s="85"/>
      <c r="B10" s="44" t="str">
        <f t="shared" si="1"/>
        <v>CBECC-Com 2016.3.0</v>
      </c>
      <c r="C10" s="60" t="s">
        <v>123</v>
      </c>
      <c r="D10" s="51">
        <f>INDEX(Sheet1!$C$5:$BW$192,MATCH($C10,Sheet1!$C$5:$C$192,0),59)</f>
        <v>92.547200000000004</v>
      </c>
      <c r="E10" s="71"/>
      <c r="F10" s="51">
        <f>(INDEX(Sheet1!$C$5:$BW$192,MATCH($C10,Sheet1!$C$5:$C$192,0),20))/$AP10</f>
        <v>3.1288295570098819</v>
      </c>
      <c r="G10" s="71"/>
      <c r="H10" s="51">
        <f>(INDEX(Sheet1!$C$5:$BW$192,MATCH($C10,Sheet1!$C$5:$C$192,0),33))/$AP10</f>
        <v>4.4070567140470404E-2</v>
      </c>
      <c r="I10" s="71"/>
      <c r="J10" s="51">
        <f t="shared" si="0"/>
        <v>15.083756598260132</v>
      </c>
      <c r="K10" s="71"/>
      <c r="L10" s="51">
        <f>(((INDEX(Sheet1!$C$5:$BW$192,MATCH($C10,Sheet1!$C$5:$C$192,0),13))*3.4121416)+((INDEX(Sheet1!$C$5:$BW$192,MATCH($C10,Sheet1!$C$5:$C$192,0),26))*99.976))/$AP10</f>
        <v>3.2900454877853154</v>
      </c>
      <c r="M10" s="71"/>
      <c r="N10" s="51">
        <f>(((INDEX(Sheet1!$C$5:$BW$192,MATCH($C10,Sheet1!$C$5:$C$192,0),14))*3.4121416)+((INDEX(Sheet1!$C$5:$BW$192,MATCH($C10,Sheet1!$C$5:$C$192,0),27))*99.976))/$AP10</f>
        <v>2.3987145554915972</v>
      </c>
      <c r="O10" s="71"/>
      <c r="P10" s="51">
        <f>(((INDEX(Sheet1!$C$5:$BW$192,MATCH($C10,Sheet1!$C$5:$C$192,0),19))*3.4121416)+((INDEX(Sheet1!$C$5:$BW$192,MATCH($C10,Sheet1!$C$5:$C$192,0),32))*99.976))/$AP10</f>
        <v>4.9858401477080321</v>
      </c>
      <c r="Q10" s="71"/>
      <c r="R10" s="51">
        <f>(((INDEX(Sheet1!$C$5:$BW$192,MATCH($C10,Sheet1!$C$5:$C$192,0),34))+(INDEX(Sheet1!$C$5:$BW$192,MATCH($C10,Sheet1!$C$5:$C$192,0),35)))*99.976)/$AP10</f>
        <v>0</v>
      </c>
      <c r="S10" s="71"/>
      <c r="T10" s="51">
        <f>(((INDEX(Sheet1!$C$5:$BW$192,MATCH($C10,Sheet1!$C$5:$C$192,0),21))+(INDEX(Sheet1!$C$5:$BW$192,MATCH($C10,Sheet1!$C$5:$C$192,0),22))+(INDEX(Sheet1!$C$5:$BW$192,MATCH($C10,Sheet1!$C$5:$C$192,0),23))+(INDEX(Sheet1!$C$5:$BW$192,MATCH($C10,Sheet1!$C$5:$C$192,0),24)))*3.4121416)/$AP10</f>
        <v>14.645295070689485</v>
      </c>
      <c r="U10" s="71"/>
      <c r="V10" s="51">
        <f>(((INDEX(Sheet1!$C$5:$BW$192,MATCH($C10,Sheet1!$C$5:$C$192,0),15))*3.4121416)+((INDEX(Sheet1!$C$5:$BW$192,MATCH($C10,Sheet1!$C$5:$C$192,0),28))*99.976))/$AP10</f>
        <v>1.7078193387339071</v>
      </c>
      <c r="W10" s="71"/>
      <c r="X10" s="51">
        <f>(((INDEX(Sheet1!$C$5:$BW$192,MATCH($C10,Sheet1!$C$5:C$192,0),17))*3.4121416)+((INDEX(Sheet1!$C$5:$BW$192,MATCH($C10,Sheet1!$C$5:C$192,0),30))*99.976))/$AP10</f>
        <v>1.5699208828112934</v>
      </c>
      <c r="Y10" s="71"/>
      <c r="Z10" s="51">
        <f>(((INDEX(Sheet1!$C$5:$BW$192,MATCH($C10,Sheet1!$C$5:C$192,0),16))*3.4121416)+((INDEX(Sheet1!$C$5:$BW$192,MATCH($C10,Sheet1!$C$5:C$192,0),29))*99.976))/$AP10</f>
        <v>1.4738231102025916E-2</v>
      </c>
      <c r="AA10" s="71"/>
      <c r="AB10" s="51">
        <f>(((INDEX(Sheet1!$C$5:$BW$192,MATCH($C10,Sheet1!$C$5:C$192,0),18))*3.4121416)+((INDEX(Sheet1!$C$5:$BW$192,MATCH($C10,Sheet1!$C$5:C$192,0),31))*99.976))/$AP10</f>
        <v>1.1166779546279602</v>
      </c>
      <c r="AC10" s="71"/>
      <c r="AD10" s="52">
        <f>INDEX(Sheet1!$C$5:$BW$192,MATCH($C10,Sheet1!$C$5:$C$192,0),70)+INDEX(Sheet1!$C$5:$BW$192,MATCH($C10,Sheet1!$C$5:$C$192,0),73)</f>
        <v>0</v>
      </c>
      <c r="AE10" s="71"/>
      <c r="AF10" s="52">
        <f>INDEX(Sheet1!$C$5:$BW$192,MATCH($C10,Sheet1!$C$5:$C$192,0),68)+INDEX(Sheet1!$C$5:$BW$192,MATCH($C10,Sheet1!$C$5:$C$192,0),71)</f>
        <v>0</v>
      </c>
      <c r="AG10" s="71"/>
      <c r="AH10" s="53"/>
      <c r="AI10" s="51"/>
      <c r="AJ10" s="53"/>
      <c r="AK10" s="51"/>
      <c r="AL10" s="51"/>
      <c r="AM10" s="51"/>
      <c r="AN10" s="74"/>
      <c r="AO10" s="78"/>
      <c r="AP10" s="46">
        <f>IF(ISNUMBER(SEARCH("RetlMed",C10)),Sheet3!D$2,IF(ISNUMBER(SEARCH("OffSml",C10)),Sheet3!A$2,IF(ISNUMBER(SEARCH("OffMed",C10)),Sheet3!B$2,IF(ISNUMBER(SEARCH("OffLrg",C10)),Sheet3!C$2,IF(ISNUMBER(SEARCH("RetlStrp",C10)),Sheet3!E$2)))))</f>
        <v>498589</v>
      </c>
      <c r="AQ10" s="14"/>
      <c r="AR10" s="14"/>
      <c r="AS10" s="14"/>
    </row>
    <row r="11" spans="1:45" s="3" customFormat="1" ht="26.25" customHeight="1" x14ac:dyDescent="0.2">
      <c r="A11" s="85"/>
      <c r="B11" s="44" t="str">
        <f t="shared" si="1"/>
        <v>CBECC-Com 2016.3.0</v>
      </c>
      <c r="C11" s="61" t="s">
        <v>129</v>
      </c>
      <c r="D11" s="45">
        <f>INDEX(Sheet1!$C$5:$BW$192,MATCH($C11,Sheet1!$C$5:$C$192,0),59)</f>
        <v>92.995699999999999</v>
      </c>
      <c r="E11" s="71"/>
      <c r="F11" s="6">
        <f>(INDEX(Sheet1!$C$5:$BW$192,MATCH($C11,Sheet1!$C$5:$C$192,0),20))/$AP11</f>
        <v>3.1889993561831487</v>
      </c>
      <c r="G11" s="71"/>
      <c r="H11" s="6">
        <f>(INDEX(Sheet1!$C$5:$BW$192,MATCH($C11,Sheet1!$C$5:$C$192,0),33))/$AP11</f>
        <v>4.4712779463646407E-2</v>
      </c>
      <c r="I11" s="71"/>
      <c r="J11" s="6">
        <f t="shared" si="0"/>
        <v>15.34154011589384</v>
      </c>
      <c r="K11" s="71"/>
      <c r="L11" s="6">
        <f>(((INDEX(Sheet1!$C$5:$BW$192,MATCH($C11,Sheet1!$C$5:$C$192,0),13))*3.4121416)+((INDEX(Sheet1!$C$5:$BW$192,MATCH($C11,Sheet1!$C$5:$C$192,0),26))*99.976))/$AP11</f>
        <v>3.354285614003409</v>
      </c>
      <c r="M11" s="71"/>
      <c r="N11" s="6">
        <f>(((INDEX(Sheet1!$C$5:$BW$192,MATCH($C11,Sheet1!$C$5:$C$192,0),14))*3.4121416)+((INDEX(Sheet1!$C$5:$BW$192,MATCH($C11,Sheet1!$C$5:$C$192,0),27))*99.976))/$AP11</f>
        <v>2.4337469225321859</v>
      </c>
      <c r="O11" s="71"/>
      <c r="P11" s="6">
        <f>(((INDEX(Sheet1!$C$5:$BW$192,MATCH($C11,Sheet1!$C$5:$C$192,0),19))*3.4121416)+((INDEX(Sheet1!$C$5:$BW$192,MATCH($C11,Sheet1!$C$5:$C$192,0),32))*99.976))/$AP11</f>
        <v>4.9858401477080321</v>
      </c>
      <c r="Q11" s="71"/>
      <c r="R11" s="6">
        <f>(((INDEX(Sheet1!$C$5:$BW$192,MATCH($C11,Sheet1!$C$5:$C$192,0),34))+(INDEX(Sheet1!$C$5:$BW$192,MATCH($C11,Sheet1!$C$5:$C$192,0),35)))*99.976)/$AP11</f>
        <v>0</v>
      </c>
      <c r="S11" s="71"/>
      <c r="T11" s="45">
        <f>(((INDEX(Sheet1!$C$5:$BW$192,MATCH($C11,Sheet1!$C$5:$C$192,0),21))+(INDEX(Sheet1!$C$5:$BW$192,MATCH($C11,Sheet1!$C$5:$C$192,0),22))+(INDEX(Sheet1!$C$5:$BW$192,MATCH($C11,Sheet1!$C$5:$C$192,0),23))+(INDEX(Sheet1!$C$5:$BW$192,MATCH($C11,Sheet1!$C$5:$C$192,0),24)))*3.4121416)/$AP11</f>
        <v>14.645295070689485</v>
      </c>
      <c r="U11" s="71"/>
      <c r="V11" s="6">
        <f>(((INDEX(Sheet1!$C$5:$BW$192,MATCH($C11,Sheet1!$C$5:$C$192,0),15))*3.4121416)+((INDEX(Sheet1!$C$5:$BW$192,MATCH($C11,Sheet1!$C$5:$C$192,0),28))*99.976))/$AP11</f>
        <v>1.6982109301922024</v>
      </c>
      <c r="W11" s="71"/>
      <c r="X11" s="6">
        <f>(((INDEX(Sheet1!$C$5:$BW$192,MATCH($C11,Sheet1!$C$5:C$192,0),17))*3.4121416)+((INDEX(Sheet1!$C$5:$BW$192,MATCH($C11,Sheet1!$C$5:C$192,0),30))*99.976))/$AP11</f>
        <v>1.7392793487525797</v>
      </c>
      <c r="Y11" s="71"/>
      <c r="Z11" s="6">
        <f>(((INDEX(Sheet1!$C$5:$BW$192,MATCH($C11,Sheet1!$C$5:C$192,0),16))*3.4121416)+((INDEX(Sheet1!$C$5:$BW$192,MATCH($C11,Sheet1!$C$5:C$192,0),29))*99.976))/$AP11</f>
        <v>1.3499198077470622E-2</v>
      </c>
      <c r="AA11" s="71"/>
      <c r="AB11" s="6">
        <f>(((INDEX(Sheet1!$C$5:$BW$192,MATCH($C11,Sheet1!$C$5:C$192,0),18))*3.4121416)+((INDEX(Sheet1!$C$5:$BW$192,MATCH($C11,Sheet1!$C$5:C$192,0),31))*99.976))/$AP11</f>
        <v>1.1166779546279602</v>
      </c>
      <c r="AC11" s="71"/>
      <c r="AD11" s="9">
        <f>INDEX(Sheet1!$C$5:$BW$192,MATCH($C11,Sheet1!$C$5:$C$192,0),70)+INDEX(Sheet1!$C$5:$BW$192,MATCH($C11,Sheet1!$C$5:$C$192,0),73)</f>
        <v>0</v>
      </c>
      <c r="AE11" s="71"/>
      <c r="AF11" s="9">
        <f>INDEX(Sheet1!$C$5:$BW$192,MATCH($C11,Sheet1!$C$5:$C$192,0),68)+INDEX(Sheet1!$C$5:$BW$192,MATCH($C11,Sheet1!$C$5:$C$192,0),71)</f>
        <v>0</v>
      </c>
      <c r="AG11" s="71"/>
      <c r="AH11" s="47">
        <f>IF($D$10=0,"",(D11-D$10)/D$10)</f>
        <v>4.8461757892188598E-3</v>
      </c>
      <c r="AI11" s="72" t="str">
        <f>IF($E$10=0,"",(E11-E$10)/E$10)</f>
        <v/>
      </c>
      <c r="AJ11" s="47">
        <f>IF($F$10=0,"",(F11-F$10)/F$10)</f>
        <v>1.9230769230769183E-2</v>
      </c>
      <c r="AK11" s="77" t="str">
        <f>IF($G$10=0,"",(G11-G$10)/G$10)</f>
        <v/>
      </c>
      <c r="AL11" s="45" t="str">
        <f t="shared" si="2"/>
        <v>Yes</v>
      </c>
      <c r="AM11" s="45" t="str">
        <f t="shared" si="3"/>
        <v>Yes</v>
      </c>
      <c r="AN11" s="73" t="str">
        <f>IF((AL11=AM11),(IF(AND(AI11&gt;(-0.5%*D$13),AI11&lt;(0.5%*D$13),AE11&lt;=AD11,AG11&lt;=AF11,(COUNTBLANK(D11:AK11)=0)),"Pass","Fail")),IF(COUNTA(D11:AK11)=0,"","Fail"))</f>
        <v>Fail</v>
      </c>
      <c r="AO11" s="78"/>
      <c r="AP11" s="46">
        <f>IF(ISNUMBER(SEARCH("RetlMed",C11)),Sheet3!D$2,IF(ISNUMBER(SEARCH("OffSml",C11)),Sheet3!A$2,IF(ISNUMBER(SEARCH("OffMed",C11)),Sheet3!B$2,IF(ISNUMBER(SEARCH("OffLrg",C11)),Sheet3!C$2,IF(ISNUMBER(SEARCH("RetlStrp",C11)),Sheet3!E$2)))))</f>
        <v>498589</v>
      </c>
      <c r="AQ11" s="14"/>
      <c r="AR11" s="14"/>
      <c r="AS11" s="14"/>
    </row>
    <row r="12" spans="1:45" s="3" customFormat="1" ht="26.25" customHeight="1" x14ac:dyDescent="0.2">
      <c r="A12" s="85" t="s">
        <v>103</v>
      </c>
      <c r="B12" s="44" t="str">
        <f t="shared" si="1"/>
        <v>CBECC-Com 2016.3.0</v>
      </c>
      <c r="C12" s="61" t="s">
        <v>130</v>
      </c>
      <c r="D12" s="45">
        <f>INDEX(Sheet1!$C$5:$BW$192,MATCH($C12,Sheet1!$C$5:$C$192,0),59)</f>
        <v>84.739800000000002</v>
      </c>
      <c r="E12" s="71"/>
      <c r="F12" s="6">
        <f>(INDEX(Sheet1!$C$5:$BW$192,MATCH($C12,Sheet1!$C$5:$C$192,0),20))/$AP12</f>
        <v>3.2090559559075711</v>
      </c>
      <c r="G12" s="71"/>
      <c r="H12" s="6">
        <f>(INDEX(Sheet1!$C$5:$BW$192,MATCH($C12,Sheet1!$C$5:$C$192,0),33))/$AP12</f>
        <v>4.5356796880797613E-2</v>
      </c>
      <c r="I12" s="71"/>
      <c r="J12" s="6">
        <f t="shared" si="0"/>
        <v>15.500630968202966</v>
      </c>
      <c r="K12" s="71"/>
      <c r="L12" s="6">
        <f>(((INDEX(Sheet1!$C$5:$BW$192,MATCH($C12,Sheet1!$C$5:$C$192,0),13))*3.4121416)+((INDEX(Sheet1!$C$5:$BW$192,MATCH($C12,Sheet1!$C$5:$C$192,0),26))*99.976))/$AP12</f>
        <v>3.4186661437860604</v>
      </c>
      <c r="M12" s="71"/>
      <c r="N12" s="6">
        <f>(((INDEX(Sheet1!$C$5:$BW$192,MATCH($C12,Sheet1!$C$5:$C$192,0),14))*3.4121416)+((INDEX(Sheet1!$C$5:$BW$192,MATCH($C12,Sheet1!$C$5:$C$192,0),27))*99.976))/$AP12</f>
        <v>2.5758062847178738</v>
      </c>
      <c r="O12" s="71"/>
      <c r="P12" s="6">
        <f>(((INDEX(Sheet1!$C$5:$BW$192,MATCH($C12,Sheet1!$C$5:$C$192,0),19))*3.4121416)+((INDEX(Sheet1!$C$5:$BW$192,MATCH($C12,Sheet1!$C$5:$C$192,0),32))*99.976))/$AP12</f>
        <v>4.9858401477080321</v>
      </c>
      <c r="Q12" s="71"/>
      <c r="R12" s="6">
        <f>(((INDEX(Sheet1!$C$5:$BW$192,MATCH($C12,Sheet1!$C$5:$C$192,0),34))+(INDEX(Sheet1!$C$5:$BW$192,MATCH($C12,Sheet1!$C$5:$C$192,0),35)))*99.976)/$AP12</f>
        <v>0</v>
      </c>
      <c r="S12" s="71"/>
      <c r="T12" s="45">
        <f>(((INDEX(Sheet1!$C$5:$BW$192,MATCH($C12,Sheet1!$C$5:$C$192,0),21))+(INDEX(Sheet1!$C$5:$BW$192,MATCH($C12,Sheet1!$C$5:$C$192,0),22))+(INDEX(Sheet1!$C$5:$BW$192,MATCH($C12,Sheet1!$C$5:$C$192,0),23))+(INDEX(Sheet1!$C$5:$BW$192,MATCH($C12,Sheet1!$C$5:$C$192,0),24)))*3.4121416)/$AP12</f>
        <v>14.645295070689485</v>
      </c>
      <c r="U12" s="71"/>
      <c r="V12" s="6">
        <f>(((INDEX(Sheet1!$C$5:$BW$192,MATCH($C12,Sheet1!$C$5:$C$192,0),15))*3.4121416)+((INDEX(Sheet1!$C$5:$BW$192,MATCH($C12,Sheet1!$C$5:$C$192,0),28))*99.976))/$AP12</f>
        <v>1.6891157913375547</v>
      </c>
      <c r="W12" s="71"/>
      <c r="X12" s="6">
        <f>(((INDEX(Sheet1!$C$5:$BW$192,MATCH($C12,Sheet1!$C$5:C$192,0),17))*3.4121416)+((INDEX(Sheet1!$C$5:$BW$192,MATCH($C12,Sheet1!$C$5:C$192,0),30))*99.976))/$AP12</f>
        <v>1.6995385877827229</v>
      </c>
      <c r="Y12" s="71"/>
      <c r="Z12" s="6">
        <f>(((INDEX(Sheet1!$C$5:$BW$192,MATCH($C12,Sheet1!$C$5:C$192,0),16))*3.4121416)+((INDEX(Sheet1!$C$5:$BW$192,MATCH($C12,Sheet1!$C$5:C$192,0),29))*99.976))/$AP12</f>
        <v>1.4984053064147023E-2</v>
      </c>
      <c r="AA12" s="71"/>
      <c r="AB12" s="6">
        <f>(((INDEX(Sheet1!$C$5:$BW$192,MATCH($C12,Sheet1!$C$5:C$192,0),18))*3.4121416)+((INDEX(Sheet1!$C$5:$BW$192,MATCH($C12,Sheet1!$C$5:C$192,0),31))*99.976))/$AP12</f>
        <v>1.1166799598065742</v>
      </c>
      <c r="AC12" s="71"/>
      <c r="AD12" s="9">
        <f>INDEX(Sheet1!$C$5:$BW$192,MATCH($C12,Sheet1!$C$5:$C$192,0),70)+INDEX(Sheet1!$C$5:$BW$192,MATCH($C12,Sheet1!$C$5:$C$192,0),73)</f>
        <v>0</v>
      </c>
      <c r="AE12" s="71"/>
      <c r="AF12" s="9">
        <f>INDEX(Sheet1!$C$5:$BW$192,MATCH($C12,Sheet1!$C$5:$C$192,0),68)+INDEX(Sheet1!$C$5:$BW$192,MATCH($C12,Sheet1!$C$5:$C$192,0),71)</f>
        <v>0</v>
      </c>
      <c r="AG12" s="71"/>
      <c r="AH12" s="47">
        <f>IF($D$10=0,"",(D12-D$10)/D$10)</f>
        <v>-8.4361277272570118E-2</v>
      </c>
      <c r="AI12" s="72" t="str">
        <f>IF($E$10=0,"",(E12-E$10)/E$10)</f>
        <v/>
      </c>
      <c r="AJ12" s="47">
        <f>IF($F$10=0,"",(F12-F$10)/F$10)</f>
        <v>2.5641025641025626E-2</v>
      </c>
      <c r="AK12" s="77" t="str">
        <f>IF($G$10=0,"",(G12-G$10)/G$10)</f>
        <v/>
      </c>
      <c r="AL12" s="45" t="str">
        <f t="shared" ref="AL12" si="7">IF(AND(AH12&gt;0,AI12&gt;0), "Yes", "No")</f>
        <v>No</v>
      </c>
      <c r="AM12" s="45" t="str">
        <f t="shared" ref="AM12" si="8">IF(AND(AH12&lt;0,AI12&lt;0), "No", "Yes")</f>
        <v>Yes</v>
      </c>
      <c r="AN12" s="73" t="str">
        <f>IF((AL12=AM12),(IF(AND(AI12&gt;(-0.5%*D$13),AI12&lt;(0.5%*D$13),AE12&lt;=AD12,AG12&lt;=AF12,(COUNTBLANK(D12:AK12)=0)),"Pass","Fail")),IF(COUNTA(D12:AK12)=0,"","Fail"))</f>
        <v>Fail</v>
      </c>
      <c r="AO12" s="78"/>
      <c r="AP12" s="46">
        <f>IF(ISNUMBER(SEARCH("RetlMed",C12)),Sheet3!D$2,IF(ISNUMBER(SEARCH("OffSml",C12)),Sheet3!A$2,IF(ISNUMBER(SEARCH("OffMed",C12)),Sheet3!B$2,IF(ISNUMBER(SEARCH("OffLrg",C12)),Sheet3!C$2,IF(ISNUMBER(SEARCH("RetlStrp",C12)),Sheet3!E$2)))))</f>
        <v>498589</v>
      </c>
      <c r="AQ12" s="14"/>
      <c r="AR12" s="14"/>
      <c r="AS12" s="14"/>
    </row>
    <row r="13" spans="1:45" s="3" customFormat="1" ht="26.25" customHeight="1" x14ac:dyDescent="0.2">
      <c r="A13" s="85"/>
      <c r="B13" s="44" t="str">
        <f t="shared" si="1"/>
        <v>CBECC-Com 2016.3.0</v>
      </c>
      <c r="C13" s="60" t="s">
        <v>123</v>
      </c>
      <c r="D13" s="51">
        <f>INDEX(Sheet1!$C$5:$BW$192,MATCH($C13,Sheet1!$C$5:$C$192,0),59)</f>
        <v>92.547200000000004</v>
      </c>
      <c r="E13" s="71"/>
      <c r="F13" s="51">
        <f>(INDEX(Sheet1!$C$5:$BW$192,MATCH($C13,Sheet1!$C$5:$C$192,0),20))/$AP13</f>
        <v>3.1288295570098819</v>
      </c>
      <c r="G13" s="71"/>
      <c r="H13" s="51">
        <f>(INDEX(Sheet1!$C$5:$BW$192,MATCH($C13,Sheet1!$C$5:$C$192,0),33))/$AP13</f>
        <v>4.4070567140470404E-2</v>
      </c>
      <c r="I13" s="71"/>
      <c r="J13" s="51">
        <f t="shared" si="0"/>
        <v>15.083756598260132</v>
      </c>
      <c r="K13" s="71"/>
      <c r="L13" s="51">
        <f>(((INDEX(Sheet1!$C$5:$BW$192,MATCH($C13,Sheet1!$C$5:$C$192,0),13))*3.4121416)+((INDEX(Sheet1!$C$5:$BW$192,MATCH($C13,Sheet1!$C$5:$C$192,0),26))*99.976))/$AP13</f>
        <v>3.2900454877853154</v>
      </c>
      <c r="M13" s="71"/>
      <c r="N13" s="51">
        <f>(((INDEX(Sheet1!$C$5:$BW$192,MATCH($C13,Sheet1!$C$5:$C$192,0),14))*3.4121416)+((INDEX(Sheet1!$C$5:$BW$192,MATCH($C13,Sheet1!$C$5:$C$192,0),27))*99.976))/$AP13</f>
        <v>2.3987145554915972</v>
      </c>
      <c r="O13" s="71"/>
      <c r="P13" s="51">
        <f>(((INDEX(Sheet1!$C$5:$BW$192,MATCH($C13,Sheet1!$C$5:$C$192,0),19))*3.4121416)+((INDEX(Sheet1!$C$5:$BW$192,MATCH($C13,Sheet1!$C$5:$C$192,0),32))*99.976))/$AP13</f>
        <v>4.9858401477080321</v>
      </c>
      <c r="Q13" s="71"/>
      <c r="R13" s="51">
        <f>(((INDEX(Sheet1!$C$5:$BW$192,MATCH($C13,Sheet1!$C$5:$C$192,0),34))+(INDEX(Sheet1!$C$5:$BW$192,MATCH($C13,Sheet1!$C$5:$C$192,0),35)))*99.976)/$AP13</f>
        <v>0</v>
      </c>
      <c r="S13" s="71"/>
      <c r="T13" s="51">
        <f>(((INDEX(Sheet1!$C$5:$BW$192,MATCH($C13,Sheet1!$C$5:$C$192,0),21))+(INDEX(Sheet1!$C$5:$BW$192,MATCH($C13,Sheet1!$C$5:$C$192,0),22))+(INDEX(Sheet1!$C$5:$BW$192,MATCH($C13,Sheet1!$C$5:$C$192,0),23))+(INDEX(Sheet1!$C$5:$BW$192,MATCH($C13,Sheet1!$C$5:$C$192,0),24)))*3.4121416)/$AP13</f>
        <v>14.645295070689485</v>
      </c>
      <c r="U13" s="71"/>
      <c r="V13" s="51">
        <f>(((INDEX(Sheet1!$C$5:$BW$192,MATCH($C13,Sheet1!$C$5:$C$192,0),15))*3.4121416)+((INDEX(Sheet1!$C$5:$BW$192,MATCH($C13,Sheet1!$C$5:$C$192,0),28))*99.976))/$AP13</f>
        <v>1.7078193387339071</v>
      </c>
      <c r="W13" s="71"/>
      <c r="X13" s="51">
        <f>(((INDEX(Sheet1!$C$5:$BW$192,MATCH($C13,Sheet1!$C$5:C$192,0),17))*3.4121416)+((INDEX(Sheet1!$C$5:$BW$192,MATCH($C13,Sheet1!$C$5:C$192,0),30))*99.976))/$AP13</f>
        <v>1.5699208828112934</v>
      </c>
      <c r="Y13" s="71"/>
      <c r="Z13" s="51">
        <f>(((INDEX(Sheet1!$C$5:$BW$192,MATCH($C13,Sheet1!$C$5:C$192,0),16))*3.4121416)+((INDEX(Sheet1!$C$5:$BW$192,MATCH($C13,Sheet1!$C$5:C$192,0),29))*99.976))/$AP13</f>
        <v>1.4738231102025916E-2</v>
      </c>
      <c r="AA13" s="71"/>
      <c r="AB13" s="51">
        <f>(((INDEX(Sheet1!$C$5:$BW$192,MATCH($C13,Sheet1!$C$5:C$192,0),18))*3.4121416)+((INDEX(Sheet1!$C$5:$BW$192,MATCH($C13,Sheet1!$C$5:C$192,0),31))*99.976))/$AP13</f>
        <v>1.1166779546279602</v>
      </c>
      <c r="AC13" s="71"/>
      <c r="AD13" s="52">
        <f>INDEX(Sheet1!$C$5:$BW$192,MATCH($C13,Sheet1!$C$5:$C$192,0),70)+INDEX(Sheet1!$C$5:$BW$192,MATCH($C13,Sheet1!$C$5:$C$192,0),73)</f>
        <v>0</v>
      </c>
      <c r="AE13" s="71"/>
      <c r="AF13" s="52">
        <f>INDEX(Sheet1!$C$5:$BW$192,MATCH($C13,Sheet1!$C$5:$C$192,0),68)+INDEX(Sheet1!$C$5:$BW$192,MATCH($C13,Sheet1!$C$5:$C$192,0),71)</f>
        <v>0</v>
      </c>
      <c r="AG13" s="71"/>
      <c r="AH13" s="53"/>
      <c r="AI13" s="51"/>
      <c r="AJ13" s="53"/>
      <c r="AK13" s="51"/>
      <c r="AL13" s="51"/>
      <c r="AM13" s="51"/>
      <c r="AN13" s="74"/>
      <c r="AO13" s="78"/>
      <c r="AP13" s="46">
        <f>IF(ISNUMBER(SEARCH("RetlMed",C13)),Sheet3!D$2,IF(ISNUMBER(SEARCH("OffSml",C13)),Sheet3!A$2,IF(ISNUMBER(SEARCH("OffMed",C13)),Sheet3!B$2,IF(ISNUMBER(SEARCH("OffLrg",C13)),Sheet3!C$2,IF(ISNUMBER(SEARCH("RetlStrp",C13)),Sheet3!E$2)))))</f>
        <v>498589</v>
      </c>
      <c r="AQ13" s="14"/>
      <c r="AR13" s="14"/>
      <c r="AS13" s="14"/>
    </row>
    <row r="14" spans="1:45" s="3" customFormat="1" ht="26.25" customHeight="1" x14ac:dyDescent="0.2">
      <c r="A14" s="85" t="s">
        <v>103</v>
      </c>
      <c r="B14" s="44" t="str">
        <f t="shared" si="1"/>
        <v>CBECC-Com 2016.3.0</v>
      </c>
      <c r="C14" s="61" t="s">
        <v>131</v>
      </c>
      <c r="D14" s="45">
        <f>INDEX(Sheet1!$C$5:$BW$192,MATCH($C14,Sheet1!$C$5:$C$192,0),59)</f>
        <v>101.45099999999999</v>
      </c>
      <c r="E14" s="71"/>
      <c r="F14" s="6">
        <f>(INDEX(Sheet1!$C$5:$BW$192,MATCH($C14,Sheet1!$C$5:$C$192,0),20))/$AP14</f>
        <v>3.5299615514983285</v>
      </c>
      <c r="G14" s="71"/>
      <c r="H14" s="6">
        <f>(INDEX(Sheet1!$C$5:$BW$192,MATCH($C14,Sheet1!$C$5:$C$192,0),33))/$AP14</f>
        <v>5.9746604919081646E-2</v>
      </c>
      <c r="I14" s="71"/>
      <c r="J14" s="6">
        <f t="shared" si="0"/>
        <v>17.996629852779979</v>
      </c>
      <c r="K14" s="71"/>
      <c r="L14" s="6">
        <f>(((INDEX(Sheet1!$C$5:$BW$192,MATCH($C14,Sheet1!$C$5:$C$192,0),13))*3.4121416)+((INDEX(Sheet1!$C$5:$BW$192,MATCH($C14,Sheet1!$C$5:$C$192,0),26))*99.976))/$AP14</f>
        <v>4.857628969315142</v>
      </c>
      <c r="M14" s="71"/>
      <c r="N14" s="6">
        <f>(((INDEX(Sheet1!$C$5:$BW$192,MATCH($C14,Sheet1!$C$5:$C$192,0),14))*3.4121416)+((INDEX(Sheet1!$C$5:$BW$192,MATCH($C14,Sheet1!$C$5:$C$192,0),27))*99.976))/$AP14</f>
        <v>3.3908717041683634</v>
      </c>
      <c r="O14" s="71"/>
      <c r="P14" s="6">
        <f>(((INDEX(Sheet1!$C$5:$BW$192,MATCH($C14,Sheet1!$C$5:$C$192,0),19))*3.4121416)+((INDEX(Sheet1!$C$5:$BW$192,MATCH($C14,Sheet1!$C$5:$C$192,0),32))*99.976))/$AP14</f>
        <v>4.9858401477080321</v>
      </c>
      <c r="Q14" s="71"/>
      <c r="R14" s="6">
        <f>(((INDEX(Sheet1!$C$5:$BW$192,MATCH($C14,Sheet1!$C$5:$C$192,0),34))+(INDEX(Sheet1!$C$5:$BW$192,MATCH($C14,Sheet1!$C$5:$C$192,0),35)))*99.976)/$AP14</f>
        <v>0</v>
      </c>
      <c r="S14" s="71"/>
      <c r="T14" s="45">
        <f>(((INDEX(Sheet1!$C$5:$BW$192,MATCH($C14,Sheet1!$C$5:$C$192,0),21))+(INDEX(Sheet1!$C$5:$BW$192,MATCH($C14,Sheet1!$C$5:$C$192,0),22))+(INDEX(Sheet1!$C$5:$BW$192,MATCH($C14,Sheet1!$C$5:$C$192,0),23))+(INDEX(Sheet1!$C$5:$BW$192,MATCH($C14,Sheet1!$C$5:$C$192,0),24)))*3.4121416)/$AP14</f>
        <v>14.645295070689485</v>
      </c>
      <c r="U14" s="71"/>
      <c r="V14" s="6">
        <f>(((INDEX(Sheet1!$C$5:$BW$192,MATCH($C14,Sheet1!$C$5:$C$192,0),15))*3.4121416)+((INDEX(Sheet1!$C$5:$BW$192,MATCH($C14,Sheet1!$C$5:$C$192,0),28))*99.976))/$AP14</f>
        <v>2.0698455580046895</v>
      </c>
      <c r="W14" s="71"/>
      <c r="X14" s="6">
        <f>(((INDEX(Sheet1!$C$5:$BW$192,MATCH($C14,Sheet1!$C$5:C$192,0),17))*3.4121416)+((INDEX(Sheet1!$C$5:$BW$192,MATCH($C14,Sheet1!$C$5:C$192,0),30))*99.976))/$AP14</f>
        <v>1.5519701309559577</v>
      </c>
      <c r="Y14" s="71"/>
      <c r="Z14" s="6">
        <f>(((INDEX(Sheet1!$C$5:$BW$192,MATCH($C14,Sheet1!$C$5:C$192,0),16))*3.4121416)+((INDEX(Sheet1!$C$5:$BW$192,MATCH($C14,Sheet1!$C$5:C$192,0),29))*99.976))/$AP14</f>
        <v>2.3795387999831524E-2</v>
      </c>
      <c r="AA14" s="71"/>
      <c r="AB14" s="6">
        <f>(((INDEX(Sheet1!$C$5:$BW$192,MATCH($C14,Sheet1!$C$5:C$192,0),18))*3.4121416)+((INDEX(Sheet1!$C$5:$BW$192,MATCH($C14,Sheet1!$C$5:C$192,0),31))*99.976))/$AP14</f>
        <v>1.1166779546279602</v>
      </c>
      <c r="AC14" s="71"/>
      <c r="AD14" s="9">
        <f>INDEX(Sheet1!$C$5:$BW$192,MATCH($C14,Sheet1!$C$5:$C$192,0),70)+INDEX(Sheet1!$C$5:$BW$192,MATCH($C14,Sheet1!$C$5:$C$192,0),73)</f>
        <v>1</v>
      </c>
      <c r="AE14" s="71"/>
      <c r="AF14" s="9">
        <f>INDEX(Sheet1!$C$5:$BW$192,MATCH($C14,Sheet1!$C$5:$C$192,0),68)+INDEX(Sheet1!$C$5:$BW$192,MATCH($C14,Sheet1!$C$5:$C$192,0),71)</f>
        <v>276.75</v>
      </c>
      <c r="AG14" s="71"/>
      <c r="AH14" s="47">
        <f>IF($D$13=0,"",(D14-D$13)/D$13)</f>
        <v>9.6208205110473247E-2</v>
      </c>
      <c r="AI14" s="72" t="str">
        <f>IF($E$13=0,"",(E14-E$13)/E$13)</f>
        <v/>
      </c>
      <c r="AJ14" s="48">
        <f>IF($F$13=0,"",(F14-F$13)/F$13)</f>
        <v>0.12820512820512828</v>
      </c>
      <c r="AK14" s="77" t="str">
        <f>IF($G$13=0,"",(G14-G$13)/G$13)</f>
        <v/>
      </c>
      <c r="AL14" s="45" t="str">
        <f t="shared" si="2"/>
        <v>Yes</v>
      </c>
      <c r="AM14" s="45" t="str">
        <f t="shared" si="3"/>
        <v>Yes</v>
      </c>
      <c r="AN14" s="73" t="str">
        <f>IF((AL14=AM14),(IF(AND(AI14&gt;(-0.5%*D$13),AI14&lt;(0.5%*D$13),AE14&lt;=AD14,AG14&lt;=AF14,(COUNTBLANK(D14:AK14)=0)),"Pass","Fail")),IF(COUNTA(D14:AK14)=0,"","Fail"))</f>
        <v>Fail</v>
      </c>
      <c r="AO14" s="78"/>
      <c r="AP14" s="46">
        <f>IF(ISNUMBER(SEARCH("RetlMed",C14)),Sheet3!D$2,IF(ISNUMBER(SEARCH("OffSml",C14)),Sheet3!A$2,IF(ISNUMBER(SEARCH("OffMed",C14)),Sheet3!B$2,IF(ISNUMBER(SEARCH("OffLrg",C14)),Sheet3!C$2,IF(ISNUMBER(SEARCH("RetlStrp",C14)),Sheet3!E$2)))))</f>
        <v>498589</v>
      </c>
      <c r="AQ14" s="14"/>
      <c r="AR14" s="14"/>
      <c r="AS14" s="14"/>
    </row>
    <row r="15" spans="1:45" s="3" customFormat="1" ht="26.25" customHeight="1" x14ac:dyDescent="0.2">
      <c r="A15" s="85"/>
      <c r="B15" s="44" t="str">
        <f t="shared" si="1"/>
        <v>CBECC-Com 2016.3.0</v>
      </c>
      <c r="C15" s="61" t="s">
        <v>132</v>
      </c>
      <c r="D15" s="45">
        <f>INDEX(Sheet1!$C$5:$BW$192,MATCH($C15,Sheet1!$C$5:$C$192,0),59)</f>
        <v>103.623</v>
      </c>
      <c r="E15" s="71"/>
      <c r="F15" s="6">
        <f>(INDEX(Sheet1!$C$5:$BW$192,MATCH($C15,Sheet1!$C$5:$C$192,0),20))/$AP15</f>
        <v>3.5901313506715953</v>
      </c>
      <c r="G15" s="71"/>
      <c r="H15" s="6">
        <f>(INDEX(Sheet1!$C$5:$BW$192,MATCH($C15,Sheet1!$C$5:$C$192,0),33))/$AP15</f>
        <v>5.9577126651410281E-2</v>
      </c>
      <c r="I15" s="71"/>
      <c r="J15" s="6">
        <f t="shared" si="0"/>
        <v>18.193096731029957</v>
      </c>
      <c r="K15" s="71"/>
      <c r="L15" s="6">
        <f>(((INDEX(Sheet1!$C$5:$BW$192,MATCH($C15,Sheet1!$C$5:$C$192,0),13))*3.4121416)+((INDEX(Sheet1!$C$5:$BW$192,MATCH($C15,Sheet1!$C$5:$C$192,0),26))*99.976))/$AP15</f>
        <v>4.8406808917174624</v>
      </c>
      <c r="M15" s="71"/>
      <c r="N15" s="6">
        <f>(((INDEX(Sheet1!$C$5:$BW$192,MATCH($C15,Sheet1!$C$5:$C$192,0),14))*3.4121416)+((INDEX(Sheet1!$C$5:$BW$192,MATCH($C15,Sheet1!$C$5:$C$192,0),27))*99.976))/$AP15</f>
        <v>3.3665016594269028</v>
      </c>
      <c r="O15" s="71"/>
      <c r="P15" s="6">
        <f>(((INDEX(Sheet1!$C$5:$BW$192,MATCH($C15,Sheet1!$C$5:$C$192,0),19))*3.4121416)+((INDEX(Sheet1!$C$5:$BW$192,MATCH($C15,Sheet1!$C$5:$C$192,0),32))*99.976))/$AP15</f>
        <v>4.9858401477080321</v>
      </c>
      <c r="Q15" s="71"/>
      <c r="R15" s="6">
        <f>(((INDEX(Sheet1!$C$5:$BW$192,MATCH($C15,Sheet1!$C$5:$C$192,0),34))+(INDEX(Sheet1!$C$5:$BW$192,MATCH($C15,Sheet1!$C$5:$C$192,0),35)))*99.976)/$AP15</f>
        <v>0</v>
      </c>
      <c r="S15" s="71"/>
      <c r="T15" s="45">
        <f>(((INDEX(Sheet1!$C$5:$BW$192,MATCH($C15,Sheet1!$C$5:$C$192,0),21))+(INDEX(Sheet1!$C$5:$BW$192,MATCH($C15,Sheet1!$C$5:$C$192,0),22))+(INDEX(Sheet1!$C$5:$BW$192,MATCH($C15,Sheet1!$C$5:$C$192,0),23))+(INDEX(Sheet1!$C$5:$BW$192,MATCH($C15,Sheet1!$C$5:$C$192,0),24)))*3.4121416)/$AP15</f>
        <v>14.645295070689485</v>
      </c>
      <c r="U15" s="71"/>
      <c r="V15" s="6">
        <f>(((INDEX(Sheet1!$C$5:$BW$192,MATCH($C15,Sheet1!$C$5:$C$192,0),15))*3.4121416)+((INDEX(Sheet1!$C$5:$BW$192,MATCH($C15,Sheet1!$C$5:$C$192,0),28))*99.976))/$AP15</f>
        <v>2.070064553071167</v>
      </c>
      <c r="W15" s="71"/>
      <c r="X15" s="6">
        <f>(((INDEX(Sheet1!$C$5:$BW$192,MATCH($C15,Sheet1!$C$5:C$192,0),17))*3.4121416)+((INDEX(Sheet1!$C$5:$BW$192,MATCH($C15,Sheet1!$C$5:C$192,0),30))*99.976))/$AP15</f>
        <v>1.7923103728192962</v>
      </c>
      <c r="Y15" s="71"/>
      <c r="Z15" s="6">
        <f>(((INDEX(Sheet1!$C$5:$BW$192,MATCH($C15,Sheet1!$C$5:C$192,0),16))*3.4121416)+((INDEX(Sheet1!$C$5:$BW$192,MATCH($C15,Sheet1!$C$5:C$192,0),29))*99.976))/$AP15</f>
        <v>2.1019146480520026E-2</v>
      </c>
      <c r="AA15" s="71"/>
      <c r="AB15" s="6">
        <f>(((INDEX(Sheet1!$C$5:$BW$192,MATCH($C15,Sheet1!$C$5:C$192,0),18))*3.4121416)+((INDEX(Sheet1!$C$5:$BW$192,MATCH($C15,Sheet1!$C$5:C$192,0),31))*99.976))/$AP15</f>
        <v>1.1166799598065742</v>
      </c>
      <c r="AC15" s="71"/>
      <c r="AD15" s="9">
        <f>INDEX(Sheet1!$C$5:$BW$192,MATCH($C15,Sheet1!$C$5:$C$192,0),70)+INDEX(Sheet1!$C$5:$BW$192,MATCH($C15,Sheet1!$C$5:$C$192,0),73)</f>
        <v>2</v>
      </c>
      <c r="AE15" s="71"/>
      <c r="AF15" s="9">
        <f>INDEX(Sheet1!$C$5:$BW$192,MATCH($C15,Sheet1!$C$5:$C$192,0),68)+INDEX(Sheet1!$C$5:$BW$192,MATCH($C15,Sheet1!$C$5:$C$192,0),71)</f>
        <v>256</v>
      </c>
      <c r="AG15" s="71"/>
      <c r="AH15" s="47">
        <f>IF($D$13=0,"",(D15-D$13)/D$13)</f>
        <v>0.11967731060475088</v>
      </c>
      <c r="AI15" s="72" t="str">
        <f>IF($E$13=0,"",(E15-E$13)/E$13)</f>
        <v/>
      </c>
      <c r="AJ15" s="48">
        <f>IF($F$13=0,"",(F15-F$13)/F$13)</f>
        <v>0.14743589743589747</v>
      </c>
      <c r="AK15" s="77" t="str">
        <f>IF($G$13=0,"",(G15-G$13)/G$13)</f>
        <v/>
      </c>
      <c r="AL15" s="45" t="str">
        <f t="shared" ref="AL15" si="9">IF(AND(AH15&gt;0,AI15&gt;0), "Yes", "No")</f>
        <v>Yes</v>
      </c>
      <c r="AM15" s="45" t="str">
        <f t="shared" ref="AM15" si="10">IF(AND(AH15&lt;0,AI15&lt;0), "No", "Yes")</f>
        <v>Yes</v>
      </c>
      <c r="AN15" s="73" t="str">
        <f>IF((AL15=AM15),(IF(AND(AI15&gt;(-0.5%*D$13),AI15&lt;(0.5%*D$13),AE15&lt;=AD15,AG15&lt;=AF15,(COUNTBLANK(D15:AK15)=0)),"Pass","Fail")),IF(COUNTA(D15:AK15)=0,"","Fail"))</f>
        <v>Fail</v>
      </c>
      <c r="AO15" s="78"/>
      <c r="AP15" s="46">
        <f>IF(ISNUMBER(SEARCH("RetlMed",C15)),Sheet3!D$2,IF(ISNUMBER(SEARCH("OffSml",C15)),Sheet3!A$2,IF(ISNUMBER(SEARCH("OffMed",C15)),Sheet3!B$2,IF(ISNUMBER(SEARCH("OffLrg",C15)),Sheet3!C$2,IF(ISNUMBER(SEARCH("RetlStrp",C15)),Sheet3!E$2)))))</f>
        <v>498589</v>
      </c>
      <c r="AQ15" s="14"/>
      <c r="AR15" s="14"/>
      <c r="AS15" s="14"/>
    </row>
    <row r="16" spans="1:45" s="3" customFormat="1" ht="26.25" customHeight="1" x14ac:dyDescent="0.2">
      <c r="A16" s="85"/>
      <c r="B16" s="44" t="str">
        <f t="shared" si="1"/>
        <v>CBECC-Com 2016.3.0</v>
      </c>
      <c r="C16" s="60" t="s">
        <v>130</v>
      </c>
      <c r="D16" s="51">
        <f>INDEX(Sheet1!$C$5:$BW$192,MATCH($C16,Sheet1!$C$5:$C$192,0),59)</f>
        <v>84.739800000000002</v>
      </c>
      <c r="E16" s="71"/>
      <c r="F16" s="51">
        <f>(INDEX(Sheet1!$C$5:$BW$192,MATCH($C16,Sheet1!$C$5:$C$192,0),20))/$AP16</f>
        <v>3.2090559559075711</v>
      </c>
      <c r="G16" s="71"/>
      <c r="H16" s="51">
        <f>(INDEX(Sheet1!$C$5:$BW$192,MATCH($C16,Sheet1!$C$5:$C$192,0),33))/$AP16</f>
        <v>4.5356796880797613E-2</v>
      </c>
      <c r="I16" s="71"/>
      <c r="J16" s="51">
        <f t="shared" si="0"/>
        <v>15.500630968202966</v>
      </c>
      <c r="K16" s="71"/>
      <c r="L16" s="51">
        <f>(((INDEX(Sheet1!$C$5:$BW$192,MATCH($C16,Sheet1!$C$5:$C$192,0),13))*3.4121416)+((INDEX(Sheet1!$C$5:$BW$192,MATCH($C16,Sheet1!$C$5:$C$192,0),26))*99.976))/$AP16</f>
        <v>3.4186661437860604</v>
      </c>
      <c r="M16" s="71"/>
      <c r="N16" s="51">
        <f>(((INDEX(Sheet1!$C$5:$BW$192,MATCH($C16,Sheet1!$C$5:$C$192,0),14))*3.4121416)+((INDEX(Sheet1!$C$5:$BW$192,MATCH($C16,Sheet1!$C$5:$C$192,0),27))*99.976))/$AP16</f>
        <v>2.5758062847178738</v>
      </c>
      <c r="O16" s="71"/>
      <c r="P16" s="51">
        <f>(((INDEX(Sheet1!$C$5:$BW$192,MATCH($C16,Sheet1!$C$5:$C$192,0),19))*3.4121416)+((INDEX(Sheet1!$C$5:$BW$192,MATCH($C16,Sheet1!$C$5:$C$192,0),32))*99.976))/$AP16</f>
        <v>4.9858401477080321</v>
      </c>
      <c r="Q16" s="71"/>
      <c r="R16" s="51">
        <f>(((INDEX(Sheet1!$C$5:$BW$192,MATCH($C16,Sheet1!$C$5:$C$192,0),34))+(INDEX(Sheet1!$C$5:$BW$192,MATCH($C16,Sheet1!$C$5:$C$192,0),35)))*99.976)/$AP16</f>
        <v>0</v>
      </c>
      <c r="S16" s="71"/>
      <c r="T16" s="51">
        <f>(((INDEX(Sheet1!$C$5:$BW$192,MATCH($C16,Sheet1!$C$5:$C$192,0),21))+(INDEX(Sheet1!$C$5:$BW$192,MATCH($C16,Sheet1!$C$5:$C$192,0),22))+(INDEX(Sheet1!$C$5:$BW$192,MATCH($C16,Sheet1!$C$5:$C$192,0),23))+(INDEX(Sheet1!$C$5:$BW$192,MATCH($C16,Sheet1!$C$5:$C$192,0),24)))*3.4121416)/$AP16</f>
        <v>14.645295070689485</v>
      </c>
      <c r="U16" s="71"/>
      <c r="V16" s="51">
        <f>(((INDEX(Sheet1!$C$5:$BW$192,MATCH($C16,Sheet1!$C$5:$C$192,0),15))*3.4121416)+((INDEX(Sheet1!$C$5:$BW$192,MATCH($C16,Sheet1!$C$5:$C$192,0),28))*99.976))/$AP16</f>
        <v>1.6891157913375547</v>
      </c>
      <c r="W16" s="71"/>
      <c r="X16" s="51">
        <f>(((INDEX(Sheet1!$C$5:$BW$192,MATCH($C16,Sheet1!$C$5:C$192,0),17))*3.4121416)+((INDEX(Sheet1!$C$5:$BW$192,MATCH($C16,Sheet1!$C$5:C$192,0),30))*99.976))/$AP16</f>
        <v>1.6995385877827229</v>
      </c>
      <c r="Y16" s="71"/>
      <c r="Z16" s="51">
        <f>(((INDEX(Sheet1!$C$5:$BW$192,MATCH($C16,Sheet1!$C$5:C$192,0),16))*3.4121416)+((INDEX(Sheet1!$C$5:$BW$192,MATCH($C16,Sheet1!$C$5:C$192,0),29))*99.976))/$AP16</f>
        <v>1.4984053064147023E-2</v>
      </c>
      <c r="AA16" s="71"/>
      <c r="AB16" s="51">
        <f>(((INDEX(Sheet1!$C$5:$BW$192,MATCH($C16,Sheet1!$C$5:C$192,0),18))*3.4121416)+((INDEX(Sheet1!$C$5:$BW$192,MATCH($C16,Sheet1!$C$5:C$192,0),31))*99.976))/$AP16</f>
        <v>1.1166799598065742</v>
      </c>
      <c r="AC16" s="71"/>
      <c r="AD16" s="52">
        <f>INDEX(Sheet1!$C$5:$BW$192,MATCH($C16,Sheet1!$C$5:$C$192,0),70)+INDEX(Sheet1!$C$5:$BW$192,MATCH($C16,Sheet1!$C$5:$C$192,0),73)</f>
        <v>0</v>
      </c>
      <c r="AE16" s="71"/>
      <c r="AF16" s="52">
        <f>INDEX(Sheet1!$C$5:$BW$192,MATCH($C16,Sheet1!$C$5:$C$192,0),68)+INDEX(Sheet1!$C$5:$BW$192,MATCH($C16,Sheet1!$C$5:$C$192,0),71)</f>
        <v>0</v>
      </c>
      <c r="AG16" s="71"/>
      <c r="AH16" s="53"/>
      <c r="AI16" s="51"/>
      <c r="AJ16" s="53"/>
      <c r="AK16" s="51"/>
      <c r="AL16" s="51"/>
      <c r="AM16" s="51"/>
      <c r="AN16" s="74"/>
      <c r="AO16" s="78"/>
      <c r="AP16" s="46">
        <f>IF(ISNUMBER(SEARCH("RetlMed",C16)),Sheet3!D$2,IF(ISNUMBER(SEARCH("OffSml",C16)),Sheet3!A$2,IF(ISNUMBER(SEARCH("OffMed",C16)),Sheet3!B$2,IF(ISNUMBER(SEARCH("OffLrg",C16)),Sheet3!C$2,IF(ISNUMBER(SEARCH("RetlStrp",C16)),Sheet3!E$2)))))</f>
        <v>498589</v>
      </c>
      <c r="AQ16" s="14"/>
      <c r="AR16" s="14"/>
      <c r="AS16" s="14"/>
    </row>
    <row r="17" spans="1:45" s="3" customFormat="1" ht="26.25" customHeight="1" x14ac:dyDescent="0.2">
      <c r="A17" s="85"/>
      <c r="B17" s="44" t="str">
        <f t="shared" si="1"/>
        <v>CBECC-Com 2016.3.0</v>
      </c>
      <c r="C17" s="61" t="s">
        <v>133</v>
      </c>
      <c r="D17" s="45">
        <f>INDEX(Sheet1!$C$5:$BW$192,MATCH($C17,Sheet1!$C$5:$C$192,0),59)</f>
        <v>84.7346</v>
      </c>
      <c r="E17" s="71"/>
      <c r="F17" s="6">
        <f>(INDEX(Sheet1!$C$5:$BW$192,MATCH($C17,Sheet1!$C$5:$C$192,0),20))/$AP17</f>
        <v>3.2090559559075711</v>
      </c>
      <c r="G17" s="71"/>
      <c r="H17" s="6">
        <f>(INDEX(Sheet1!$C$5:$BW$192,MATCH($C17,Sheet1!$C$5:$C$192,0),33))/$AP17</f>
        <v>4.5321296699285384E-2</v>
      </c>
      <c r="I17" s="71"/>
      <c r="J17" s="6">
        <f t="shared" si="0"/>
        <v>15.49652928434697</v>
      </c>
      <c r="K17" s="71"/>
      <c r="L17" s="6">
        <f>(((INDEX(Sheet1!$C$5:$BW$192,MATCH($C17,Sheet1!$C$5:$C$192,0),13))*3.4121416)+((INDEX(Sheet1!$C$5:$BW$192,MATCH($C17,Sheet1!$C$5:$C$192,0),26))*99.976))/$AP17</f>
        <v>3.4151161906256742</v>
      </c>
      <c r="M17" s="71"/>
      <c r="N17" s="6">
        <f>(((INDEX(Sheet1!$C$5:$BW$192,MATCH($C17,Sheet1!$C$5:$C$192,0),14))*3.4121416)+((INDEX(Sheet1!$C$5:$BW$192,MATCH($C17,Sheet1!$C$5:$C$192,0),27))*99.976))/$AP17</f>
        <v>2.5751013943476488</v>
      </c>
      <c r="O17" s="71"/>
      <c r="P17" s="6">
        <f>(((INDEX(Sheet1!$C$5:$BW$192,MATCH($C17,Sheet1!$C$5:$C$192,0),19))*3.4121416)+((INDEX(Sheet1!$C$5:$BW$192,MATCH($C17,Sheet1!$C$5:$C$192,0),32))*99.976))/$AP17</f>
        <v>4.9858401477080321</v>
      </c>
      <c r="Q17" s="71"/>
      <c r="R17" s="6">
        <f>(((INDEX(Sheet1!$C$5:$BW$192,MATCH($C17,Sheet1!$C$5:$C$192,0),34))+(INDEX(Sheet1!$C$5:$BW$192,MATCH($C17,Sheet1!$C$5:$C$192,0),35)))*99.976)/$AP17</f>
        <v>0</v>
      </c>
      <c r="S17" s="71"/>
      <c r="T17" s="45">
        <f>(((INDEX(Sheet1!$C$5:$BW$192,MATCH($C17,Sheet1!$C$5:$C$192,0),21))+(INDEX(Sheet1!$C$5:$BW$192,MATCH($C17,Sheet1!$C$5:$C$192,0),22))+(INDEX(Sheet1!$C$5:$BW$192,MATCH($C17,Sheet1!$C$5:$C$192,0),23))+(INDEX(Sheet1!$C$5:$BW$192,MATCH($C17,Sheet1!$C$5:$C$192,0),24)))*3.4121416)/$AP17</f>
        <v>14.645295070689485</v>
      </c>
      <c r="U17" s="71"/>
      <c r="V17" s="6">
        <f>(((INDEX(Sheet1!$C$5:$BW$192,MATCH($C17,Sheet1!$C$5:$C$192,0),15))*3.4121416)+((INDEX(Sheet1!$C$5:$BW$192,MATCH($C17,Sheet1!$C$5:$C$192,0),28))*99.976))/$AP17</f>
        <v>1.6894648147247531</v>
      </c>
      <c r="W17" s="71"/>
      <c r="X17" s="6">
        <f>(((INDEX(Sheet1!$C$5:$BW$192,MATCH($C17,Sheet1!$C$5:C$192,0),17))*3.4121416)+((INDEX(Sheet1!$C$5:$BW$192,MATCH($C17,Sheet1!$C$5:C$192,0),30))*99.976))/$AP17</f>
        <v>1.6993469670995549</v>
      </c>
      <c r="Y17" s="71"/>
      <c r="Z17" s="6">
        <f>(((INDEX(Sheet1!$C$5:$BW$192,MATCH($C17,Sheet1!$C$5:C$192,0),16))*3.4121416)+((INDEX(Sheet1!$C$5:$BW$192,MATCH($C17,Sheet1!$C$5:C$192,0),29))*99.976))/$AP17</f>
        <v>1.4979810034734019E-2</v>
      </c>
      <c r="AA17" s="71"/>
      <c r="AB17" s="6">
        <f>(((INDEX(Sheet1!$C$5:$BW$192,MATCH($C17,Sheet1!$C$5:C$192,0),18))*3.4121416)+((INDEX(Sheet1!$C$5:$BW$192,MATCH($C17,Sheet1!$C$5:C$192,0),31))*99.976))/$AP17</f>
        <v>1.1166799598065742</v>
      </c>
      <c r="AC17" s="71"/>
      <c r="AD17" s="9">
        <f>INDEX(Sheet1!$C$5:$BW$192,MATCH($C17,Sheet1!$C$5:$C$192,0),70)+INDEX(Sheet1!$C$5:$BW$192,MATCH($C17,Sheet1!$C$5:$C$192,0),73)</f>
        <v>0</v>
      </c>
      <c r="AE17" s="71"/>
      <c r="AF17" s="9">
        <f>INDEX(Sheet1!$C$5:$BW$192,MATCH($C17,Sheet1!$C$5:$C$192,0),68)+INDEX(Sheet1!$C$5:$BW$192,MATCH($C17,Sheet1!$C$5:$C$192,0),71)</f>
        <v>0</v>
      </c>
      <c r="AG17" s="71"/>
      <c r="AH17" s="47">
        <f>IF($D$16=0,"",(D17-D$16)/D$16)</f>
        <v>-6.1364317593410559E-5</v>
      </c>
      <c r="AI17" s="72" t="str">
        <f>IF($E$16=0,"",(E17-E$16)/E$16)</f>
        <v/>
      </c>
      <c r="AJ17" s="47">
        <f>IF($F$16=0,"",(F17-F$16)/F$16)</f>
        <v>0</v>
      </c>
      <c r="AK17" s="77" t="str">
        <f>IF($G$16=0,"",(G17-G$16)/G$16)</f>
        <v/>
      </c>
      <c r="AL17" s="45" t="str">
        <f t="shared" si="2"/>
        <v>No</v>
      </c>
      <c r="AM17" s="45" t="str">
        <f t="shared" si="3"/>
        <v>Yes</v>
      </c>
      <c r="AN17" s="73" t="str">
        <f t="shared" ref="AN17:AN20" si="11">IF((AL17=AM17),(IF(AND(AI17&gt;(-0.5%*D$13),AI17&lt;(0.5%*D$13),AE17&lt;=AD17,AG17&lt;=AF17,(COUNTBLANK(D17:AK17)=0)),"Pass","Fail")),IF(COUNTA(D17:AK17)=0,"","Fail"))</f>
        <v>Fail</v>
      </c>
      <c r="AO17" s="78"/>
      <c r="AP17" s="46">
        <f>IF(ISNUMBER(SEARCH("RetlMed",C17)),Sheet3!D$2,IF(ISNUMBER(SEARCH("OffSml",C17)),Sheet3!A$2,IF(ISNUMBER(SEARCH("OffMed",C17)),Sheet3!B$2,IF(ISNUMBER(SEARCH("OffLrg",C17)),Sheet3!C$2,IF(ISNUMBER(SEARCH("RetlStrp",C17)),Sheet3!E$2)))))</f>
        <v>498589</v>
      </c>
      <c r="AQ17" s="14"/>
      <c r="AR17" s="14"/>
      <c r="AS17" s="14"/>
    </row>
    <row r="18" spans="1:45" s="4" customFormat="1" ht="25.5" customHeight="1" x14ac:dyDescent="0.2">
      <c r="A18" s="85"/>
      <c r="B18" s="44" t="str">
        <f t="shared" si="1"/>
        <v>CBECC-Com 2016.3.0</v>
      </c>
      <c r="C18" s="62" t="s">
        <v>134</v>
      </c>
      <c r="D18" s="45">
        <f>INDEX(Sheet1!$C$5:$BW$192,MATCH($C18,Sheet1!$C$5:$C$192,0),59)</f>
        <v>84.825800000000001</v>
      </c>
      <c r="E18" s="71"/>
      <c r="F18" s="6">
        <f>(INDEX(Sheet1!$C$5:$BW$192,MATCH($C18,Sheet1!$C$5:$C$192,0),20))/$AP18</f>
        <v>3.2291125556319935</v>
      </c>
      <c r="G18" s="71"/>
      <c r="H18" s="6">
        <f>(INDEX(Sheet1!$C$5:$BW$192,MATCH($C18,Sheet1!$C$5:$C$192,0),33))/$AP18</f>
        <v>4.4069764876481433E-2</v>
      </c>
      <c r="I18" s="71"/>
      <c r="J18" s="6">
        <f t="shared" si="0"/>
        <v>15.400808601278021</v>
      </c>
      <c r="K18" s="71"/>
      <c r="L18" s="6">
        <f>(((INDEX(Sheet1!$C$5:$BW$192,MATCH($C18,Sheet1!$C$5:$C$192,0),13))*3.4121416)+((INDEX(Sheet1!$C$5:$BW$192,MATCH($C18,Sheet1!$C$5:$C$192,0),26))*99.976))/$AP18</f>
        <v>3.2899853118961064</v>
      </c>
      <c r="M18" s="71"/>
      <c r="N18" s="6">
        <f>(((INDEX(Sheet1!$C$5:$BW$192,MATCH($C18,Sheet1!$C$5:$C$192,0),14))*3.4121416)+((INDEX(Sheet1!$C$5:$BW$192,MATCH($C18,Sheet1!$C$5:$C$192,0),27))*99.976))/$AP18</f>
        <v>2.5891102350063884</v>
      </c>
      <c r="O18" s="71"/>
      <c r="P18" s="6">
        <f>(((INDEX(Sheet1!$C$5:$BW$192,MATCH($C18,Sheet1!$C$5:$C$192,0),19))*3.4121416)+((INDEX(Sheet1!$C$5:$BW$192,MATCH($C18,Sheet1!$C$5:$C$192,0),32))*99.976))/$AP18</f>
        <v>4.9858401477080321</v>
      </c>
      <c r="Q18" s="71"/>
      <c r="R18" s="6">
        <f>(((INDEX(Sheet1!$C$5:$BW$192,MATCH($C18,Sheet1!$C$5:$C$192,0),34))+(INDEX(Sheet1!$C$5:$BW$192,MATCH($C18,Sheet1!$C$5:$C$192,0),35)))*99.976)/$AP18</f>
        <v>0</v>
      </c>
      <c r="S18" s="71"/>
      <c r="T18" s="45">
        <f>(((INDEX(Sheet1!$C$5:$BW$192,MATCH($C18,Sheet1!$C$5:$C$192,0),21))+(INDEX(Sheet1!$C$5:$BW$192,MATCH($C18,Sheet1!$C$5:$C$192,0),22))+(INDEX(Sheet1!$C$5:$BW$192,MATCH($C18,Sheet1!$C$5:$C$192,0),23))+(INDEX(Sheet1!$C$5:$BW$192,MATCH($C18,Sheet1!$C$5:$C$192,0),24)))*3.4121416)/$AP18</f>
        <v>14.645295070689485</v>
      </c>
      <c r="U18" s="71"/>
      <c r="V18" s="6">
        <f>(((INDEX(Sheet1!$C$5:$BW$192,MATCH($C18,Sheet1!$C$5:$C$192,0),15))*3.4121416)+((INDEX(Sheet1!$C$5:$BW$192,MATCH($C18,Sheet1!$C$5:$C$192,0),28))*99.976))/$AP18</f>
        <v>1.7089211576621224</v>
      </c>
      <c r="W18" s="71"/>
      <c r="X18" s="6">
        <f>(((INDEX(Sheet1!$C$5:$BW$192,MATCH($C18,Sheet1!$C$5:C$192,0),17))*3.4121416)+((INDEX(Sheet1!$C$5:$BW$192,MATCH($C18,Sheet1!$C$5:C$192,0),30))*99.976))/$AP18</f>
        <v>1.6950902504948966</v>
      </c>
      <c r="Y18" s="71"/>
      <c r="Z18" s="6">
        <f>(((INDEX(Sheet1!$C$5:$BW$192,MATCH($C18,Sheet1!$C$5:C$192,0),16))*3.4121416)+((INDEX(Sheet1!$C$5:$BW$192,MATCH($C18,Sheet1!$C$5:C$192,0),29))*99.976))/$AP18</f>
        <v>1.5183543882516462E-2</v>
      </c>
      <c r="AA18" s="71"/>
      <c r="AB18" s="6">
        <f>(((INDEX(Sheet1!$C$5:$BW$192,MATCH($C18,Sheet1!$C$5:C$192,0),18))*3.4121416)+((INDEX(Sheet1!$C$5:$BW$192,MATCH($C18,Sheet1!$C$5:C$192,0),31))*99.976))/$AP18</f>
        <v>1.1166779546279602</v>
      </c>
      <c r="AC18" s="71"/>
      <c r="AD18" s="9">
        <f>INDEX(Sheet1!$C$5:$BW$192,MATCH($C18,Sheet1!$C$5:$C$192,0),70)+INDEX(Sheet1!$C$5:$BW$192,MATCH($C18,Sheet1!$C$5:$C$192,0),73)</f>
        <v>0</v>
      </c>
      <c r="AE18" s="71"/>
      <c r="AF18" s="9">
        <f>INDEX(Sheet1!$C$5:$BW$192,MATCH($C18,Sheet1!$C$5:$C$192,0),68)+INDEX(Sheet1!$C$5:$BW$192,MATCH($C18,Sheet1!$C$5:$C$192,0),71)</f>
        <v>0</v>
      </c>
      <c r="AG18" s="71"/>
      <c r="AH18" s="47">
        <f t="shared" ref="AH18:AH20" si="12">IF($D$16=0,"",(D18-D$16)/D$16)</f>
        <v>1.0148714063521335E-3</v>
      </c>
      <c r="AI18" s="72" t="str">
        <f t="shared" ref="AI18:AI20" si="13">IF($E$16=0,"",(E18-E$16)/E$16)</f>
        <v/>
      </c>
      <c r="AJ18" s="47">
        <f t="shared" ref="AJ18:AJ20" si="14">IF($F$16=0,"",(F18-F$16)/F$16)</f>
        <v>6.2500000000000307E-3</v>
      </c>
      <c r="AK18" s="77" t="str">
        <f t="shared" ref="AK18:AK20" si="15">IF($G$16=0,"",(G18-G$16)/G$16)</f>
        <v/>
      </c>
      <c r="AL18" s="45" t="str">
        <f t="shared" ref="AL18:AL20" si="16">IF(AND(AH18&gt;0,AI18&gt;0), "Yes", "No")</f>
        <v>Yes</v>
      </c>
      <c r="AM18" s="45" t="str">
        <f t="shared" ref="AM18:AM20" si="17">IF(AND(AH18&lt;0,AI18&lt;0), "No", "Yes")</f>
        <v>Yes</v>
      </c>
      <c r="AN18" s="73" t="str">
        <f t="shared" si="11"/>
        <v>Fail</v>
      </c>
      <c r="AO18" s="80"/>
      <c r="AP18" s="37">
        <f>IF(ISNUMBER(SEARCH("RetlMed",C18)),Sheet3!D$2,IF(ISNUMBER(SEARCH("OffSml",C18)),Sheet3!A$2,IF(ISNUMBER(SEARCH("OffMed",C18)),Sheet3!B$2,IF(ISNUMBER(SEARCH("OffLrg",C18)),Sheet3!C$2,IF(ISNUMBER(SEARCH("RetlStrp",C18)),Sheet3!E$2)))))</f>
        <v>498589</v>
      </c>
      <c r="AQ18" s="17"/>
      <c r="AR18" s="17"/>
      <c r="AS18" s="13"/>
    </row>
    <row r="19" spans="1:45" s="7" customFormat="1" ht="25.5" customHeight="1" x14ac:dyDescent="0.2">
      <c r="A19" s="85" t="s">
        <v>103</v>
      </c>
      <c r="B19" s="44" t="str">
        <f t="shared" si="1"/>
        <v>CBECC-Com 2016.3.0</v>
      </c>
      <c r="C19" s="62" t="s">
        <v>135</v>
      </c>
      <c r="D19" s="45">
        <f>INDEX(Sheet1!$C$5:$BW$192,MATCH($C19,Sheet1!$C$5:$C$192,0),59)</f>
        <v>84.976100000000002</v>
      </c>
      <c r="E19" s="71"/>
      <c r="F19" s="6">
        <f>(INDEX(Sheet1!$C$5:$BW$192,MATCH($C19,Sheet1!$C$5:$C$192,0),20))/$AP19</f>
        <v>3.2291125556319935</v>
      </c>
      <c r="G19" s="71"/>
      <c r="H19" s="6">
        <f>(INDEX(Sheet1!$C$5:$BW$192,MATCH($C19,Sheet1!$C$5:$C$192,0),33))/$AP19</f>
        <v>4.6627181907342517E-2</v>
      </c>
      <c r="I19" s="71"/>
      <c r="J19" s="6">
        <f t="shared" si="0"/>
        <v>15.64971912498148</v>
      </c>
      <c r="K19" s="71"/>
      <c r="L19" s="6">
        <f>(((INDEX(Sheet1!$C$5:$BW$192,MATCH($C19,Sheet1!$C$5:$C$192,0),13))*3.4121416)+((INDEX(Sheet1!$C$5:$BW$192,MATCH($C19,Sheet1!$C$5:$C$192,0),26))*99.976))/$AP19</f>
        <v>3.5457023665019149</v>
      </c>
      <c r="M19" s="71"/>
      <c r="N19" s="6">
        <f>(((INDEX(Sheet1!$C$5:$BW$192,MATCH($C19,Sheet1!$C$5:$C$192,0),14))*3.4121416)+((INDEX(Sheet1!$C$5:$BW$192,MATCH($C19,Sheet1!$C$5:$C$192,0),27))*99.976))/$AP19</f>
        <v>2.5956390254257515</v>
      </c>
      <c r="O19" s="71"/>
      <c r="P19" s="6">
        <f>(((INDEX(Sheet1!$C$5:$BW$192,MATCH($C19,Sheet1!$C$5:$C$192,0),19))*3.4121416)+((INDEX(Sheet1!$C$5:$BW$192,MATCH($C19,Sheet1!$C$5:$C$192,0),32))*99.976))/$AP19</f>
        <v>4.9858401477080321</v>
      </c>
      <c r="Q19" s="71"/>
      <c r="R19" s="6">
        <f>(((INDEX(Sheet1!$C$5:$BW$192,MATCH($C19,Sheet1!$C$5:$C$192,0),34))+(INDEX(Sheet1!$C$5:$BW$192,MATCH($C19,Sheet1!$C$5:$C$192,0),35)))*99.976)/$AP19</f>
        <v>0</v>
      </c>
      <c r="S19" s="71"/>
      <c r="T19" s="45">
        <f>(((INDEX(Sheet1!$C$5:$BW$192,MATCH($C19,Sheet1!$C$5:$C$192,0),21))+(INDEX(Sheet1!$C$5:$BW$192,MATCH($C19,Sheet1!$C$5:$C$192,0),22))+(INDEX(Sheet1!$C$5:$BW$192,MATCH($C19,Sheet1!$C$5:$C$192,0),23))+(INDEX(Sheet1!$C$5:$BW$192,MATCH($C19,Sheet1!$C$5:$C$192,0),24)))*3.4121416)/$AP19</f>
        <v>14.645295070689485</v>
      </c>
      <c r="U19" s="71"/>
      <c r="V19" s="6">
        <f>(((INDEX(Sheet1!$C$5:$BW$192,MATCH($C19,Sheet1!$C$5:$C$192,0),15))*3.4121416)+((INDEX(Sheet1!$C$5:$BW$192,MATCH($C19,Sheet1!$C$5:$C$192,0),28))*99.976))/$AP19</f>
        <v>1.6821284799977536</v>
      </c>
      <c r="W19" s="71"/>
      <c r="X19" s="6">
        <f>(((INDEX(Sheet1!$C$5:$BW$192,MATCH($C19,Sheet1!$C$5:C$192,0),17))*3.4121416)+((INDEX(Sheet1!$C$5:$BW$192,MATCH($C19,Sheet1!$C$5:C$192,0),30))*99.976))/$AP19</f>
        <v>1.7086063522540611</v>
      </c>
      <c r="Y19" s="71"/>
      <c r="Z19" s="6">
        <f>(((INDEX(Sheet1!$C$5:$BW$192,MATCH($C19,Sheet1!$C$5:C$192,0),16))*3.4121416)+((INDEX(Sheet1!$C$5:$BW$192,MATCH($C19,Sheet1!$C$5:C$192,0),29))*99.976))/$AP19</f>
        <v>1.5120788108778975E-2</v>
      </c>
      <c r="AA19" s="71"/>
      <c r="AB19" s="6">
        <f>(((INDEX(Sheet1!$C$5:$BW$192,MATCH($C19,Sheet1!$C$5:C$192,0),18))*3.4121416)+((INDEX(Sheet1!$C$5:$BW$192,MATCH($C19,Sheet1!$C$5:C$192,0),31))*99.976))/$AP19</f>
        <v>1.1166819649851882</v>
      </c>
      <c r="AC19" s="71"/>
      <c r="AD19" s="9">
        <f>INDEX(Sheet1!$C$5:$BW$192,MATCH($C19,Sheet1!$C$5:$C$192,0),70)+INDEX(Sheet1!$C$5:$BW$192,MATCH($C19,Sheet1!$C$5:$C$192,0),73)</f>
        <v>0</v>
      </c>
      <c r="AE19" s="71"/>
      <c r="AF19" s="9">
        <f>INDEX(Sheet1!$C$5:$BW$192,MATCH($C19,Sheet1!$C$5:$C$192,0),68)+INDEX(Sheet1!$C$5:$BW$192,MATCH($C19,Sheet1!$C$5:$C$192,0),71)</f>
        <v>1</v>
      </c>
      <c r="AG19" s="71"/>
      <c r="AH19" s="47">
        <f t="shared" si="12"/>
        <v>2.7885362014071304E-3</v>
      </c>
      <c r="AI19" s="72" t="str">
        <f t="shared" si="13"/>
        <v/>
      </c>
      <c r="AJ19" s="47">
        <f t="shared" si="14"/>
        <v>6.2500000000000307E-3</v>
      </c>
      <c r="AK19" s="77" t="str">
        <f t="shared" si="15"/>
        <v/>
      </c>
      <c r="AL19" s="45" t="str">
        <f t="shared" si="16"/>
        <v>Yes</v>
      </c>
      <c r="AM19" s="45" t="str">
        <f t="shared" si="17"/>
        <v>Yes</v>
      </c>
      <c r="AN19" s="73" t="str">
        <f t="shared" si="11"/>
        <v>Fail</v>
      </c>
      <c r="AO19" s="81"/>
      <c r="AP19" s="37">
        <f>IF(ISNUMBER(SEARCH("RetlMed",C19)),Sheet3!D$2,IF(ISNUMBER(SEARCH("OffSml",C19)),Sheet3!A$2,IF(ISNUMBER(SEARCH("OffMed",C19)),Sheet3!B$2,IF(ISNUMBER(SEARCH("OffLrg",C19)),Sheet3!C$2,IF(ISNUMBER(SEARCH("RetlStrp",C19)),Sheet3!E$2)))))</f>
        <v>498589</v>
      </c>
      <c r="AQ19" s="15"/>
      <c r="AR19" s="15"/>
      <c r="AS19" s="18"/>
    </row>
    <row r="20" spans="1:45" s="7" customFormat="1" ht="25.5" customHeight="1" x14ac:dyDescent="0.2">
      <c r="A20" s="85" t="s">
        <v>103</v>
      </c>
      <c r="B20" s="44" t="str">
        <f t="shared" si="1"/>
        <v>CBECC-Com 2016.3.0</v>
      </c>
      <c r="C20" s="62" t="s">
        <v>136</v>
      </c>
      <c r="D20" s="45">
        <f>INDEX(Sheet1!$C$5:$BW$192,MATCH($C20,Sheet1!$C$5:$C$192,0),59)</f>
        <v>84.724400000000003</v>
      </c>
      <c r="E20" s="71"/>
      <c r="F20" s="6">
        <f>(INDEX(Sheet1!$C$5:$BW$192,MATCH($C20,Sheet1!$C$5:$C$192,0),20))/$AP20</f>
        <v>3.2090559559075711</v>
      </c>
      <c r="G20" s="71"/>
      <c r="H20" s="6">
        <f>(INDEX(Sheet1!$C$5:$BW$192,MATCH($C20,Sheet1!$C$5:$C$192,0),33))/$AP20</f>
        <v>4.5078812408617115E-2</v>
      </c>
      <c r="I20" s="71"/>
      <c r="J20" s="6">
        <f t="shared" si="0"/>
        <v>15.472946897123379</v>
      </c>
      <c r="K20" s="71"/>
      <c r="L20" s="6">
        <f>(((INDEX(Sheet1!$C$5:$BW$192,MATCH($C20,Sheet1!$C$5:$C$192,0),13))*3.4121416)+((INDEX(Sheet1!$C$5:$BW$192,MATCH($C20,Sheet1!$C$5:$C$192,0),26))*99.976))/$AP20</f>
        <v>3.3908681952719064</v>
      </c>
      <c r="M20" s="71"/>
      <c r="N20" s="6">
        <f>(((INDEX(Sheet1!$C$5:$BW$192,MATCH($C20,Sheet1!$C$5:$C$192,0),14))*3.4121416)+((INDEX(Sheet1!$C$5:$BW$192,MATCH($C20,Sheet1!$C$5:$C$192,0),27))*99.976))/$AP20</f>
        <v>2.5754298869473655</v>
      </c>
      <c r="O20" s="71"/>
      <c r="P20" s="6">
        <f>(((INDEX(Sheet1!$C$5:$BW$192,MATCH($C20,Sheet1!$C$5:$C$192,0),19))*3.4121416)+((INDEX(Sheet1!$C$5:$BW$192,MATCH($C20,Sheet1!$C$5:$C$192,0),32))*99.976))/$AP20</f>
        <v>4.9858401477080321</v>
      </c>
      <c r="Q20" s="71"/>
      <c r="R20" s="6">
        <f>(((INDEX(Sheet1!$C$5:$BW$192,MATCH($C20,Sheet1!$C$5:$C$192,0),34))+(INDEX(Sheet1!$C$5:$BW$192,MATCH($C20,Sheet1!$C$5:$C$192,0),35)))*99.976)/$AP20</f>
        <v>0</v>
      </c>
      <c r="S20" s="71"/>
      <c r="T20" s="45">
        <f>(((INDEX(Sheet1!$C$5:$BW$192,MATCH($C20,Sheet1!$C$5:$C$192,0),21))+(INDEX(Sheet1!$C$5:$BW$192,MATCH($C20,Sheet1!$C$5:$C$192,0),22))+(INDEX(Sheet1!$C$5:$BW$192,MATCH($C20,Sheet1!$C$5:$C$192,0),23))+(INDEX(Sheet1!$C$5:$BW$192,MATCH($C20,Sheet1!$C$5:$C$192,0),24)))*3.4121416)/$AP20</f>
        <v>14.645295070689485</v>
      </c>
      <c r="U20" s="71"/>
      <c r="V20" s="6">
        <f>(((INDEX(Sheet1!$C$5:$BW$192,MATCH($C20,Sheet1!$C$5:$C$192,0),15))*3.4121416)+((INDEX(Sheet1!$C$5:$BW$192,MATCH($C20,Sheet1!$C$5:$C$192,0),28))*99.976))/$AP20</f>
        <v>1.6921817222682409</v>
      </c>
      <c r="W20" s="71"/>
      <c r="X20" s="6">
        <f>(((INDEX(Sheet1!$C$5:$BW$192,MATCH($C20,Sheet1!$C$5:C$192,0),17))*3.4121416)+((INDEX(Sheet1!$C$5:$BW$192,MATCH($C20,Sheet1!$C$5:C$192,0),30))*99.976))/$AP20</f>
        <v>1.69683536743089</v>
      </c>
      <c r="Y20" s="71"/>
      <c r="Z20" s="6">
        <f>(((INDEX(Sheet1!$C$5:$BW$192,MATCH($C20,Sheet1!$C$5:C$192,0),16))*3.4121416)+((INDEX(Sheet1!$C$5:$BW$192,MATCH($C20,Sheet1!$C$5:C$192,0),29))*99.976))/$AP20</f>
        <v>1.5111617690370224E-2</v>
      </c>
      <c r="AA20" s="71"/>
      <c r="AB20" s="6">
        <f>(((INDEX(Sheet1!$C$5:$BW$192,MATCH($C20,Sheet1!$C$5:C$192,0),18))*3.4121416)+((INDEX(Sheet1!$C$5:$BW$192,MATCH($C20,Sheet1!$C$5:C$192,0),31))*99.976))/$AP20</f>
        <v>1.1166799598065742</v>
      </c>
      <c r="AC20" s="71"/>
      <c r="AD20" s="9">
        <f>INDEX(Sheet1!$C$5:$BW$192,MATCH($C20,Sheet1!$C$5:$C$192,0),70)+INDEX(Sheet1!$C$5:$BW$192,MATCH($C20,Sheet1!$C$5:$C$192,0),73)</f>
        <v>0</v>
      </c>
      <c r="AE20" s="71"/>
      <c r="AF20" s="9">
        <f>INDEX(Sheet1!$C$5:$BW$192,MATCH($C20,Sheet1!$C$5:$C$192,0),68)+INDEX(Sheet1!$C$5:$BW$192,MATCH($C20,Sheet1!$C$5:$C$192,0),71)</f>
        <v>0</v>
      </c>
      <c r="AG20" s="71"/>
      <c r="AH20" s="47">
        <f t="shared" si="12"/>
        <v>-1.8173278671886924E-4</v>
      </c>
      <c r="AI20" s="72" t="str">
        <f t="shared" si="13"/>
        <v/>
      </c>
      <c r="AJ20" s="47">
        <f t="shared" si="14"/>
        <v>0</v>
      </c>
      <c r="AK20" s="77" t="str">
        <f t="shared" si="15"/>
        <v/>
      </c>
      <c r="AL20" s="45" t="str">
        <f t="shared" si="16"/>
        <v>No</v>
      </c>
      <c r="AM20" s="45" t="str">
        <f t="shared" si="17"/>
        <v>Yes</v>
      </c>
      <c r="AN20" s="73" t="str">
        <f t="shared" si="11"/>
        <v>Fail</v>
      </c>
      <c r="AO20" s="81"/>
      <c r="AP20" s="37">
        <f>IF(ISNUMBER(SEARCH("RetlMed",C20)),Sheet3!D$2,IF(ISNUMBER(SEARCH("OffSml",C20)),Sheet3!A$2,IF(ISNUMBER(SEARCH("OffMed",C20)),Sheet3!B$2,IF(ISNUMBER(SEARCH("OffLrg",C20)),Sheet3!C$2,IF(ISNUMBER(SEARCH("RetlStrp",C20)),Sheet3!E$2)))))</f>
        <v>498589</v>
      </c>
      <c r="AQ20" s="15"/>
      <c r="AR20" s="15"/>
      <c r="AS20" s="18"/>
    </row>
    <row r="21" spans="1:45" s="3" customFormat="1" ht="26.25" customHeight="1" x14ac:dyDescent="0.2">
      <c r="A21" s="85"/>
      <c r="B21" s="44" t="str">
        <f t="shared" si="1"/>
        <v>CBECC-Com 2016.3.0</v>
      </c>
      <c r="C21" s="60" t="s">
        <v>124</v>
      </c>
      <c r="D21" s="51">
        <f>INDEX(Sheet1!$C$5:$BW$192,MATCH($C21,Sheet1!$C$5:$C$192,0),59)</f>
        <v>252.85599999999999</v>
      </c>
      <c r="E21" s="71"/>
      <c r="F21" s="51">
        <f>(INDEX(Sheet1!$C$5:$BW$192,MATCH($C21,Sheet1!$C$5:$C$192,0),20))/$AP21</f>
        <v>9.0338353058042351</v>
      </c>
      <c r="G21" s="71"/>
      <c r="H21" s="51">
        <f>(INDEX(Sheet1!$C$5:$BW$192,MATCH($C21,Sheet1!$C$5:$C$192,0),33))/$AP21</f>
        <v>2.4711864544784658E-2</v>
      </c>
      <c r="I21" s="71"/>
      <c r="J21" s="51">
        <f t="shared" si="0"/>
        <v>33.295263058887521</v>
      </c>
      <c r="K21" s="71"/>
      <c r="L21" s="51">
        <f>(((INDEX(Sheet1!$C$5:$BW$192,MATCH($C21,Sheet1!$C$5:$C$192,0),13))*3.4121416)+((INDEX(Sheet1!$C$5:$BW$192,MATCH($C21,Sheet1!$C$5:$C$192,0),26))*99.976))/$AP21</f>
        <v>0.41886936551168225</v>
      </c>
      <c r="M21" s="71"/>
      <c r="N21" s="51">
        <f>(((INDEX(Sheet1!$C$5:$BW$192,MATCH($C21,Sheet1!$C$5:$C$192,0),14))*3.4121416)+((INDEX(Sheet1!$C$5:$BW$192,MATCH($C21,Sheet1!$C$5:$C$192,0),27))*99.976))/$AP21</f>
        <v>12.466177953235544</v>
      </c>
      <c r="O21" s="71"/>
      <c r="P21" s="51">
        <f>(((INDEX(Sheet1!$C$5:$BW$192,MATCH($C21,Sheet1!$C$5:$C$192,0),19))*3.4121416)+((INDEX(Sheet1!$C$5:$BW$192,MATCH($C21,Sheet1!$C$5:$C$192,0),32))*99.976))/$AP21</f>
        <v>8.1664358481136343</v>
      </c>
      <c r="Q21" s="71"/>
      <c r="R21" s="51">
        <f>(((INDEX(Sheet1!$C$5:$BW$192,MATCH($C21,Sheet1!$C$5:$C$192,0),34))+(INDEX(Sheet1!$C$5:$BW$192,MATCH($C21,Sheet1!$C$5:$C$192,0),35)))*99.976)/$AP21</f>
        <v>0</v>
      </c>
      <c r="S21" s="71"/>
      <c r="T21" s="51">
        <f>(((INDEX(Sheet1!$C$5:$BW$192,MATCH($C21,Sheet1!$C$5:$C$192,0),21))+(INDEX(Sheet1!$C$5:$BW$192,MATCH($C21,Sheet1!$C$5:$C$192,0),22))+(INDEX(Sheet1!$C$5:$BW$192,MATCH($C21,Sheet1!$C$5:$C$192,0),23))+(INDEX(Sheet1!$C$5:$BW$192,MATCH($C21,Sheet1!$C$5:$C$192,0),24)))*3.4121416)/$AP21</f>
        <v>10.81600614823712</v>
      </c>
      <c r="U21" s="71"/>
      <c r="V21" s="51">
        <f>(((INDEX(Sheet1!$C$5:$BW$192,MATCH($C21,Sheet1!$C$5:$C$192,0),15))*3.4121416)+((INDEX(Sheet1!$C$5:$BW$192,MATCH($C21,Sheet1!$C$5:$C$192,0),28))*99.976))/$AP21</f>
        <v>10.192055887808948</v>
      </c>
      <c r="W21" s="71"/>
      <c r="X21" s="51">
        <f>(((INDEX(Sheet1!$C$5:$BW$192,MATCH($C21,Sheet1!$C$5:C$192,0),17))*3.4121416)+((INDEX(Sheet1!$C$5:$BW$192,MATCH($C21,Sheet1!$C$5:C$192,0),30))*99.976))/$AP21</f>
        <v>0</v>
      </c>
      <c r="Y21" s="71"/>
      <c r="Z21" s="51">
        <f>(((INDEX(Sheet1!$C$5:$BW$192,MATCH($C21,Sheet1!$C$5:C$192,0),16))*3.4121416)+((INDEX(Sheet1!$C$5:$BW$192,MATCH($C21,Sheet1!$C$5:C$192,0),29))*99.976))/$AP21</f>
        <v>0</v>
      </c>
      <c r="AA21" s="71"/>
      <c r="AB21" s="51">
        <f>(((INDEX(Sheet1!$C$5:$BW$192,MATCH($C21,Sheet1!$C$5:C$192,0),18))*3.4121416)+((INDEX(Sheet1!$C$5:$BW$192,MATCH($C21,Sheet1!$C$5:C$192,0),31))*99.976))/$AP21</f>
        <v>2.051724004217709</v>
      </c>
      <c r="AC21" s="71"/>
      <c r="AD21" s="52">
        <f>INDEX(Sheet1!$C$5:$BW$192,MATCH($C21,Sheet1!$C$5:$C$192,0),70)+INDEX(Sheet1!$C$5:$BW$192,MATCH($C21,Sheet1!$C$5:$C$192,0),73)</f>
        <v>0</v>
      </c>
      <c r="AE21" s="71"/>
      <c r="AF21" s="52">
        <f>INDEX(Sheet1!$C$5:$BW$192,MATCH($C21,Sheet1!$C$5:$C$192,0),68)+INDEX(Sheet1!$C$5:$BW$192,MATCH($C21,Sheet1!$C$5:$C$192,0),71)</f>
        <v>0</v>
      </c>
      <c r="AG21" s="71"/>
      <c r="AH21" s="53"/>
      <c r="AI21" s="51"/>
      <c r="AJ21" s="53"/>
      <c r="AK21" s="51"/>
      <c r="AL21" s="51"/>
      <c r="AM21" s="51"/>
      <c r="AN21" s="74"/>
      <c r="AO21" s="78"/>
      <c r="AP21" s="46">
        <f>IF(ISNUMBER(SEARCH("RetlMed",C21)),Sheet3!D$2,IF(ISNUMBER(SEARCH("OffSml",C21)),Sheet3!A$2,IF(ISNUMBER(SEARCH("OffMed",C21)),Sheet3!B$2,IF(ISNUMBER(SEARCH("OffLrg",C21)),Sheet3!C$2,IF(ISNUMBER(SEARCH("RetlStrp",C21)),Sheet3!E$2)))))</f>
        <v>24563.1</v>
      </c>
      <c r="AQ21" s="14"/>
      <c r="AR21" s="14"/>
      <c r="AS21" s="14"/>
    </row>
    <row r="22" spans="1:45" s="43" customFormat="1" ht="25.5" customHeight="1" x14ac:dyDescent="0.2">
      <c r="A22" s="85" t="s">
        <v>103</v>
      </c>
      <c r="B22" s="44" t="str">
        <f t="shared" si="1"/>
        <v>CBECC-Com 2016.3.0</v>
      </c>
      <c r="C22" s="62" t="s">
        <v>137</v>
      </c>
      <c r="D22" s="45">
        <f>INDEX(Sheet1!$C$5:$BW$192,MATCH($C22,Sheet1!$C$5:$C$192,0),59)</f>
        <v>255.45400000000001</v>
      </c>
      <c r="E22" s="71"/>
      <c r="F22" s="6">
        <f>(INDEX(Sheet1!$C$5:$BW$192,MATCH($C22,Sheet1!$C$5:$C$192,0),20))/$AP22</f>
        <v>9.2987855767390926</v>
      </c>
      <c r="G22" s="71"/>
      <c r="H22" s="6">
        <f>(INDEX(Sheet1!$C$5:$BW$192,MATCH($C22,Sheet1!$C$5:$C$192,0),33))/$AP22</f>
        <v>4.1896991829207227E-3</v>
      </c>
      <c r="I22" s="71"/>
      <c r="J22" s="6">
        <f t="shared" si="0"/>
        <v>32.147581339525388</v>
      </c>
      <c r="K22" s="71"/>
      <c r="L22" s="6">
        <f>(((INDEX(Sheet1!$C$5:$BW$192,MATCH($C22,Sheet1!$C$5:$C$192,0),13))*3.4121416)+((INDEX(Sheet1!$C$5:$BW$192,MATCH($C22,Sheet1!$C$5:$C$192,0),26))*99.976))/$AP22</f>
        <v>0.41886936551168225</v>
      </c>
      <c r="M22" s="71"/>
      <c r="N22" s="6">
        <f>(((INDEX(Sheet1!$C$5:$BW$192,MATCH($C22,Sheet1!$C$5:$C$192,0),14))*3.4121416)+((INDEX(Sheet1!$C$5:$BW$192,MATCH($C22,Sheet1!$C$5:$C$192,0),27))*99.976))/$AP22</f>
        <v>12.466177953235544</v>
      </c>
      <c r="O22" s="71"/>
      <c r="P22" s="6">
        <f>(((INDEX(Sheet1!$C$5:$BW$192,MATCH($C22,Sheet1!$C$5:$C$192,0),19))*3.4121416)+((INDEX(Sheet1!$C$5:$BW$192,MATCH($C22,Sheet1!$C$5:$C$192,0),32))*99.976))/$AP22</f>
        <v>8.1664358481136343</v>
      </c>
      <c r="Q22" s="71"/>
      <c r="R22" s="6">
        <f>(((INDEX(Sheet1!$C$5:$BW$192,MATCH($C22,Sheet1!$C$5:$C$192,0),34))+(INDEX(Sheet1!$C$5:$BW$192,MATCH($C22,Sheet1!$C$5:$C$192,0),35)))*99.976)/$AP22</f>
        <v>0</v>
      </c>
      <c r="S22" s="71"/>
      <c r="T22" s="45">
        <f>(((INDEX(Sheet1!$C$5:$BW$192,MATCH($C22,Sheet1!$C$5:$C$192,0),21))+(INDEX(Sheet1!$C$5:$BW$192,MATCH($C22,Sheet1!$C$5:$C$192,0),22))+(INDEX(Sheet1!$C$5:$BW$192,MATCH($C22,Sheet1!$C$5:$C$192,0),23))+(INDEX(Sheet1!$C$5:$BW$192,MATCH($C22,Sheet1!$C$5:$C$192,0),24)))*3.4121416)/$AP22</f>
        <v>10.81600614823712</v>
      </c>
      <c r="U22" s="71"/>
      <c r="V22" s="6">
        <f>(((INDEX(Sheet1!$C$5:$BW$192,MATCH($C22,Sheet1!$C$5:$C$192,0),15))*3.4121416)+((INDEX(Sheet1!$C$5:$BW$192,MATCH($C22,Sheet1!$C$5:$C$192,0),28))*99.976))/$AP22</f>
        <v>10.249149259476207</v>
      </c>
      <c r="W22" s="71"/>
      <c r="X22" s="6">
        <f>(((INDEX(Sheet1!$C$5:$BW$192,MATCH($C22,Sheet1!$C$5:C$192,0),17))*3.4121416)+((INDEX(Sheet1!$C$5:$BW$192,MATCH($C22,Sheet1!$C$5:C$192,0),30))*99.976))/$AP22</f>
        <v>0</v>
      </c>
      <c r="Y22" s="71"/>
      <c r="Z22" s="6">
        <f>(((INDEX(Sheet1!$C$5:$BW$192,MATCH($C22,Sheet1!$C$5:C$192,0),16))*3.4121416)+((INDEX(Sheet1!$C$5:$BW$192,MATCH($C22,Sheet1!$C$5:C$192,0),29))*99.976))/$AP22</f>
        <v>0</v>
      </c>
      <c r="AA22" s="71"/>
      <c r="AB22" s="6">
        <f>(((INDEX(Sheet1!$C$5:$BW$192,MATCH($C22,Sheet1!$C$5:C$192,0),18))*3.4121416)+((INDEX(Sheet1!$C$5:$BW$192,MATCH($C22,Sheet1!$C$5:C$192,0),31))*99.976))/$AP22</f>
        <v>0.84694891318831911</v>
      </c>
      <c r="AC22" s="71"/>
      <c r="AD22" s="9">
        <f>INDEX(Sheet1!$C$5:$BW$192,MATCH($C22,Sheet1!$C$5:$C$192,0),70)+INDEX(Sheet1!$C$5:$BW$192,MATCH($C22,Sheet1!$C$5:$C$192,0),73)</f>
        <v>0</v>
      </c>
      <c r="AE22" s="71"/>
      <c r="AF22" s="9">
        <f>INDEX(Sheet1!$C$5:$BW$192,MATCH($C22,Sheet1!$C$5:$C$192,0),68)+INDEX(Sheet1!$C$5:$BW$192,MATCH($C22,Sheet1!$C$5:$C$192,0),71)</f>
        <v>0</v>
      </c>
      <c r="AG22" s="71"/>
      <c r="AH22" s="47">
        <f>IF($D$21=0,"",(D22-D$21)/D$21)</f>
        <v>1.0274622710159194E-2</v>
      </c>
      <c r="AI22" s="72" t="str">
        <f>IF($E$21=0,"",(E22-E$21)/E$21)</f>
        <v/>
      </c>
      <c r="AJ22" s="47">
        <f>IF($F$21=0,"",(F22-F$21)/F$21)</f>
        <v>2.9328658533837454E-2</v>
      </c>
      <c r="AK22" s="77" t="str">
        <f>IF($G$21=0,"",(G22-G$21)/G$21)</f>
        <v/>
      </c>
      <c r="AL22" s="45" t="str">
        <f t="shared" ref="AL22" si="18">IF(AND(AH22&gt;0,AI22&gt;0), "Yes", "No")</f>
        <v>Yes</v>
      </c>
      <c r="AM22" s="45" t="str">
        <f t="shared" ref="AM22" si="19">IF(AND(AH22&lt;0,AI22&lt;0), "No", "Yes")</f>
        <v>Yes</v>
      </c>
      <c r="AN22" s="73" t="str">
        <f t="shared" ref="AN22:AN25" si="20">IF((AL22=AM22),(IF(AND(AI22&gt;(-0.5%*D$13),AI22&lt;(0.5%*D$13),AE22&lt;=AD22,AG22&lt;=AF22,(COUNTBLANK(D22:AK22)=0)),"Pass","Fail")),IF(COUNTA(D22:AK22)=0,"","Fail"))</f>
        <v>Fail</v>
      </c>
      <c r="AO22" s="81"/>
      <c r="AP22" s="37">
        <f>IF(ISNUMBER(SEARCH("RetlMed",C22)),Sheet3!D$2,IF(ISNUMBER(SEARCH("OffSml",C22)),Sheet3!A$2,IF(ISNUMBER(SEARCH("OffMed",C22)),Sheet3!B$2,IF(ISNUMBER(SEARCH("OffLrg",C22)),Sheet3!C$2,IF(ISNUMBER(SEARCH("RetlStrp",C22)),Sheet3!E$2)))))</f>
        <v>24563.1</v>
      </c>
      <c r="AQ22" s="42"/>
      <c r="AR22" s="42"/>
    </row>
    <row r="23" spans="1:45" s="41" customFormat="1" ht="25.5" customHeight="1" x14ac:dyDescent="0.2">
      <c r="A23" s="85" t="s">
        <v>103</v>
      </c>
      <c r="B23" s="44" t="str">
        <f t="shared" si="1"/>
        <v>CBECC-Com 2016.3.0</v>
      </c>
      <c r="C23" s="62" t="s">
        <v>138</v>
      </c>
      <c r="D23" s="45">
        <f>INDEX(Sheet1!$C$5:$BW$192,MATCH($C23,Sheet1!$C$5:$C$192,0),59)</f>
        <v>253.77799999999999</v>
      </c>
      <c r="E23" s="71"/>
      <c r="F23" s="6">
        <f>(INDEX(Sheet1!$C$5:$BW$192,MATCH($C23,Sheet1!$C$5:$C$192,0),20))/$AP23</f>
        <v>9.2180140128892525</v>
      </c>
      <c r="G23" s="71"/>
      <c r="H23" s="6">
        <f>(INDEX(Sheet1!$C$5:$BW$192,MATCH($C23,Sheet1!$C$5:$C$192,0),33))/$AP23</f>
        <v>4.1896991829207227E-3</v>
      </c>
      <c r="I23" s="71"/>
      <c r="J23" s="6">
        <f t="shared" si="0"/>
        <v>31.872002330812645</v>
      </c>
      <c r="K23" s="71"/>
      <c r="L23" s="6">
        <f>(((INDEX(Sheet1!$C$5:$BW$192,MATCH($C23,Sheet1!$C$5:$C$192,0),13))*3.4121416)+((INDEX(Sheet1!$C$5:$BW$192,MATCH($C23,Sheet1!$C$5:$C$192,0),26))*99.976))/$AP23</f>
        <v>0.41886936551168225</v>
      </c>
      <c r="M23" s="71"/>
      <c r="N23" s="6">
        <f>(((INDEX(Sheet1!$C$5:$BW$192,MATCH($C23,Sheet1!$C$5:$C$192,0),14))*3.4121416)+((INDEX(Sheet1!$C$5:$BW$192,MATCH($C23,Sheet1!$C$5:$C$192,0),27))*99.976))/$AP23</f>
        <v>12.466177953235544</v>
      </c>
      <c r="O23" s="71"/>
      <c r="P23" s="6">
        <f>(((INDEX(Sheet1!$C$5:$BW$192,MATCH($C23,Sheet1!$C$5:$C$192,0),19))*3.4121416)+((INDEX(Sheet1!$C$5:$BW$192,MATCH($C23,Sheet1!$C$5:$C$192,0),32))*99.976))/$AP23</f>
        <v>8.1664358481136343</v>
      </c>
      <c r="Q23" s="71"/>
      <c r="R23" s="6">
        <f>(((INDEX(Sheet1!$C$5:$BW$192,MATCH($C23,Sheet1!$C$5:$C$192,0),34))+(INDEX(Sheet1!$C$5:$BW$192,MATCH($C23,Sheet1!$C$5:$C$192,0),35)))*99.976)/$AP23</f>
        <v>0</v>
      </c>
      <c r="S23" s="71"/>
      <c r="T23" s="45">
        <f>(((INDEX(Sheet1!$C$5:$BW$192,MATCH($C23,Sheet1!$C$5:$C$192,0),21))+(INDEX(Sheet1!$C$5:$BW$192,MATCH($C23,Sheet1!$C$5:$C$192,0),22))+(INDEX(Sheet1!$C$5:$BW$192,MATCH($C23,Sheet1!$C$5:$C$192,0),23))+(INDEX(Sheet1!$C$5:$BW$192,MATCH($C23,Sheet1!$C$5:$C$192,0),24)))*3.4121416)/$AP23</f>
        <v>10.81600614823712</v>
      </c>
      <c r="U23" s="71"/>
      <c r="V23" s="6">
        <f>(((INDEX(Sheet1!$C$5:$BW$192,MATCH($C23,Sheet1!$C$5:$C$192,0),15))*3.4121416)+((INDEX(Sheet1!$C$5:$BW$192,MATCH($C23,Sheet1!$C$5:$C$192,0),28))*99.976))/$AP23</f>
        <v>10.231632290699464</v>
      </c>
      <c r="W23" s="71"/>
      <c r="X23" s="6">
        <f>(((INDEX(Sheet1!$C$5:$BW$192,MATCH($C23,Sheet1!$C$5:C$192,0),17))*3.4121416)+((INDEX(Sheet1!$C$5:$BW$192,MATCH($C23,Sheet1!$C$5:C$192,0),30))*99.976))/$AP23</f>
        <v>0</v>
      </c>
      <c r="Y23" s="71"/>
      <c r="Z23" s="6">
        <f>(((INDEX(Sheet1!$C$5:$BW$192,MATCH($C23,Sheet1!$C$5:C$192,0),16))*3.4121416)+((INDEX(Sheet1!$C$5:$BW$192,MATCH($C23,Sheet1!$C$5:C$192,0),29))*99.976))/$AP23</f>
        <v>0</v>
      </c>
      <c r="AA23" s="71"/>
      <c r="AB23" s="6">
        <f>(((INDEX(Sheet1!$C$5:$BW$192,MATCH($C23,Sheet1!$C$5:C$192,0),18))*3.4121416)+((INDEX(Sheet1!$C$5:$BW$192,MATCH($C23,Sheet1!$C$5:C$192,0),31))*99.976))/$AP23</f>
        <v>0.58888687325231748</v>
      </c>
      <c r="AC23" s="71"/>
      <c r="AD23" s="9">
        <f>INDEX(Sheet1!$C$5:$BW$192,MATCH($C23,Sheet1!$C$5:$C$192,0),70)+INDEX(Sheet1!$C$5:$BW$192,MATCH($C23,Sheet1!$C$5:$C$192,0),73)</f>
        <v>0</v>
      </c>
      <c r="AE23" s="71"/>
      <c r="AF23" s="9">
        <f>INDEX(Sheet1!$C$5:$BW$192,MATCH($C23,Sheet1!$C$5:$C$192,0),68)+INDEX(Sheet1!$C$5:$BW$192,MATCH($C23,Sheet1!$C$5:$C$192,0),71)</f>
        <v>0</v>
      </c>
      <c r="AG23" s="71"/>
      <c r="AH23" s="47">
        <f t="shared" ref="AH23:AH25" si="21">IF($D$21=0,"",(D23-D$21)/D$21)</f>
        <v>3.6463441642673976E-3</v>
      </c>
      <c r="AI23" s="72" t="str">
        <f t="shared" ref="AI23:AI25" si="22">IF($E$21=0,"",(E23-E$21)/E$21)</f>
        <v/>
      </c>
      <c r="AJ23" s="47">
        <f t="shared" ref="AJ23:AJ25" si="23">IF($F$21=0,"",(F23-F$21)/F$21)</f>
        <v>2.0387653842513894E-2</v>
      </c>
      <c r="AK23" s="77" t="str">
        <f t="shared" ref="AK23:AK25" si="24">IF($G$21=0,"",(G23-G$21)/G$21)</f>
        <v/>
      </c>
      <c r="AL23" s="45" t="str">
        <f t="shared" ref="AL23:AL25" si="25">IF(AND(AH23&gt;0,AI23&gt;0), "Yes", "No")</f>
        <v>Yes</v>
      </c>
      <c r="AM23" s="45" t="str">
        <f t="shared" ref="AM23:AM25" si="26">IF(AND(AH23&lt;0,AI23&lt;0), "No", "Yes")</f>
        <v>Yes</v>
      </c>
      <c r="AN23" s="73" t="str">
        <f t="shared" si="20"/>
        <v>Fail</v>
      </c>
      <c r="AO23" s="81"/>
      <c r="AP23" s="37">
        <f>IF(ISNUMBER(SEARCH("RetlMed",C23)),Sheet3!D$2,IF(ISNUMBER(SEARCH("OffSml",C23)),Sheet3!A$2,IF(ISNUMBER(SEARCH("OffMed",C23)),Sheet3!B$2,IF(ISNUMBER(SEARCH("OffLrg",C23)),Sheet3!C$2,IF(ISNUMBER(SEARCH("RetlStrp",C23)),Sheet3!E$2)))))</f>
        <v>24563.1</v>
      </c>
      <c r="AQ23" s="42"/>
      <c r="AR23" s="42"/>
      <c r="AS23" s="43"/>
    </row>
    <row r="24" spans="1:45" s="4" customFormat="1" ht="25.5" customHeight="1" x14ac:dyDescent="0.2">
      <c r="A24" s="85"/>
      <c r="B24" s="44" t="str">
        <f t="shared" si="1"/>
        <v>CBECC-Com 2016.3.0</v>
      </c>
      <c r="C24" s="62" t="s">
        <v>139</v>
      </c>
      <c r="D24" s="45">
        <f>INDEX(Sheet1!$C$5:$BW$192,MATCH($C24,Sheet1!$C$5:$C$192,0),59)</f>
        <v>253.52099999999999</v>
      </c>
      <c r="E24" s="71"/>
      <c r="F24" s="6">
        <f>(INDEX(Sheet1!$C$5:$BW$192,MATCH($C24,Sheet1!$C$5:$C$192,0),20))/$AP24</f>
        <v>9.205841282248576</v>
      </c>
      <c r="G24" s="71"/>
      <c r="H24" s="6">
        <f>(INDEX(Sheet1!$C$5:$BW$192,MATCH($C24,Sheet1!$C$5:$C$192,0),33))/$AP24</f>
        <v>4.1896991829207227E-3</v>
      </c>
      <c r="I24" s="71"/>
      <c r="J24" s="6">
        <f t="shared" si="0"/>
        <v>31.830564489527141</v>
      </c>
      <c r="K24" s="71"/>
      <c r="L24" s="6">
        <f>(((INDEX(Sheet1!$C$5:$BW$192,MATCH($C24,Sheet1!$C$5:$C$192,0),13))*3.4121416)+((INDEX(Sheet1!$C$5:$BW$192,MATCH($C24,Sheet1!$C$5:$C$192,0),26))*99.976))/$AP24</f>
        <v>0.41886936551168225</v>
      </c>
      <c r="M24" s="71"/>
      <c r="N24" s="6">
        <f>(((INDEX(Sheet1!$C$5:$BW$192,MATCH($C24,Sheet1!$C$5:$C$192,0),14))*3.4121416)+((INDEX(Sheet1!$C$5:$BW$192,MATCH($C24,Sheet1!$C$5:$C$192,0),27))*99.976))/$AP24</f>
        <v>12.466177953235544</v>
      </c>
      <c r="O24" s="71"/>
      <c r="P24" s="6">
        <f>(((INDEX(Sheet1!$C$5:$BW$192,MATCH($C24,Sheet1!$C$5:$C$192,0),19))*3.4121416)+((INDEX(Sheet1!$C$5:$BW$192,MATCH($C24,Sheet1!$C$5:$C$192,0),32))*99.976))/$AP24</f>
        <v>8.1664358481136343</v>
      </c>
      <c r="Q24" s="71"/>
      <c r="R24" s="6">
        <f>(((INDEX(Sheet1!$C$5:$BW$192,MATCH($C24,Sheet1!$C$5:$C$192,0),34))+(INDEX(Sheet1!$C$5:$BW$192,MATCH($C24,Sheet1!$C$5:$C$192,0),35)))*99.976)/$AP24</f>
        <v>0</v>
      </c>
      <c r="S24" s="71"/>
      <c r="T24" s="45">
        <f>(((INDEX(Sheet1!$C$5:$BW$192,MATCH($C24,Sheet1!$C$5:$C$192,0),21))+(INDEX(Sheet1!$C$5:$BW$192,MATCH($C24,Sheet1!$C$5:$C$192,0),22))+(INDEX(Sheet1!$C$5:$BW$192,MATCH($C24,Sheet1!$C$5:$C$192,0),23))+(INDEX(Sheet1!$C$5:$BW$192,MATCH($C24,Sheet1!$C$5:$C$192,0),24)))*3.4121416)/$AP24</f>
        <v>10.81600614823712</v>
      </c>
      <c r="U24" s="71"/>
      <c r="V24" s="6">
        <f>(((INDEX(Sheet1!$C$5:$BW$192,MATCH($C24,Sheet1!$C$5:$C$192,0),15))*3.4121416)+((INDEX(Sheet1!$C$5:$BW$192,MATCH($C24,Sheet1!$C$5:$C$192,0),28))*99.976))/$AP24</f>
        <v>10.231632290699464</v>
      </c>
      <c r="W24" s="71"/>
      <c r="X24" s="6">
        <f>(((INDEX(Sheet1!$C$5:$BW$192,MATCH($C24,Sheet1!$C$5:C$192,0),17))*3.4121416)+((INDEX(Sheet1!$C$5:$BW$192,MATCH($C24,Sheet1!$C$5:C$192,0),30))*99.976))/$AP24</f>
        <v>0</v>
      </c>
      <c r="Y24" s="71"/>
      <c r="Z24" s="6">
        <f>(((INDEX(Sheet1!$C$5:$BW$192,MATCH($C24,Sheet1!$C$5:C$192,0),16))*3.4121416)+((INDEX(Sheet1!$C$5:$BW$192,MATCH($C24,Sheet1!$C$5:C$192,0),29))*99.976))/$AP24</f>
        <v>0</v>
      </c>
      <c r="AA24" s="71"/>
      <c r="AB24" s="6">
        <f>(((INDEX(Sheet1!$C$5:$BW$192,MATCH($C24,Sheet1!$C$5:C$192,0),18))*3.4121416)+((INDEX(Sheet1!$C$5:$BW$192,MATCH($C24,Sheet1!$C$5:C$192,0),31))*99.976))/$AP24</f>
        <v>0.54744903196681205</v>
      </c>
      <c r="AC24" s="71"/>
      <c r="AD24" s="9">
        <f>INDEX(Sheet1!$C$5:$BW$192,MATCH($C24,Sheet1!$C$5:$C$192,0),70)+INDEX(Sheet1!$C$5:$BW$192,MATCH($C24,Sheet1!$C$5:$C$192,0),73)</f>
        <v>0</v>
      </c>
      <c r="AE24" s="71"/>
      <c r="AF24" s="9">
        <f>INDEX(Sheet1!$C$5:$BW$192,MATCH($C24,Sheet1!$C$5:$C$192,0),68)+INDEX(Sheet1!$C$5:$BW$192,MATCH($C24,Sheet1!$C$5:$C$192,0),71)</f>
        <v>0</v>
      </c>
      <c r="AG24" s="71"/>
      <c r="AH24" s="47">
        <f t="shared" si="21"/>
        <v>2.6299553896288481E-3</v>
      </c>
      <c r="AI24" s="72" t="str">
        <f t="shared" si="22"/>
        <v/>
      </c>
      <c r="AJ24" s="47">
        <f t="shared" si="23"/>
        <v>1.9040193962117855E-2</v>
      </c>
      <c r="AK24" s="77" t="str">
        <f t="shared" si="24"/>
        <v/>
      </c>
      <c r="AL24" s="45" t="str">
        <f t="shared" si="25"/>
        <v>Yes</v>
      </c>
      <c r="AM24" s="45" t="str">
        <f t="shared" si="26"/>
        <v>Yes</v>
      </c>
      <c r="AN24" s="73" t="str">
        <f t="shared" si="20"/>
        <v>Fail</v>
      </c>
      <c r="AO24" s="80"/>
      <c r="AP24" s="37">
        <f>IF(ISNUMBER(SEARCH("RetlMed",C24)),Sheet3!D$2,IF(ISNUMBER(SEARCH("OffSml",C24)),Sheet3!A$2,IF(ISNUMBER(SEARCH("OffMed",C24)),Sheet3!B$2,IF(ISNUMBER(SEARCH("OffLrg",C24)),Sheet3!C$2,IF(ISNUMBER(SEARCH("RetlStrp",C24)),Sheet3!E$2)))))</f>
        <v>24563.1</v>
      </c>
      <c r="AQ24" s="17"/>
      <c r="AR24" s="17"/>
      <c r="AS24" s="13"/>
    </row>
    <row r="25" spans="1:45" s="7" customFormat="1" ht="25.5" customHeight="1" x14ac:dyDescent="0.2">
      <c r="A25" s="85"/>
      <c r="B25" s="44" t="str">
        <f t="shared" si="1"/>
        <v>CBECC-Com 2016.3.0</v>
      </c>
      <c r="C25" s="62" t="s">
        <v>140</v>
      </c>
      <c r="D25" s="45">
        <f>INDEX(Sheet1!$C$5:$BW$192,MATCH($C25,Sheet1!$C$5:$C$192,0),59)</f>
        <v>252.36500000000001</v>
      </c>
      <c r="E25" s="71"/>
      <c r="F25" s="6">
        <f>(INDEX(Sheet1!$C$5:$BW$192,MATCH($C25,Sheet1!$C$5:$C$192,0),20))/$AP25</f>
        <v>9.1473796059943577</v>
      </c>
      <c r="G25" s="71"/>
      <c r="H25" s="6">
        <f>(INDEX(Sheet1!$C$5:$BW$192,MATCH($C25,Sheet1!$C$5:$C$192,0),33))/$AP25</f>
        <v>5.8128656399233005E-3</v>
      </c>
      <c r="I25" s="71"/>
      <c r="J25" s="6">
        <f t="shared" si="0"/>
        <v>31.793294594156272</v>
      </c>
      <c r="K25" s="71"/>
      <c r="L25" s="6">
        <f>(((INDEX(Sheet1!$C$5:$BW$192,MATCH($C25,Sheet1!$C$5:$C$192,0),13))*3.4121416)+((INDEX(Sheet1!$C$5:$BW$192,MATCH($C25,Sheet1!$C$5:$C$192,0),26))*99.976))/$AP25</f>
        <v>0.58114705521697185</v>
      </c>
      <c r="M25" s="71"/>
      <c r="N25" s="6">
        <f>(((INDEX(Sheet1!$C$5:$BW$192,MATCH($C25,Sheet1!$C$5:$C$192,0),14))*3.4121416)+((INDEX(Sheet1!$C$5:$BW$192,MATCH($C25,Sheet1!$C$5:$C$192,0),27))*99.976))/$AP25</f>
        <v>12.265170389239143</v>
      </c>
      <c r="O25" s="71"/>
      <c r="P25" s="6">
        <f>(((INDEX(Sheet1!$C$5:$BW$192,MATCH($C25,Sheet1!$C$5:$C$192,0),19))*3.4121416)+((INDEX(Sheet1!$C$5:$BW$192,MATCH($C25,Sheet1!$C$5:$C$192,0),32))*99.976))/$AP25</f>
        <v>8.1664358481136343</v>
      </c>
      <c r="Q25" s="71"/>
      <c r="R25" s="6">
        <f>(((INDEX(Sheet1!$C$5:$BW$192,MATCH($C25,Sheet1!$C$5:$C$192,0),34))+(INDEX(Sheet1!$C$5:$BW$192,MATCH($C25,Sheet1!$C$5:$C$192,0),35)))*99.976)/$AP25</f>
        <v>0</v>
      </c>
      <c r="S25" s="71"/>
      <c r="T25" s="45">
        <f>(((INDEX(Sheet1!$C$5:$BW$192,MATCH($C25,Sheet1!$C$5:$C$192,0),21))+(INDEX(Sheet1!$C$5:$BW$192,MATCH($C25,Sheet1!$C$5:$C$192,0),22))+(INDEX(Sheet1!$C$5:$BW$192,MATCH($C25,Sheet1!$C$5:$C$192,0),23))+(INDEX(Sheet1!$C$5:$BW$192,MATCH($C25,Sheet1!$C$5:$C$192,0),24)))*3.4121416)/$AP25</f>
        <v>10.81600614823712</v>
      </c>
      <c r="U25" s="71"/>
      <c r="V25" s="6">
        <f>(((INDEX(Sheet1!$C$5:$BW$192,MATCH($C25,Sheet1!$C$5:$C$192,0),15))*3.4121416)+((INDEX(Sheet1!$C$5:$BW$192,MATCH($C25,Sheet1!$C$5:$C$192,0),28))*99.976))/$AP25</f>
        <v>10.230937724134169</v>
      </c>
      <c r="W25" s="71"/>
      <c r="X25" s="6">
        <f>(((INDEX(Sheet1!$C$5:$BW$192,MATCH($C25,Sheet1!$C$5:C$192,0),17))*3.4121416)+((INDEX(Sheet1!$C$5:$BW$192,MATCH($C25,Sheet1!$C$5:C$192,0),30))*99.976))/$AP25</f>
        <v>0</v>
      </c>
      <c r="Y25" s="71"/>
      <c r="Z25" s="6">
        <f>(((INDEX(Sheet1!$C$5:$BW$192,MATCH($C25,Sheet1!$C$5:C$192,0),16))*3.4121416)+((INDEX(Sheet1!$C$5:$BW$192,MATCH($C25,Sheet1!$C$5:C$192,0),29))*99.976))/$AP25</f>
        <v>0</v>
      </c>
      <c r="AA25" s="71"/>
      <c r="AB25" s="6">
        <f>(((INDEX(Sheet1!$C$5:$BW$192,MATCH($C25,Sheet1!$C$5:C$192,0),18))*3.4121416)+((INDEX(Sheet1!$C$5:$BW$192,MATCH($C25,Sheet1!$C$5:C$192,0),31))*99.976))/$AP25</f>
        <v>0.54960357745235733</v>
      </c>
      <c r="AC25" s="71"/>
      <c r="AD25" s="9">
        <f>INDEX(Sheet1!$C$5:$BW$192,MATCH($C25,Sheet1!$C$5:$C$192,0),70)+INDEX(Sheet1!$C$5:$BW$192,MATCH($C25,Sheet1!$C$5:$C$192,0),73)</f>
        <v>0</v>
      </c>
      <c r="AE25" s="71"/>
      <c r="AF25" s="9">
        <f>INDEX(Sheet1!$C$5:$BW$192,MATCH($C25,Sheet1!$C$5:$C$192,0),68)+INDEX(Sheet1!$C$5:$BW$192,MATCH($C25,Sheet1!$C$5:$C$192,0),71)</f>
        <v>0</v>
      </c>
      <c r="AG25" s="71"/>
      <c r="AH25" s="47">
        <f t="shared" si="21"/>
        <v>-1.9418166861770551E-3</v>
      </c>
      <c r="AI25" s="72" t="str">
        <f t="shared" si="22"/>
        <v/>
      </c>
      <c r="AJ25" s="47">
        <f t="shared" si="23"/>
        <v>1.2568781292389785E-2</v>
      </c>
      <c r="AK25" s="77" t="str">
        <f t="shared" si="24"/>
        <v/>
      </c>
      <c r="AL25" s="45" t="str">
        <f t="shared" si="25"/>
        <v>No</v>
      </c>
      <c r="AM25" s="45" t="str">
        <f t="shared" si="26"/>
        <v>Yes</v>
      </c>
      <c r="AN25" s="73" t="str">
        <f t="shared" si="20"/>
        <v>Fail</v>
      </c>
      <c r="AO25" s="81"/>
      <c r="AP25" s="37">
        <f>IF(ISNUMBER(SEARCH("RetlMed",C25)),Sheet3!D$2,IF(ISNUMBER(SEARCH("OffSml",C25)),Sheet3!A$2,IF(ISNUMBER(SEARCH("OffMed",C25)),Sheet3!B$2,IF(ISNUMBER(SEARCH("OffLrg",C25)),Sheet3!C$2,IF(ISNUMBER(SEARCH("RetlStrp",C25)),Sheet3!E$2)))))</f>
        <v>24563.1</v>
      </c>
      <c r="AQ25" s="15"/>
      <c r="AR25" s="15"/>
      <c r="AS25" s="18"/>
    </row>
    <row r="26" spans="1:45" s="3" customFormat="1" ht="26.25" customHeight="1" x14ac:dyDescent="0.2">
      <c r="A26" s="85"/>
      <c r="B26" s="44" t="str">
        <f t="shared" si="1"/>
        <v>CBECC-Com 2016.3.0</v>
      </c>
      <c r="C26" s="60" t="s">
        <v>124</v>
      </c>
      <c r="D26" s="51">
        <f>INDEX(Sheet1!$C$5:$BW$192,MATCH($C26,Sheet1!$C$5:$C$192,0),59)</f>
        <v>252.85599999999999</v>
      </c>
      <c r="E26" s="71"/>
      <c r="F26" s="51">
        <f>(INDEX(Sheet1!$C$5:$BW$192,MATCH($C26,Sheet1!$C$5:$C$192,0),20))/$AP26</f>
        <v>9.0338353058042351</v>
      </c>
      <c r="G26" s="71"/>
      <c r="H26" s="51">
        <f>(INDEX(Sheet1!$C$5:$BW$192,MATCH($C26,Sheet1!$C$5:$C$192,0),33))/$AP26</f>
        <v>2.4711864544784658E-2</v>
      </c>
      <c r="I26" s="71"/>
      <c r="J26" s="51">
        <f t="shared" si="0"/>
        <v>33.295263058887521</v>
      </c>
      <c r="K26" s="71"/>
      <c r="L26" s="51">
        <f>(((INDEX(Sheet1!$C$5:$BW$192,MATCH($C26,Sheet1!$C$5:$C$192,0),13))*3.4121416)+((INDEX(Sheet1!$C$5:$BW$192,MATCH($C26,Sheet1!$C$5:$C$192,0),26))*99.976))/$AP26</f>
        <v>0.41886936551168225</v>
      </c>
      <c r="M26" s="71"/>
      <c r="N26" s="51">
        <f>(((INDEX(Sheet1!$C$5:$BW$192,MATCH($C26,Sheet1!$C$5:$C$192,0),14))*3.4121416)+((INDEX(Sheet1!$C$5:$BW$192,MATCH($C26,Sheet1!$C$5:$C$192,0),27))*99.976))/$AP26</f>
        <v>12.466177953235544</v>
      </c>
      <c r="O26" s="71"/>
      <c r="P26" s="51">
        <f>(((INDEX(Sheet1!$C$5:$BW$192,MATCH($C26,Sheet1!$C$5:$C$192,0),19))*3.4121416)+((INDEX(Sheet1!$C$5:$BW$192,MATCH($C26,Sheet1!$C$5:$C$192,0),32))*99.976))/$AP26</f>
        <v>8.1664358481136343</v>
      </c>
      <c r="Q26" s="71"/>
      <c r="R26" s="51">
        <f>(((INDEX(Sheet1!$C$5:$BW$192,MATCH($C26,Sheet1!$C$5:$C$192,0),34))+(INDEX(Sheet1!$C$5:$BW$192,MATCH($C26,Sheet1!$C$5:$C$192,0),35)))*99.976)/$AP26</f>
        <v>0</v>
      </c>
      <c r="S26" s="71"/>
      <c r="T26" s="51">
        <f>(((INDEX(Sheet1!$C$5:$BW$192,MATCH($C26,Sheet1!$C$5:$C$192,0),21))+(INDEX(Sheet1!$C$5:$BW$192,MATCH($C26,Sheet1!$C$5:$C$192,0),22))+(INDEX(Sheet1!$C$5:$BW$192,MATCH($C26,Sheet1!$C$5:$C$192,0),23))+(INDEX(Sheet1!$C$5:$BW$192,MATCH($C26,Sheet1!$C$5:$C$192,0),24)))*3.4121416)/$AP26</f>
        <v>10.81600614823712</v>
      </c>
      <c r="U26" s="71"/>
      <c r="V26" s="51">
        <f>(((INDEX(Sheet1!$C$5:$BW$192,MATCH($C26,Sheet1!$C$5:$C$192,0),15))*3.4121416)+((INDEX(Sheet1!$C$5:$BW$192,MATCH($C26,Sheet1!$C$5:$C$192,0),28))*99.976))/$AP26</f>
        <v>10.192055887808948</v>
      </c>
      <c r="W26" s="71"/>
      <c r="X26" s="51">
        <f>(((INDEX(Sheet1!$C$5:$BW$192,MATCH($C26,Sheet1!$C$5:C$192,0),17))*3.4121416)+((INDEX(Sheet1!$C$5:$BW$192,MATCH($C26,Sheet1!$C$5:C$192,0),30))*99.976))/$AP26</f>
        <v>0</v>
      </c>
      <c r="Y26" s="71"/>
      <c r="Z26" s="51">
        <f>(((INDEX(Sheet1!$C$5:$BW$192,MATCH($C26,Sheet1!$C$5:C$192,0),16))*3.4121416)+((INDEX(Sheet1!$C$5:$BW$192,MATCH($C26,Sheet1!$C$5:C$192,0),29))*99.976))/$AP26</f>
        <v>0</v>
      </c>
      <c r="AA26" s="71"/>
      <c r="AB26" s="51">
        <f>(((INDEX(Sheet1!$C$5:$BW$192,MATCH($C26,Sheet1!$C$5:C$192,0),18))*3.4121416)+((INDEX(Sheet1!$C$5:$BW$192,MATCH($C26,Sheet1!$C$5:C$192,0),31))*99.976))/$AP26</f>
        <v>2.051724004217709</v>
      </c>
      <c r="AC26" s="71"/>
      <c r="AD26" s="52">
        <f>INDEX(Sheet1!$C$5:$BW$192,MATCH($C26,Sheet1!$C$5:$C$192,0),70)+INDEX(Sheet1!$C$5:$BW$192,MATCH($C26,Sheet1!$C$5:$C$192,0),73)</f>
        <v>0</v>
      </c>
      <c r="AE26" s="71"/>
      <c r="AF26" s="52">
        <f>INDEX(Sheet1!$C$5:$BW$192,MATCH($C26,Sheet1!$C$5:$C$192,0),68)+INDEX(Sheet1!$C$5:$BW$192,MATCH($C26,Sheet1!$C$5:$C$192,0),71)</f>
        <v>0</v>
      </c>
      <c r="AG26" s="71"/>
      <c r="AH26" s="53"/>
      <c r="AI26" s="51"/>
      <c r="AJ26" s="53"/>
      <c r="AK26" s="51"/>
      <c r="AL26" s="51"/>
      <c r="AM26" s="51"/>
      <c r="AN26" s="74"/>
      <c r="AO26" s="78"/>
      <c r="AP26" s="46">
        <f>IF(ISNUMBER(SEARCH("RetlMed",C26)),Sheet3!D$2,IF(ISNUMBER(SEARCH("OffSml",C26)),Sheet3!A$2,IF(ISNUMBER(SEARCH("OffMed",C26)),Sheet3!B$2,IF(ISNUMBER(SEARCH("OffLrg",C26)),Sheet3!C$2,IF(ISNUMBER(SEARCH("RetlStrp",C26)),Sheet3!E$2)))))</f>
        <v>24563.1</v>
      </c>
      <c r="AQ26" s="14"/>
      <c r="AR26" s="14"/>
      <c r="AS26" s="14"/>
    </row>
    <row r="27" spans="1:45" s="4" customFormat="1" ht="25.5" customHeight="1" x14ac:dyDescent="0.2">
      <c r="A27" s="85"/>
      <c r="B27" s="44" t="str">
        <f t="shared" si="1"/>
        <v>CBECC-Com 2016.3.0</v>
      </c>
      <c r="C27" s="62" t="s">
        <v>141</v>
      </c>
      <c r="D27" s="45">
        <f>INDEX(Sheet1!$C$5:$BW$192,MATCH($C27,Sheet1!$C$5:$C$192,0),59)</f>
        <v>253.44800000000001</v>
      </c>
      <c r="E27" s="71"/>
      <c r="F27" s="6">
        <f>(INDEX(Sheet1!$C$5:$BW$192,MATCH($C27,Sheet1!$C$5:$C$192,0),20))/$AP27</f>
        <v>9.0338353058042351</v>
      </c>
      <c r="G27" s="71"/>
      <c r="H27" s="6">
        <f>(INDEX(Sheet1!$C$5:$BW$192,MATCH($C27,Sheet1!$C$5:$C$192,0),33))/$AP27</f>
        <v>2.8833331297759651E-2</v>
      </c>
      <c r="I27" s="71"/>
      <c r="J27" s="6">
        <f t="shared" si="0"/>
        <v>33.707310818982947</v>
      </c>
      <c r="K27" s="71"/>
      <c r="L27" s="6">
        <f>(((INDEX(Sheet1!$C$5:$BW$192,MATCH($C27,Sheet1!$C$5:$C$192,0),13))*3.4121416)+((INDEX(Sheet1!$C$5:$BW$192,MATCH($C27,Sheet1!$C$5:$C$192,0),26))*99.976))/$AP27</f>
        <v>0.41886936551168225</v>
      </c>
      <c r="M27" s="71"/>
      <c r="N27" s="6">
        <f>(((INDEX(Sheet1!$C$5:$BW$192,MATCH($C27,Sheet1!$C$5:$C$192,0),14))*3.4121416)+((INDEX(Sheet1!$C$5:$BW$192,MATCH($C27,Sheet1!$C$5:$C$192,0),27))*99.976))/$AP27</f>
        <v>12.466177953235544</v>
      </c>
      <c r="O27" s="71"/>
      <c r="P27" s="6">
        <f>(((INDEX(Sheet1!$C$5:$BW$192,MATCH($C27,Sheet1!$C$5:$C$192,0),19))*3.4121416)+((INDEX(Sheet1!$C$5:$BW$192,MATCH($C27,Sheet1!$C$5:$C$192,0),32))*99.976))/$AP27</f>
        <v>8.1664358481136343</v>
      </c>
      <c r="Q27" s="71"/>
      <c r="R27" s="6">
        <f>(((INDEX(Sheet1!$C$5:$BW$192,MATCH($C27,Sheet1!$C$5:$C$192,0),34))+(INDEX(Sheet1!$C$5:$BW$192,MATCH($C27,Sheet1!$C$5:$C$192,0),35)))*99.976)/$AP27</f>
        <v>0</v>
      </c>
      <c r="S27" s="71"/>
      <c r="T27" s="45">
        <f>(((INDEX(Sheet1!$C$5:$BW$192,MATCH($C27,Sheet1!$C$5:$C$192,0),21))+(INDEX(Sheet1!$C$5:$BW$192,MATCH($C27,Sheet1!$C$5:$C$192,0),22))+(INDEX(Sheet1!$C$5:$BW$192,MATCH($C27,Sheet1!$C$5:$C$192,0),23))+(INDEX(Sheet1!$C$5:$BW$192,MATCH($C27,Sheet1!$C$5:$C$192,0),24)))*3.4121416)/$AP27</f>
        <v>10.81600614823712</v>
      </c>
      <c r="U27" s="71"/>
      <c r="V27" s="6">
        <f>(((INDEX(Sheet1!$C$5:$BW$192,MATCH($C27,Sheet1!$C$5:$C$192,0),15))*3.4121416)+((INDEX(Sheet1!$C$5:$BW$192,MATCH($C27,Sheet1!$C$5:$C$192,0),28))*99.976))/$AP27</f>
        <v>10.192055887808948</v>
      </c>
      <c r="W27" s="71"/>
      <c r="X27" s="6">
        <f>(((INDEX(Sheet1!$C$5:$BW$192,MATCH($C27,Sheet1!$C$5:C$192,0),17))*3.4121416)+((INDEX(Sheet1!$C$5:$BW$192,MATCH($C27,Sheet1!$C$5:C$192,0),30))*99.976))/$AP27</f>
        <v>0</v>
      </c>
      <c r="Y27" s="71"/>
      <c r="Z27" s="6">
        <f>(((INDEX(Sheet1!$C$5:$BW$192,MATCH($C27,Sheet1!$C$5:C$192,0),16))*3.4121416)+((INDEX(Sheet1!$C$5:$BW$192,MATCH($C27,Sheet1!$C$5:C$192,0),29))*99.976))/$AP27</f>
        <v>0</v>
      </c>
      <c r="AA27" s="71"/>
      <c r="AB27" s="6">
        <f>(((INDEX(Sheet1!$C$5:$BW$192,MATCH($C27,Sheet1!$C$5:C$192,0),18))*3.4121416)+((INDEX(Sheet1!$C$5:$BW$192,MATCH($C27,Sheet1!$C$5:C$192,0),31))*99.976))/$AP27</f>
        <v>2.4637717643131363</v>
      </c>
      <c r="AC27" s="71"/>
      <c r="AD27" s="9">
        <f>INDEX(Sheet1!$C$5:$BW$192,MATCH($C27,Sheet1!$C$5:$C$192,0),70)+INDEX(Sheet1!$C$5:$BW$192,MATCH($C27,Sheet1!$C$5:$C$192,0),73)</f>
        <v>0</v>
      </c>
      <c r="AE27" s="71"/>
      <c r="AF27" s="9">
        <f>INDEX(Sheet1!$C$5:$BW$192,MATCH($C27,Sheet1!$C$5:$C$192,0),68)+INDEX(Sheet1!$C$5:$BW$192,MATCH($C27,Sheet1!$C$5:$C$192,0),71)</f>
        <v>0</v>
      </c>
      <c r="AG27" s="71"/>
      <c r="AH27" s="47">
        <f>IF($D$26=0,"",(D27-D$26)/D$26)</f>
        <v>2.3412535197899712E-3</v>
      </c>
      <c r="AI27" s="72" t="str">
        <f>IF($E$26=0,"",(E27-E$26)/E$26)</f>
        <v/>
      </c>
      <c r="AJ27" s="47">
        <f>IF($F$26=0,"",(F27-F$26)/F$26)</f>
        <v>0</v>
      </c>
      <c r="AK27" s="77" t="str">
        <f>IF($G$26=0,"",(G27-G$26)/G$26)</f>
        <v/>
      </c>
      <c r="AL27" s="45" t="str">
        <f t="shared" ref="AL27" si="27">IF(AND(AH27&gt;0,AI27&gt;0), "Yes", "No")</f>
        <v>Yes</v>
      </c>
      <c r="AM27" s="45" t="str">
        <f t="shared" ref="AM27" si="28">IF(AND(AH27&lt;0,AI27&lt;0), "No", "Yes")</f>
        <v>Yes</v>
      </c>
      <c r="AN27" s="73" t="str">
        <f t="shared" ref="AN27:AN30" si="29">IF((AL27=AM27),(IF(AND(AI27&gt;(-0.5%*D$13),AI27&lt;(0.5%*D$13),AE27&lt;=AD27,AG27&lt;=AF27,(COUNTBLANK(D27:AK27)=0)),"Pass","Fail")),IF(COUNTA(D27:AK27)=0,"","Fail"))</f>
        <v>Fail</v>
      </c>
      <c r="AO27" s="80"/>
      <c r="AP27" s="37">
        <f>IF(ISNUMBER(SEARCH("RetlMed",C27)),Sheet3!D$2,IF(ISNUMBER(SEARCH("OffSml",C27)),Sheet3!A$2,IF(ISNUMBER(SEARCH("OffMed",C27)),Sheet3!B$2,IF(ISNUMBER(SEARCH("OffLrg",C27)),Sheet3!C$2,IF(ISNUMBER(SEARCH("RetlStrp",C27)),Sheet3!E$2)))))</f>
        <v>24563.1</v>
      </c>
      <c r="AQ27" s="17"/>
      <c r="AR27" s="17"/>
      <c r="AS27" s="13"/>
    </row>
    <row r="28" spans="1:45" s="7" customFormat="1" ht="25.5" customHeight="1" x14ac:dyDescent="0.2">
      <c r="A28" s="85"/>
      <c r="B28" s="44" t="str">
        <f t="shared" si="1"/>
        <v>CBECC-Com 2016.3.0</v>
      </c>
      <c r="C28" s="62" t="s">
        <v>142</v>
      </c>
      <c r="D28" s="45">
        <f>INDEX(Sheet1!$C$5:$BW$192,MATCH($C28,Sheet1!$C$5:$C$192,0),59)</f>
        <v>252.54400000000001</v>
      </c>
      <c r="E28" s="71"/>
      <c r="F28" s="6">
        <f>(INDEX(Sheet1!$C$5:$BW$192,MATCH($C28,Sheet1!$C$5:$C$192,0),20))/$AP28</f>
        <v>9.0338353058042351</v>
      </c>
      <c r="G28" s="71"/>
      <c r="H28" s="6">
        <f>(INDEX(Sheet1!$C$5:$BW$192,MATCH($C28,Sheet1!$C$5:$C$192,0),33))/$AP28</f>
        <v>2.2551062365906583E-2</v>
      </c>
      <c r="I28" s="71"/>
      <c r="J28" s="6">
        <f t="shared" si="0"/>
        <v>33.079234700252002</v>
      </c>
      <c r="K28" s="71"/>
      <c r="L28" s="6">
        <f>(((INDEX(Sheet1!$C$5:$BW$192,MATCH($C28,Sheet1!$C$5:$C$192,0),13))*3.4121416)+((INDEX(Sheet1!$C$5:$BW$192,MATCH($C28,Sheet1!$C$5:$C$192,0),26))*99.976))/$AP28</f>
        <v>0.41886936551168225</v>
      </c>
      <c r="M28" s="71"/>
      <c r="N28" s="6">
        <f>(((INDEX(Sheet1!$C$5:$BW$192,MATCH($C28,Sheet1!$C$5:$C$192,0),14))*3.4121416)+((INDEX(Sheet1!$C$5:$BW$192,MATCH($C28,Sheet1!$C$5:$C$192,0),27))*99.976))/$AP28</f>
        <v>12.466177953235544</v>
      </c>
      <c r="O28" s="71"/>
      <c r="P28" s="6">
        <f>(((INDEX(Sheet1!$C$5:$BW$192,MATCH($C28,Sheet1!$C$5:$C$192,0),19))*3.4121416)+((INDEX(Sheet1!$C$5:$BW$192,MATCH($C28,Sheet1!$C$5:$C$192,0),32))*99.976))/$AP28</f>
        <v>8.1664358481136343</v>
      </c>
      <c r="Q28" s="71"/>
      <c r="R28" s="6">
        <f>(((INDEX(Sheet1!$C$5:$BW$192,MATCH($C28,Sheet1!$C$5:$C$192,0),34))+(INDEX(Sheet1!$C$5:$BW$192,MATCH($C28,Sheet1!$C$5:$C$192,0),35)))*99.976)/$AP28</f>
        <v>0</v>
      </c>
      <c r="S28" s="71"/>
      <c r="T28" s="45">
        <f>(((INDEX(Sheet1!$C$5:$BW$192,MATCH($C28,Sheet1!$C$5:$C$192,0),21))+(INDEX(Sheet1!$C$5:$BW$192,MATCH($C28,Sheet1!$C$5:$C$192,0),22))+(INDEX(Sheet1!$C$5:$BW$192,MATCH($C28,Sheet1!$C$5:$C$192,0),23))+(INDEX(Sheet1!$C$5:$BW$192,MATCH($C28,Sheet1!$C$5:$C$192,0),24)))*3.4121416)/$AP28</f>
        <v>10.81600614823712</v>
      </c>
      <c r="U28" s="71"/>
      <c r="V28" s="6">
        <f>(((INDEX(Sheet1!$C$5:$BW$192,MATCH($C28,Sheet1!$C$5:$C$192,0),15))*3.4121416)+((INDEX(Sheet1!$C$5:$BW$192,MATCH($C28,Sheet1!$C$5:$C$192,0),28))*99.976))/$AP28</f>
        <v>10.192055887808948</v>
      </c>
      <c r="W28" s="71"/>
      <c r="X28" s="6">
        <f>(((INDEX(Sheet1!$C$5:$BW$192,MATCH($C28,Sheet1!$C$5:C$192,0),17))*3.4121416)+((INDEX(Sheet1!$C$5:$BW$192,MATCH($C28,Sheet1!$C$5:C$192,0),30))*99.976))/$AP28</f>
        <v>0</v>
      </c>
      <c r="Y28" s="71"/>
      <c r="Z28" s="6">
        <f>(((INDEX(Sheet1!$C$5:$BW$192,MATCH($C28,Sheet1!$C$5:C$192,0),16))*3.4121416)+((INDEX(Sheet1!$C$5:$BW$192,MATCH($C28,Sheet1!$C$5:C$192,0),29))*99.976))/$AP28</f>
        <v>0</v>
      </c>
      <c r="AA28" s="71"/>
      <c r="AB28" s="6">
        <f>(((INDEX(Sheet1!$C$5:$BW$192,MATCH($C28,Sheet1!$C$5:C$192,0),18))*3.4121416)+((INDEX(Sheet1!$C$5:$BW$192,MATCH($C28,Sheet1!$C$5:C$192,0),31))*99.976))/$AP28</f>
        <v>1.8356956455821947</v>
      </c>
      <c r="AC28" s="71"/>
      <c r="AD28" s="9">
        <f>INDEX(Sheet1!$C$5:$BW$192,MATCH($C28,Sheet1!$C$5:$C$192,0),70)+INDEX(Sheet1!$C$5:$BW$192,MATCH($C28,Sheet1!$C$5:$C$192,0),73)</f>
        <v>0</v>
      </c>
      <c r="AE28" s="71"/>
      <c r="AF28" s="9">
        <f>INDEX(Sheet1!$C$5:$BW$192,MATCH($C28,Sheet1!$C$5:$C$192,0),68)+INDEX(Sheet1!$C$5:$BW$192,MATCH($C28,Sheet1!$C$5:$C$192,0),71)</f>
        <v>0</v>
      </c>
      <c r="AG28" s="71"/>
      <c r="AH28" s="47">
        <f t="shared" ref="AH28:AH29" si="30">IF($D$26=0,"",(D28-D$26)/D$26)</f>
        <v>-1.2339038820513787E-3</v>
      </c>
      <c r="AI28" s="72" t="str">
        <f t="shared" ref="AI28:AI29" si="31">IF($E$26=0,"",(E28-E$26)/E$26)</f>
        <v/>
      </c>
      <c r="AJ28" s="47">
        <f t="shared" ref="AJ28:AJ29" si="32">IF($F$26=0,"",(F28-F$26)/F$26)</f>
        <v>0</v>
      </c>
      <c r="AK28" s="77" t="str">
        <f t="shared" ref="AK28:AK29" si="33">IF($G$26=0,"",(G28-G$26)/G$26)</f>
        <v/>
      </c>
      <c r="AL28" s="45" t="str">
        <f t="shared" ref="AL28:AL29" si="34">IF(AND(AH28&gt;0,AI28&gt;0), "Yes", "No")</f>
        <v>No</v>
      </c>
      <c r="AM28" s="45" t="str">
        <f t="shared" ref="AM28:AM29" si="35">IF(AND(AH28&lt;0,AI28&lt;0), "No", "Yes")</f>
        <v>Yes</v>
      </c>
      <c r="AN28" s="73" t="str">
        <f t="shared" si="29"/>
        <v>Fail</v>
      </c>
      <c r="AO28" s="81"/>
      <c r="AP28" s="37">
        <f>IF(ISNUMBER(SEARCH("RetlMed",C28)),Sheet3!D$2,IF(ISNUMBER(SEARCH("OffSml",C28)),Sheet3!A$2,IF(ISNUMBER(SEARCH("OffMed",C28)),Sheet3!B$2,IF(ISNUMBER(SEARCH("OffLrg",C28)),Sheet3!C$2,IF(ISNUMBER(SEARCH("RetlStrp",C28)),Sheet3!E$2)))))</f>
        <v>24563.1</v>
      </c>
      <c r="AQ28" s="15"/>
      <c r="AR28" s="15"/>
      <c r="AS28" s="18"/>
    </row>
    <row r="29" spans="1:45" s="7" customFormat="1" ht="25.5" customHeight="1" x14ac:dyDescent="0.2">
      <c r="A29" s="85"/>
      <c r="B29" s="44" t="str">
        <f t="shared" si="1"/>
        <v>CBECC-Com 2016.3.0</v>
      </c>
      <c r="C29" s="62" t="s">
        <v>143</v>
      </c>
      <c r="D29" s="45">
        <f>INDEX(Sheet1!$C$5:$BW$192,MATCH($C29,Sheet1!$C$5:$C$192,0),59)</f>
        <v>260.96899999999999</v>
      </c>
      <c r="E29" s="71"/>
      <c r="F29" s="6">
        <f>(INDEX(Sheet1!$C$5:$BW$192,MATCH($C29,Sheet1!$C$5:$C$192,0),20))/$AP29</f>
        <v>9.5130907743729427</v>
      </c>
      <c r="G29" s="71"/>
      <c r="H29" s="6">
        <f>(INDEX(Sheet1!$C$5:$BW$192,MATCH($C29,Sheet1!$C$5:$C$192,0),33))/$AP29</f>
        <v>4.1896991829207227E-3</v>
      </c>
      <c r="I29" s="71"/>
      <c r="J29" s="6">
        <f t="shared" si="0"/>
        <v>32.878909923988424</v>
      </c>
      <c r="K29" s="71"/>
      <c r="L29" s="6">
        <f>(((INDEX(Sheet1!$C$5:$BW$192,MATCH($C29,Sheet1!$C$5:$C$192,0),13))*3.4121416)+((INDEX(Sheet1!$C$5:$BW$192,MATCH($C29,Sheet1!$C$5:$C$192,0),26))*99.976))/$AP29</f>
        <v>0.41886936551168225</v>
      </c>
      <c r="M29" s="71"/>
      <c r="N29" s="6">
        <f>(((INDEX(Sheet1!$C$5:$BW$192,MATCH($C29,Sheet1!$C$5:$C$192,0),14))*3.4121416)+((INDEX(Sheet1!$C$5:$BW$192,MATCH($C29,Sheet1!$C$5:$C$192,0),27))*99.976))/$AP29</f>
        <v>12.466177953235544</v>
      </c>
      <c r="O29" s="71"/>
      <c r="P29" s="6">
        <f>(((INDEX(Sheet1!$C$5:$BW$192,MATCH($C29,Sheet1!$C$5:$C$192,0),19))*3.4121416)+((INDEX(Sheet1!$C$5:$BW$192,MATCH($C29,Sheet1!$C$5:$C$192,0),32))*99.976))/$AP29</f>
        <v>8.1664358481136343</v>
      </c>
      <c r="Q29" s="71"/>
      <c r="R29" s="6">
        <f>(((INDEX(Sheet1!$C$5:$BW$192,MATCH($C29,Sheet1!$C$5:$C$192,0),34))+(INDEX(Sheet1!$C$5:$BW$192,MATCH($C29,Sheet1!$C$5:$C$192,0),35)))*99.976)/$AP29</f>
        <v>0</v>
      </c>
      <c r="S29" s="71"/>
      <c r="T29" s="45">
        <f>(((INDEX(Sheet1!$C$5:$BW$192,MATCH($C29,Sheet1!$C$5:$C$192,0),21))+(INDEX(Sheet1!$C$5:$BW$192,MATCH($C29,Sheet1!$C$5:$C$192,0),22))+(INDEX(Sheet1!$C$5:$BW$192,MATCH($C29,Sheet1!$C$5:$C$192,0),23))+(INDEX(Sheet1!$C$5:$BW$192,MATCH($C29,Sheet1!$C$5:$C$192,0),24)))*3.4121416)/$AP29</f>
        <v>10.81600614823712</v>
      </c>
      <c r="U29" s="71"/>
      <c r="V29" s="6">
        <f>(((INDEX(Sheet1!$C$5:$BW$192,MATCH($C29,Sheet1!$C$5:$C$192,0),15))*3.4121416)+((INDEX(Sheet1!$C$5:$BW$192,MATCH($C29,Sheet1!$C$5:$C$192,0),28))*99.976))/$AP29</f>
        <v>10.192055887808948</v>
      </c>
      <c r="W29" s="71"/>
      <c r="X29" s="6">
        <f>(((INDEX(Sheet1!$C$5:$BW$192,MATCH($C29,Sheet1!$C$5:C$192,0),17))*3.4121416)+((INDEX(Sheet1!$C$5:$BW$192,MATCH($C29,Sheet1!$C$5:C$192,0),30))*99.976))/$AP29</f>
        <v>0</v>
      </c>
      <c r="Y29" s="71"/>
      <c r="Z29" s="6">
        <f>(((INDEX(Sheet1!$C$5:$BW$192,MATCH($C29,Sheet1!$C$5:C$192,0),16))*3.4121416)+((INDEX(Sheet1!$C$5:$BW$192,MATCH($C29,Sheet1!$C$5:C$192,0),29))*99.976))/$AP29</f>
        <v>0</v>
      </c>
      <c r="AA29" s="71"/>
      <c r="AB29" s="6">
        <f>(((INDEX(Sheet1!$C$5:$BW$192,MATCH($C29,Sheet1!$C$5:C$192,0),18))*3.4121416)+((INDEX(Sheet1!$C$5:$BW$192,MATCH($C29,Sheet1!$C$5:C$192,0),31))*99.976))/$AP29</f>
        <v>1.6353708693186122</v>
      </c>
      <c r="AC29" s="71"/>
      <c r="AD29" s="9">
        <f>INDEX(Sheet1!$C$5:$BW$192,MATCH($C29,Sheet1!$C$5:$C$192,0),70)+INDEX(Sheet1!$C$5:$BW$192,MATCH($C29,Sheet1!$C$5:$C$192,0),73)</f>
        <v>0</v>
      </c>
      <c r="AE29" s="71"/>
      <c r="AF29" s="9">
        <f>INDEX(Sheet1!$C$5:$BW$192,MATCH($C29,Sheet1!$C$5:$C$192,0),68)+INDEX(Sheet1!$C$5:$BW$192,MATCH($C29,Sheet1!$C$5:$C$192,0),71)</f>
        <v>0</v>
      </c>
      <c r="AG29" s="71"/>
      <c r="AH29" s="47">
        <f t="shared" si="30"/>
        <v>3.2085455753472332E-2</v>
      </c>
      <c r="AI29" s="72" t="str">
        <f t="shared" si="31"/>
        <v/>
      </c>
      <c r="AJ29" s="47">
        <f t="shared" si="32"/>
        <v>5.3051162916462093E-2</v>
      </c>
      <c r="AK29" s="77" t="str">
        <f t="shared" si="33"/>
        <v/>
      </c>
      <c r="AL29" s="45" t="str">
        <f t="shared" si="34"/>
        <v>Yes</v>
      </c>
      <c r="AM29" s="45" t="str">
        <f t="shared" si="35"/>
        <v>Yes</v>
      </c>
      <c r="AN29" s="73" t="str">
        <f t="shared" si="29"/>
        <v>Fail</v>
      </c>
      <c r="AO29" s="81"/>
      <c r="AP29" s="37">
        <f>IF(ISNUMBER(SEARCH("RetlMed",C29)),Sheet3!D$2,IF(ISNUMBER(SEARCH("OffSml",C29)),Sheet3!A$2,IF(ISNUMBER(SEARCH("OffMed",C29)),Sheet3!B$2,IF(ISNUMBER(SEARCH("OffLrg",C29)),Sheet3!C$2,IF(ISNUMBER(SEARCH("RetlStrp",C29)),Sheet3!E$2)))))</f>
        <v>24563.1</v>
      </c>
      <c r="AQ29" s="15"/>
      <c r="AR29" s="15"/>
      <c r="AS29" s="18"/>
    </row>
    <row r="30" spans="1:45" s="41" customFormat="1" ht="25.5" customHeight="1" x14ac:dyDescent="0.2">
      <c r="A30" s="85"/>
      <c r="B30" s="44" t="str">
        <f t="shared" si="1"/>
        <v>CBECC-Com 2016.3.0</v>
      </c>
      <c r="C30" s="62" t="s">
        <v>144</v>
      </c>
      <c r="D30" s="45">
        <f>INDEX(Sheet1!$C$5:$BW$192,MATCH($C30,Sheet1!$C$5:$C$192,0),59)</f>
        <v>261.39100000000002</v>
      </c>
      <c r="E30" s="71"/>
      <c r="F30" s="6">
        <f>(INDEX(Sheet1!$C$5:$BW$192,MATCH($C30,Sheet1!$C$5:$C$192,0),20))/$AP30</f>
        <v>9.5309631113336675</v>
      </c>
      <c r="G30" s="71"/>
      <c r="H30" s="6">
        <f>(INDEX(Sheet1!$C$5:$BW$192,MATCH($C30,Sheet1!$C$5:$C$192,0),33))/$AP30</f>
        <v>4.1896991829207227E-3</v>
      </c>
      <c r="I30" s="71"/>
      <c r="J30" s="6">
        <f t="shared" si="0"/>
        <v>32.939906759752638</v>
      </c>
      <c r="K30" s="71"/>
      <c r="L30" s="6">
        <f>(((INDEX(Sheet1!$C$5:$BW$192,MATCH($C30,Sheet1!$C$5:$C$192,0),13))*3.4121416)+((INDEX(Sheet1!$C$5:$BW$192,MATCH($C30,Sheet1!$C$5:$C$192,0),26))*99.976))/$AP30</f>
        <v>0.41886936551168225</v>
      </c>
      <c r="M30" s="71"/>
      <c r="N30" s="6">
        <f>(((INDEX(Sheet1!$C$5:$BW$192,MATCH($C30,Sheet1!$C$5:$C$192,0),14))*3.4121416)+((INDEX(Sheet1!$C$5:$BW$192,MATCH($C30,Sheet1!$C$5:$C$192,0),27))*99.976))/$AP30</f>
        <v>12.466177953235544</v>
      </c>
      <c r="O30" s="71"/>
      <c r="P30" s="6">
        <f>(((INDEX(Sheet1!$C$5:$BW$192,MATCH($C30,Sheet1!$C$5:$C$192,0),19))*3.4121416)+((INDEX(Sheet1!$C$5:$BW$192,MATCH($C30,Sheet1!$C$5:$C$192,0),32))*99.976))/$AP30</f>
        <v>8.1664358481136343</v>
      </c>
      <c r="Q30" s="71"/>
      <c r="R30" s="6">
        <f>(((INDEX(Sheet1!$C$5:$BW$192,MATCH($C30,Sheet1!$C$5:$C$192,0),34))+(INDEX(Sheet1!$C$5:$BW$192,MATCH($C30,Sheet1!$C$5:$C$192,0),35)))*99.976)/$AP30</f>
        <v>0</v>
      </c>
      <c r="S30" s="71"/>
      <c r="T30" s="45">
        <f>(((INDEX(Sheet1!$C$5:$BW$192,MATCH($C30,Sheet1!$C$5:$C$192,0),21))+(INDEX(Sheet1!$C$5:$BW$192,MATCH($C30,Sheet1!$C$5:$C$192,0),22))+(INDEX(Sheet1!$C$5:$BW$192,MATCH($C30,Sheet1!$C$5:$C$192,0),23))+(INDEX(Sheet1!$C$5:$BW$192,MATCH($C30,Sheet1!$C$5:$C$192,0),24)))*3.4121416)/$AP30</f>
        <v>10.81600614823712</v>
      </c>
      <c r="U30" s="71"/>
      <c r="V30" s="6">
        <f>(((INDEX(Sheet1!$C$5:$BW$192,MATCH($C30,Sheet1!$C$5:$C$192,0),15))*3.4121416)+((INDEX(Sheet1!$C$5:$BW$192,MATCH($C30,Sheet1!$C$5:$C$192,0),28))*99.976))/$AP30</f>
        <v>10.192055887808948</v>
      </c>
      <c r="W30" s="71"/>
      <c r="X30" s="6">
        <f>(((INDEX(Sheet1!$C$5:$BW$192,MATCH($C30,Sheet1!$C$5:C$192,0),17))*3.4121416)+((INDEX(Sheet1!$C$5:$BW$192,MATCH($C30,Sheet1!$C$5:C$192,0),30))*99.976))/$AP30</f>
        <v>0</v>
      </c>
      <c r="Y30" s="71"/>
      <c r="Z30" s="6">
        <f>(((INDEX(Sheet1!$C$5:$BW$192,MATCH($C30,Sheet1!$C$5:C$192,0),16))*3.4121416)+((INDEX(Sheet1!$C$5:$BW$192,MATCH($C30,Sheet1!$C$5:C$192,0),29))*99.976))/$AP30</f>
        <v>0</v>
      </c>
      <c r="AA30" s="71"/>
      <c r="AB30" s="6">
        <f>(((INDEX(Sheet1!$C$5:$BW$192,MATCH($C30,Sheet1!$C$5:C$192,0),18))*3.4121416)+((INDEX(Sheet1!$C$5:$BW$192,MATCH($C30,Sheet1!$C$5:C$192,0),31))*99.976))/$AP30</f>
        <v>1.6963677050828279</v>
      </c>
      <c r="AC30" s="71"/>
      <c r="AD30" s="9">
        <f>INDEX(Sheet1!$C$5:$BW$192,MATCH($C30,Sheet1!$C$5:$C$192,0),70)+INDEX(Sheet1!$C$5:$BW$192,MATCH($C30,Sheet1!$C$5:$C$192,0),73)</f>
        <v>0</v>
      </c>
      <c r="AE30" s="71"/>
      <c r="AF30" s="9">
        <f>INDEX(Sheet1!$C$5:$BW$192,MATCH($C30,Sheet1!$C$5:$C$192,0),68)+INDEX(Sheet1!$C$5:$BW$192,MATCH($C30,Sheet1!$C$5:$C$192,0),71)</f>
        <v>0</v>
      </c>
      <c r="AG30" s="71"/>
      <c r="AH30" s="47">
        <f t="shared" ref="AH30" si="36">IF($D$26=0,"",(D30-D$26)/D$26)</f>
        <v>3.3754389850349703E-2</v>
      </c>
      <c r="AI30" s="72" t="str">
        <f t="shared" ref="AI30" si="37">IF($E$26=0,"",(E30-E$26)/E$26)</f>
        <v/>
      </c>
      <c r="AJ30" s="47">
        <f t="shared" ref="AJ30" si="38">IF($F$26=0,"",(F30-F$26)/F$26)</f>
        <v>5.5029540466608684E-2</v>
      </c>
      <c r="AK30" s="77" t="str">
        <f t="shared" ref="AK30" si="39">IF($G$26=0,"",(G30-G$26)/G$26)</f>
        <v/>
      </c>
      <c r="AL30" s="45" t="str">
        <f t="shared" ref="AL30" si="40">IF(AND(AH30&gt;0,AI30&gt;0), "Yes", "No")</f>
        <v>Yes</v>
      </c>
      <c r="AM30" s="45" t="str">
        <f t="shared" ref="AM30" si="41">IF(AND(AH30&lt;0,AI30&lt;0), "No", "Yes")</f>
        <v>Yes</v>
      </c>
      <c r="AN30" s="73" t="str">
        <f t="shared" si="29"/>
        <v>Fail</v>
      </c>
      <c r="AO30" s="81"/>
      <c r="AP30" s="46">
        <f>IF(ISNUMBER(SEARCH("RetlMed",C30)),Sheet3!D$2,IF(ISNUMBER(SEARCH("OffSml",C30)),Sheet3!A$2,IF(ISNUMBER(SEARCH("OffMed",C30)),Sheet3!B$2,IF(ISNUMBER(SEARCH("OffLrg",C30)),Sheet3!C$2,IF(ISNUMBER(SEARCH("RetlStrp",C30)),Sheet3!E$2)))))</f>
        <v>24563.1</v>
      </c>
      <c r="AQ30" s="42"/>
      <c r="AR30" s="42"/>
      <c r="AS30" s="43"/>
    </row>
    <row r="31" spans="1:45" s="3" customFormat="1" ht="26.25" customHeight="1" x14ac:dyDescent="0.2">
      <c r="A31" s="85" t="s">
        <v>103</v>
      </c>
      <c r="B31" s="44" t="str">
        <f>B29</f>
        <v>CBECC-Com 2016.3.0</v>
      </c>
      <c r="C31" s="60" t="s">
        <v>124</v>
      </c>
      <c r="D31" s="51">
        <f>INDEX(Sheet1!$C$5:$BW$192,MATCH($C31,Sheet1!$C$5:$C$192,0),59)</f>
        <v>252.85599999999999</v>
      </c>
      <c r="E31" s="71"/>
      <c r="F31" s="51">
        <f>(INDEX(Sheet1!$C$5:$BW$192,MATCH($C31,Sheet1!$C$5:$C$192,0),20))/$AP31</f>
        <v>9.0338353058042351</v>
      </c>
      <c r="G31" s="71"/>
      <c r="H31" s="51">
        <f>(INDEX(Sheet1!$C$5:$BW$192,MATCH($C31,Sheet1!$C$5:$C$192,0),33))/$AP31</f>
        <v>2.4711864544784658E-2</v>
      </c>
      <c r="I31" s="71"/>
      <c r="J31" s="51">
        <f t="shared" si="0"/>
        <v>33.295263058887521</v>
      </c>
      <c r="K31" s="71"/>
      <c r="L31" s="51">
        <f>(((INDEX(Sheet1!$C$5:$BW$192,MATCH($C31,Sheet1!$C$5:$C$192,0),13))*3.4121416)+((INDEX(Sheet1!$C$5:$BW$192,MATCH($C31,Sheet1!$C$5:$C$192,0),26))*99.976))/$AP31</f>
        <v>0.41886936551168225</v>
      </c>
      <c r="M31" s="71"/>
      <c r="N31" s="51">
        <f>(((INDEX(Sheet1!$C$5:$BW$192,MATCH($C31,Sheet1!$C$5:$C$192,0),14))*3.4121416)+((INDEX(Sheet1!$C$5:$BW$192,MATCH($C31,Sheet1!$C$5:$C$192,0),27))*99.976))/$AP31</f>
        <v>12.466177953235544</v>
      </c>
      <c r="O31" s="71"/>
      <c r="P31" s="51">
        <f>(((INDEX(Sheet1!$C$5:$BW$192,MATCH($C31,Sheet1!$C$5:$C$192,0),19))*3.4121416)+((INDEX(Sheet1!$C$5:$BW$192,MATCH($C31,Sheet1!$C$5:$C$192,0),32))*99.976))/$AP31</f>
        <v>8.1664358481136343</v>
      </c>
      <c r="Q31" s="71"/>
      <c r="R31" s="51">
        <f>(((INDEX(Sheet1!$C$5:$BW$192,MATCH($C31,Sheet1!$C$5:$C$192,0),34))+(INDEX(Sheet1!$C$5:$BW$192,MATCH($C31,Sheet1!$C$5:$C$192,0),35)))*99.976)/$AP31</f>
        <v>0</v>
      </c>
      <c r="S31" s="71"/>
      <c r="T31" s="51">
        <f>(((INDEX(Sheet1!$C$5:$BW$192,MATCH($C31,Sheet1!$C$5:$C$192,0),21))+(INDEX(Sheet1!$C$5:$BW$192,MATCH($C31,Sheet1!$C$5:$C$192,0),22))+(INDEX(Sheet1!$C$5:$BW$192,MATCH($C31,Sheet1!$C$5:$C$192,0),23))+(INDEX(Sheet1!$C$5:$BW$192,MATCH($C31,Sheet1!$C$5:$C$192,0),24)))*3.4121416)/$AP31</f>
        <v>10.81600614823712</v>
      </c>
      <c r="U31" s="71"/>
      <c r="V31" s="51">
        <f>(((INDEX(Sheet1!$C$5:$BW$192,MATCH($C31,Sheet1!$C$5:$C$192,0),15))*3.4121416)+((INDEX(Sheet1!$C$5:$BW$192,MATCH($C31,Sheet1!$C$5:$C$192,0),28))*99.976))/$AP31</f>
        <v>10.192055887808948</v>
      </c>
      <c r="W31" s="71"/>
      <c r="X31" s="51">
        <f>(((INDEX(Sheet1!$C$5:$BW$192,MATCH($C31,Sheet1!$C$5:C$192,0),17))*3.4121416)+((INDEX(Sheet1!$C$5:$BW$192,MATCH($C31,Sheet1!$C$5:C$192,0),30))*99.976))/$AP31</f>
        <v>0</v>
      </c>
      <c r="Y31" s="71"/>
      <c r="Z31" s="51">
        <f>(((INDEX(Sheet1!$C$5:$BW$192,MATCH($C31,Sheet1!$C$5:C$192,0),16))*3.4121416)+((INDEX(Sheet1!$C$5:$BW$192,MATCH($C31,Sheet1!$C$5:C$192,0),29))*99.976))/$AP31</f>
        <v>0</v>
      </c>
      <c r="AA31" s="71"/>
      <c r="AB31" s="51">
        <f>(((INDEX(Sheet1!$C$5:$BW$192,MATCH($C31,Sheet1!$C$5:C$192,0),18))*3.4121416)+((INDEX(Sheet1!$C$5:$BW$192,MATCH($C31,Sheet1!$C$5:C$192,0),31))*99.976))/$AP31</f>
        <v>2.051724004217709</v>
      </c>
      <c r="AC31" s="71"/>
      <c r="AD31" s="52">
        <f>INDEX(Sheet1!$C$5:$BW$192,MATCH($C31,Sheet1!$C$5:$C$192,0),70)+INDEX(Sheet1!$C$5:$BW$192,MATCH($C31,Sheet1!$C$5:$C$192,0),73)</f>
        <v>0</v>
      </c>
      <c r="AE31" s="71"/>
      <c r="AF31" s="52">
        <f>INDEX(Sheet1!$C$5:$BW$192,MATCH($C31,Sheet1!$C$5:$C$192,0),68)+INDEX(Sheet1!$C$5:$BW$192,MATCH($C31,Sheet1!$C$5:$C$192,0),71)</f>
        <v>0</v>
      </c>
      <c r="AG31" s="71"/>
      <c r="AH31" s="53"/>
      <c r="AI31" s="51"/>
      <c r="AJ31" s="53"/>
      <c r="AK31" s="51"/>
      <c r="AL31" s="51"/>
      <c r="AM31" s="51"/>
      <c r="AN31" s="74"/>
      <c r="AO31" s="78"/>
      <c r="AP31" s="46">
        <f>IF(ISNUMBER(SEARCH("RetlMed",C31)),Sheet3!D$2,IF(ISNUMBER(SEARCH("OffSml",C31)),Sheet3!A$2,IF(ISNUMBER(SEARCH("OffMed",C31)),Sheet3!B$2,IF(ISNUMBER(SEARCH("OffLrg",C31)),Sheet3!C$2,IF(ISNUMBER(SEARCH("RetlStrp",C31)),Sheet3!E$2)))))</f>
        <v>24563.1</v>
      </c>
      <c r="AQ31" s="14"/>
      <c r="AR31" s="14"/>
      <c r="AS31" s="14"/>
    </row>
    <row r="32" spans="1:45" s="7" customFormat="1" ht="25.5" customHeight="1" x14ac:dyDescent="0.2">
      <c r="A32" s="85" t="s">
        <v>103</v>
      </c>
      <c r="B32" s="44" t="str">
        <f t="shared" si="1"/>
        <v>CBECC-Com 2016.3.0</v>
      </c>
      <c r="C32" s="62" t="s">
        <v>145</v>
      </c>
      <c r="D32" s="45">
        <f>INDEX(Sheet1!$C$5:$BW$192,MATCH($C32,Sheet1!$C$5:$C$192,0),59)</f>
        <v>252.858</v>
      </c>
      <c r="E32" s="71"/>
      <c r="F32" s="6">
        <f>(INDEX(Sheet1!$C$5:$BW$192,MATCH($C32,Sheet1!$C$5:$C$192,0),20))/$AP32</f>
        <v>9.0339167287516648</v>
      </c>
      <c r="G32" s="71"/>
      <c r="H32" s="6">
        <f>(INDEX(Sheet1!$C$5:$BW$192,MATCH($C32,Sheet1!$C$5:$C$192,0),33))/$AP32</f>
        <v>2.4712393793942949E-2</v>
      </c>
      <c r="I32" s="71"/>
      <c r="J32" s="6">
        <f t="shared" si="0"/>
        <v>33.295621580390097</v>
      </c>
      <c r="K32" s="71"/>
      <c r="L32" s="6">
        <f>(((INDEX(Sheet1!$C$5:$BW$192,MATCH($C32,Sheet1!$C$5:$C$192,0),13))*3.4121416)+((INDEX(Sheet1!$C$5:$BW$192,MATCH($C32,Sheet1!$C$5:$C$192,0),26))*99.976))/$AP32</f>
        <v>0.41892227772553142</v>
      </c>
      <c r="M32" s="71"/>
      <c r="N32" s="6">
        <f>(((INDEX(Sheet1!$C$5:$BW$192,MATCH($C32,Sheet1!$C$5:$C$192,0),14))*3.4121416)+((INDEX(Sheet1!$C$5:$BW$192,MATCH($C32,Sheet1!$C$5:$C$192,0),27))*99.976))/$AP32</f>
        <v>12.466483562524274</v>
      </c>
      <c r="O32" s="71"/>
      <c r="P32" s="6">
        <f>(((INDEX(Sheet1!$C$5:$BW$192,MATCH($C32,Sheet1!$C$5:$C$192,0),19))*3.4121416)+((INDEX(Sheet1!$C$5:$BW$192,MATCH($C32,Sheet1!$C$5:$C$192,0),32))*99.976))/$AP32</f>
        <v>8.1664358481136343</v>
      </c>
      <c r="Q32" s="71"/>
      <c r="R32" s="6">
        <f>(((INDEX(Sheet1!$C$5:$BW$192,MATCH($C32,Sheet1!$C$5:$C$192,0),34))+(INDEX(Sheet1!$C$5:$BW$192,MATCH($C32,Sheet1!$C$5:$C$192,0),35)))*99.976)/$AP32</f>
        <v>0</v>
      </c>
      <c r="S32" s="71"/>
      <c r="T32" s="45">
        <f>(((INDEX(Sheet1!$C$5:$BW$192,MATCH($C32,Sheet1!$C$5:$C$192,0),21))+(INDEX(Sheet1!$C$5:$BW$192,MATCH($C32,Sheet1!$C$5:$C$192,0),22))+(INDEX(Sheet1!$C$5:$BW$192,MATCH($C32,Sheet1!$C$5:$C$192,0),23))+(INDEX(Sheet1!$C$5:$BW$192,MATCH($C32,Sheet1!$C$5:$C$192,0),24)))*3.4121416)/$AP32</f>
        <v>10.81600614823712</v>
      </c>
      <c r="U32" s="71"/>
      <c r="V32" s="6">
        <f>(((INDEX(Sheet1!$C$5:$BW$192,MATCH($C32,Sheet1!$C$5:$C$192,0),15))*3.4121416)+((INDEX(Sheet1!$C$5:$BW$192,MATCH($C32,Sheet1!$C$5:$C$192,0),28))*99.976))/$AP32</f>
        <v>10.192055887808948</v>
      </c>
      <c r="W32" s="71"/>
      <c r="X32" s="6">
        <f>(((INDEX(Sheet1!$C$5:$BW$192,MATCH($C32,Sheet1!$C$5:C$192,0),17))*3.4121416)+((INDEX(Sheet1!$C$5:$BW$192,MATCH($C32,Sheet1!$C$5:C$192,0),30))*99.976))/$AP32</f>
        <v>0</v>
      </c>
      <c r="Y32" s="71"/>
      <c r="Z32" s="6">
        <f>(((INDEX(Sheet1!$C$5:$BW$192,MATCH($C32,Sheet1!$C$5:C$192,0),16))*3.4121416)+((INDEX(Sheet1!$C$5:$BW$192,MATCH($C32,Sheet1!$C$5:C$192,0),29))*99.976))/$AP32</f>
        <v>0</v>
      </c>
      <c r="AA32" s="71"/>
      <c r="AB32" s="6">
        <f>(((INDEX(Sheet1!$C$5:$BW$192,MATCH($C32,Sheet1!$C$5:C$192,0),18))*3.4121416)+((INDEX(Sheet1!$C$5:$BW$192,MATCH($C32,Sheet1!$C$5:C$192,0),31))*99.976))/$AP32</f>
        <v>2.051724004217709</v>
      </c>
      <c r="AC32" s="71"/>
      <c r="AD32" s="9">
        <f>INDEX(Sheet1!$C$5:$BW$192,MATCH($C32,Sheet1!$C$5:$C$192,0),70)+INDEX(Sheet1!$C$5:$BW$192,MATCH($C32,Sheet1!$C$5:$C$192,0),73)</f>
        <v>0</v>
      </c>
      <c r="AE32" s="71"/>
      <c r="AF32" s="9">
        <f>INDEX(Sheet1!$C$5:$BW$192,MATCH($C32,Sheet1!$C$5:$C$192,0),68)+INDEX(Sheet1!$C$5:$BW$192,MATCH($C32,Sheet1!$C$5:$C$192,0),71)</f>
        <v>0</v>
      </c>
      <c r="AG32" s="71"/>
      <c r="AH32" s="47">
        <f>IF($D$31=0,"",(D32-D$31)/D$31)</f>
        <v>7.9096402695983076E-6</v>
      </c>
      <c r="AI32" s="72" t="str">
        <f>IF($E$31=0,"",(E32-E$31)/E$31)</f>
        <v/>
      </c>
      <c r="AJ32" s="47">
        <f>IF($F$31=0,"",(F32-F$31)/F$31)</f>
        <v>9.0131095679184266E-6</v>
      </c>
      <c r="AK32" s="77" t="str">
        <f>IF($G$31=0,"",(G32-G$31)/G$31)</f>
        <v/>
      </c>
      <c r="AL32" s="45" t="str">
        <f t="shared" ref="AL32" si="42">IF(AND(AH32&gt;0,AI32&gt;0), "Yes", "No")</f>
        <v>Yes</v>
      </c>
      <c r="AM32" s="45" t="str">
        <f t="shared" ref="AM32" si="43">IF(AND(AH32&lt;0,AI32&lt;0), "No", "Yes")</f>
        <v>Yes</v>
      </c>
      <c r="AN32" s="73" t="str">
        <f t="shared" ref="AN32:AN35" si="44">IF((AL32=AM32),(IF(AND(AI32&gt;(-0.5%*D$13),AI32&lt;(0.5%*D$13),AE32&lt;=AD32,AG32&lt;=AF32,(COUNTBLANK(D32:AK32)=0)),"Pass","Fail")),IF(COUNTA(D32:AK32)=0,"","Fail"))</f>
        <v>Fail</v>
      </c>
      <c r="AO32" s="81"/>
      <c r="AP32" s="37">
        <f>IF(ISNUMBER(SEARCH("RetlMed",C32)),Sheet3!D$2,IF(ISNUMBER(SEARCH("OffSml",C32)),Sheet3!A$2,IF(ISNUMBER(SEARCH("OffMed",C32)),Sheet3!B$2,IF(ISNUMBER(SEARCH("OffLrg",C32)),Sheet3!C$2,IF(ISNUMBER(SEARCH("RetlStrp",C32)),Sheet3!E$2)))))</f>
        <v>24563.1</v>
      </c>
      <c r="AQ32" s="15"/>
      <c r="AR32" s="15"/>
      <c r="AS32" s="18"/>
    </row>
    <row r="33" spans="1:45" s="7" customFormat="1" ht="25.5" customHeight="1" x14ac:dyDescent="0.2">
      <c r="A33" s="85" t="s">
        <v>103</v>
      </c>
      <c r="B33" s="44" t="str">
        <f t="shared" si="1"/>
        <v>CBECC-Com 2016.3.0</v>
      </c>
      <c r="C33" s="62" t="s">
        <v>146</v>
      </c>
      <c r="D33" s="45">
        <f>INDEX(Sheet1!$C$5:$BW$192,MATCH($C33,Sheet1!$C$5:$C$192,0),59)</f>
        <v>252.773</v>
      </c>
      <c r="E33" s="71"/>
      <c r="F33" s="6">
        <f>(INDEX(Sheet1!$C$5:$BW$192,MATCH($C33,Sheet1!$C$5:$C$192,0),20))/$AP33</f>
        <v>9.0317183091710742</v>
      </c>
      <c r="G33" s="71"/>
      <c r="H33" s="6">
        <f>(INDEX(Sheet1!$C$5:$BW$192,MATCH($C33,Sheet1!$C$5:$C$192,0),33))/$AP33</f>
        <v>2.4684587857395853E-2</v>
      </c>
      <c r="I33" s="71"/>
      <c r="J33" s="6">
        <f t="shared" si="0"/>
        <v>33.28536811783529</v>
      </c>
      <c r="K33" s="71"/>
      <c r="L33" s="6">
        <f>(((INDEX(Sheet1!$C$5:$BW$192,MATCH($C33,Sheet1!$C$5:$C$192,0),13))*3.4121416)+((INDEX(Sheet1!$C$5:$BW$192,MATCH($C33,Sheet1!$C$5:$C$192,0),26))*99.976))/$AP33</f>
        <v>0.41614235141329886</v>
      </c>
      <c r="M33" s="71"/>
      <c r="N33" s="6">
        <f>(((INDEX(Sheet1!$C$5:$BW$192,MATCH($C33,Sheet1!$C$5:$C$192,0),14))*3.4121416)+((INDEX(Sheet1!$C$5:$BW$192,MATCH($C33,Sheet1!$C$5:$C$192,0),27))*99.976))/$AP33</f>
        <v>12.4590100262817</v>
      </c>
      <c r="O33" s="71"/>
      <c r="P33" s="6">
        <f>(((INDEX(Sheet1!$C$5:$BW$192,MATCH($C33,Sheet1!$C$5:$C$192,0),19))*3.4121416)+((INDEX(Sheet1!$C$5:$BW$192,MATCH($C33,Sheet1!$C$5:$C$192,0),32))*99.976))/$AP33</f>
        <v>8.1664358481136343</v>
      </c>
      <c r="Q33" s="71"/>
      <c r="R33" s="6">
        <f>(((INDEX(Sheet1!$C$5:$BW$192,MATCH($C33,Sheet1!$C$5:$C$192,0),34))+(INDEX(Sheet1!$C$5:$BW$192,MATCH($C33,Sheet1!$C$5:$C$192,0),35)))*99.976)/$AP33</f>
        <v>0</v>
      </c>
      <c r="S33" s="71"/>
      <c r="T33" s="45">
        <f>(((INDEX(Sheet1!$C$5:$BW$192,MATCH($C33,Sheet1!$C$5:$C$192,0),21))+(INDEX(Sheet1!$C$5:$BW$192,MATCH($C33,Sheet1!$C$5:$C$192,0),22))+(INDEX(Sheet1!$C$5:$BW$192,MATCH($C33,Sheet1!$C$5:$C$192,0),23))+(INDEX(Sheet1!$C$5:$BW$192,MATCH($C33,Sheet1!$C$5:$C$192,0),24)))*3.4121416)/$AP33</f>
        <v>10.81600614823712</v>
      </c>
      <c r="U33" s="71"/>
      <c r="V33" s="6">
        <f>(((INDEX(Sheet1!$C$5:$BW$192,MATCH($C33,Sheet1!$C$5:$C$192,0),15))*3.4121416)+((INDEX(Sheet1!$C$5:$BW$192,MATCH($C33,Sheet1!$C$5:$C$192,0),28))*99.976))/$AP33</f>
        <v>10.192055887808948</v>
      </c>
      <c r="W33" s="71"/>
      <c r="X33" s="6">
        <f>(((INDEX(Sheet1!$C$5:$BW$192,MATCH($C33,Sheet1!$C$5:C$192,0),17))*3.4121416)+((INDEX(Sheet1!$C$5:$BW$192,MATCH($C33,Sheet1!$C$5:C$192,0),30))*99.976))/$AP33</f>
        <v>0</v>
      </c>
      <c r="Y33" s="71"/>
      <c r="Z33" s="6">
        <f>(((INDEX(Sheet1!$C$5:$BW$192,MATCH($C33,Sheet1!$C$5:C$192,0),16))*3.4121416)+((INDEX(Sheet1!$C$5:$BW$192,MATCH($C33,Sheet1!$C$5:C$192,0),29))*99.976))/$AP33</f>
        <v>0</v>
      </c>
      <c r="AA33" s="71"/>
      <c r="AB33" s="6">
        <f>(((INDEX(Sheet1!$C$5:$BW$192,MATCH($C33,Sheet1!$C$5:C$192,0),18))*3.4121416)+((INDEX(Sheet1!$C$5:$BW$192,MATCH($C33,Sheet1!$C$5:C$192,0),31))*99.976))/$AP33</f>
        <v>2.051724004217709</v>
      </c>
      <c r="AC33" s="71"/>
      <c r="AD33" s="9">
        <f>INDEX(Sheet1!$C$5:$BW$192,MATCH($C33,Sheet1!$C$5:$C$192,0),70)+INDEX(Sheet1!$C$5:$BW$192,MATCH($C33,Sheet1!$C$5:$C$192,0),73)</f>
        <v>0</v>
      </c>
      <c r="AE33" s="71"/>
      <c r="AF33" s="9">
        <f>INDEX(Sheet1!$C$5:$BW$192,MATCH($C33,Sheet1!$C$5:$C$192,0),68)+INDEX(Sheet1!$C$5:$BW$192,MATCH($C33,Sheet1!$C$5:$C$192,0),71)</f>
        <v>0</v>
      </c>
      <c r="AG33" s="71"/>
      <c r="AH33" s="47">
        <f t="shared" ref="AH33:AH34" si="45">IF($D$31=0,"",(D33-D$31)/D$31)</f>
        <v>-3.2825007118675613E-4</v>
      </c>
      <c r="AI33" s="72" t="str">
        <f t="shared" ref="AI33:AI34" si="46">IF($E$31=0,"",(E33-E$31)/E$31)</f>
        <v/>
      </c>
      <c r="AJ33" s="47">
        <f t="shared" ref="AJ33:AJ34" si="47">IF($F$31=0,"",(F33-F$31)/F$31)</f>
        <v>-2.3434084876450265E-4</v>
      </c>
      <c r="AK33" s="77" t="str">
        <f t="shared" ref="AK33:AK34" si="48">IF($G$31=0,"",(G33-G$31)/G$31)</f>
        <v/>
      </c>
      <c r="AL33" s="45" t="str">
        <f t="shared" ref="AL33:AL34" si="49">IF(AND(AH33&gt;0,AI33&gt;0), "Yes", "No")</f>
        <v>No</v>
      </c>
      <c r="AM33" s="45" t="str">
        <f t="shared" ref="AM33:AM34" si="50">IF(AND(AH33&lt;0,AI33&lt;0), "No", "Yes")</f>
        <v>Yes</v>
      </c>
      <c r="AN33" s="73" t="str">
        <f t="shared" si="44"/>
        <v>Fail</v>
      </c>
      <c r="AO33" s="81"/>
      <c r="AP33" s="37">
        <f>IF(ISNUMBER(SEARCH("RetlMed",C33)),Sheet3!D$2,IF(ISNUMBER(SEARCH("OffSml",C33)),Sheet3!A$2,IF(ISNUMBER(SEARCH("OffMed",C33)),Sheet3!B$2,IF(ISNUMBER(SEARCH("OffLrg",C33)),Sheet3!C$2,IF(ISNUMBER(SEARCH("RetlStrp",C33)),Sheet3!E$2)))))</f>
        <v>24563.1</v>
      </c>
      <c r="AQ33" s="15"/>
      <c r="AR33" s="15"/>
      <c r="AS33" s="18"/>
    </row>
    <row r="34" spans="1:45" s="7" customFormat="1" ht="25.5" customHeight="1" x14ac:dyDescent="0.2">
      <c r="A34" s="85" t="s">
        <v>103</v>
      </c>
      <c r="B34" s="44" t="str">
        <f t="shared" si="1"/>
        <v>CBECC-Com 2016.3.0</v>
      </c>
      <c r="C34" s="62" t="s">
        <v>147</v>
      </c>
      <c r="D34" s="45">
        <f>INDEX(Sheet1!$C$5:$BW$192,MATCH($C34,Sheet1!$C$5:$C$192,0),59)</f>
        <v>251.001</v>
      </c>
      <c r="E34" s="71"/>
      <c r="F34" s="6">
        <f>(INDEX(Sheet1!$C$5:$BW$192,MATCH($C34,Sheet1!$C$5:$C$192,0),20))/$AP34</f>
        <v>8.9849815373466715</v>
      </c>
      <c r="G34" s="71"/>
      <c r="H34" s="6">
        <f>(INDEX(Sheet1!$C$5:$BW$192,MATCH($C34,Sheet1!$C$5:$C$192,0),33))/$AP34</f>
        <v>2.4151715377944968E-2</v>
      </c>
      <c r="I34" s="71"/>
      <c r="J34" s="6">
        <f t="shared" si="0"/>
        <v>33.072605656038533</v>
      </c>
      <c r="K34" s="71"/>
      <c r="L34" s="6">
        <f>(((INDEX(Sheet1!$C$5:$BW$192,MATCH($C34,Sheet1!$C$5:$C$192,0),13))*3.4121416)+((INDEX(Sheet1!$C$5:$BW$192,MATCH($C34,Sheet1!$C$5:$C$192,0),26))*99.976))/$AP34</f>
        <v>0.36287033450989492</v>
      </c>
      <c r="M34" s="71"/>
      <c r="N34" s="6">
        <f>(((INDEX(Sheet1!$C$5:$BW$192,MATCH($C34,Sheet1!$C$5:$C$192,0),14))*3.4121416)+((INDEX(Sheet1!$C$5:$BW$192,MATCH($C34,Sheet1!$C$5:$C$192,0),27))*99.976))/$AP34</f>
        <v>12.299523651558641</v>
      </c>
      <c r="O34" s="71"/>
      <c r="P34" s="6">
        <f>(((INDEX(Sheet1!$C$5:$BW$192,MATCH($C34,Sheet1!$C$5:$C$192,0),19))*3.4121416)+((INDEX(Sheet1!$C$5:$BW$192,MATCH($C34,Sheet1!$C$5:$C$192,0),32))*99.976))/$AP34</f>
        <v>8.1664358481136343</v>
      </c>
      <c r="Q34" s="71"/>
      <c r="R34" s="6">
        <f>(((INDEX(Sheet1!$C$5:$BW$192,MATCH($C34,Sheet1!$C$5:$C$192,0),34))+(INDEX(Sheet1!$C$5:$BW$192,MATCH($C34,Sheet1!$C$5:$C$192,0),35)))*99.976)/$AP34</f>
        <v>0</v>
      </c>
      <c r="S34" s="71"/>
      <c r="T34" s="45">
        <f>(((INDEX(Sheet1!$C$5:$BW$192,MATCH($C34,Sheet1!$C$5:$C$192,0),21))+(INDEX(Sheet1!$C$5:$BW$192,MATCH($C34,Sheet1!$C$5:$C$192,0),22))+(INDEX(Sheet1!$C$5:$BW$192,MATCH($C34,Sheet1!$C$5:$C$192,0),23))+(INDEX(Sheet1!$C$5:$BW$192,MATCH($C34,Sheet1!$C$5:$C$192,0),24)))*3.4121416)/$AP34</f>
        <v>10.81600614823712</v>
      </c>
      <c r="U34" s="71"/>
      <c r="V34" s="6">
        <f>(((INDEX(Sheet1!$C$5:$BW$192,MATCH($C34,Sheet1!$C$5:$C$192,0),15))*3.4121416)+((INDEX(Sheet1!$C$5:$BW$192,MATCH($C34,Sheet1!$C$5:$C$192,0),28))*99.976))/$AP34</f>
        <v>10.192055887808948</v>
      </c>
      <c r="W34" s="71"/>
      <c r="X34" s="6">
        <f>(((INDEX(Sheet1!$C$5:$BW$192,MATCH($C34,Sheet1!$C$5:C$192,0),17))*3.4121416)+((INDEX(Sheet1!$C$5:$BW$192,MATCH($C34,Sheet1!$C$5:C$192,0),30))*99.976))/$AP34</f>
        <v>0</v>
      </c>
      <c r="Y34" s="71"/>
      <c r="Z34" s="6">
        <f>(((INDEX(Sheet1!$C$5:$BW$192,MATCH($C34,Sheet1!$C$5:C$192,0),16))*3.4121416)+((INDEX(Sheet1!$C$5:$BW$192,MATCH($C34,Sheet1!$C$5:C$192,0),29))*99.976))/$AP34</f>
        <v>0</v>
      </c>
      <c r="AA34" s="71"/>
      <c r="AB34" s="6">
        <f>(((INDEX(Sheet1!$C$5:$BW$192,MATCH($C34,Sheet1!$C$5:C$192,0),18))*3.4121416)+((INDEX(Sheet1!$C$5:$BW$192,MATCH($C34,Sheet1!$C$5:C$192,0),31))*99.976))/$AP34</f>
        <v>2.0517199340474126</v>
      </c>
      <c r="AC34" s="71"/>
      <c r="AD34" s="9">
        <f>INDEX(Sheet1!$C$5:$BW$192,MATCH($C34,Sheet1!$C$5:$C$192,0),70)+INDEX(Sheet1!$C$5:$BW$192,MATCH($C34,Sheet1!$C$5:$C$192,0),73)</f>
        <v>0</v>
      </c>
      <c r="AE34" s="71"/>
      <c r="AF34" s="9">
        <f>INDEX(Sheet1!$C$5:$BW$192,MATCH($C34,Sheet1!$C$5:$C$192,0),68)+INDEX(Sheet1!$C$5:$BW$192,MATCH($C34,Sheet1!$C$5:$C$192,0),71)</f>
        <v>0</v>
      </c>
      <c r="AG34" s="71"/>
      <c r="AH34" s="47">
        <f t="shared" si="45"/>
        <v>-7.3361913500173612E-3</v>
      </c>
      <c r="AI34" s="72" t="str">
        <f t="shared" si="46"/>
        <v/>
      </c>
      <c r="AJ34" s="47">
        <f t="shared" si="47"/>
        <v>-5.4078657407197906E-3</v>
      </c>
      <c r="AK34" s="77" t="str">
        <f t="shared" si="48"/>
        <v/>
      </c>
      <c r="AL34" s="45" t="str">
        <f t="shared" si="49"/>
        <v>No</v>
      </c>
      <c r="AM34" s="45" t="str">
        <f t="shared" si="50"/>
        <v>Yes</v>
      </c>
      <c r="AN34" s="73" t="str">
        <f t="shared" si="44"/>
        <v>Fail</v>
      </c>
      <c r="AO34" s="81"/>
      <c r="AP34" s="37">
        <f>IF(ISNUMBER(SEARCH("RetlMed",C34)),Sheet3!D$2,IF(ISNUMBER(SEARCH("OffSml",C34)),Sheet3!A$2,IF(ISNUMBER(SEARCH("OffMed",C34)),Sheet3!B$2,IF(ISNUMBER(SEARCH("OffLrg",C34)),Sheet3!C$2,IF(ISNUMBER(SEARCH("RetlStrp",C34)),Sheet3!E$2)))))</f>
        <v>24563.1</v>
      </c>
      <c r="AQ34" s="15"/>
      <c r="AR34" s="15"/>
      <c r="AS34" s="18"/>
    </row>
    <row r="35" spans="1:45" s="41" customFormat="1" ht="25.5" customHeight="1" x14ac:dyDescent="0.2">
      <c r="A35" s="85" t="s">
        <v>103</v>
      </c>
      <c r="B35" s="44" t="str">
        <f t="shared" si="1"/>
        <v>CBECC-Com 2016.3.0</v>
      </c>
      <c r="C35" s="62" t="s">
        <v>148</v>
      </c>
      <c r="D35" s="45">
        <f>INDEX(Sheet1!$C$5:$BW$192,MATCH($C35,Sheet1!$C$5:$C$192,0),59)</f>
        <v>249.39599999999999</v>
      </c>
      <c r="E35" s="71"/>
      <c r="F35" s="6">
        <f>(INDEX(Sheet1!$C$5:$BW$192,MATCH($C35,Sheet1!$C$5:$C$192,0),20))/$AP35</f>
        <v>8.9426823161571622</v>
      </c>
      <c r="G35" s="71"/>
      <c r="H35" s="6">
        <f>(INDEX(Sheet1!$C$5:$BW$192,MATCH($C35,Sheet1!$C$5:$C$192,0),33))/$AP35</f>
        <v>2.3695909718235889E-2</v>
      </c>
      <c r="I35" s="71"/>
      <c r="J35" s="6">
        <f t="shared" si="0"/>
        <v>32.882692019837883</v>
      </c>
      <c r="K35" s="71"/>
      <c r="L35" s="6">
        <f>(((INDEX(Sheet1!$C$5:$BW$192,MATCH($C35,Sheet1!$C$5:$C$192,0),13))*3.4121416)+((INDEX(Sheet1!$C$5:$BW$192,MATCH($C35,Sheet1!$C$5:$C$192,0),26))*99.976))/$AP35</f>
        <v>0.31730152190887961</v>
      </c>
      <c r="M35" s="71"/>
      <c r="N35" s="6">
        <f>(((INDEX(Sheet1!$C$5:$BW$192,MATCH($C35,Sheet1!$C$5:$C$192,0),14))*3.4121416)+((INDEX(Sheet1!$C$5:$BW$192,MATCH($C35,Sheet1!$C$5:$C$192,0),27))*99.976))/$AP35</f>
        <v>12.155178827959011</v>
      </c>
      <c r="O35" s="71"/>
      <c r="P35" s="6">
        <f>(((INDEX(Sheet1!$C$5:$BW$192,MATCH($C35,Sheet1!$C$5:$C$192,0),19))*3.4121416)+((INDEX(Sheet1!$C$5:$BW$192,MATCH($C35,Sheet1!$C$5:$C$192,0),32))*99.976))/$AP35</f>
        <v>8.1664358481136343</v>
      </c>
      <c r="Q35" s="71"/>
      <c r="R35" s="6">
        <f>(((INDEX(Sheet1!$C$5:$BW$192,MATCH($C35,Sheet1!$C$5:$C$192,0),34))+(INDEX(Sheet1!$C$5:$BW$192,MATCH($C35,Sheet1!$C$5:$C$192,0),35)))*99.976)/$AP35</f>
        <v>0</v>
      </c>
      <c r="S35" s="71"/>
      <c r="T35" s="45">
        <f>(((INDEX(Sheet1!$C$5:$BW$192,MATCH($C35,Sheet1!$C$5:$C$192,0),21))+(INDEX(Sheet1!$C$5:$BW$192,MATCH($C35,Sheet1!$C$5:$C$192,0),22))+(INDEX(Sheet1!$C$5:$BW$192,MATCH($C35,Sheet1!$C$5:$C$192,0),23))+(INDEX(Sheet1!$C$5:$BW$192,MATCH($C35,Sheet1!$C$5:$C$192,0),24)))*3.4121416)/$AP35</f>
        <v>10.81600614823712</v>
      </c>
      <c r="U35" s="71"/>
      <c r="V35" s="6">
        <f>(((INDEX(Sheet1!$C$5:$BW$192,MATCH($C35,Sheet1!$C$5:$C$192,0),15))*3.4121416)+((INDEX(Sheet1!$C$5:$BW$192,MATCH($C35,Sheet1!$C$5:$C$192,0),28))*99.976))/$AP35</f>
        <v>10.192055887808948</v>
      </c>
      <c r="W35" s="71"/>
      <c r="X35" s="6">
        <f>(((INDEX(Sheet1!$C$5:$BW$192,MATCH($C35,Sheet1!$C$5:C$192,0),17))*3.4121416)+((INDEX(Sheet1!$C$5:$BW$192,MATCH($C35,Sheet1!$C$5:C$192,0),30))*99.976))/$AP35</f>
        <v>0</v>
      </c>
      <c r="Y35" s="71"/>
      <c r="Z35" s="6">
        <f>(((INDEX(Sheet1!$C$5:$BW$192,MATCH($C35,Sheet1!$C$5:C$192,0),16))*3.4121416)+((INDEX(Sheet1!$C$5:$BW$192,MATCH($C35,Sheet1!$C$5:C$192,0),29))*99.976))/$AP35</f>
        <v>0</v>
      </c>
      <c r="AA35" s="71"/>
      <c r="AB35" s="6">
        <f>(((INDEX(Sheet1!$C$5:$BW$192,MATCH($C35,Sheet1!$C$5:C$192,0),18))*3.4121416)+((INDEX(Sheet1!$C$5:$BW$192,MATCH($C35,Sheet1!$C$5:C$192,0),31))*99.976))/$AP35</f>
        <v>2.0517199340474126</v>
      </c>
      <c r="AC35" s="71"/>
      <c r="AD35" s="9">
        <f>INDEX(Sheet1!$C$5:$BW$192,MATCH($C35,Sheet1!$C$5:$C$192,0),70)+INDEX(Sheet1!$C$5:$BW$192,MATCH($C35,Sheet1!$C$5:$C$192,0),73)</f>
        <v>0</v>
      </c>
      <c r="AE35" s="71"/>
      <c r="AF35" s="9">
        <f>INDEX(Sheet1!$C$5:$BW$192,MATCH($C35,Sheet1!$C$5:$C$192,0),68)+INDEX(Sheet1!$C$5:$BW$192,MATCH($C35,Sheet1!$C$5:$C$192,0),71)</f>
        <v>0</v>
      </c>
      <c r="AG35" s="71"/>
      <c r="AH35" s="47">
        <f t="shared" ref="AH35" si="51">IF($D$31=0,"",(D35-D$31)/D$31)</f>
        <v>-1.3683677666339766E-2</v>
      </c>
      <c r="AI35" s="72" t="str">
        <f t="shared" ref="AI35" si="52">IF($E$31=0,"",(E35-E$31)/E$31)</f>
        <v/>
      </c>
      <c r="AJ35" s="47">
        <f t="shared" ref="AJ35" si="53">IF($F$31=0,"",(F35-F$31)/F$31)</f>
        <v>-1.0090176161226573E-2</v>
      </c>
      <c r="AK35" s="77" t="str">
        <f t="shared" ref="AK35" si="54">IF($G$31=0,"",(G35-G$31)/G$31)</f>
        <v/>
      </c>
      <c r="AL35" s="45" t="str">
        <f t="shared" ref="AL35" si="55">IF(AND(AH35&gt;0,AI35&gt;0), "Yes", "No")</f>
        <v>No</v>
      </c>
      <c r="AM35" s="45" t="str">
        <f t="shared" ref="AM35" si="56">IF(AND(AH35&lt;0,AI35&lt;0), "No", "Yes")</f>
        <v>Yes</v>
      </c>
      <c r="AN35" s="73" t="str">
        <f t="shared" si="44"/>
        <v>Fail</v>
      </c>
      <c r="AO35" s="81"/>
      <c r="AP35" s="46">
        <f>IF(ISNUMBER(SEARCH("RetlMed",C35)),Sheet3!D$2,IF(ISNUMBER(SEARCH("OffSml",C35)),Sheet3!A$2,IF(ISNUMBER(SEARCH("OffMed",C35)),Sheet3!B$2,IF(ISNUMBER(SEARCH("OffLrg",C35)),Sheet3!C$2,IF(ISNUMBER(SEARCH("RetlStrp",C35)),Sheet3!E$2)))))</f>
        <v>24563.1</v>
      </c>
      <c r="AQ35" s="42"/>
      <c r="AR35" s="42"/>
      <c r="AS35" s="43"/>
    </row>
    <row r="36" spans="1:45" s="3" customFormat="1" ht="26.25" customHeight="1" x14ac:dyDescent="0.2">
      <c r="A36" s="85"/>
      <c r="B36" s="44" t="str">
        <f t="shared" si="1"/>
        <v>CBECC-Com 2016.3.0</v>
      </c>
      <c r="C36" s="60" t="s">
        <v>124</v>
      </c>
      <c r="D36" s="51">
        <f>INDEX(Sheet1!$C$5:$BW$192,MATCH($C36,Sheet1!$C$5:$C$192,0),59)</f>
        <v>252.85599999999999</v>
      </c>
      <c r="E36" s="71"/>
      <c r="F36" s="51">
        <f>(INDEX(Sheet1!$C$5:$BW$192,MATCH($C36,Sheet1!$C$5:$C$192,0),20))/$AP36</f>
        <v>9.0338353058042351</v>
      </c>
      <c r="G36" s="71"/>
      <c r="H36" s="51">
        <f>(INDEX(Sheet1!$C$5:$BW$192,MATCH($C36,Sheet1!$C$5:$C$192,0),33))/$AP36</f>
        <v>2.4711864544784658E-2</v>
      </c>
      <c r="I36" s="71"/>
      <c r="J36" s="51">
        <f t="shared" si="0"/>
        <v>33.295263058887521</v>
      </c>
      <c r="K36" s="71"/>
      <c r="L36" s="51">
        <f>(((INDEX(Sheet1!$C$5:$BW$192,MATCH($C36,Sheet1!$C$5:$C$192,0),13))*3.4121416)+((INDEX(Sheet1!$C$5:$BW$192,MATCH($C36,Sheet1!$C$5:$C$192,0),26))*99.976))/$AP36</f>
        <v>0.41886936551168225</v>
      </c>
      <c r="M36" s="71"/>
      <c r="N36" s="51">
        <f>(((INDEX(Sheet1!$C$5:$BW$192,MATCH($C36,Sheet1!$C$5:$C$192,0),14))*3.4121416)+((INDEX(Sheet1!$C$5:$BW$192,MATCH($C36,Sheet1!$C$5:$C$192,0),27))*99.976))/$AP36</f>
        <v>12.466177953235544</v>
      </c>
      <c r="O36" s="71"/>
      <c r="P36" s="51">
        <f>(((INDEX(Sheet1!$C$5:$BW$192,MATCH($C36,Sheet1!$C$5:$C$192,0),19))*3.4121416)+((INDEX(Sheet1!$C$5:$BW$192,MATCH($C36,Sheet1!$C$5:$C$192,0),32))*99.976))/$AP36</f>
        <v>8.1664358481136343</v>
      </c>
      <c r="Q36" s="71"/>
      <c r="R36" s="51">
        <f>(((INDEX(Sheet1!$C$5:$BW$192,MATCH($C36,Sheet1!$C$5:$C$192,0),34))+(INDEX(Sheet1!$C$5:$BW$192,MATCH($C36,Sheet1!$C$5:$C$192,0),35)))*99.976)/$AP36</f>
        <v>0</v>
      </c>
      <c r="S36" s="71"/>
      <c r="T36" s="51">
        <f>(((INDEX(Sheet1!$C$5:$BW$192,MATCH($C36,Sheet1!$C$5:$C$192,0),21))+(INDEX(Sheet1!$C$5:$BW$192,MATCH($C36,Sheet1!$C$5:$C$192,0),22))+(INDEX(Sheet1!$C$5:$BW$192,MATCH($C36,Sheet1!$C$5:$C$192,0),23))+(INDEX(Sheet1!$C$5:$BW$192,MATCH($C36,Sheet1!$C$5:$C$192,0),24)))*3.4121416)/$AP36</f>
        <v>10.81600614823712</v>
      </c>
      <c r="U36" s="71"/>
      <c r="V36" s="51">
        <f>(((INDEX(Sheet1!$C$5:$BW$192,MATCH($C36,Sheet1!$C$5:$C$192,0),15))*3.4121416)+((INDEX(Sheet1!$C$5:$BW$192,MATCH($C36,Sheet1!$C$5:$C$192,0),28))*99.976))/$AP36</f>
        <v>10.192055887808948</v>
      </c>
      <c r="W36" s="71"/>
      <c r="X36" s="51">
        <f>(((INDEX(Sheet1!$C$5:$BW$192,MATCH($C36,Sheet1!$C$5:C$192,0),17))*3.4121416)+((INDEX(Sheet1!$C$5:$BW$192,MATCH($C36,Sheet1!$C$5:C$192,0),30))*99.976))/$AP36</f>
        <v>0</v>
      </c>
      <c r="Y36" s="71"/>
      <c r="Z36" s="51">
        <f>(((INDEX(Sheet1!$C$5:$BW$192,MATCH($C36,Sheet1!$C$5:C$192,0),16))*3.4121416)+((INDEX(Sheet1!$C$5:$BW$192,MATCH($C36,Sheet1!$C$5:C$192,0),29))*99.976))/$AP36</f>
        <v>0</v>
      </c>
      <c r="AA36" s="71"/>
      <c r="AB36" s="51">
        <f>(((INDEX(Sheet1!$C$5:$BW$192,MATCH($C36,Sheet1!$C$5:C$192,0),18))*3.4121416)+((INDEX(Sheet1!$C$5:$BW$192,MATCH($C36,Sheet1!$C$5:C$192,0),31))*99.976))/$AP36</f>
        <v>2.051724004217709</v>
      </c>
      <c r="AC36" s="71"/>
      <c r="AD36" s="52">
        <f>INDEX(Sheet1!$C$5:$BW$192,MATCH($C36,Sheet1!$C$5:$C$192,0),70)+INDEX(Sheet1!$C$5:$BW$192,MATCH($C36,Sheet1!$C$5:$C$192,0),73)</f>
        <v>0</v>
      </c>
      <c r="AE36" s="71"/>
      <c r="AF36" s="52">
        <f>INDEX(Sheet1!$C$5:$BW$192,MATCH($C36,Sheet1!$C$5:$C$192,0),68)+INDEX(Sheet1!$C$5:$BW$192,MATCH($C36,Sheet1!$C$5:$C$192,0),71)</f>
        <v>0</v>
      </c>
      <c r="AG36" s="71"/>
      <c r="AH36" s="53"/>
      <c r="AI36" s="51"/>
      <c r="AJ36" s="53"/>
      <c r="AK36" s="51"/>
      <c r="AL36" s="51"/>
      <c r="AM36" s="51"/>
      <c r="AN36" s="74"/>
      <c r="AO36" s="78"/>
      <c r="AP36" s="46">
        <f>IF(ISNUMBER(SEARCH("RetlMed",C36)),Sheet3!D$2,IF(ISNUMBER(SEARCH("OffSml",C36)),Sheet3!A$2,IF(ISNUMBER(SEARCH("OffMed",C36)),Sheet3!B$2,IF(ISNUMBER(SEARCH("OffLrg",C36)),Sheet3!C$2,IF(ISNUMBER(SEARCH("RetlStrp",C36)),Sheet3!E$2)))))</f>
        <v>24563.1</v>
      </c>
      <c r="AQ36" s="14"/>
      <c r="AR36" s="14"/>
      <c r="AS36" s="14"/>
    </row>
    <row r="37" spans="1:45" s="2" customFormat="1" ht="25.5" customHeight="1" x14ac:dyDescent="0.25">
      <c r="A37" s="84" t="s">
        <v>103</v>
      </c>
      <c r="B37" s="44" t="str">
        <f t="shared" si="1"/>
        <v>CBECC-Com 2016.3.0</v>
      </c>
      <c r="C37" s="62" t="s">
        <v>149</v>
      </c>
      <c r="D37" s="45">
        <f>INDEX(Sheet1!$C$5:$BW$192,MATCH($C37,Sheet1!$C$5:$C$192,0),59)</f>
        <v>244.83500000000001</v>
      </c>
      <c r="E37" s="71"/>
      <c r="F37" s="6">
        <f>(INDEX(Sheet1!$C$5:$BW$192,MATCH($C37,Sheet1!$C$5:$C$192,0),20))/$AP37</f>
        <v>8.6826581335417767</v>
      </c>
      <c r="G37" s="71"/>
      <c r="H37" s="6">
        <f>(INDEX(Sheet1!$C$5:$BW$192,MATCH($C37,Sheet1!$C$5:$C$192,0),33))/$AP37</f>
        <v>2.7856540908924365E-2</v>
      </c>
      <c r="I37" s="71"/>
      <c r="J37" s="6">
        <f t="shared" si="0"/>
        <v>32.411400069914258</v>
      </c>
      <c r="K37" s="71"/>
      <c r="L37" s="6">
        <f>(((INDEX(Sheet1!$C$5:$BW$192,MATCH($C37,Sheet1!$C$5:$C$192,0),13))*3.4121416)+((INDEX(Sheet1!$C$5:$BW$192,MATCH($C37,Sheet1!$C$5:$C$192,0),26))*99.976))/$AP37</f>
        <v>0.73962095339231626</v>
      </c>
      <c r="M37" s="71"/>
      <c r="N37" s="6">
        <f>(((INDEX(Sheet1!$C$5:$BW$192,MATCH($C37,Sheet1!$C$5:$C$192,0),14))*3.4121416)+((INDEX(Sheet1!$C$5:$BW$192,MATCH($C37,Sheet1!$C$5:$C$192,0),27))*99.976))/$AP37</f>
        <v>12.438256377310681</v>
      </c>
      <c r="O37" s="71"/>
      <c r="P37" s="6">
        <f>(((INDEX(Sheet1!$C$5:$BW$192,MATCH($C37,Sheet1!$C$5:$C$192,0),19))*3.4121416)+((INDEX(Sheet1!$C$5:$BW$192,MATCH($C37,Sheet1!$C$5:$C$192,0),32))*99.976))/$AP37</f>
        <v>8.1664358481136343</v>
      </c>
      <c r="Q37" s="71"/>
      <c r="R37" s="6">
        <f>(((INDEX(Sheet1!$C$5:$BW$192,MATCH($C37,Sheet1!$C$5:$C$192,0),34))+(INDEX(Sheet1!$C$5:$BW$192,MATCH($C37,Sheet1!$C$5:$C$192,0),35)))*99.976)/$AP37</f>
        <v>0</v>
      </c>
      <c r="S37" s="71"/>
      <c r="T37" s="45">
        <f>(((INDEX(Sheet1!$C$5:$BW$192,MATCH($C37,Sheet1!$C$5:$C$192,0),21))+(INDEX(Sheet1!$C$5:$BW$192,MATCH($C37,Sheet1!$C$5:$C$192,0),22))+(INDEX(Sheet1!$C$5:$BW$192,MATCH($C37,Sheet1!$C$5:$C$192,0),23))+(INDEX(Sheet1!$C$5:$BW$192,MATCH($C37,Sheet1!$C$5:$C$192,0),24)))*3.4121416)/$AP37</f>
        <v>10.81600614823712</v>
      </c>
      <c r="U37" s="71"/>
      <c r="V37" s="6">
        <f>(((INDEX(Sheet1!$C$5:$BW$192,MATCH($C37,Sheet1!$C$5:$C$192,0),15))*3.4121416)+((INDEX(Sheet1!$C$5:$BW$192,MATCH($C37,Sheet1!$C$5:$C$192,0),28))*99.976))/$AP37</f>
        <v>9.0153628868799132</v>
      </c>
      <c r="W37" s="71"/>
      <c r="X37" s="6">
        <f>(((INDEX(Sheet1!$C$5:$BW$192,MATCH($C37,Sheet1!$C$5:C$192,0),17))*3.4121416)+((INDEX(Sheet1!$C$5:$BW$192,MATCH($C37,Sheet1!$C$5:C$192,0),30))*99.976))/$AP37</f>
        <v>0</v>
      </c>
      <c r="Y37" s="71"/>
      <c r="Z37" s="6">
        <f>(((INDEX(Sheet1!$C$5:$BW$192,MATCH($C37,Sheet1!$C$5:C$192,0),16))*3.4121416)+((INDEX(Sheet1!$C$5:$BW$192,MATCH($C37,Sheet1!$C$5:C$192,0),29))*99.976))/$AP37</f>
        <v>0</v>
      </c>
      <c r="AA37" s="71"/>
      <c r="AB37" s="6">
        <f>(((INDEX(Sheet1!$C$5:$BW$192,MATCH($C37,Sheet1!$C$5:C$192,0),18))*3.4121416)+((INDEX(Sheet1!$C$5:$BW$192,MATCH($C37,Sheet1!$C$5:C$192,0),31))*99.976))/$AP37</f>
        <v>2.051724004217709</v>
      </c>
      <c r="AC37" s="71"/>
      <c r="AD37" s="9">
        <f>INDEX(Sheet1!$C$5:$BW$192,MATCH($C37,Sheet1!$C$5:$C$192,0),70)+INDEX(Sheet1!$C$5:$BW$192,MATCH($C37,Sheet1!$C$5:$C$192,0),73)</f>
        <v>0</v>
      </c>
      <c r="AE37" s="71"/>
      <c r="AF37" s="9">
        <f>INDEX(Sheet1!$C$5:$BW$192,MATCH($C37,Sheet1!$C$5:$C$192,0),68)+INDEX(Sheet1!$C$5:$BW$192,MATCH($C37,Sheet1!$C$5:$C$192,0),71)</f>
        <v>0</v>
      </c>
      <c r="AG37" s="71"/>
      <c r="AH37" s="47">
        <f>IF($D$36=0,"",(D37-$D$36)/$D$36)</f>
        <v>-3.1721612301072497E-2</v>
      </c>
      <c r="AI37" s="72" t="str">
        <f>IF($E$36=0,"",(E37-$E$36)/$E$36)</f>
        <v/>
      </c>
      <c r="AJ37" s="47">
        <f>IF($F$36=0,"",(F37-$F$36)/$F$36)</f>
        <v>-3.8873541566208009E-2</v>
      </c>
      <c r="AK37" s="77" t="str">
        <f>IF($G$36=0,"",(G37-$G$36)/$G$36)</f>
        <v/>
      </c>
      <c r="AL37" s="45" t="str">
        <f t="shared" ref="AL37:AL38" si="57">IF(AND(AH37&gt;0,AI37&gt;0), "Yes", "No")</f>
        <v>No</v>
      </c>
      <c r="AM37" s="45" t="str">
        <f t="shared" ref="AM37:AM38" si="58">IF(AND(AH37&lt;0,AI37&lt;0), "No", "Yes")</f>
        <v>Yes</v>
      </c>
      <c r="AN37" s="73" t="str">
        <f>IF((AL37=AM37),(IF(AND(AI37&gt;(-0.5%*D$13),AI37&lt;(0.5%*D$13),AE37&lt;=AD37,AG37&lt;=AF37,(COUNTBLANK(D37:AK37)=0)),"Pass","Fail")),IF(COUNTA(D37:AK37)=0,"","Fail"))</f>
        <v>Fail</v>
      </c>
      <c r="AO37" s="80"/>
      <c r="AP37" s="46">
        <f>IF(ISNUMBER(SEARCH("RetlMed",C37)),Sheet3!D$2,IF(ISNUMBER(SEARCH("OffSml",C37)),Sheet3!A$2,IF(ISNUMBER(SEARCH("OffMed",C37)),Sheet3!B$2,IF(ISNUMBER(SEARCH("OffLrg",C37)),Sheet3!C$2,IF(ISNUMBER(SEARCH("RetlStrp",C37)),Sheet3!E$2)))))</f>
        <v>24563.1</v>
      </c>
      <c r="AQ37" s="17"/>
      <c r="AR37" s="17"/>
      <c r="AS37" s="19"/>
    </row>
    <row r="38" spans="1:45" s="8" customFormat="1" ht="25.5" customHeight="1" x14ac:dyDescent="0.25">
      <c r="A38" s="84"/>
      <c r="B38" s="44" t="str">
        <f t="shared" si="1"/>
        <v>CBECC-Com 2016.3.0</v>
      </c>
      <c r="C38" s="62" t="s">
        <v>150</v>
      </c>
      <c r="D38" s="45">
        <f>INDEX(Sheet1!$C$5:$BW$192,MATCH($C38,Sheet1!$C$5:$C$192,0),59)</f>
        <v>244.059</v>
      </c>
      <c r="E38" s="71"/>
      <c r="F38" s="6">
        <f>(INDEX(Sheet1!$C$5:$BW$192,MATCH($C38,Sheet1!$C$5:$C$192,0),20))/$AP38</f>
        <v>8.6455699809877427</v>
      </c>
      <c r="G38" s="71"/>
      <c r="H38" s="6">
        <f>(INDEX(Sheet1!$C$5:$BW$192,MATCH($C38,Sheet1!$C$5:$C$192,0),33))/$AP38</f>
        <v>2.7856500197450649E-2</v>
      </c>
      <c r="I38" s="71"/>
      <c r="J38" s="6">
        <f t="shared" si="0"/>
        <v>32.284892090756905</v>
      </c>
      <c r="K38" s="71"/>
      <c r="L38" s="6">
        <f>(((INDEX(Sheet1!$C$5:$BW$192,MATCH($C38,Sheet1!$C$5:$C$192,0),13))*3.4121416)+((INDEX(Sheet1!$C$5:$BW$192,MATCH($C38,Sheet1!$C$5:$C$192,0),26))*99.976))/$AP38</f>
        <v>0.73644021356876277</v>
      </c>
      <c r="M38" s="71"/>
      <c r="N38" s="6">
        <f>(((INDEX(Sheet1!$C$5:$BW$192,MATCH($C38,Sheet1!$C$5:$C$192,0),14))*3.4121416)+((INDEX(Sheet1!$C$5:$BW$192,MATCH($C38,Sheet1!$C$5:$C$192,0),27))*99.976))/$AP38</f>
        <v>12.314984703302109</v>
      </c>
      <c r="O38" s="71"/>
      <c r="P38" s="6">
        <f>(((INDEX(Sheet1!$C$5:$BW$192,MATCH($C38,Sheet1!$C$5:$C$192,0),19))*3.4121416)+((INDEX(Sheet1!$C$5:$BW$192,MATCH($C38,Sheet1!$C$5:$C$192,0),32))*99.976))/$AP38</f>
        <v>8.1664358481136343</v>
      </c>
      <c r="Q38" s="71"/>
      <c r="R38" s="6">
        <f>(((INDEX(Sheet1!$C$5:$BW$192,MATCH($C38,Sheet1!$C$5:$C$192,0),34))+(INDEX(Sheet1!$C$5:$BW$192,MATCH($C38,Sheet1!$C$5:$C$192,0),35)))*99.976)/$AP38</f>
        <v>0</v>
      </c>
      <c r="S38" s="71"/>
      <c r="T38" s="45">
        <f>(((INDEX(Sheet1!$C$5:$BW$192,MATCH($C38,Sheet1!$C$5:$C$192,0),21))+(INDEX(Sheet1!$C$5:$BW$192,MATCH($C38,Sheet1!$C$5:$C$192,0),22))+(INDEX(Sheet1!$C$5:$BW$192,MATCH($C38,Sheet1!$C$5:$C$192,0),23))+(INDEX(Sheet1!$C$5:$BW$192,MATCH($C38,Sheet1!$C$5:$C$192,0),24)))*3.4121416)/$AP38</f>
        <v>10.81600614823712</v>
      </c>
      <c r="U38" s="71"/>
      <c r="V38" s="6">
        <f>(((INDEX(Sheet1!$C$5:$BW$192,MATCH($C38,Sheet1!$C$5:$C$192,0),15))*3.4121416)+((INDEX(Sheet1!$C$5:$BW$192,MATCH($C38,Sheet1!$C$5:$C$192,0),28))*99.976))/$AP38</f>
        <v>9.0153073215546904</v>
      </c>
      <c r="W38" s="71"/>
      <c r="X38" s="6">
        <f>(((INDEX(Sheet1!$C$5:$BW$192,MATCH($C38,Sheet1!$C$5:C$192,0),17))*3.4121416)+((INDEX(Sheet1!$C$5:$BW$192,MATCH($C38,Sheet1!$C$5:C$192,0),30))*99.976))/$AP38</f>
        <v>0</v>
      </c>
      <c r="Y38" s="71"/>
      <c r="Z38" s="6">
        <f>(((INDEX(Sheet1!$C$5:$BW$192,MATCH($C38,Sheet1!$C$5:C$192,0),16))*3.4121416)+((INDEX(Sheet1!$C$5:$BW$192,MATCH($C38,Sheet1!$C$5:C$192,0),29))*99.976))/$AP38</f>
        <v>0</v>
      </c>
      <c r="AA38" s="71"/>
      <c r="AB38" s="6">
        <f>(((INDEX(Sheet1!$C$5:$BW$192,MATCH($C38,Sheet1!$C$5:C$192,0),18))*3.4121416)+((INDEX(Sheet1!$C$5:$BW$192,MATCH($C38,Sheet1!$C$5:C$192,0),31))*99.976))/$AP38</f>
        <v>2.051724004217709</v>
      </c>
      <c r="AC38" s="71"/>
      <c r="AD38" s="9">
        <f>INDEX(Sheet1!$C$5:$BW$192,MATCH($C38,Sheet1!$C$5:$C$192,0),70)+INDEX(Sheet1!$C$5:$BW$192,MATCH($C38,Sheet1!$C$5:$C$192,0),73)</f>
        <v>0</v>
      </c>
      <c r="AE38" s="71"/>
      <c r="AF38" s="9">
        <f>INDEX(Sheet1!$C$5:$BW$192,MATCH($C38,Sheet1!$C$5:$C$192,0),68)+INDEX(Sheet1!$C$5:$BW$192,MATCH($C38,Sheet1!$C$5:$C$192,0),71)</f>
        <v>0</v>
      </c>
      <c r="AG38" s="71"/>
      <c r="AH38" s="47">
        <f>IF($D$36=0,"",(D38-$D$36)/$D$36)</f>
        <v>-3.4790552725662026E-2</v>
      </c>
      <c r="AI38" s="72" t="str">
        <f>IF($E$36=0,"",(E38-$E$36)/$E$36)</f>
        <v/>
      </c>
      <c r="AJ38" s="47">
        <f>IF($F$36=0,"",(F38-$F$36)/$F$36)</f>
        <v>-4.2979012974371157E-2</v>
      </c>
      <c r="AK38" s="77" t="str">
        <f>IF($G$36=0,"",(G38-$G$36)/$G$36)</f>
        <v/>
      </c>
      <c r="AL38" s="45" t="str">
        <f t="shared" si="57"/>
        <v>No</v>
      </c>
      <c r="AM38" s="45" t="str">
        <f t="shared" si="58"/>
        <v>Yes</v>
      </c>
      <c r="AN38" s="73" t="str">
        <f>IF((AL38=AM38),(IF(AND(AI38&gt;(-0.5%*D$13),AI38&lt;(0.5%*D$13),AE38&lt;=AD38,AG38&lt;=AF38,(COUNTBLANK(D38:AK38)=0)),"Pass","Fail")),IF(COUNTA(D38:AK38)=0,"","Fail"))</f>
        <v>Fail</v>
      </c>
      <c r="AO38" s="80"/>
      <c r="AP38" s="46">
        <f>IF(ISNUMBER(SEARCH("RetlMed",C38)),Sheet3!D$2,IF(ISNUMBER(SEARCH("OffSml",C38)),Sheet3!A$2,IF(ISNUMBER(SEARCH("OffMed",C38)),Sheet3!B$2,IF(ISNUMBER(SEARCH("OffLrg",C38)),Sheet3!C$2,IF(ISNUMBER(SEARCH("RetlStrp",C38)),Sheet3!E$2)))))</f>
        <v>24563.1</v>
      </c>
      <c r="AQ38" s="17"/>
      <c r="AR38" s="17"/>
      <c r="AS38" s="16"/>
    </row>
  </sheetData>
  <sheetProtection password="E946" sheet="1" objects="1" scenarios="1" formatCells="0" formatColumns="0" formatRows="0"/>
  <mergeCells count="26"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</mergeCells>
  <conditionalFormatting sqref="AN22:AN25">
    <cfRule type="expression" dxfId="112" priority="823" stopIfTrue="1">
      <formula>"IF($AA$6=1.1*$Z$6)"</formula>
    </cfRule>
  </conditionalFormatting>
  <conditionalFormatting sqref="AN22:AN25">
    <cfRule type="containsText" dxfId="111" priority="821" stopIfTrue="1" operator="containsText" text="Pass">
      <formula>NOT(ISERROR(SEARCH("Pass",AN22)))</formula>
    </cfRule>
    <cfRule type="containsText" dxfId="110" priority="822" stopIfTrue="1" operator="containsText" text="Fail">
      <formula>NOT(ISERROR(SEARCH("Fail",AN22)))</formula>
    </cfRule>
  </conditionalFormatting>
  <conditionalFormatting sqref="AN32:AN34">
    <cfRule type="expression" dxfId="109" priority="819" stopIfTrue="1">
      <formula>"IF($AA$6=1.1*$Z$6)"</formula>
    </cfRule>
  </conditionalFormatting>
  <conditionalFormatting sqref="AN32:AN34">
    <cfRule type="containsText" dxfId="108" priority="817" stopIfTrue="1" operator="containsText" text="Pass">
      <formula>NOT(ISERROR(SEARCH("Pass",AN32)))</formula>
    </cfRule>
    <cfRule type="containsText" dxfId="107" priority="818" stopIfTrue="1" operator="containsText" text="Fail">
      <formula>NOT(ISERROR(SEARCH("Fail",AN32)))</formula>
    </cfRule>
  </conditionalFormatting>
  <conditionalFormatting sqref="D19 F19 H19 J19 L19 N19 P19 R19 T19 V19 X19 Z19 AB19 AD19 AF19">
    <cfRule type="expression" dxfId="106" priority="3171" stopIfTrue="1">
      <formula>SEARCH("Baserun",#REF!)="False"</formula>
    </cfRule>
    <cfRule type="expression" dxfId="105" priority="3174" stopIfTrue="1">
      <formula>SEARCH("Baseline",$C19)="False"</formula>
    </cfRule>
  </conditionalFormatting>
  <conditionalFormatting sqref="AN6:AN9 AN11:AN12 AN17:AN20 AN14:AN15">
    <cfRule type="expression" dxfId="104" priority="716" stopIfTrue="1">
      <formula>"IF($AA$6=1.1*$Z$6)"</formula>
    </cfRule>
  </conditionalFormatting>
  <conditionalFormatting sqref="AN6:AN9 AN11:AN12 AN17:AN20 AN14:AN15">
    <cfRule type="containsText" dxfId="103" priority="714" stopIfTrue="1" operator="containsText" text="Pass">
      <formula>NOT(ISERROR(SEARCH("Pass",AN6)))</formula>
    </cfRule>
    <cfRule type="containsText" dxfId="102" priority="715" stopIfTrue="1" operator="containsText" text="Fail">
      <formula>NOT(ISERROR(SEARCH("Fail",AN6)))</formula>
    </cfRule>
  </conditionalFormatting>
  <conditionalFormatting sqref="AN6:AN9">
    <cfRule type="expression" dxfId="101" priority="713" stopIfTrue="1">
      <formula>"IF($AA$6=1.1*$Z$6)"</formula>
    </cfRule>
  </conditionalFormatting>
  <conditionalFormatting sqref="AN6:AN9">
    <cfRule type="containsText" dxfId="100" priority="711" stopIfTrue="1" operator="containsText" text="Pass">
      <formula>NOT(ISERROR(SEARCH("Pass",AN6)))</formula>
    </cfRule>
    <cfRule type="containsText" dxfId="99" priority="712" stopIfTrue="1" operator="containsText" text="Fail">
      <formula>NOT(ISERROR(SEARCH("Fail",AN6)))</formula>
    </cfRule>
  </conditionalFormatting>
  <conditionalFormatting sqref="AH17:AH20 AJ17:AJ20">
    <cfRule type="expression" dxfId="98" priority="687" stopIfTrue="1">
      <formula>SEARCH("Baserun",#REF!)="False"</formula>
    </cfRule>
    <cfRule type="expression" dxfId="97" priority="688" stopIfTrue="1">
      <formula>SEARCH("Baseline",$C17)="False"</formula>
    </cfRule>
  </conditionalFormatting>
  <conditionalFormatting sqref="AN27:AN29">
    <cfRule type="expression" dxfId="96" priority="272" stopIfTrue="1">
      <formula>"IF($AA$6=1.1*$Z$6)"</formula>
    </cfRule>
  </conditionalFormatting>
  <conditionalFormatting sqref="AN27:AN29">
    <cfRule type="containsText" dxfId="95" priority="270" stopIfTrue="1" operator="containsText" text="Pass">
      <formula>NOT(ISERROR(SEARCH("Pass",AN27)))</formula>
    </cfRule>
    <cfRule type="containsText" dxfId="94" priority="271" stopIfTrue="1" operator="containsText" text="Fail">
      <formula>NOT(ISERROR(SEARCH("Fail",AN27)))</formula>
    </cfRule>
  </conditionalFormatting>
  <conditionalFormatting sqref="D20 F20 H20 J20 L20 N20 P20 R20 T20 V20 X20 Z20 AB20 AD20 AF20">
    <cfRule type="expression" dxfId="93" priority="5763" stopIfTrue="1">
      <formula>SEARCH("Baserun",#REF!)="False"</formula>
    </cfRule>
    <cfRule type="expression" dxfId="92" priority="5764" stopIfTrue="1">
      <formula>SEARCH("Baseline",$C20)="False"</formula>
    </cfRule>
  </conditionalFormatting>
  <conditionalFormatting sqref="AH14:AH15 AJ14:AJ15">
    <cfRule type="expression" dxfId="91" priority="5807" stopIfTrue="1">
      <formula>SEARCH("Baserun",#REF!)="False"</formula>
    </cfRule>
    <cfRule type="expression" dxfId="90" priority="5808" stopIfTrue="1">
      <formula>SEARCH("Baseline",$C14)="False"</formula>
    </cfRule>
  </conditionalFormatting>
  <conditionalFormatting sqref="AH11:AH12 AJ11:AJ12">
    <cfRule type="expression" dxfId="89" priority="5813" stopIfTrue="1">
      <formula>SEARCH("Baserun",#REF!)="False"</formula>
    </cfRule>
    <cfRule type="expression" dxfId="88" priority="5814" stopIfTrue="1">
      <formula>SEARCH("Baseline",$C11)="False"</formula>
    </cfRule>
  </conditionalFormatting>
  <conditionalFormatting sqref="AN37:AN38">
    <cfRule type="expression" dxfId="87" priority="220" stopIfTrue="1">
      <formula>"IF($AA$6=1.1*$Z$6)"</formula>
    </cfRule>
  </conditionalFormatting>
  <conditionalFormatting sqref="AN37:AN38">
    <cfRule type="containsText" dxfId="86" priority="218" stopIfTrue="1" operator="containsText" text="Pass">
      <formula>NOT(ISERROR(SEARCH("Pass",AN37)))</formula>
    </cfRule>
    <cfRule type="containsText" dxfId="85" priority="219" stopIfTrue="1" operator="containsText" text="Fail">
      <formula>NOT(ISERROR(SEARCH("Fail",AN37)))</formula>
    </cfRule>
  </conditionalFormatting>
  <conditionalFormatting sqref="AD37:AD38">
    <cfRule type="expression" dxfId="84" priority="225" stopIfTrue="1">
      <formula>SEARCH("Baserun",$C75)="False"</formula>
    </cfRule>
    <cfRule type="expression" dxfId="83" priority="226" stopIfTrue="1">
      <formula>SEARCH("Baseline",$C37)="False"</formula>
    </cfRule>
  </conditionalFormatting>
  <conditionalFormatting sqref="D37:D38 F37:F38 H37:H38 J37:J38 L37:L38 N37:N38 P37:P38 R37:R38 T37:T38 V37:V38 X37:X38 Z37:Z38 AB37:AB38 AH37:AH38 AJ37:AJ38">
    <cfRule type="expression" dxfId="82" priority="227" stopIfTrue="1">
      <formula>SEARCH("Baserun",$C76)="False"</formula>
    </cfRule>
    <cfRule type="expression" dxfId="81" priority="228" stopIfTrue="1">
      <formula>SEARCH("Baseline",$C37)="False"</formula>
    </cfRule>
  </conditionalFormatting>
  <conditionalFormatting sqref="AF37:AF38">
    <cfRule type="expression" dxfId="80" priority="229" stopIfTrue="1">
      <formula>SEARCH("Baserun",$C73)="False"</formula>
    </cfRule>
    <cfRule type="expression" dxfId="79" priority="230" stopIfTrue="1">
      <formula>SEARCH("Baseline",$C37)="False"</formula>
    </cfRule>
  </conditionalFormatting>
  <conditionalFormatting sqref="AH5 AJ5">
    <cfRule type="expression" dxfId="78" priority="209" stopIfTrue="1">
      <formula>SEARCH("Baserun",#REF!)="False"</formula>
    </cfRule>
    <cfRule type="expression" dxfId="77" priority="210" stopIfTrue="1">
      <formula>SEARCH("Baseline",$C5)="False"</formula>
    </cfRule>
  </conditionalFormatting>
  <conditionalFormatting sqref="AH10">
    <cfRule type="expression" dxfId="76" priority="185" stopIfTrue="1">
      <formula>SEARCH("Baserun",#REF!)="False"</formula>
    </cfRule>
    <cfRule type="expression" dxfId="75" priority="186" stopIfTrue="1">
      <formula>SEARCH("Baseline",$C10)="False"</formula>
    </cfRule>
  </conditionalFormatting>
  <conditionalFormatting sqref="AH13">
    <cfRule type="expression" dxfId="74" priority="179" stopIfTrue="1">
      <formula>SEARCH("Baserun",#REF!)="False"</formula>
    </cfRule>
    <cfRule type="expression" dxfId="73" priority="180" stopIfTrue="1">
      <formula>SEARCH("Baseline",$C13)="False"</formula>
    </cfRule>
  </conditionalFormatting>
  <conditionalFormatting sqref="AH16">
    <cfRule type="expression" dxfId="72" priority="173" stopIfTrue="1">
      <formula>SEARCH("Baserun",#REF!)="False"</formula>
    </cfRule>
    <cfRule type="expression" dxfId="71" priority="174" stopIfTrue="1">
      <formula>SEARCH("Baseline",$C16)="False"</formula>
    </cfRule>
  </conditionalFormatting>
  <conditionalFormatting sqref="AH21">
    <cfRule type="expression" dxfId="70" priority="167" stopIfTrue="1">
      <formula>SEARCH("Baserun",#REF!)="False"</formula>
    </cfRule>
    <cfRule type="expression" dxfId="69" priority="168" stopIfTrue="1">
      <formula>SEARCH("Baseline",$C21)="False"</formula>
    </cfRule>
  </conditionalFormatting>
  <conditionalFormatting sqref="AH26">
    <cfRule type="expression" dxfId="68" priority="161" stopIfTrue="1">
      <formula>SEARCH("Baserun",#REF!)="False"</formula>
    </cfRule>
    <cfRule type="expression" dxfId="67" priority="162" stopIfTrue="1">
      <formula>SEARCH("Baseline",$C26)="False"</formula>
    </cfRule>
  </conditionalFormatting>
  <conditionalFormatting sqref="AH31">
    <cfRule type="expression" dxfId="66" priority="155" stopIfTrue="1">
      <formula>SEARCH("Baserun",#REF!)="False"</formula>
    </cfRule>
    <cfRule type="expression" dxfId="65" priority="156" stopIfTrue="1">
      <formula>SEARCH("Baseline",$C31)="False"</formula>
    </cfRule>
  </conditionalFormatting>
  <conditionalFormatting sqref="AH36">
    <cfRule type="expression" dxfId="64" priority="113" stopIfTrue="1">
      <formula>SEARCH("Baserun",#REF!)="False"</formula>
    </cfRule>
    <cfRule type="expression" dxfId="63" priority="114" stopIfTrue="1">
      <formula>SEARCH("Baseline",$C36)="False"</formula>
    </cfRule>
  </conditionalFormatting>
  <conditionalFormatting sqref="AJ10">
    <cfRule type="expression" dxfId="62" priority="105" stopIfTrue="1">
      <formula>SEARCH("Baserun",#REF!)="False"</formula>
    </cfRule>
    <cfRule type="expression" dxfId="61" priority="106" stopIfTrue="1">
      <formula>SEARCH("Baseline",$C10)="False"</formula>
    </cfRule>
  </conditionalFormatting>
  <conditionalFormatting sqref="AJ13">
    <cfRule type="expression" dxfId="60" priority="103" stopIfTrue="1">
      <formula>SEARCH("Baserun",#REF!)="False"</formula>
    </cfRule>
    <cfRule type="expression" dxfId="59" priority="104" stopIfTrue="1">
      <formula>SEARCH("Baseline",$C13)="False"</formula>
    </cfRule>
  </conditionalFormatting>
  <conditionalFormatting sqref="AJ16">
    <cfRule type="expression" dxfId="58" priority="101" stopIfTrue="1">
      <formula>SEARCH("Baserun",#REF!)="False"</formula>
    </cfRule>
    <cfRule type="expression" dxfId="57" priority="102" stopIfTrue="1">
      <formula>SEARCH("Baseline",$C16)="False"</formula>
    </cfRule>
  </conditionalFormatting>
  <conditionalFormatting sqref="AJ21">
    <cfRule type="expression" dxfId="56" priority="99" stopIfTrue="1">
      <formula>SEARCH("Baserun",#REF!)="False"</formula>
    </cfRule>
    <cfRule type="expression" dxfId="55" priority="100" stopIfTrue="1">
      <formula>SEARCH("Baseline",$C21)="False"</formula>
    </cfRule>
  </conditionalFormatting>
  <conditionalFormatting sqref="AJ26">
    <cfRule type="expression" dxfId="54" priority="97" stopIfTrue="1">
      <formula>SEARCH("Baserun",#REF!)="False"</formula>
    </cfRule>
    <cfRule type="expression" dxfId="53" priority="98" stopIfTrue="1">
      <formula>SEARCH("Baseline",$C26)="False"</formula>
    </cfRule>
  </conditionalFormatting>
  <conditionalFormatting sqref="AJ31">
    <cfRule type="expression" dxfId="52" priority="95" stopIfTrue="1">
      <formula>SEARCH("Baserun",#REF!)="False"</formula>
    </cfRule>
    <cfRule type="expression" dxfId="51" priority="96" stopIfTrue="1">
      <formula>SEARCH("Baseline",$C31)="False"</formula>
    </cfRule>
  </conditionalFormatting>
  <conditionalFormatting sqref="AJ36">
    <cfRule type="expression" dxfId="50" priority="81" stopIfTrue="1">
      <formula>SEARCH("Baserun",#REF!)="False"</formula>
    </cfRule>
    <cfRule type="expression" dxfId="49" priority="82" stopIfTrue="1">
      <formula>SEARCH("Baseline",$C36)="False"</formula>
    </cfRule>
  </conditionalFormatting>
  <conditionalFormatting sqref="AN5">
    <cfRule type="expression" dxfId="48" priority="76" stopIfTrue="1">
      <formula>"IF($AA$6=1.1*$Z$6)"</formula>
    </cfRule>
  </conditionalFormatting>
  <conditionalFormatting sqref="AN5">
    <cfRule type="containsText" dxfId="47" priority="74" stopIfTrue="1" operator="containsText" text="Pass">
      <formula>NOT(ISERROR(SEARCH("Pass",AN5)))</formula>
    </cfRule>
    <cfRule type="containsText" dxfId="46" priority="75" stopIfTrue="1" operator="containsText" text="Fail">
      <formula>NOT(ISERROR(SEARCH("Fail",AN5)))</formula>
    </cfRule>
  </conditionalFormatting>
  <conditionalFormatting sqref="AN10">
    <cfRule type="expression" dxfId="45" priority="60" stopIfTrue="1">
      <formula>"IF($AA$6=1.1*$Z$6)"</formula>
    </cfRule>
  </conditionalFormatting>
  <conditionalFormatting sqref="AN10">
    <cfRule type="containsText" dxfId="44" priority="58" stopIfTrue="1" operator="containsText" text="Pass">
      <formula>NOT(ISERROR(SEARCH("Pass",AN10)))</formula>
    </cfRule>
    <cfRule type="containsText" dxfId="43" priority="59" stopIfTrue="1" operator="containsText" text="Fail">
      <formula>NOT(ISERROR(SEARCH("Fail",AN10)))</formula>
    </cfRule>
  </conditionalFormatting>
  <conditionalFormatting sqref="AN13">
    <cfRule type="expression" dxfId="42" priority="56" stopIfTrue="1">
      <formula>"IF($AA$6=1.1*$Z$6)"</formula>
    </cfRule>
  </conditionalFormatting>
  <conditionalFormatting sqref="AN13">
    <cfRule type="containsText" dxfId="41" priority="54" stopIfTrue="1" operator="containsText" text="Pass">
      <formula>NOT(ISERROR(SEARCH("Pass",AN13)))</formula>
    </cfRule>
    <cfRule type="containsText" dxfId="40" priority="55" stopIfTrue="1" operator="containsText" text="Fail">
      <formula>NOT(ISERROR(SEARCH("Fail",AN13)))</formula>
    </cfRule>
  </conditionalFormatting>
  <conditionalFormatting sqref="AN16">
    <cfRule type="expression" dxfId="39" priority="52" stopIfTrue="1">
      <formula>"IF($AA$6=1.1*$Z$6)"</formula>
    </cfRule>
  </conditionalFormatting>
  <conditionalFormatting sqref="AN16">
    <cfRule type="containsText" dxfId="38" priority="50" stopIfTrue="1" operator="containsText" text="Pass">
      <formula>NOT(ISERROR(SEARCH("Pass",AN16)))</formula>
    </cfRule>
    <cfRule type="containsText" dxfId="37" priority="51" stopIfTrue="1" operator="containsText" text="Fail">
      <formula>NOT(ISERROR(SEARCH("Fail",AN16)))</formula>
    </cfRule>
  </conditionalFormatting>
  <conditionalFormatting sqref="AN21">
    <cfRule type="expression" dxfId="36" priority="48" stopIfTrue="1">
      <formula>"IF($AA$6=1.1*$Z$6)"</formula>
    </cfRule>
  </conditionalFormatting>
  <conditionalFormatting sqref="AN21">
    <cfRule type="containsText" dxfId="35" priority="46" stopIfTrue="1" operator="containsText" text="Pass">
      <formula>NOT(ISERROR(SEARCH("Pass",AN21)))</formula>
    </cfRule>
    <cfRule type="containsText" dxfId="34" priority="47" stopIfTrue="1" operator="containsText" text="Fail">
      <formula>NOT(ISERROR(SEARCH("Fail",AN21)))</formula>
    </cfRule>
  </conditionalFormatting>
  <conditionalFormatting sqref="AN26">
    <cfRule type="expression" dxfId="33" priority="44" stopIfTrue="1">
      <formula>"IF($AA$6=1.1*$Z$6)"</formula>
    </cfRule>
  </conditionalFormatting>
  <conditionalFormatting sqref="AN26">
    <cfRule type="containsText" dxfId="32" priority="42" stopIfTrue="1" operator="containsText" text="Pass">
      <formula>NOT(ISERROR(SEARCH("Pass",AN26)))</formula>
    </cfRule>
    <cfRule type="containsText" dxfId="31" priority="43" stopIfTrue="1" operator="containsText" text="Fail">
      <formula>NOT(ISERROR(SEARCH("Fail",AN26)))</formula>
    </cfRule>
  </conditionalFormatting>
  <conditionalFormatting sqref="AN31">
    <cfRule type="expression" dxfId="30" priority="36" stopIfTrue="1">
      <formula>"IF($AA$6=1.1*$Z$6)"</formula>
    </cfRule>
  </conditionalFormatting>
  <conditionalFormatting sqref="AN31">
    <cfRule type="containsText" dxfId="29" priority="34" stopIfTrue="1" operator="containsText" text="Pass">
      <formula>NOT(ISERROR(SEARCH("Pass",AN31)))</formula>
    </cfRule>
    <cfRule type="containsText" dxfId="28" priority="35" stopIfTrue="1" operator="containsText" text="Fail">
      <formula>NOT(ISERROR(SEARCH("Fail",AN31)))</formula>
    </cfRule>
  </conditionalFormatting>
  <conditionalFormatting sqref="AN36">
    <cfRule type="expression" dxfId="27" priority="16" stopIfTrue="1">
      <formula>"IF($AA$6=1.1*$Z$6)"</formula>
    </cfRule>
  </conditionalFormatting>
  <conditionalFormatting sqref="AN36">
    <cfRule type="containsText" dxfId="26" priority="14" stopIfTrue="1" operator="containsText" text="Pass">
      <formula>NOT(ISERROR(SEARCH("Pass",AN36)))</formula>
    </cfRule>
    <cfRule type="containsText" dxfId="25" priority="15" stopIfTrue="1" operator="containsText" text="Fail">
      <formula>NOT(ISERROR(SEARCH("Fail",AN36)))</formula>
    </cfRule>
  </conditionalFormatting>
  <conditionalFormatting sqref="AN30">
    <cfRule type="expression" dxfId="24" priority="10" stopIfTrue="1">
      <formula>"IF($AA$6=1.1*$Z$6)"</formula>
    </cfRule>
  </conditionalFormatting>
  <conditionalFormatting sqref="AN30">
    <cfRule type="containsText" dxfId="23" priority="8" stopIfTrue="1" operator="containsText" text="Pass">
      <formula>NOT(ISERROR(SEARCH("Pass",AN30)))</formula>
    </cfRule>
    <cfRule type="containsText" dxfId="22" priority="9" stopIfTrue="1" operator="containsText" text="Fail">
      <formula>NOT(ISERROR(SEARCH("Fail",AN30)))</formula>
    </cfRule>
  </conditionalFormatting>
  <conditionalFormatting sqref="AN35">
    <cfRule type="expression" dxfId="21" priority="4" stopIfTrue="1">
      <formula>"IF($AA$6=1.1*$Z$6)"</formula>
    </cfRule>
  </conditionalFormatting>
  <conditionalFormatting sqref="AN35">
    <cfRule type="containsText" dxfId="20" priority="2" stopIfTrue="1" operator="containsText" text="Pass">
      <formula>NOT(ISERROR(SEARCH("Pass",AN35)))</formula>
    </cfRule>
    <cfRule type="containsText" dxfId="19" priority="3" stopIfTrue="1" operator="containsText" text="Fail">
      <formula>NOT(ISERROR(SEARCH("Fail",AN35)))</formula>
    </cfRule>
  </conditionalFormatting>
  <conditionalFormatting sqref="D27:D30 F27:F30 H27:H30 J27:J30 L27:L30 N27:N30 P27:P30 R27:R30 T27:T30 V27:V30 X27:X30 Z27:Z30 AB27:AB30 AD27:AD30 AF27:AF30 AH27:AH30 AJ27:AJ30">
    <cfRule type="expression" dxfId="18" priority="5899" stopIfTrue="1">
      <formula>SEARCH("Baserun",$C47)="False"</formula>
    </cfRule>
    <cfRule type="expression" dxfId="17" priority="5900" stopIfTrue="1">
      <formula>SEARCH("Baseline",$C27)="False"</formula>
    </cfRule>
  </conditionalFormatting>
  <conditionalFormatting sqref="AF32:AF35 AD32:AD35 AB32:AB35 Z32:Z35 X32:X35 V32:V35 T32:T35 R32:R35 P32:P35 N32:N35 L32:L35 J32:J35 H32:H35 F32:F35 D32:D35 AH32:AH35 AJ32:AJ35">
    <cfRule type="expression" dxfId="16" priority="5933" stopIfTrue="1">
      <formula>SEARCH("Baserun",$C51)="False"</formula>
    </cfRule>
    <cfRule type="expression" dxfId="15" priority="5934" stopIfTrue="1">
      <formula>SEARCH("Baseline",$C32)="False"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20" stopIfTrue="1" operator="containsText" id="{68457020-9907-4D80-AA7D-68391818DF10}">
            <xm:f>NOT(ISERROR(SEARCH("=",AN22)))</xm:f>
            <xm:f>"="</xm:f>
            <x14:dxf>
              <fill>
                <patternFill>
                  <bgColor theme="0"/>
                </patternFill>
              </fill>
            </x14:dxf>
          </x14:cfRule>
          <xm:sqref>AN22:AN25</xm:sqref>
        </x14:conditionalFormatting>
        <x14:conditionalFormatting xmlns:xm="http://schemas.microsoft.com/office/excel/2006/main">
          <x14:cfRule type="containsText" priority="816" stopIfTrue="1" operator="containsText" id="{5C0DCE66-702E-4E20-8C17-869F62A9A05D}">
            <xm:f>NOT(ISERROR(SEARCH("=",AN32)))</xm:f>
            <xm:f>"="</xm:f>
            <x14:dxf>
              <fill>
                <patternFill>
                  <bgColor theme="0"/>
                </patternFill>
              </fill>
            </x14:dxf>
          </x14:cfRule>
          <xm:sqref>AN32:AN34</xm:sqref>
        </x14:conditionalFormatting>
        <x14:conditionalFormatting xmlns:xm="http://schemas.microsoft.com/office/excel/2006/main">
          <x14:cfRule type="containsText" priority="707" stopIfTrue="1" operator="containsText" id="{E649ED73-1AE8-42ED-9D82-5CA888E17B21}">
            <xm:f>NOT(ISERROR(SEARCH("=",AN6)))</xm:f>
            <xm:f>"="</xm:f>
            <x14:dxf>
              <fill>
                <patternFill>
                  <bgColor theme="0"/>
                </patternFill>
              </fill>
            </x14:dxf>
          </x14:cfRule>
          <xm:sqref>AN6:AN9 AN11:AN12 AN17:AN20 AN14:AN15</xm:sqref>
        </x14:conditionalFormatting>
        <x14:conditionalFormatting xmlns:xm="http://schemas.microsoft.com/office/excel/2006/main">
          <x14:cfRule type="containsText" priority="269" stopIfTrue="1" operator="containsText" id="{AC1B2EDC-421E-4181-8776-B5C50F993B46}">
            <xm:f>NOT(ISERROR(SEARCH("=",AN27)))</xm:f>
            <xm:f>"="</xm:f>
            <x14:dxf>
              <fill>
                <patternFill>
                  <bgColor theme="0"/>
                </patternFill>
              </fill>
            </x14:dxf>
          </x14:cfRule>
          <xm:sqref>AN27:AN29</xm:sqref>
        </x14:conditionalFormatting>
        <x14:conditionalFormatting xmlns:xm="http://schemas.microsoft.com/office/excel/2006/main">
          <x14:cfRule type="containsText" priority="217" stopIfTrue="1" operator="containsText" id="{E538564B-D566-4CC7-8193-2054C6F31327}">
            <xm:f>NOT(ISERROR(SEARCH("=",AN37)))</xm:f>
            <xm:f>"="</xm:f>
            <x14:dxf>
              <fill>
                <patternFill>
                  <bgColor theme="0"/>
                </patternFill>
              </fill>
            </x14:dxf>
          </x14:cfRule>
          <xm:sqref>AN37:AN38</xm:sqref>
        </x14:conditionalFormatting>
        <x14:conditionalFormatting xmlns:xm="http://schemas.microsoft.com/office/excel/2006/main">
          <x14:cfRule type="containsText" priority="73" stopIfTrue="1" operator="containsText" id="{643636C0-97C2-473B-AA57-79696BD7E645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</xm:sqref>
        </x14:conditionalFormatting>
        <x14:conditionalFormatting xmlns:xm="http://schemas.microsoft.com/office/excel/2006/main">
          <x14:cfRule type="containsText" priority="57" stopIfTrue="1" operator="containsText" id="{007E07BE-DD85-468B-9461-FE9542C206BB}">
            <xm:f>NOT(ISERROR(SEARCH("=",AN10)))</xm:f>
            <xm:f>"="</xm:f>
            <x14:dxf>
              <fill>
                <patternFill>
                  <bgColor theme="0"/>
                </patternFill>
              </fill>
            </x14:dxf>
          </x14:cfRule>
          <xm:sqref>AN10</xm:sqref>
        </x14:conditionalFormatting>
        <x14:conditionalFormatting xmlns:xm="http://schemas.microsoft.com/office/excel/2006/main">
          <x14:cfRule type="containsText" priority="53" stopIfTrue="1" operator="containsText" id="{AE71597D-3EB6-4575-BCBA-00C4A3FEB877}">
            <xm:f>NOT(ISERROR(SEARCH("=",AN13)))</xm:f>
            <xm:f>"="</xm:f>
            <x14:dxf>
              <fill>
                <patternFill>
                  <bgColor theme="0"/>
                </patternFill>
              </fill>
            </x14:dxf>
          </x14:cfRule>
          <xm:sqref>AN13</xm:sqref>
        </x14:conditionalFormatting>
        <x14:conditionalFormatting xmlns:xm="http://schemas.microsoft.com/office/excel/2006/main">
          <x14:cfRule type="containsText" priority="49" stopIfTrue="1" operator="containsText" id="{15874458-B85F-46E9-A0BE-C65AA9CDD337}">
            <xm:f>NOT(ISERROR(SEARCH("=",AN16)))</xm:f>
            <xm:f>"="</xm:f>
            <x14:dxf>
              <fill>
                <patternFill>
                  <bgColor theme="0"/>
                </patternFill>
              </fill>
            </x14:dxf>
          </x14:cfRule>
          <xm:sqref>AN16</xm:sqref>
        </x14:conditionalFormatting>
        <x14:conditionalFormatting xmlns:xm="http://schemas.microsoft.com/office/excel/2006/main">
          <x14:cfRule type="containsText" priority="45" stopIfTrue="1" operator="containsText" id="{C5C91D58-E852-4A52-97DF-18361790C0DE}">
            <xm:f>NOT(ISERROR(SEARCH("=",AN21)))</xm:f>
            <xm:f>"="</xm:f>
            <x14:dxf>
              <fill>
                <patternFill>
                  <bgColor theme="0"/>
                </patternFill>
              </fill>
            </x14:dxf>
          </x14:cfRule>
          <xm:sqref>AN21</xm:sqref>
        </x14:conditionalFormatting>
        <x14:conditionalFormatting xmlns:xm="http://schemas.microsoft.com/office/excel/2006/main">
          <x14:cfRule type="containsText" priority="41" stopIfTrue="1" operator="containsText" id="{A57BF127-7A53-4E68-8C53-324450D01B3F}">
            <xm:f>NOT(ISERROR(SEARCH("=",AN26)))</xm:f>
            <xm:f>"="</xm:f>
            <x14:dxf>
              <fill>
                <patternFill>
                  <bgColor theme="0"/>
                </patternFill>
              </fill>
            </x14:dxf>
          </x14:cfRule>
          <xm:sqref>AN26</xm:sqref>
        </x14:conditionalFormatting>
        <x14:conditionalFormatting xmlns:xm="http://schemas.microsoft.com/office/excel/2006/main">
          <x14:cfRule type="containsText" priority="33" stopIfTrue="1" operator="containsText" id="{1EEC6047-24C8-4DB5-9C16-B46FE15F41A4}">
            <xm:f>NOT(ISERROR(SEARCH("=",AN31)))</xm:f>
            <xm:f>"="</xm:f>
            <x14:dxf>
              <fill>
                <patternFill>
                  <bgColor theme="0"/>
                </patternFill>
              </fill>
            </x14:dxf>
          </x14:cfRule>
          <xm:sqref>AN31</xm:sqref>
        </x14:conditionalFormatting>
        <x14:conditionalFormatting xmlns:xm="http://schemas.microsoft.com/office/excel/2006/main">
          <x14:cfRule type="containsText" priority="13" stopIfTrue="1" operator="containsText" id="{7EE2B445-1A95-4087-9240-7030AE80F3A8}">
            <xm:f>NOT(ISERROR(SEARCH("=",AN36)))</xm:f>
            <xm:f>"="</xm:f>
            <x14:dxf>
              <fill>
                <patternFill>
                  <bgColor theme="0"/>
                </patternFill>
              </fill>
            </x14:dxf>
          </x14:cfRule>
          <xm:sqref>AN36</xm:sqref>
        </x14:conditionalFormatting>
        <x14:conditionalFormatting xmlns:xm="http://schemas.microsoft.com/office/excel/2006/main">
          <x14:cfRule type="containsText" priority="7" stopIfTrue="1" operator="containsText" id="{EE3CC04D-BB91-47AA-B6EB-8DE6CCA2F33B}">
            <xm:f>NOT(ISERROR(SEARCH("=",AN30)))</xm:f>
            <xm:f>"="</xm:f>
            <x14:dxf>
              <fill>
                <patternFill>
                  <bgColor theme="0"/>
                </patternFill>
              </fill>
            </x14:dxf>
          </x14:cfRule>
          <xm:sqref>AN30</xm:sqref>
        </x14:conditionalFormatting>
        <x14:conditionalFormatting xmlns:xm="http://schemas.microsoft.com/office/excel/2006/main">
          <x14:cfRule type="containsText" priority="1" stopIfTrue="1" operator="containsText" id="{40B312E7-BE40-41F6-9FE0-39C08A12C3C8}">
            <xm:f>NOT(ISERROR(SEARCH("=",AN35)))</xm:f>
            <xm:f>"="</xm:f>
            <x14:dxf>
              <fill>
                <patternFill>
                  <bgColor theme="0"/>
                </patternFill>
              </fill>
            </x14:dxf>
          </x14:cfRule>
          <xm:sqref>AN35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90"/>
  <sheetViews>
    <sheetView zoomScale="90" zoomScaleNormal="90" workbookViewId="0">
      <pane xSplit="3" topLeftCell="BF1" activePane="topRight" state="frozen"/>
      <selection activeCell="A121" sqref="A121"/>
      <selection pane="topRight" activeCell="BI16" sqref="BI16"/>
    </sheetView>
  </sheetViews>
  <sheetFormatPr defaultRowHeight="15" x14ac:dyDescent="0.25"/>
  <cols>
    <col min="1" max="1" width="9.5703125" style="39" bestFit="1" customWidth="1"/>
    <col min="2" max="2" width="21.5703125" style="39" customWidth="1"/>
    <col min="3" max="3" width="48.85546875" style="39" customWidth="1"/>
    <col min="4" max="4" width="15.140625" style="39" bestFit="1" customWidth="1"/>
    <col min="5" max="5" width="29" style="39" customWidth="1"/>
    <col min="6" max="11" width="9.140625" style="39"/>
    <col min="12" max="12" width="23.85546875" style="39" bestFit="1" customWidth="1"/>
    <col min="13" max="121" width="9.140625" style="39"/>
    <col min="122" max="122" width="56" style="39" bestFit="1" customWidth="1"/>
    <col min="123" max="123" width="90.85546875" style="39" bestFit="1" customWidth="1"/>
    <col min="124" max="16384" width="9.140625" style="39"/>
  </cols>
  <sheetData>
    <row r="1" spans="1:173" x14ac:dyDescent="0.25">
      <c r="A1" s="2" t="s">
        <v>88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  <c r="BK1" s="39">
        <v>61</v>
      </c>
      <c r="BL1" s="39">
        <v>62</v>
      </c>
      <c r="BM1" s="39">
        <v>63</v>
      </c>
      <c r="BN1" s="39">
        <v>64</v>
      </c>
      <c r="BO1" s="39">
        <v>65</v>
      </c>
      <c r="BP1" s="39">
        <v>66</v>
      </c>
      <c r="BQ1" s="39">
        <v>67</v>
      </c>
      <c r="BR1" s="39">
        <v>68</v>
      </c>
      <c r="BS1" s="39">
        <v>69</v>
      </c>
      <c r="BT1" s="39">
        <v>70</v>
      </c>
      <c r="BU1" s="39">
        <v>71</v>
      </c>
      <c r="BV1" s="39">
        <v>72</v>
      </c>
      <c r="BW1" s="39">
        <v>73</v>
      </c>
    </row>
    <row r="2" spans="1:173" x14ac:dyDescent="0.25">
      <c r="H2" s="39" t="s">
        <v>28</v>
      </c>
      <c r="L2" s="39" t="s">
        <v>29</v>
      </c>
      <c r="O2" s="39" t="s">
        <v>30</v>
      </c>
      <c r="AB2" s="39" t="s">
        <v>30</v>
      </c>
      <c r="AO2" s="39" t="s">
        <v>30</v>
      </c>
      <c r="BB2" s="39" t="s">
        <v>30</v>
      </c>
      <c r="BO2" s="39" t="s">
        <v>30</v>
      </c>
      <c r="BR2" s="39" t="s">
        <v>30</v>
      </c>
      <c r="BX2" s="39" t="s">
        <v>31</v>
      </c>
      <c r="CA2" s="39" t="s">
        <v>32</v>
      </c>
      <c r="CN2" s="39" t="s">
        <v>32</v>
      </c>
      <c r="DA2" s="39" t="s">
        <v>32</v>
      </c>
      <c r="DN2" s="39" t="s">
        <v>32</v>
      </c>
      <c r="EA2" s="39" t="s">
        <v>32</v>
      </c>
      <c r="ED2" s="39" t="s">
        <v>32</v>
      </c>
      <c r="EJ2" s="39" t="s">
        <v>30</v>
      </c>
      <c r="EW2" s="39" t="s">
        <v>32</v>
      </c>
      <c r="FJ2" s="39" t="s">
        <v>33</v>
      </c>
      <c r="FK2" s="39" t="s">
        <v>34</v>
      </c>
      <c r="FO2" s="39" t="s">
        <v>35</v>
      </c>
    </row>
    <row r="3" spans="1:173" x14ac:dyDescent="0.25">
      <c r="F3" s="39" t="s">
        <v>108</v>
      </c>
      <c r="G3" s="39" t="s">
        <v>109</v>
      </c>
      <c r="J3" s="39" t="s">
        <v>36</v>
      </c>
      <c r="K3" s="39" t="s">
        <v>34</v>
      </c>
      <c r="L3" s="39" t="s">
        <v>37</v>
      </c>
      <c r="O3" s="39" t="s">
        <v>38</v>
      </c>
      <c r="AB3" s="39" t="s">
        <v>39</v>
      </c>
      <c r="AO3" s="39" t="s">
        <v>89</v>
      </c>
      <c r="BB3" s="39" t="s">
        <v>40</v>
      </c>
      <c r="BO3" s="39" t="s">
        <v>110</v>
      </c>
      <c r="BR3" s="39" t="s">
        <v>41</v>
      </c>
      <c r="BU3" s="39" t="s">
        <v>42</v>
      </c>
      <c r="BX3" s="39" t="s">
        <v>37</v>
      </c>
      <c r="CA3" s="39" t="s">
        <v>38</v>
      </c>
      <c r="CN3" s="39" t="s">
        <v>39</v>
      </c>
      <c r="DA3" s="39" t="s">
        <v>89</v>
      </c>
      <c r="DN3" s="39" t="s">
        <v>40</v>
      </c>
      <c r="EA3" s="39" t="s">
        <v>110</v>
      </c>
      <c r="ED3" s="39" t="s">
        <v>41</v>
      </c>
      <c r="EG3" s="39" t="s">
        <v>42</v>
      </c>
      <c r="EJ3" s="39" t="s">
        <v>111</v>
      </c>
      <c r="EW3" s="39" t="s">
        <v>111</v>
      </c>
      <c r="FJ3" s="39" t="s">
        <v>43</v>
      </c>
      <c r="FK3" s="39" t="s">
        <v>44</v>
      </c>
      <c r="FL3" s="39" t="s">
        <v>45</v>
      </c>
      <c r="FM3" s="39" t="s">
        <v>46</v>
      </c>
      <c r="FN3" s="39" t="s">
        <v>47</v>
      </c>
      <c r="FO3" s="39" t="s">
        <v>48</v>
      </c>
    </row>
    <row r="4" spans="1:173" x14ac:dyDescent="0.25">
      <c r="A4" s="39" t="s">
        <v>76</v>
      </c>
      <c r="B4" s="39" t="s">
        <v>49</v>
      </c>
      <c r="C4" s="39" t="s">
        <v>50</v>
      </c>
      <c r="D4" s="39" t="s">
        <v>51</v>
      </c>
      <c r="E4" s="39" t="s">
        <v>52</v>
      </c>
      <c r="F4" s="39" t="s">
        <v>112</v>
      </c>
      <c r="G4" s="39" t="s">
        <v>112</v>
      </c>
      <c r="H4" s="39" t="s">
        <v>53</v>
      </c>
      <c r="I4" s="39" t="s">
        <v>54</v>
      </c>
      <c r="J4" s="39" t="s">
        <v>55</v>
      </c>
      <c r="K4" s="39" t="s">
        <v>56</v>
      </c>
      <c r="L4" s="39" t="s">
        <v>57</v>
      </c>
      <c r="M4" s="39" t="s">
        <v>58</v>
      </c>
      <c r="N4" s="39" t="s">
        <v>59</v>
      </c>
      <c r="O4" s="39" t="s">
        <v>60</v>
      </c>
      <c r="P4" s="39" t="s">
        <v>61</v>
      </c>
      <c r="Q4" s="39" t="s">
        <v>62</v>
      </c>
      <c r="R4" s="39" t="s">
        <v>63</v>
      </c>
      <c r="S4" s="39" t="s">
        <v>64</v>
      </c>
      <c r="T4" s="39" t="s">
        <v>90</v>
      </c>
      <c r="U4" s="39" t="s">
        <v>91</v>
      </c>
      <c r="V4" s="39" t="s">
        <v>66</v>
      </c>
      <c r="W4" s="39" t="s">
        <v>67</v>
      </c>
      <c r="X4" s="39" t="s">
        <v>68</v>
      </c>
      <c r="Y4" s="39" t="s">
        <v>92</v>
      </c>
      <c r="Z4" s="39" t="s">
        <v>113</v>
      </c>
      <c r="AA4" s="39" t="s">
        <v>69</v>
      </c>
      <c r="AB4" s="39" t="s">
        <v>60</v>
      </c>
      <c r="AC4" s="39" t="s">
        <v>61</v>
      </c>
      <c r="AD4" s="39" t="s">
        <v>62</v>
      </c>
      <c r="AE4" s="39" t="s">
        <v>63</v>
      </c>
      <c r="AF4" s="39" t="s">
        <v>64</v>
      </c>
      <c r="AG4" s="39" t="s">
        <v>90</v>
      </c>
      <c r="AH4" s="39" t="s">
        <v>91</v>
      </c>
      <c r="AI4" s="39" t="s">
        <v>66</v>
      </c>
      <c r="AJ4" s="39" t="s">
        <v>67</v>
      </c>
      <c r="AK4" s="39" t="s">
        <v>68</v>
      </c>
      <c r="AL4" s="39" t="s">
        <v>92</v>
      </c>
      <c r="AM4" s="39" t="s">
        <v>113</v>
      </c>
      <c r="AN4" s="39" t="s">
        <v>69</v>
      </c>
      <c r="AO4" s="39" t="s">
        <v>60</v>
      </c>
      <c r="AP4" s="39" t="s">
        <v>61</v>
      </c>
      <c r="AQ4" s="39" t="s">
        <v>62</v>
      </c>
      <c r="AR4" s="39" t="s">
        <v>63</v>
      </c>
      <c r="AS4" s="39" t="s">
        <v>64</v>
      </c>
      <c r="AT4" s="39" t="s">
        <v>90</v>
      </c>
      <c r="AU4" s="39" t="s">
        <v>91</v>
      </c>
      <c r="AV4" s="39" t="s">
        <v>66</v>
      </c>
      <c r="AW4" s="39" t="s">
        <v>67</v>
      </c>
      <c r="AX4" s="39" t="s">
        <v>68</v>
      </c>
      <c r="AY4" s="39" t="s">
        <v>92</v>
      </c>
      <c r="AZ4" s="39" t="s">
        <v>113</v>
      </c>
      <c r="BA4" s="39" t="s">
        <v>69</v>
      </c>
      <c r="BB4" s="39" t="s">
        <v>60</v>
      </c>
      <c r="BC4" s="39" t="s">
        <v>61</v>
      </c>
      <c r="BD4" s="39" t="s">
        <v>62</v>
      </c>
      <c r="BE4" s="39" t="s">
        <v>63</v>
      </c>
      <c r="BF4" s="39" t="s">
        <v>64</v>
      </c>
      <c r="BG4" s="39" t="s">
        <v>90</v>
      </c>
      <c r="BH4" s="39" t="s">
        <v>91</v>
      </c>
      <c r="BI4" s="39" t="s">
        <v>66</v>
      </c>
      <c r="BJ4" s="39" t="s">
        <v>67</v>
      </c>
      <c r="BK4" s="39" t="s">
        <v>68</v>
      </c>
      <c r="BL4" s="39" t="s">
        <v>92</v>
      </c>
      <c r="BM4" s="39" t="s">
        <v>113</v>
      </c>
      <c r="BN4" s="39" t="s">
        <v>69</v>
      </c>
      <c r="BO4" s="39" t="s">
        <v>114</v>
      </c>
      <c r="BP4" s="39" t="s">
        <v>115</v>
      </c>
      <c r="BQ4" s="39" t="s">
        <v>116</v>
      </c>
      <c r="BR4" s="39" t="s">
        <v>70</v>
      </c>
      <c r="BS4" s="39" t="s">
        <v>71</v>
      </c>
      <c r="BT4" s="39" t="s">
        <v>72</v>
      </c>
      <c r="BU4" s="39" t="s">
        <v>70</v>
      </c>
      <c r="BV4" s="39" t="s">
        <v>71</v>
      </c>
      <c r="BW4" s="39" t="s">
        <v>72</v>
      </c>
      <c r="BX4" s="39" t="s">
        <v>57</v>
      </c>
      <c r="BY4" s="39" t="s">
        <v>58</v>
      </c>
      <c r="BZ4" s="39" t="s">
        <v>59</v>
      </c>
      <c r="CA4" s="39" t="s">
        <v>60</v>
      </c>
      <c r="CB4" s="39" t="s">
        <v>61</v>
      </c>
      <c r="CC4" s="39" t="s">
        <v>62</v>
      </c>
      <c r="CD4" s="39" t="s">
        <v>63</v>
      </c>
      <c r="CE4" s="39" t="s">
        <v>64</v>
      </c>
      <c r="CF4" s="39" t="s">
        <v>90</v>
      </c>
      <c r="CG4" s="39" t="s">
        <v>65</v>
      </c>
      <c r="CH4" s="39" t="s">
        <v>66</v>
      </c>
      <c r="CI4" s="39" t="s">
        <v>67</v>
      </c>
      <c r="CJ4" s="39" t="s">
        <v>68</v>
      </c>
      <c r="CK4" s="39" t="s">
        <v>92</v>
      </c>
      <c r="CL4" s="39" t="s">
        <v>113</v>
      </c>
      <c r="CM4" s="39" t="s">
        <v>69</v>
      </c>
      <c r="CN4" s="39" t="s">
        <v>60</v>
      </c>
      <c r="CO4" s="39" t="s">
        <v>61</v>
      </c>
      <c r="CP4" s="39" t="s">
        <v>62</v>
      </c>
      <c r="CQ4" s="39" t="s">
        <v>63</v>
      </c>
      <c r="CR4" s="39" t="s">
        <v>64</v>
      </c>
      <c r="CS4" s="39" t="s">
        <v>90</v>
      </c>
      <c r="CT4" s="39" t="s">
        <v>91</v>
      </c>
      <c r="CU4" s="39" t="s">
        <v>66</v>
      </c>
      <c r="CV4" s="39" t="s">
        <v>67</v>
      </c>
      <c r="CW4" s="39" t="s">
        <v>68</v>
      </c>
      <c r="CX4" s="39" t="s">
        <v>92</v>
      </c>
      <c r="CY4" s="39" t="s">
        <v>113</v>
      </c>
      <c r="CZ4" s="39" t="s">
        <v>69</v>
      </c>
      <c r="DA4" s="39" t="s">
        <v>60</v>
      </c>
      <c r="DB4" s="39" t="s">
        <v>61</v>
      </c>
      <c r="DC4" s="39" t="s">
        <v>62</v>
      </c>
      <c r="DD4" s="39" t="s">
        <v>63</v>
      </c>
      <c r="DE4" s="39" t="s">
        <v>64</v>
      </c>
      <c r="DF4" s="39" t="s">
        <v>90</v>
      </c>
      <c r="DG4" s="39" t="s">
        <v>91</v>
      </c>
      <c r="DH4" s="39" t="s">
        <v>66</v>
      </c>
      <c r="DI4" s="39" t="s">
        <v>67</v>
      </c>
      <c r="DJ4" s="39" t="s">
        <v>68</v>
      </c>
      <c r="DK4" s="39" t="s">
        <v>92</v>
      </c>
      <c r="DL4" s="39" t="s">
        <v>113</v>
      </c>
      <c r="DM4" s="39" t="s">
        <v>69</v>
      </c>
      <c r="DN4" s="39" t="s">
        <v>60</v>
      </c>
      <c r="DO4" s="39" t="s">
        <v>61</v>
      </c>
      <c r="DP4" s="39" t="s">
        <v>62</v>
      </c>
      <c r="DQ4" s="39" t="s">
        <v>63</v>
      </c>
      <c r="DR4" s="39" t="s">
        <v>64</v>
      </c>
      <c r="DS4" s="39" t="s">
        <v>90</v>
      </c>
      <c r="DT4" s="39" t="s">
        <v>91</v>
      </c>
      <c r="DU4" s="39" t="s">
        <v>66</v>
      </c>
      <c r="DV4" s="39" t="s">
        <v>67</v>
      </c>
      <c r="DW4" s="39" t="s">
        <v>68</v>
      </c>
      <c r="DX4" s="39" t="s">
        <v>92</v>
      </c>
      <c r="DY4" s="39" t="s">
        <v>113</v>
      </c>
      <c r="DZ4" s="39" t="s">
        <v>69</v>
      </c>
      <c r="EA4" s="39" t="s">
        <v>114</v>
      </c>
      <c r="EB4" s="39" t="s">
        <v>115</v>
      </c>
      <c r="EC4" s="39" t="s">
        <v>116</v>
      </c>
      <c r="ED4" s="39" t="s">
        <v>70</v>
      </c>
      <c r="EE4" s="39" t="s">
        <v>71</v>
      </c>
      <c r="EF4" s="39" t="s">
        <v>72</v>
      </c>
      <c r="EG4" s="39" t="s">
        <v>70</v>
      </c>
      <c r="EH4" s="39" t="s">
        <v>71</v>
      </c>
      <c r="EI4" s="39" t="s">
        <v>72</v>
      </c>
      <c r="EJ4" s="39" t="s">
        <v>60</v>
      </c>
      <c r="EK4" s="39" t="s">
        <v>61</v>
      </c>
      <c r="EL4" s="39" t="s">
        <v>62</v>
      </c>
      <c r="EM4" s="39" t="s">
        <v>63</v>
      </c>
      <c r="EN4" s="39" t="s">
        <v>64</v>
      </c>
      <c r="EO4" s="39" t="s">
        <v>90</v>
      </c>
      <c r="EP4" s="39" t="s">
        <v>91</v>
      </c>
      <c r="EQ4" s="39" t="s">
        <v>66</v>
      </c>
      <c r="ER4" s="39" t="s">
        <v>67</v>
      </c>
      <c r="ES4" s="39" t="s">
        <v>68</v>
      </c>
      <c r="ET4" s="39" t="s">
        <v>92</v>
      </c>
      <c r="EU4" s="39" t="s">
        <v>113</v>
      </c>
      <c r="EV4" s="39" t="s">
        <v>69</v>
      </c>
      <c r="EW4" s="39" t="s">
        <v>60</v>
      </c>
      <c r="EX4" s="39" t="s">
        <v>61</v>
      </c>
      <c r="EY4" s="39" t="s">
        <v>62</v>
      </c>
      <c r="EZ4" s="39" t="s">
        <v>63</v>
      </c>
      <c r="FA4" s="39" t="s">
        <v>64</v>
      </c>
      <c r="FB4" s="39" t="s">
        <v>90</v>
      </c>
      <c r="FC4" s="39" t="s">
        <v>91</v>
      </c>
      <c r="FD4" s="39" t="s">
        <v>66</v>
      </c>
      <c r="FE4" s="39" t="s">
        <v>67</v>
      </c>
      <c r="FF4" s="39" t="s">
        <v>68</v>
      </c>
      <c r="FG4" s="39" t="s">
        <v>92</v>
      </c>
      <c r="FH4" s="39" t="s">
        <v>113</v>
      </c>
      <c r="FI4" s="39" t="s">
        <v>69</v>
      </c>
      <c r="FJ4" s="39" t="s">
        <v>73</v>
      </c>
      <c r="FK4" s="39" t="s">
        <v>73</v>
      </c>
      <c r="FL4" s="39" t="s">
        <v>73</v>
      </c>
      <c r="FM4" s="39" t="s">
        <v>73</v>
      </c>
      <c r="FN4" s="39" t="s">
        <v>73</v>
      </c>
      <c r="FO4" s="39" t="s">
        <v>73</v>
      </c>
      <c r="FP4" s="39" t="s">
        <v>74</v>
      </c>
      <c r="FQ4" s="39" t="s">
        <v>75</v>
      </c>
    </row>
    <row r="5" spans="1:173" x14ac:dyDescent="0.25">
      <c r="B5" s="86">
        <v>43005.020833333336</v>
      </c>
      <c r="C5" s="39" t="s">
        <v>122</v>
      </c>
      <c r="D5" s="39">
        <v>300006</v>
      </c>
      <c r="E5" s="39" t="s">
        <v>98</v>
      </c>
      <c r="F5" s="39">
        <v>53627.8</v>
      </c>
      <c r="G5" s="40">
        <v>53627.8</v>
      </c>
      <c r="H5" s="39" t="s">
        <v>93</v>
      </c>
      <c r="I5" s="40">
        <v>5.1388888888888894E-2</v>
      </c>
      <c r="J5" s="39" t="s">
        <v>94</v>
      </c>
      <c r="K5" s="39">
        <v>0.21</v>
      </c>
      <c r="L5" s="39" t="s">
        <v>95</v>
      </c>
      <c r="M5" s="39" t="s">
        <v>95</v>
      </c>
      <c r="N5" s="39" t="s">
        <v>101</v>
      </c>
      <c r="O5" s="39">
        <v>8.4255200000000006</v>
      </c>
      <c r="P5" s="39">
        <v>80293.100000000006</v>
      </c>
      <c r="Q5" s="39">
        <v>22565.9</v>
      </c>
      <c r="R5" s="39">
        <v>0</v>
      </c>
      <c r="S5" s="39">
        <v>1731.96</v>
      </c>
      <c r="T5" s="39">
        <v>0</v>
      </c>
      <c r="U5" s="39">
        <v>78440.899999999994</v>
      </c>
      <c r="V5" s="39">
        <v>183040</v>
      </c>
      <c r="W5" s="39">
        <v>229701</v>
      </c>
      <c r="X5" s="39">
        <v>0</v>
      </c>
      <c r="Y5" s="39">
        <v>0</v>
      </c>
      <c r="Z5" s="39">
        <v>0</v>
      </c>
      <c r="AA5" s="39">
        <v>412742</v>
      </c>
      <c r="AB5" s="39">
        <v>1294.95</v>
      </c>
      <c r="AC5" s="39">
        <v>0</v>
      </c>
      <c r="AD5" s="39">
        <v>0</v>
      </c>
      <c r="AE5" s="39">
        <v>0</v>
      </c>
      <c r="AF5" s="39">
        <v>0</v>
      </c>
      <c r="AG5" s="39">
        <v>609.04499999999996</v>
      </c>
      <c r="AH5" s="39">
        <v>0</v>
      </c>
      <c r="AI5" s="39">
        <v>1903.99</v>
      </c>
      <c r="AJ5" s="39">
        <v>0</v>
      </c>
      <c r="AK5" s="39">
        <v>0</v>
      </c>
      <c r="AL5" s="39">
        <v>0</v>
      </c>
      <c r="AM5" s="39">
        <v>0</v>
      </c>
      <c r="AN5" s="39">
        <v>1903.99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3.9699</v>
      </c>
      <c r="BC5" s="39">
        <v>54.5276</v>
      </c>
      <c r="BD5" s="39">
        <v>10.8384</v>
      </c>
      <c r="BE5" s="39">
        <v>0</v>
      </c>
      <c r="BF5" s="39">
        <v>0.54667100000000002</v>
      </c>
      <c r="BG5" s="39">
        <v>1.6341699999999999</v>
      </c>
      <c r="BH5" s="39">
        <v>36.124299999999998</v>
      </c>
      <c r="BI5" s="39">
        <v>107.64100000000001</v>
      </c>
      <c r="BJ5" s="39">
        <v>109.03400000000001</v>
      </c>
      <c r="BK5" s="39">
        <v>0</v>
      </c>
      <c r="BL5" s="39">
        <v>0</v>
      </c>
      <c r="BM5" s="39">
        <v>0</v>
      </c>
      <c r="BN5" s="39">
        <v>216.67500000000001</v>
      </c>
      <c r="BO5" s="39">
        <v>211.07300000000001</v>
      </c>
      <c r="BP5" s="39">
        <v>5.6014099999999996</v>
      </c>
      <c r="BQ5" s="39">
        <v>0</v>
      </c>
      <c r="BR5" s="39">
        <v>0</v>
      </c>
      <c r="BT5" s="39">
        <v>0</v>
      </c>
      <c r="BU5" s="39">
        <v>0</v>
      </c>
      <c r="BW5" s="39">
        <v>0</v>
      </c>
      <c r="BX5" s="39" t="s">
        <v>95</v>
      </c>
      <c r="BY5" s="39" t="s">
        <v>95</v>
      </c>
      <c r="BZ5" s="39" t="s">
        <v>151</v>
      </c>
      <c r="CA5" s="39">
        <v>9.4757899999999999</v>
      </c>
      <c r="CB5" s="39">
        <v>75404.7</v>
      </c>
      <c r="CC5" s="39">
        <v>35578.800000000003</v>
      </c>
      <c r="CD5" s="39">
        <v>0</v>
      </c>
      <c r="CE5" s="39">
        <v>1376.7</v>
      </c>
      <c r="CF5" s="39">
        <v>0</v>
      </c>
      <c r="CG5" s="39">
        <v>72774.600000000006</v>
      </c>
      <c r="CH5" s="39">
        <v>185144</v>
      </c>
      <c r="CI5" s="39">
        <v>229701</v>
      </c>
      <c r="CJ5" s="39">
        <v>0</v>
      </c>
      <c r="CK5" s="39">
        <v>0</v>
      </c>
      <c r="CL5" s="39">
        <v>0</v>
      </c>
      <c r="CM5" s="39">
        <v>414846</v>
      </c>
      <c r="CN5" s="39">
        <v>1666.69</v>
      </c>
      <c r="CO5" s="39">
        <v>0</v>
      </c>
      <c r="CP5" s="39">
        <v>0</v>
      </c>
      <c r="CQ5" s="39">
        <v>0</v>
      </c>
      <c r="CR5" s="39">
        <v>0</v>
      </c>
      <c r="CS5" s="39">
        <v>640.42700000000002</v>
      </c>
      <c r="CT5" s="39">
        <v>0</v>
      </c>
      <c r="CU5" s="39">
        <v>2307.12</v>
      </c>
      <c r="CV5" s="39">
        <v>0</v>
      </c>
      <c r="CW5" s="39">
        <v>0</v>
      </c>
      <c r="CX5" s="39">
        <v>0</v>
      </c>
      <c r="CY5" s="39">
        <v>0</v>
      </c>
      <c r="CZ5" s="39">
        <v>2307.12</v>
      </c>
      <c r="DA5" s="39">
        <v>0</v>
      </c>
      <c r="DB5" s="39">
        <v>0</v>
      </c>
      <c r="DC5" s="39">
        <v>0</v>
      </c>
      <c r="DD5" s="39">
        <v>0</v>
      </c>
      <c r="DE5" s="39">
        <v>0</v>
      </c>
      <c r="DF5" s="39">
        <v>0</v>
      </c>
      <c r="DG5" s="39">
        <v>0</v>
      </c>
      <c r="DH5" s="39">
        <v>0</v>
      </c>
      <c r="DI5" s="39">
        <v>0</v>
      </c>
      <c r="DJ5" s="39">
        <v>0</v>
      </c>
      <c r="DK5" s="39">
        <v>0</v>
      </c>
      <c r="DL5" s="39">
        <v>0</v>
      </c>
      <c r="DM5" s="39">
        <v>0</v>
      </c>
      <c r="DN5" s="39">
        <v>5.1097299999999999</v>
      </c>
      <c r="DO5" s="39">
        <v>50.322499999999998</v>
      </c>
      <c r="DP5" s="39">
        <v>16.961099999999998</v>
      </c>
      <c r="DQ5" s="39">
        <v>0</v>
      </c>
      <c r="DR5" s="39">
        <v>0.43540400000000001</v>
      </c>
      <c r="DS5" s="39">
        <v>1.7182900000000001</v>
      </c>
      <c r="DT5" s="39">
        <v>33.295900000000003</v>
      </c>
      <c r="DU5" s="39">
        <v>107.843</v>
      </c>
      <c r="DV5" s="39">
        <v>109.03400000000001</v>
      </c>
      <c r="DW5" s="39">
        <v>0</v>
      </c>
      <c r="DX5" s="39">
        <v>0</v>
      </c>
      <c r="DY5" s="39">
        <v>0</v>
      </c>
      <c r="DZ5" s="39">
        <v>216.87700000000001</v>
      </c>
      <c r="EA5" s="39">
        <v>210.05199999999999</v>
      </c>
      <c r="EB5" s="39">
        <v>6.8250299999999999</v>
      </c>
      <c r="EC5" s="39">
        <v>0</v>
      </c>
      <c r="ED5" s="39">
        <v>0</v>
      </c>
      <c r="EF5" s="39">
        <v>0</v>
      </c>
      <c r="EG5" s="39">
        <v>0</v>
      </c>
      <c r="EI5" s="39">
        <v>0</v>
      </c>
      <c r="FJ5" s="39" t="s">
        <v>117</v>
      </c>
      <c r="FK5" s="39" t="s">
        <v>118</v>
      </c>
      <c r="FL5" s="39" t="s">
        <v>96</v>
      </c>
      <c r="FM5" s="39" t="s">
        <v>119</v>
      </c>
      <c r="FN5" s="39">
        <v>8.5</v>
      </c>
      <c r="FO5" s="39" t="s">
        <v>97</v>
      </c>
      <c r="FP5" s="39" t="s">
        <v>120</v>
      </c>
      <c r="FQ5" s="39" t="s">
        <v>152</v>
      </c>
    </row>
    <row r="6" spans="1:173" x14ac:dyDescent="0.25">
      <c r="B6" s="86">
        <v>43005.022222222222</v>
      </c>
      <c r="C6" s="39" t="s">
        <v>125</v>
      </c>
      <c r="D6" s="39">
        <v>318006</v>
      </c>
      <c r="E6" s="39" t="s">
        <v>98</v>
      </c>
      <c r="F6" s="39">
        <v>53627.8</v>
      </c>
      <c r="G6" s="40">
        <v>53627.8</v>
      </c>
      <c r="H6" s="39" t="s">
        <v>93</v>
      </c>
      <c r="I6" s="40">
        <v>5.1388888888888894E-2</v>
      </c>
      <c r="J6" s="39" t="s">
        <v>99</v>
      </c>
      <c r="K6" s="39">
        <v>-0.95</v>
      </c>
      <c r="L6" s="39" t="s">
        <v>95</v>
      </c>
      <c r="M6" s="39" t="s">
        <v>95</v>
      </c>
      <c r="N6" s="39" t="s">
        <v>101</v>
      </c>
      <c r="O6" s="39">
        <v>10.2082</v>
      </c>
      <c r="P6" s="39">
        <v>79571.8</v>
      </c>
      <c r="Q6" s="39">
        <v>22311</v>
      </c>
      <c r="R6" s="39">
        <v>0</v>
      </c>
      <c r="S6" s="39">
        <v>2100.2800000000002</v>
      </c>
      <c r="T6" s="39">
        <v>0</v>
      </c>
      <c r="U6" s="39">
        <v>78440.899999999994</v>
      </c>
      <c r="V6" s="39">
        <v>182434</v>
      </c>
      <c r="W6" s="39">
        <v>229701</v>
      </c>
      <c r="X6" s="39">
        <v>0</v>
      </c>
      <c r="Y6" s="39">
        <v>0</v>
      </c>
      <c r="Z6" s="39">
        <v>0</v>
      </c>
      <c r="AA6" s="39">
        <v>412136</v>
      </c>
      <c r="AB6" s="39">
        <v>1568.94</v>
      </c>
      <c r="AC6" s="39">
        <v>0</v>
      </c>
      <c r="AD6" s="39">
        <v>0</v>
      </c>
      <c r="AE6" s="39">
        <v>0</v>
      </c>
      <c r="AF6" s="39">
        <v>0</v>
      </c>
      <c r="AG6" s="39">
        <v>609.04600000000005</v>
      </c>
      <c r="AH6" s="39">
        <v>0</v>
      </c>
      <c r="AI6" s="39">
        <v>2177.9899999999998</v>
      </c>
      <c r="AJ6" s="39">
        <v>0</v>
      </c>
      <c r="AK6" s="39">
        <v>0</v>
      </c>
      <c r="AL6" s="39">
        <v>0</v>
      </c>
      <c r="AM6" s="39">
        <v>0</v>
      </c>
      <c r="AN6" s="39">
        <v>2177.9899999999998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4.7823599999999997</v>
      </c>
      <c r="BC6" s="39">
        <v>54.4863</v>
      </c>
      <c r="BD6" s="39">
        <v>10.784000000000001</v>
      </c>
      <c r="BE6" s="39">
        <v>0</v>
      </c>
      <c r="BF6" s="39">
        <v>0.66798400000000002</v>
      </c>
      <c r="BG6" s="39">
        <v>1.6341699999999999</v>
      </c>
      <c r="BH6" s="39">
        <v>36.124299999999998</v>
      </c>
      <c r="BI6" s="39">
        <v>108.479</v>
      </c>
      <c r="BJ6" s="39">
        <v>109.03400000000001</v>
      </c>
      <c r="BK6" s="39">
        <v>0</v>
      </c>
      <c r="BL6" s="39">
        <v>0</v>
      </c>
      <c r="BM6" s="39">
        <v>0</v>
      </c>
      <c r="BN6" s="39">
        <v>217.51300000000001</v>
      </c>
      <c r="BO6" s="39">
        <v>211.1</v>
      </c>
      <c r="BP6" s="39">
        <v>6.4133100000000001</v>
      </c>
      <c r="BQ6" s="39">
        <v>0</v>
      </c>
      <c r="BR6" s="39">
        <v>0</v>
      </c>
      <c r="BT6" s="39">
        <v>0</v>
      </c>
      <c r="BU6" s="39">
        <v>0</v>
      </c>
      <c r="BW6" s="39">
        <v>0</v>
      </c>
      <c r="BX6" s="39" t="s">
        <v>95</v>
      </c>
      <c r="BY6" s="39" t="s">
        <v>95</v>
      </c>
      <c r="BZ6" s="39" t="s">
        <v>151</v>
      </c>
      <c r="CA6" s="39">
        <v>9.9460200000000007</v>
      </c>
      <c r="CB6" s="39">
        <v>74558.100000000006</v>
      </c>
      <c r="CC6" s="39">
        <v>35066.5</v>
      </c>
      <c r="CD6" s="39">
        <v>0</v>
      </c>
      <c r="CE6" s="39">
        <v>1430.5</v>
      </c>
      <c r="CF6" s="39">
        <v>0</v>
      </c>
      <c r="CG6" s="39">
        <v>73127.399999999994</v>
      </c>
      <c r="CH6" s="39">
        <v>184192</v>
      </c>
      <c r="CI6" s="39">
        <v>229701</v>
      </c>
      <c r="CJ6" s="39">
        <v>0</v>
      </c>
      <c r="CK6" s="39">
        <v>0</v>
      </c>
      <c r="CL6" s="39">
        <v>0</v>
      </c>
      <c r="CM6" s="39">
        <v>413894</v>
      </c>
      <c r="CN6" s="39">
        <v>1746.6</v>
      </c>
      <c r="CO6" s="39">
        <v>0</v>
      </c>
      <c r="CP6" s="39">
        <v>0</v>
      </c>
      <c r="CQ6" s="39">
        <v>0</v>
      </c>
      <c r="CR6" s="39">
        <v>0</v>
      </c>
      <c r="CS6" s="39">
        <v>640.42700000000002</v>
      </c>
      <c r="CT6" s="39">
        <v>0</v>
      </c>
      <c r="CU6" s="39">
        <v>2387.0300000000002</v>
      </c>
      <c r="CV6" s="39">
        <v>0</v>
      </c>
      <c r="CW6" s="39">
        <v>0</v>
      </c>
      <c r="CX6" s="39">
        <v>0</v>
      </c>
      <c r="CY6" s="39">
        <v>0</v>
      </c>
      <c r="CZ6" s="39">
        <v>2387.0300000000002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9">
        <v>0</v>
      </c>
      <c r="DL6" s="39">
        <v>0</v>
      </c>
      <c r="DM6" s="39">
        <v>0</v>
      </c>
      <c r="DN6" s="39">
        <v>5.3521900000000002</v>
      </c>
      <c r="DO6" s="39">
        <v>49.826799999999999</v>
      </c>
      <c r="DP6" s="39">
        <v>16.6983</v>
      </c>
      <c r="DQ6" s="39">
        <v>0</v>
      </c>
      <c r="DR6" s="39">
        <v>0.45261000000000001</v>
      </c>
      <c r="DS6" s="39">
        <v>1.7182900000000001</v>
      </c>
      <c r="DT6" s="39">
        <v>33.471200000000003</v>
      </c>
      <c r="DU6" s="39">
        <v>107.51900000000001</v>
      </c>
      <c r="DV6" s="39">
        <v>109.03400000000001</v>
      </c>
      <c r="DW6" s="39">
        <v>0</v>
      </c>
      <c r="DX6" s="39">
        <v>0</v>
      </c>
      <c r="DY6" s="39">
        <v>0</v>
      </c>
      <c r="DZ6" s="39">
        <v>216.553</v>
      </c>
      <c r="EA6" s="39">
        <v>209.48599999999999</v>
      </c>
      <c r="EB6" s="39">
        <v>7.0673399999999997</v>
      </c>
      <c r="EC6" s="39">
        <v>0</v>
      </c>
      <c r="ED6" s="39">
        <v>0</v>
      </c>
      <c r="EF6" s="39">
        <v>0</v>
      </c>
      <c r="EG6" s="39">
        <v>1</v>
      </c>
      <c r="EH6" s="39" t="s">
        <v>121</v>
      </c>
      <c r="EI6" s="39">
        <v>0</v>
      </c>
      <c r="FJ6" s="39" t="s">
        <v>117</v>
      </c>
      <c r="FK6" s="39" t="s">
        <v>118</v>
      </c>
      <c r="FL6" s="39" t="s">
        <v>96</v>
      </c>
      <c r="FM6" s="39" t="s">
        <v>119</v>
      </c>
      <c r="FN6" s="39">
        <v>8.5</v>
      </c>
      <c r="FO6" s="39" t="s">
        <v>97</v>
      </c>
      <c r="FP6" s="39" t="s">
        <v>120</v>
      </c>
      <c r="FQ6" s="39" t="s">
        <v>152</v>
      </c>
    </row>
    <row r="7" spans="1:173" x14ac:dyDescent="0.25">
      <c r="B7" s="86">
        <v>43005.022916666669</v>
      </c>
      <c r="C7" s="39" t="s">
        <v>126</v>
      </c>
      <c r="D7" s="39">
        <v>318106</v>
      </c>
      <c r="E7" s="39" t="s">
        <v>98</v>
      </c>
      <c r="F7" s="39">
        <v>53627.8</v>
      </c>
      <c r="G7" s="40">
        <v>53627.8</v>
      </c>
      <c r="H7" s="39" t="s">
        <v>93</v>
      </c>
      <c r="I7" s="40">
        <v>5.347222222222222E-2</v>
      </c>
      <c r="J7" s="39" t="s">
        <v>99</v>
      </c>
      <c r="K7" s="39">
        <v>-2.17</v>
      </c>
      <c r="L7" s="39" t="s">
        <v>95</v>
      </c>
      <c r="M7" s="39" t="s">
        <v>95</v>
      </c>
      <c r="N7" s="39" t="s">
        <v>101</v>
      </c>
      <c r="O7" s="39">
        <v>12.22</v>
      </c>
      <c r="P7" s="39">
        <v>78908</v>
      </c>
      <c r="Q7" s="39">
        <v>21937</v>
      </c>
      <c r="R7" s="39">
        <v>0</v>
      </c>
      <c r="S7" s="39">
        <v>2156.4299999999998</v>
      </c>
      <c r="T7" s="39">
        <v>0</v>
      </c>
      <c r="U7" s="39">
        <v>78440.899999999994</v>
      </c>
      <c r="V7" s="39">
        <v>181455</v>
      </c>
      <c r="W7" s="39">
        <v>229701</v>
      </c>
      <c r="X7" s="39">
        <v>0</v>
      </c>
      <c r="Y7" s="39">
        <v>0</v>
      </c>
      <c r="Z7" s="39">
        <v>0</v>
      </c>
      <c r="AA7" s="39">
        <v>411156</v>
      </c>
      <c r="AB7" s="39">
        <v>1878.14</v>
      </c>
      <c r="AC7" s="39">
        <v>0</v>
      </c>
      <c r="AD7" s="39">
        <v>0</v>
      </c>
      <c r="AE7" s="39">
        <v>0</v>
      </c>
      <c r="AF7" s="39">
        <v>0</v>
      </c>
      <c r="AG7" s="39">
        <v>609.04600000000005</v>
      </c>
      <c r="AH7" s="39">
        <v>0</v>
      </c>
      <c r="AI7" s="39">
        <v>2487.19</v>
      </c>
      <c r="AJ7" s="39">
        <v>0</v>
      </c>
      <c r="AK7" s="39">
        <v>0</v>
      </c>
      <c r="AL7" s="39">
        <v>0</v>
      </c>
      <c r="AM7" s="39">
        <v>0</v>
      </c>
      <c r="AN7" s="39">
        <v>2487.19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5.67692</v>
      </c>
      <c r="BC7" s="39">
        <v>54.535400000000003</v>
      </c>
      <c r="BD7" s="39">
        <v>10.6952</v>
      </c>
      <c r="BE7" s="39">
        <v>0</v>
      </c>
      <c r="BF7" s="39">
        <v>0.68644899999999998</v>
      </c>
      <c r="BG7" s="39">
        <v>1.6341699999999999</v>
      </c>
      <c r="BH7" s="39">
        <v>36.124299999999998</v>
      </c>
      <c r="BI7" s="39">
        <v>109.352</v>
      </c>
      <c r="BJ7" s="39">
        <v>109.03400000000001</v>
      </c>
      <c r="BK7" s="39">
        <v>0</v>
      </c>
      <c r="BL7" s="39">
        <v>0</v>
      </c>
      <c r="BM7" s="39">
        <v>0</v>
      </c>
      <c r="BN7" s="39">
        <v>218.386</v>
      </c>
      <c r="BO7" s="39">
        <v>211.07900000000001</v>
      </c>
      <c r="BP7" s="39">
        <v>7.3072299999999997</v>
      </c>
      <c r="BQ7" s="39">
        <v>0</v>
      </c>
      <c r="BR7" s="39">
        <v>0</v>
      </c>
      <c r="BT7" s="39">
        <v>0</v>
      </c>
      <c r="BU7" s="39">
        <v>0</v>
      </c>
      <c r="BW7" s="39">
        <v>0</v>
      </c>
      <c r="BX7" s="39" t="s">
        <v>95</v>
      </c>
      <c r="BY7" s="39" t="s">
        <v>95</v>
      </c>
      <c r="BZ7" s="39" t="s">
        <v>151</v>
      </c>
      <c r="CA7" s="39">
        <v>10.5327</v>
      </c>
      <c r="CB7" s="39">
        <v>73608.5</v>
      </c>
      <c r="CC7" s="39">
        <v>34416.6</v>
      </c>
      <c r="CD7" s="39">
        <v>0</v>
      </c>
      <c r="CE7" s="39">
        <v>1475.73</v>
      </c>
      <c r="CF7" s="39">
        <v>0</v>
      </c>
      <c r="CG7" s="39">
        <v>73485.5</v>
      </c>
      <c r="CH7" s="39">
        <v>182997</v>
      </c>
      <c r="CI7" s="39">
        <v>229701</v>
      </c>
      <c r="CJ7" s="39">
        <v>0</v>
      </c>
      <c r="CK7" s="39">
        <v>0</v>
      </c>
      <c r="CL7" s="39">
        <v>0</v>
      </c>
      <c r="CM7" s="39">
        <v>412698</v>
      </c>
      <c r="CN7" s="39">
        <v>1846.27</v>
      </c>
      <c r="CO7" s="39">
        <v>0</v>
      </c>
      <c r="CP7" s="39">
        <v>0</v>
      </c>
      <c r="CQ7" s="39">
        <v>0</v>
      </c>
      <c r="CR7" s="39">
        <v>0</v>
      </c>
      <c r="CS7" s="39">
        <v>640.42700000000002</v>
      </c>
      <c r="CT7" s="39">
        <v>0</v>
      </c>
      <c r="CU7" s="39">
        <v>2486.6999999999998</v>
      </c>
      <c r="CV7" s="39">
        <v>0</v>
      </c>
      <c r="CW7" s="39">
        <v>0</v>
      </c>
      <c r="CX7" s="39">
        <v>0</v>
      </c>
      <c r="CY7" s="39">
        <v>0</v>
      </c>
      <c r="CZ7" s="39">
        <v>2486.6999999999998</v>
      </c>
      <c r="DA7" s="39">
        <v>0</v>
      </c>
      <c r="DB7" s="39">
        <v>0</v>
      </c>
      <c r="DC7" s="39">
        <v>0</v>
      </c>
      <c r="DD7" s="39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0</v>
      </c>
      <c r="DK7" s="39">
        <v>0</v>
      </c>
      <c r="DL7" s="39">
        <v>0</v>
      </c>
      <c r="DM7" s="39">
        <v>0</v>
      </c>
      <c r="DN7" s="39">
        <v>5.6487600000000002</v>
      </c>
      <c r="DO7" s="39">
        <v>49.315399999999997</v>
      </c>
      <c r="DP7" s="39">
        <v>16.383700000000001</v>
      </c>
      <c r="DQ7" s="39">
        <v>0</v>
      </c>
      <c r="DR7" s="39">
        <v>0.46694999999999998</v>
      </c>
      <c r="DS7" s="39">
        <v>1.7182900000000001</v>
      </c>
      <c r="DT7" s="39">
        <v>33.6494</v>
      </c>
      <c r="DU7" s="39">
        <v>107.18300000000001</v>
      </c>
      <c r="DV7" s="39">
        <v>109.03400000000001</v>
      </c>
      <c r="DW7" s="39">
        <v>0</v>
      </c>
      <c r="DX7" s="39">
        <v>0</v>
      </c>
      <c r="DY7" s="39">
        <v>0</v>
      </c>
      <c r="DZ7" s="39">
        <v>216.21600000000001</v>
      </c>
      <c r="EA7" s="39">
        <v>208.85300000000001</v>
      </c>
      <c r="EB7" s="39">
        <v>7.3637199999999998</v>
      </c>
      <c r="EC7" s="39">
        <v>0</v>
      </c>
      <c r="ED7" s="39">
        <v>0</v>
      </c>
      <c r="EF7" s="39">
        <v>0</v>
      </c>
      <c r="EG7" s="39">
        <v>1</v>
      </c>
      <c r="EH7" s="39" t="s">
        <v>121</v>
      </c>
      <c r="EI7" s="39">
        <v>0</v>
      </c>
      <c r="FJ7" s="39" t="s">
        <v>117</v>
      </c>
      <c r="FK7" s="39" t="s">
        <v>118</v>
      </c>
      <c r="FL7" s="39" t="s">
        <v>96</v>
      </c>
      <c r="FM7" s="39" t="s">
        <v>119</v>
      </c>
      <c r="FN7" s="39">
        <v>8.5</v>
      </c>
      <c r="FO7" s="39" t="s">
        <v>97</v>
      </c>
      <c r="FP7" s="39" t="s">
        <v>120</v>
      </c>
      <c r="FQ7" s="39" t="s">
        <v>152</v>
      </c>
    </row>
    <row r="8" spans="1:173" x14ac:dyDescent="0.25">
      <c r="B8" s="86">
        <v>43005.023611111108</v>
      </c>
      <c r="C8" s="39" t="s">
        <v>127</v>
      </c>
      <c r="D8" s="39">
        <v>318206</v>
      </c>
      <c r="E8" s="39" t="s">
        <v>98</v>
      </c>
      <c r="F8" s="39">
        <v>53627.8</v>
      </c>
      <c r="G8" s="40">
        <v>53627.8</v>
      </c>
      <c r="H8" s="39" t="s">
        <v>93</v>
      </c>
      <c r="I8" s="40">
        <v>5.2083333333333336E-2</v>
      </c>
      <c r="J8" s="39" t="s">
        <v>99</v>
      </c>
      <c r="K8" s="39">
        <v>-3.52</v>
      </c>
      <c r="L8" s="39" t="s">
        <v>95</v>
      </c>
      <c r="M8" s="39" t="s">
        <v>95</v>
      </c>
      <c r="N8" s="39" t="s">
        <v>101</v>
      </c>
      <c r="O8" s="39">
        <v>14.356400000000001</v>
      </c>
      <c r="P8" s="39">
        <v>78346.2</v>
      </c>
      <c r="Q8" s="39">
        <v>21565.599999999999</v>
      </c>
      <c r="R8" s="39">
        <v>0</v>
      </c>
      <c r="S8" s="39">
        <v>2252.8000000000002</v>
      </c>
      <c r="T8" s="39">
        <v>0</v>
      </c>
      <c r="U8" s="39">
        <v>78440.899999999994</v>
      </c>
      <c r="V8" s="39">
        <v>180620</v>
      </c>
      <c r="W8" s="39">
        <v>229701</v>
      </c>
      <c r="X8" s="39">
        <v>0</v>
      </c>
      <c r="Y8" s="39">
        <v>0</v>
      </c>
      <c r="Z8" s="39">
        <v>0</v>
      </c>
      <c r="AA8" s="39">
        <v>410321</v>
      </c>
      <c r="AB8" s="39">
        <v>2206.48</v>
      </c>
      <c r="AC8" s="39">
        <v>0</v>
      </c>
      <c r="AD8" s="39">
        <v>0</v>
      </c>
      <c r="AE8" s="39">
        <v>0</v>
      </c>
      <c r="AF8" s="39">
        <v>0</v>
      </c>
      <c r="AG8" s="39">
        <v>609.04600000000005</v>
      </c>
      <c r="AH8" s="39">
        <v>0</v>
      </c>
      <c r="AI8" s="39">
        <v>2815.53</v>
      </c>
      <c r="AJ8" s="39">
        <v>0</v>
      </c>
      <c r="AK8" s="39">
        <v>0</v>
      </c>
      <c r="AL8" s="39">
        <v>0</v>
      </c>
      <c r="AM8" s="39">
        <v>0</v>
      </c>
      <c r="AN8" s="39">
        <v>2815.53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6.6161500000000002</v>
      </c>
      <c r="BC8" s="39">
        <v>54.682299999999998</v>
      </c>
      <c r="BD8" s="39">
        <v>10.6059</v>
      </c>
      <c r="BE8" s="39">
        <v>0</v>
      </c>
      <c r="BF8" s="39">
        <v>0.71665599999999996</v>
      </c>
      <c r="BG8" s="39">
        <v>1.6341699999999999</v>
      </c>
      <c r="BH8" s="39">
        <v>36.124299999999998</v>
      </c>
      <c r="BI8" s="39">
        <v>110.379</v>
      </c>
      <c r="BJ8" s="39">
        <v>109.03400000000001</v>
      </c>
      <c r="BK8" s="39">
        <v>0</v>
      </c>
      <c r="BL8" s="39">
        <v>0</v>
      </c>
      <c r="BM8" s="39">
        <v>0</v>
      </c>
      <c r="BN8" s="39">
        <v>219.41300000000001</v>
      </c>
      <c r="BO8" s="39">
        <v>211.16800000000001</v>
      </c>
      <c r="BP8" s="39">
        <v>8.2457899999999995</v>
      </c>
      <c r="BQ8" s="39">
        <v>0</v>
      </c>
      <c r="BR8" s="39">
        <v>0</v>
      </c>
      <c r="BT8" s="39">
        <v>0</v>
      </c>
      <c r="BU8" s="39">
        <v>0</v>
      </c>
      <c r="BW8" s="39">
        <v>0</v>
      </c>
      <c r="BX8" s="39" t="s">
        <v>95</v>
      </c>
      <c r="BY8" s="39" t="s">
        <v>95</v>
      </c>
      <c r="BZ8" s="39" t="s">
        <v>151</v>
      </c>
      <c r="CA8" s="39">
        <v>11.144600000000001</v>
      </c>
      <c r="CB8" s="39">
        <v>72845.399999999994</v>
      </c>
      <c r="CC8" s="39">
        <v>33702.1</v>
      </c>
      <c r="CD8" s="39">
        <v>0</v>
      </c>
      <c r="CE8" s="39">
        <v>1525.75</v>
      </c>
      <c r="CF8" s="39">
        <v>0</v>
      </c>
      <c r="CG8" s="39">
        <v>73843.600000000006</v>
      </c>
      <c r="CH8" s="39">
        <v>181928</v>
      </c>
      <c r="CI8" s="39">
        <v>229701</v>
      </c>
      <c r="CJ8" s="39">
        <v>0</v>
      </c>
      <c r="CK8" s="39">
        <v>0</v>
      </c>
      <c r="CL8" s="39">
        <v>0</v>
      </c>
      <c r="CM8" s="39">
        <v>411629</v>
      </c>
      <c r="CN8" s="39">
        <v>1949.34</v>
      </c>
      <c r="CO8" s="39">
        <v>0</v>
      </c>
      <c r="CP8" s="39">
        <v>0</v>
      </c>
      <c r="CQ8" s="39">
        <v>0</v>
      </c>
      <c r="CR8" s="39">
        <v>0</v>
      </c>
      <c r="CS8" s="39">
        <v>640.42700000000002</v>
      </c>
      <c r="CT8" s="39">
        <v>0</v>
      </c>
      <c r="CU8" s="39">
        <v>2589.77</v>
      </c>
      <c r="CV8" s="39">
        <v>0</v>
      </c>
      <c r="CW8" s="39">
        <v>0</v>
      </c>
      <c r="CX8" s="39">
        <v>0</v>
      </c>
      <c r="CY8" s="39">
        <v>0</v>
      </c>
      <c r="CZ8" s="39">
        <v>2589.77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39">
        <v>0</v>
      </c>
      <c r="DK8" s="39">
        <v>0</v>
      </c>
      <c r="DL8" s="39">
        <v>0</v>
      </c>
      <c r="DM8" s="39">
        <v>0</v>
      </c>
      <c r="DN8" s="39">
        <v>5.95099</v>
      </c>
      <c r="DO8" s="39">
        <v>48.913200000000003</v>
      </c>
      <c r="DP8" s="39">
        <v>15.973599999999999</v>
      </c>
      <c r="DQ8" s="39">
        <v>0</v>
      </c>
      <c r="DR8" s="39">
        <v>0.48288300000000001</v>
      </c>
      <c r="DS8" s="39">
        <v>1.7182900000000001</v>
      </c>
      <c r="DT8" s="39">
        <v>33.827599999999997</v>
      </c>
      <c r="DU8" s="39">
        <v>106.867</v>
      </c>
      <c r="DV8" s="39">
        <v>109.03400000000001</v>
      </c>
      <c r="DW8" s="39">
        <v>0</v>
      </c>
      <c r="DX8" s="39">
        <v>0</v>
      </c>
      <c r="DY8" s="39">
        <v>0</v>
      </c>
      <c r="DZ8" s="39">
        <v>215.9</v>
      </c>
      <c r="EA8" s="39">
        <v>208.23500000000001</v>
      </c>
      <c r="EB8" s="39">
        <v>7.6657599999999997</v>
      </c>
      <c r="EC8" s="39">
        <v>0</v>
      </c>
      <c r="ED8" s="39">
        <v>0</v>
      </c>
      <c r="EF8" s="39">
        <v>0</v>
      </c>
      <c r="EG8" s="39">
        <v>0.75</v>
      </c>
      <c r="EH8" s="39" t="s">
        <v>121</v>
      </c>
      <c r="EI8" s="39">
        <v>0</v>
      </c>
      <c r="FJ8" s="39" t="s">
        <v>117</v>
      </c>
      <c r="FK8" s="39" t="s">
        <v>118</v>
      </c>
      <c r="FL8" s="39" t="s">
        <v>96</v>
      </c>
      <c r="FM8" s="39" t="s">
        <v>119</v>
      </c>
      <c r="FN8" s="39">
        <v>8.5</v>
      </c>
      <c r="FO8" s="39" t="s">
        <v>97</v>
      </c>
      <c r="FP8" s="39" t="s">
        <v>120</v>
      </c>
      <c r="FQ8" s="39" t="s">
        <v>152</v>
      </c>
    </row>
    <row r="9" spans="1:173" x14ac:dyDescent="0.25">
      <c r="B9" s="86">
        <v>43005.025000000001</v>
      </c>
      <c r="C9" s="39" t="s">
        <v>128</v>
      </c>
      <c r="D9" s="39">
        <v>318306</v>
      </c>
      <c r="E9" s="39" t="s">
        <v>98</v>
      </c>
      <c r="F9" s="39">
        <v>53627.8</v>
      </c>
      <c r="G9" s="40">
        <v>53627.8</v>
      </c>
      <c r="H9" s="39" t="s">
        <v>93</v>
      </c>
      <c r="I9" s="40">
        <v>5.2777777777777778E-2</v>
      </c>
      <c r="J9" s="39" t="s">
        <v>99</v>
      </c>
      <c r="K9" s="39">
        <v>-2.5</v>
      </c>
      <c r="L9" s="39" t="s">
        <v>95</v>
      </c>
      <c r="M9" s="39" t="s">
        <v>95</v>
      </c>
      <c r="N9" s="39" t="s">
        <v>101</v>
      </c>
      <c r="O9" s="39">
        <v>12.22</v>
      </c>
      <c r="P9" s="39">
        <v>78908</v>
      </c>
      <c r="Q9" s="39">
        <v>21937</v>
      </c>
      <c r="R9" s="39">
        <v>0</v>
      </c>
      <c r="S9" s="39">
        <v>2156.4299999999998</v>
      </c>
      <c r="T9" s="39">
        <v>0</v>
      </c>
      <c r="U9" s="39">
        <v>78440.899999999994</v>
      </c>
      <c r="V9" s="39">
        <v>181455</v>
      </c>
      <c r="W9" s="39">
        <v>229701</v>
      </c>
      <c r="X9" s="39">
        <v>0</v>
      </c>
      <c r="Y9" s="39">
        <v>0</v>
      </c>
      <c r="Z9" s="39">
        <v>0</v>
      </c>
      <c r="AA9" s="39">
        <v>411156</v>
      </c>
      <c r="AB9" s="39">
        <v>1878.14</v>
      </c>
      <c r="AC9" s="39">
        <v>0</v>
      </c>
      <c r="AD9" s="39">
        <v>0</v>
      </c>
      <c r="AE9" s="39">
        <v>0</v>
      </c>
      <c r="AF9" s="39">
        <v>0</v>
      </c>
      <c r="AG9" s="39">
        <v>609.04600000000005</v>
      </c>
      <c r="AH9" s="39">
        <v>0</v>
      </c>
      <c r="AI9" s="39">
        <v>2487.19</v>
      </c>
      <c r="AJ9" s="39">
        <v>0</v>
      </c>
      <c r="AK9" s="39">
        <v>0</v>
      </c>
      <c r="AL9" s="39">
        <v>0</v>
      </c>
      <c r="AM9" s="39">
        <v>0</v>
      </c>
      <c r="AN9" s="39">
        <v>2487.19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5.67692</v>
      </c>
      <c r="BC9" s="39">
        <v>54.535400000000003</v>
      </c>
      <c r="BD9" s="39">
        <v>10.6952</v>
      </c>
      <c r="BE9" s="39">
        <v>0</v>
      </c>
      <c r="BF9" s="39">
        <v>0.68644899999999998</v>
      </c>
      <c r="BG9" s="39">
        <v>1.6341699999999999</v>
      </c>
      <c r="BH9" s="39">
        <v>36.124299999999998</v>
      </c>
      <c r="BI9" s="39">
        <v>109.352</v>
      </c>
      <c r="BJ9" s="39">
        <v>109.03400000000001</v>
      </c>
      <c r="BK9" s="39">
        <v>0</v>
      </c>
      <c r="BL9" s="39">
        <v>0</v>
      </c>
      <c r="BM9" s="39">
        <v>0</v>
      </c>
      <c r="BN9" s="39">
        <v>218.386</v>
      </c>
      <c r="BO9" s="39">
        <v>211.07900000000001</v>
      </c>
      <c r="BP9" s="39">
        <v>7.3072299999999997</v>
      </c>
      <c r="BQ9" s="39">
        <v>0</v>
      </c>
      <c r="BR9" s="39">
        <v>0</v>
      </c>
      <c r="BT9" s="39">
        <v>0</v>
      </c>
      <c r="BU9" s="39">
        <v>0</v>
      </c>
      <c r="BW9" s="39">
        <v>0</v>
      </c>
      <c r="BX9" s="39" t="s">
        <v>95</v>
      </c>
      <c r="BY9" s="39" t="s">
        <v>95</v>
      </c>
      <c r="BZ9" s="39" t="s">
        <v>151</v>
      </c>
      <c r="CA9" s="39">
        <v>11.144600000000001</v>
      </c>
      <c r="CB9" s="39">
        <v>72845.399999999994</v>
      </c>
      <c r="CC9" s="39">
        <v>33702.1</v>
      </c>
      <c r="CD9" s="39">
        <v>0</v>
      </c>
      <c r="CE9" s="39">
        <v>1525.75</v>
      </c>
      <c r="CF9" s="39">
        <v>0</v>
      </c>
      <c r="CG9" s="39">
        <v>73843.600000000006</v>
      </c>
      <c r="CH9" s="39">
        <v>181928</v>
      </c>
      <c r="CI9" s="39">
        <v>229701</v>
      </c>
      <c r="CJ9" s="39">
        <v>0</v>
      </c>
      <c r="CK9" s="39">
        <v>0</v>
      </c>
      <c r="CL9" s="39">
        <v>0</v>
      </c>
      <c r="CM9" s="39">
        <v>411629</v>
      </c>
      <c r="CN9" s="39">
        <v>1949.34</v>
      </c>
      <c r="CO9" s="39">
        <v>0</v>
      </c>
      <c r="CP9" s="39">
        <v>0</v>
      </c>
      <c r="CQ9" s="39">
        <v>0</v>
      </c>
      <c r="CR9" s="39">
        <v>0</v>
      </c>
      <c r="CS9" s="39">
        <v>640.42700000000002</v>
      </c>
      <c r="CT9" s="39">
        <v>0</v>
      </c>
      <c r="CU9" s="39">
        <v>2589.77</v>
      </c>
      <c r="CV9" s="39">
        <v>0</v>
      </c>
      <c r="CW9" s="39">
        <v>0</v>
      </c>
      <c r="CX9" s="39">
        <v>0</v>
      </c>
      <c r="CY9" s="39">
        <v>0</v>
      </c>
      <c r="CZ9" s="39">
        <v>2589.77</v>
      </c>
      <c r="DA9" s="39">
        <v>0</v>
      </c>
      <c r="DB9" s="39">
        <v>0</v>
      </c>
      <c r="DC9" s="39">
        <v>0</v>
      </c>
      <c r="DD9" s="39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39">
        <v>0</v>
      </c>
      <c r="DK9" s="39">
        <v>0</v>
      </c>
      <c r="DL9" s="39">
        <v>0</v>
      </c>
      <c r="DM9" s="39">
        <v>0</v>
      </c>
      <c r="DN9" s="39">
        <v>5.95099</v>
      </c>
      <c r="DO9" s="39">
        <v>48.913200000000003</v>
      </c>
      <c r="DP9" s="39">
        <v>15.973599999999999</v>
      </c>
      <c r="DQ9" s="39">
        <v>0</v>
      </c>
      <c r="DR9" s="39">
        <v>0.48288300000000001</v>
      </c>
      <c r="DS9" s="39">
        <v>1.7182900000000001</v>
      </c>
      <c r="DT9" s="39">
        <v>33.827599999999997</v>
      </c>
      <c r="DU9" s="39">
        <v>106.867</v>
      </c>
      <c r="DV9" s="39">
        <v>109.03400000000001</v>
      </c>
      <c r="DW9" s="39">
        <v>0</v>
      </c>
      <c r="DX9" s="39">
        <v>0</v>
      </c>
      <c r="DY9" s="39">
        <v>0</v>
      </c>
      <c r="DZ9" s="39">
        <v>215.9</v>
      </c>
      <c r="EA9" s="39">
        <v>208.23500000000001</v>
      </c>
      <c r="EB9" s="39">
        <v>7.6657599999999997</v>
      </c>
      <c r="EC9" s="39">
        <v>0</v>
      </c>
      <c r="ED9" s="39">
        <v>0</v>
      </c>
      <c r="EF9" s="39">
        <v>0</v>
      </c>
      <c r="EG9" s="39">
        <v>0.75</v>
      </c>
      <c r="EH9" s="39" t="s">
        <v>121</v>
      </c>
      <c r="EI9" s="39">
        <v>0</v>
      </c>
      <c r="FJ9" s="39" t="s">
        <v>117</v>
      </c>
      <c r="FK9" s="39" t="s">
        <v>118</v>
      </c>
      <c r="FL9" s="39" t="s">
        <v>96</v>
      </c>
      <c r="FM9" s="39" t="s">
        <v>119</v>
      </c>
      <c r="FN9" s="39">
        <v>8.5</v>
      </c>
      <c r="FO9" s="39" t="s">
        <v>97</v>
      </c>
      <c r="FP9" s="39" t="s">
        <v>120</v>
      </c>
      <c r="FQ9" s="39" t="s">
        <v>152</v>
      </c>
    </row>
    <row r="10" spans="1:173" x14ac:dyDescent="0.25">
      <c r="B10" s="86">
        <v>43005.027083333334</v>
      </c>
      <c r="C10" s="39" t="s">
        <v>123</v>
      </c>
      <c r="D10" s="39">
        <v>400006</v>
      </c>
      <c r="E10" s="39" t="s">
        <v>98</v>
      </c>
      <c r="F10" s="39">
        <v>498589</v>
      </c>
      <c r="G10" s="40">
        <v>498589</v>
      </c>
      <c r="H10" s="39" t="s">
        <v>93</v>
      </c>
      <c r="I10" s="40">
        <v>0.13749999999999998</v>
      </c>
      <c r="J10" s="39" t="s">
        <v>94</v>
      </c>
      <c r="K10" s="39">
        <v>1.1499999999999999</v>
      </c>
      <c r="L10" s="39" t="s">
        <v>95</v>
      </c>
      <c r="M10" s="39" t="s">
        <v>95</v>
      </c>
      <c r="N10" s="39" t="s">
        <v>153</v>
      </c>
      <c r="O10" s="39">
        <v>106.733</v>
      </c>
      <c r="P10" s="39">
        <v>350505</v>
      </c>
      <c r="Q10" s="39">
        <v>249550</v>
      </c>
      <c r="R10" s="39">
        <v>2153.58</v>
      </c>
      <c r="S10" s="39">
        <v>229400</v>
      </c>
      <c r="T10" s="38">
        <v>0</v>
      </c>
      <c r="U10" s="38">
        <v>728541</v>
      </c>
      <c r="V10" s="38">
        <v>1560000</v>
      </c>
      <c r="W10" s="38">
        <v>2140000</v>
      </c>
      <c r="X10" s="38">
        <v>0</v>
      </c>
      <c r="Y10" s="39">
        <v>0</v>
      </c>
      <c r="Z10" s="39">
        <v>0</v>
      </c>
      <c r="AA10" s="38">
        <v>3700000</v>
      </c>
      <c r="AB10" s="39">
        <v>16404.099999999999</v>
      </c>
      <c r="AC10" s="39">
        <v>0</v>
      </c>
      <c r="AD10" s="39">
        <v>0</v>
      </c>
      <c r="AE10" s="39">
        <v>0</v>
      </c>
      <c r="AF10" s="39">
        <v>0</v>
      </c>
      <c r="AG10" s="39">
        <v>5568.97</v>
      </c>
      <c r="AH10" s="39">
        <v>0</v>
      </c>
      <c r="AI10" s="39">
        <v>21973.1</v>
      </c>
      <c r="AJ10" s="39">
        <v>0</v>
      </c>
      <c r="AK10" s="39">
        <v>0</v>
      </c>
      <c r="AL10" s="39">
        <v>0</v>
      </c>
      <c r="AM10" s="39">
        <v>0</v>
      </c>
      <c r="AN10" s="39">
        <v>21973.1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5.1418200000000001</v>
      </c>
      <c r="BC10" s="39">
        <v>26.0215</v>
      </c>
      <c r="BD10" s="39">
        <v>12.396599999999999</v>
      </c>
      <c r="BE10" s="39">
        <v>0.27037800000000001</v>
      </c>
      <c r="BF10" s="39">
        <v>11.0686</v>
      </c>
      <c r="BG10" s="39">
        <v>1.6072200000000001</v>
      </c>
      <c r="BH10" s="39">
        <v>36.040999999999997</v>
      </c>
      <c r="BI10" s="39">
        <v>92.547200000000004</v>
      </c>
      <c r="BJ10" s="39">
        <v>109.03400000000001</v>
      </c>
      <c r="BK10" s="39">
        <v>0</v>
      </c>
      <c r="BL10" s="39">
        <v>0</v>
      </c>
      <c r="BM10" s="39">
        <v>0</v>
      </c>
      <c r="BN10" s="39">
        <v>201.58099999999999</v>
      </c>
      <c r="BO10" s="39">
        <v>194.83600000000001</v>
      </c>
      <c r="BP10" s="39">
        <v>6.7454499999999999</v>
      </c>
      <c r="BQ10" s="39">
        <v>0</v>
      </c>
      <c r="BR10" s="39">
        <v>0</v>
      </c>
      <c r="BT10" s="39">
        <v>0</v>
      </c>
      <c r="BU10" s="39">
        <v>0</v>
      </c>
      <c r="BW10" s="39">
        <v>0</v>
      </c>
      <c r="BX10" s="39" t="s">
        <v>95</v>
      </c>
      <c r="BY10" s="39" t="s">
        <v>95</v>
      </c>
      <c r="BZ10" s="39" t="s">
        <v>153</v>
      </c>
      <c r="CA10" s="39">
        <v>92.430300000000003</v>
      </c>
      <c r="CB10" s="39">
        <v>281111</v>
      </c>
      <c r="CC10" s="39">
        <v>393223</v>
      </c>
      <c r="CD10" s="39">
        <v>38999.1</v>
      </c>
      <c r="CE10" s="39">
        <v>102538</v>
      </c>
      <c r="CF10" s="39">
        <v>0</v>
      </c>
      <c r="CG10" s="39">
        <v>728544</v>
      </c>
      <c r="CH10" s="38">
        <v>1540000</v>
      </c>
      <c r="CI10" s="38">
        <v>2140000</v>
      </c>
      <c r="CJ10" s="39">
        <v>0</v>
      </c>
      <c r="CK10" s="39">
        <v>0</v>
      </c>
      <c r="CL10" s="39">
        <v>0</v>
      </c>
      <c r="CM10" s="38">
        <v>3680000</v>
      </c>
      <c r="CN10" s="39">
        <v>15761.4</v>
      </c>
      <c r="CO10" s="39">
        <v>0</v>
      </c>
      <c r="CP10" s="39">
        <v>0</v>
      </c>
      <c r="CQ10" s="39">
        <v>0</v>
      </c>
      <c r="CR10" s="39">
        <v>0</v>
      </c>
      <c r="CS10" s="39">
        <v>5567.39</v>
      </c>
      <c r="CT10" s="39">
        <v>0</v>
      </c>
      <c r="CU10" s="39">
        <v>21328.799999999999</v>
      </c>
      <c r="CV10" s="39">
        <v>0</v>
      </c>
      <c r="CW10" s="39">
        <v>0</v>
      </c>
      <c r="CX10" s="39">
        <v>0</v>
      </c>
      <c r="CY10" s="39">
        <v>0</v>
      </c>
      <c r="CZ10" s="39">
        <v>21328.799999999999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0</v>
      </c>
      <c r="DK10" s="39">
        <v>0</v>
      </c>
      <c r="DL10" s="39">
        <v>0</v>
      </c>
      <c r="DM10" s="39">
        <v>0</v>
      </c>
      <c r="DN10" s="39">
        <v>5.0274700000000001</v>
      </c>
      <c r="DO10" s="39">
        <v>22.3124</v>
      </c>
      <c r="DP10" s="39">
        <v>20.031700000000001</v>
      </c>
      <c r="DQ10" s="39">
        <v>3.0115500000000002</v>
      </c>
      <c r="DR10" s="39">
        <v>5.6728300000000003</v>
      </c>
      <c r="DS10" s="39">
        <v>1.60677</v>
      </c>
      <c r="DT10" s="39">
        <v>36.0411</v>
      </c>
      <c r="DU10" s="39">
        <v>93.703900000000004</v>
      </c>
      <c r="DV10" s="39">
        <v>109.03400000000001</v>
      </c>
      <c r="DW10" s="39">
        <v>0</v>
      </c>
      <c r="DX10" s="39">
        <v>0</v>
      </c>
      <c r="DY10" s="39">
        <v>0</v>
      </c>
      <c r="DZ10" s="39">
        <v>202.738</v>
      </c>
      <c r="EA10" s="39">
        <v>196.107</v>
      </c>
      <c r="EB10" s="39">
        <v>6.6311299999999997</v>
      </c>
      <c r="EC10" s="39">
        <v>0</v>
      </c>
      <c r="ED10" s="39">
        <v>0</v>
      </c>
      <c r="EF10" s="39">
        <v>0</v>
      </c>
      <c r="EG10" s="39">
        <v>1.25</v>
      </c>
      <c r="EH10" s="39" t="s">
        <v>154</v>
      </c>
      <c r="EI10" s="39">
        <v>0</v>
      </c>
      <c r="FJ10" s="39" t="s">
        <v>117</v>
      </c>
      <c r="FK10" s="39" t="s">
        <v>118</v>
      </c>
      <c r="FL10" s="39" t="s">
        <v>96</v>
      </c>
      <c r="FM10" s="39" t="s">
        <v>119</v>
      </c>
      <c r="FN10" s="39">
        <v>8.5</v>
      </c>
      <c r="FO10" s="39" t="s">
        <v>97</v>
      </c>
      <c r="FP10" s="39" t="s">
        <v>120</v>
      </c>
      <c r="FQ10" s="39" t="s">
        <v>152</v>
      </c>
    </row>
    <row r="11" spans="1:173" x14ac:dyDescent="0.25">
      <c r="B11" s="86">
        <v>43005.03125</v>
      </c>
      <c r="C11" s="39" t="s">
        <v>129</v>
      </c>
      <c r="D11" s="39">
        <v>418406</v>
      </c>
      <c r="E11" s="39" t="s">
        <v>98</v>
      </c>
      <c r="F11" s="39">
        <v>498589</v>
      </c>
      <c r="G11" s="40">
        <v>498589</v>
      </c>
      <c r="H11" s="39" t="s">
        <v>93</v>
      </c>
      <c r="I11" s="40">
        <v>0.22361111111111109</v>
      </c>
      <c r="J11" s="39" t="s">
        <v>94</v>
      </c>
      <c r="K11" s="39">
        <v>0.7</v>
      </c>
      <c r="L11" s="39" t="s">
        <v>95</v>
      </c>
      <c r="M11" s="39" t="s">
        <v>95</v>
      </c>
      <c r="N11" s="39" t="s">
        <v>155</v>
      </c>
      <c r="O11" s="39">
        <v>108.816</v>
      </c>
      <c r="P11" s="39">
        <v>355624</v>
      </c>
      <c r="Q11" s="39">
        <v>248146</v>
      </c>
      <c r="R11" s="39">
        <v>1972.53</v>
      </c>
      <c r="S11" s="39">
        <v>254147</v>
      </c>
      <c r="T11" s="38">
        <v>0</v>
      </c>
      <c r="U11" s="38">
        <v>728541</v>
      </c>
      <c r="V11" s="38">
        <v>1590000</v>
      </c>
      <c r="W11" s="38">
        <v>2140000</v>
      </c>
      <c r="X11" s="38">
        <v>0</v>
      </c>
      <c r="Y11" s="39">
        <v>0</v>
      </c>
      <c r="Z11" s="39">
        <v>0</v>
      </c>
      <c r="AA11" s="38">
        <v>3720000</v>
      </c>
      <c r="AB11" s="39">
        <v>16724.400000000001</v>
      </c>
      <c r="AC11" s="39">
        <v>0</v>
      </c>
      <c r="AD11" s="39">
        <v>0</v>
      </c>
      <c r="AE11" s="39">
        <v>0</v>
      </c>
      <c r="AF11" s="39">
        <v>0</v>
      </c>
      <c r="AG11" s="39">
        <v>5568.97</v>
      </c>
      <c r="AH11" s="39">
        <v>0</v>
      </c>
      <c r="AI11" s="39">
        <v>22293.3</v>
      </c>
      <c r="AJ11" s="39">
        <v>0</v>
      </c>
      <c r="AK11" s="39">
        <v>0</v>
      </c>
      <c r="AL11" s="39">
        <v>0</v>
      </c>
      <c r="AM11" s="39">
        <v>0</v>
      </c>
      <c r="AN11" s="39">
        <v>22293.3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5.2377399999999996</v>
      </c>
      <c r="BC11" s="39">
        <v>25.684999999999999</v>
      </c>
      <c r="BD11" s="39">
        <v>12.337199999999999</v>
      </c>
      <c r="BE11" s="39">
        <v>0.25187900000000002</v>
      </c>
      <c r="BF11" s="39">
        <v>11.835699999999999</v>
      </c>
      <c r="BG11" s="39">
        <v>1.6072200000000001</v>
      </c>
      <c r="BH11" s="39">
        <v>36.040999999999997</v>
      </c>
      <c r="BI11" s="39">
        <v>92.995699999999999</v>
      </c>
      <c r="BJ11" s="39">
        <v>109.03400000000001</v>
      </c>
      <c r="BK11" s="39">
        <v>0</v>
      </c>
      <c r="BL11" s="39">
        <v>0</v>
      </c>
      <c r="BM11" s="39">
        <v>0</v>
      </c>
      <c r="BN11" s="39">
        <v>202.03</v>
      </c>
      <c r="BO11" s="39">
        <v>195.18799999999999</v>
      </c>
      <c r="BP11" s="39">
        <v>6.8412899999999999</v>
      </c>
      <c r="BQ11" s="39">
        <v>0</v>
      </c>
      <c r="BR11" s="39">
        <v>0</v>
      </c>
      <c r="BT11" s="39">
        <v>0</v>
      </c>
      <c r="BU11" s="39">
        <v>0</v>
      </c>
      <c r="BW11" s="39">
        <v>0</v>
      </c>
      <c r="BX11" s="39" t="s">
        <v>95</v>
      </c>
      <c r="BY11" s="39" t="s">
        <v>95</v>
      </c>
      <c r="BZ11" s="39" t="s">
        <v>153</v>
      </c>
      <c r="CA11" s="39">
        <v>92.430300000000003</v>
      </c>
      <c r="CB11" s="39">
        <v>281111</v>
      </c>
      <c r="CC11" s="39">
        <v>393223</v>
      </c>
      <c r="CD11" s="39">
        <v>38999.1</v>
      </c>
      <c r="CE11" s="39">
        <v>102538</v>
      </c>
      <c r="CF11" s="39">
        <v>0</v>
      </c>
      <c r="CG11" s="39">
        <v>728544</v>
      </c>
      <c r="CH11" s="38">
        <v>1540000</v>
      </c>
      <c r="CI11" s="38">
        <v>2140000</v>
      </c>
      <c r="CJ11" s="39">
        <v>0</v>
      </c>
      <c r="CK11" s="39">
        <v>0</v>
      </c>
      <c r="CL11" s="39">
        <v>0</v>
      </c>
      <c r="CM11" s="38">
        <v>3680000</v>
      </c>
      <c r="CN11" s="39">
        <v>15761.4</v>
      </c>
      <c r="CO11" s="39">
        <v>0</v>
      </c>
      <c r="CP11" s="39">
        <v>0</v>
      </c>
      <c r="CQ11" s="39">
        <v>0</v>
      </c>
      <c r="CR11" s="39">
        <v>0</v>
      </c>
      <c r="CS11" s="39">
        <v>5567.39</v>
      </c>
      <c r="CT11" s="39">
        <v>0</v>
      </c>
      <c r="CU11" s="39">
        <v>21328.799999999999</v>
      </c>
      <c r="CV11" s="39">
        <v>0</v>
      </c>
      <c r="CW11" s="39">
        <v>0</v>
      </c>
      <c r="CX11" s="39">
        <v>0</v>
      </c>
      <c r="CY11" s="39">
        <v>0</v>
      </c>
      <c r="CZ11" s="39">
        <v>21328.799999999999</v>
      </c>
      <c r="DA11" s="39">
        <v>0</v>
      </c>
      <c r="DB11" s="39">
        <v>0</v>
      </c>
      <c r="DC11" s="39">
        <v>0</v>
      </c>
      <c r="DD11" s="39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39">
        <v>0</v>
      </c>
      <c r="DK11" s="39">
        <v>0</v>
      </c>
      <c r="DL11" s="39">
        <v>0</v>
      </c>
      <c r="DM11" s="39">
        <v>0</v>
      </c>
      <c r="DN11" s="39">
        <v>5.0274700000000001</v>
      </c>
      <c r="DO11" s="39">
        <v>22.3124</v>
      </c>
      <c r="DP11" s="39">
        <v>20.031700000000001</v>
      </c>
      <c r="DQ11" s="39">
        <v>3.0115500000000002</v>
      </c>
      <c r="DR11" s="39">
        <v>5.6728300000000003</v>
      </c>
      <c r="DS11" s="39">
        <v>1.60677</v>
      </c>
      <c r="DT11" s="39">
        <v>36.0411</v>
      </c>
      <c r="DU11" s="39">
        <v>93.703900000000004</v>
      </c>
      <c r="DV11" s="39">
        <v>109.03400000000001</v>
      </c>
      <c r="DW11" s="39">
        <v>0</v>
      </c>
      <c r="DX11" s="39">
        <v>0</v>
      </c>
      <c r="DY11" s="39">
        <v>0</v>
      </c>
      <c r="DZ11" s="39">
        <v>202.738</v>
      </c>
      <c r="EA11" s="39">
        <v>196.107</v>
      </c>
      <c r="EB11" s="39">
        <v>6.6311299999999997</v>
      </c>
      <c r="EC11" s="39">
        <v>0</v>
      </c>
      <c r="ED11" s="39">
        <v>0</v>
      </c>
      <c r="EF11" s="39">
        <v>0</v>
      </c>
      <c r="EG11" s="39">
        <v>1.25</v>
      </c>
      <c r="EH11" s="39" t="s">
        <v>154</v>
      </c>
      <c r="EI11" s="39">
        <v>0</v>
      </c>
      <c r="FJ11" s="39" t="s">
        <v>117</v>
      </c>
      <c r="FK11" s="39" t="s">
        <v>118</v>
      </c>
      <c r="FL11" s="39" t="s">
        <v>96</v>
      </c>
      <c r="FM11" s="39" t="s">
        <v>119</v>
      </c>
      <c r="FN11" s="39">
        <v>8.5</v>
      </c>
      <c r="FO11" s="39" t="s">
        <v>97</v>
      </c>
      <c r="FP11" s="39" t="s">
        <v>120</v>
      </c>
      <c r="FQ11" s="39" t="s">
        <v>152</v>
      </c>
    </row>
    <row r="12" spans="1:173" x14ac:dyDescent="0.25">
      <c r="B12" s="86">
        <v>43005.034722222219</v>
      </c>
      <c r="C12" s="39" t="s">
        <v>130</v>
      </c>
      <c r="D12" s="39">
        <v>418506</v>
      </c>
      <c r="E12" s="39" t="s">
        <v>98</v>
      </c>
      <c r="F12" s="39">
        <v>498589</v>
      </c>
      <c r="G12" s="40">
        <v>498589</v>
      </c>
      <c r="H12" s="39" t="s">
        <v>93</v>
      </c>
      <c r="I12" s="40">
        <v>0.22152777777777777</v>
      </c>
      <c r="J12" s="39" t="s">
        <v>94</v>
      </c>
      <c r="K12" s="39">
        <v>8.9700000000000006</v>
      </c>
      <c r="L12" s="39" t="s">
        <v>95</v>
      </c>
      <c r="M12" s="39" t="s">
        <v>95</v>
      </c>
      <c r="N12" s="39" t="s">
        <v>156</v>
      </c>
      <c r="O12" s="39">
        <v>110.905</v>
      </c>
      <c r="P12" s="39">
        <v>376382</v>
      </c>
      <c r="Q12" s="39">
        <v>246817</v>
      </c>
      <c r="R12" s="39">
        <v>2189.5</v>
      </c>
      <c r="S12" s="39">
        <v>248340</v>
      </c>
      <c r="T12" s="38">
        <v>0</v>
      </c>
      <c r="U12" s="38">
        <v>728541</v>
      </c>
      <c r="V12" s="38">
        <v>1600000</v>
      </c>
      <c r="W12" s="38">
        <v>2140000</v>
      </c>
      <c r="X12" s="38">
        <v>0</v>
      </c>
      <c r="Y12" s="39">
        <v>0</v>
      </c>
      <c r="Z12" s="39">
        <v>0</v>
      </c>
      <c r="AA12" s="38">
        <v>3740000</v>
      </c>
      <c r="AB12" s="39">
        <v>17045.400000000001</v>
      </c>
      <c r="AC12" s="39">
        <v>0</v>
      </c>
      <c r="AD12" s="39">
        <v>0</v>
      </c>
      <c r="AE12" s="39">
        <v>0</v>
      </c>
      <c r="AF12" s="39">
        <v>0</v>
      </c>
      <c r="AG12" s="39">
        <v>5568.98</v>
      </c>
      <c r="AH12" s="39">
        <v>0</v>
      </c>
      <c r="AI12" s="39">
        <v>22614.400000000001</v>
      </c>
      <c r="AJ12" s="39">
        <v>0</v>
      </c>
      <c r="AK12" s="39">
        <v>0</v>
      </c>
      <c r="AL12" s="39">
        <v>0</v>
      </c>
      <c r="AM12" s="39">
        <v>0</v>
      </c>
      <c r="AN12" s="39">
        <v>22614.400000000001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5.3341599999999998</v>
      </c>
      <c r="BC12" s="39">
        <v>19.144300000000001</v>
      </c>
      <c r="BD12" s="39">
        <v>12.2447</v>
      </c>
      <c r="BE12" s="39">
        <v>0.151671</v>
      </c>
      <c r="BF12" s="39">
        <v>10.216699999999999</v>
      </c>
      <c r="BG12" s="39">
        <v>1.6072299999999999</v>
      </c>
      <c r="BH12" s="39">
        <v>36.040999999999997</v>
      </c>
      <c r="BI12" s="39">
        <v>84.739800000000002</v>
      </c>
      <c r="BJ12" s="39">
        <v>109.03400000000001</v>
      </c>
      <c r="BK12" s="39">
        <v>0</v>
      </c>
      <c r="BL12" s="39">
        <v>0</v>
      </c>
      <c r="BM12" s="39">
        <v>0</v>
      </c>
      <c r="BN12" s="39">
        <v>193.774</v>
      </c>
      <c r="BO12" s="39">
        <v>186.83600000000001</v>
      </c>
      <c r="BP12" s="39">
        <v>6.9376499999999997</v>
      </c>
      <c r="BQ12" s="39">
        <v>0</v>
      </c>
      <c r="BR12" s="39">
        <v>0</v>
      </c>
      <c r="BT12" s="39">
        <v>0</v>
      </c>
      <c r="BU12" s="39">
        <v>0</v>
      </c>
      <c r="BW12" s="39">
        <v>0</v>
      </c>
      <c r="BX12" s="39" t="s">
        <v>95</v>
      </c>
      <c r="BY12" s="39" t="s">
        <v>95</v>
      </c>
      <c r="BZ12" s="39" t="s">
        <v>153</v>
      </c>
      <c r="CA12" s="39">
        <v>92.430300000000003</v>
      </c>
      <c r="CB12" s="39">
        <v>281111</v>
      </c>
      <c r="CC12" s="39">
        <v>393223</v>
      </c>
      <c r="CD12" s="39">
        <v>38999.1</v>
      </c>
      <c r="CE12" s="39">
        <v>102538</v>
      </c>
      <c r="CF12" s="39">
        <v>0</v>
      </c>
      <c r="CG12" s="39">
        <v>728544</v>
      </c>
      <c r="CH12" s="38">
        <v>1540000</v>
      </c>
      <c r="CI12" s="38">
        <v>2140000</v>
      </c>
      <c r="CJ12" s="39">
        <v>0</v>
      </c>
      <c r="CK12" s="39">
        <v>0</v>
      </c>
      <c r="CL12" s="39">
        <v>0</v>
      </c>
      <c r="CM12" s="38">
        <v>3680000</v>
      </c>
      <c r="CN12" s="39">
        <v>15761.4</v>
      </c>
      <c r="CO12" s="39">
        <v>0</v>
      </c>
      <c r="CP12" s="39">
        <v>0</v>
      </c>
      <c r="CQ12" s="39">
        <v>0</v>
      </c>
      <c r="CR12" s="39">
        <v>0</v>
      </c>
      <c r="CS12" s="39">
        <v>5567.39</v>
      </c>
      <c r="CT12" s="39">
        <v>0</v>
      </c>
      <c r="CU12" s="39">
        <v>21328.799999999999</v>
      </c>
      <c r="CV12" s="39">
        <v>0</v>
      </c>
      <c r="CW12" s="39">
        <v>0</v>
      </c>
      <c r="CX12" s="39">
        <v>0</v>
      </c>
      <c r="CY12" s="39">
        <v>0</v>
      </c>
      <c r="CZ12" s="39">
        <v>21328.799999999999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39">
        <v>0</v>
      </c>
      <c r="DK12" s="39">
        <v>0</v>
      </c>
      <c r="DL12" s="39">
        <v>0</v>
      </c>
      <c r="DM12" s="39">
        <v>0</v>
      </c>
      <c r="DN12" s="39">
        <v>5.0274700000000001</v>
      </c>
      <c r="DO12" s="39">
        <v>22.3124</v>
      </c>
      <c r="DP12" s="39">
        <v>20.031700000000001</v>
      </c>
      <c r="DQ12" s="39">
        <v>3.0115500000000002</v>
      </c>
      <c r="DR12" s="39">
        <v>5.6728300000000003</v>
      </c>
      <c r="DS12" s="39">
        <v>1.60677</v>
      </c>
      <c r="DT12" s="39">
        <v>36.0411</v>
      </c>
      <c r="DU12" s="39">
        <v>93.703900000000004</v>
      </c>
      <c r="DV12" s="39">
        <v>109.03400000000001</v>
      </c>
      <c r="DW12" s="39">
        <v>0</v>
      </c>
      <c r="DX12" s="39">
        <v>0</v>
      </c>
      <c r="DY12" s="39">
        <v>0</v>
      </c>
      <c r="DZ12" s="39">
        <v>202.738</v>
      </c>
      <c r="EA12" s="39">
        <v>196.107</v>
      </c>
      <c r="EB12" s="39">
        <v>6.6311299999999997</v>
      </c>
      <c r="EC12" s="39">
        <v>0</v>
      </c>
      <c r="ED12" s="39">
        <v>0</v>
      </c>
      <c r="EF12" s="39">
        <v>0</v>
      </c>
      <c r="EG12" s="39">
        <v>1.25</v>
      </c>
      <c r="EH12" s="39" t="s">
        <v>154</v>
      </c>
      <c r="EI12" s="39">
        <v>0</v>
      </c>
      <c r="FJ12" s="39" t="s">
        <v>117</v>
      </c>
      <c r="FK12" s="39" t="s">
        <v>118</v>
      </c>
      <c r="FL12" s="39" t="s">
        <v>96</v>
      </c>
      <c r="FM12" s="39" t="s">
        <v>119</v>
      </c>
      <c r="FN12" s="39">
        <v>8.5</v>
      </c>
      <c r="FO12" s="39" t="s">
        <v>97</v>
      </c>
      <c r="FP12" s="39" t="s">
        <v>120</v>
      </c>
      <c r="FQ12" s="39" t="s">
        <v>152</v>
      </c>
    </row>
    <row r="13" spans="1:173" x14ac:dyDescent="0.25">
      <c r="B13" s="86">
        <v>43005.038194444445</v>
      </c>
      <c r="C13" s="39" t="s">
        <v>133</v>
      </c>
      <c r="D13" s="39">
        <v>418606</v>
      </c>
      <c r="E13" s="39" t="s">
        <v>98</v>
      </c>
      <c r="F13" s="39">
        <v>498589</v>
      </c>
      <c r="G13" s="40">
        <v>498589</v>
      </c>
      <c r="H13" s="39" t="s">
        <v>93</v>
      </c>
      <c r="I13" s="40">
        <v>0.21875</v>
      </c>
      <c r="J13" s="39" t="s">
        <v>94</v>
      </c>
      <c r="K13" s="39">
        <v>8.9600000000000009</v>
      </c>
      <c r="L13" s="39" t="s">
        <v>95</v>
      </c>
      <c r="M13" s="39" t="s">
        <v>95</v>
      </c>
      <c r="N13" s="39" t="s">
        <v>156</v>
      </c>
      <c r="O13" s="39">
        <v>110.79</v>
      </c>
      <c r="P13" s="39">
        <v>376279</v>
      </c>
      <c r="Q13" s="39">
        <v>246868</v>
      </c>
      <c r="R13" s="39">
        <v>2188.88</v>
      </c>
      <c r="S13" s="39">
        <v>248312</v>
      </c>
      <c r="T13" s="38">
        <v>0</v>
      </c>
      <c r="U13" s="38">
        <v>728541</v>
      </c>
      <c r="V13" s="38">
        <v>1600000</v>
      </c>
      <c r="W13" s="38">
        <v>2140000</v>
      </c>
      <c r="X13" s="38">
        <v>0</v>
      </c>
      <c r="Y13" s="39">
        <v>0</v>
      </c>
      <c r="Z13" s="39">
        <v>0</v>
      </c>
      <c r="AA13" s="38">
        <v>3740000</v>
      </c>
      <c r="AB13" s="39">
        <v>17027.7</v>
      </c>
      <c r="AC13" s="39">
        <v>0</v>
      </c>
      <c r="AD13" s="39">
        <v>0</v>
      </c>
      <c r="AE13" s="39">
        <v>0</v>
      </c>
      <c r="AF13" s="39">
        <v>0</v>
      </c>
      <c r="AG13" s="39">
        <v>5568.98</v>
      </c>
      <c r="AH13" s="39">
        <v>0</v>
      </c>
      <c r="AI13" s="39">
        <v>22596.7</v>
      </c>
      <c r="AJ13" s="39">
        <v>0</v>
      </c>
      <c r="AK13" s="39">
        <v>0</v>
      </c>
      <c r="AL13" s="39">
        <v>0</v>
      </c>
      <c r="AM13" s="39">
        <v>0</v>
      </c>
      <c r="AN13" s="39">
        <v>22596.7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5.3289299999999997</v>
      </c>
      <c r="BC13" s="39">
        <v>19.1419</v>
      </c>
      <c r="BD13" s="39">
        <v>12.248100000000001</v>
      </c>
      <c r="BE13" s="39">
        <v>0.15166299999999999</v>
      </c>
      <c r="BF13" s="39">
        <v>10.2158</v>
      </c>
      <c r="BG13" s="39">
        <v>1.6072299999999999</v>
      </c>
      <c r="BH13" s="39">
        <v>36.040999999999997</v>
      </c>
      <c r="BI13" s="39">
        <v>84.7346</v>
      </c>
      <c r="BJ13" s="39">
        <v>109.03400000000001</v>
      </c>
      <c r="BK13" s="39">
        <v>0</v>
      </c>
      <c r="BL13" s="39">
        <v>0</v>
      </c>
      <c r="BM13" s="39">
        <v>0</v>
      </c>
      <c r="BN13" s="39">
        <v>193.76900000000001</v>
      </c>
      <c r="BO13" s="39">
        <v>186.83600000000001</v>
      </c>
      <c r="BP13" s="39">
        <v>6.9324300000000001</v>
      </c>
      <c r="BQ13" s="39">
        <v>0</v>
      </c>
      <c r="BR13" s="39">
        <v>0</v>
      </c>
      <c r="BT13" s="39">
        <v>0</v>
      </c>
      <c r="BU13" s="39">
        <v>0</v>
      </c>
      <c r="BW13" s="39">
        <v>0</v>
      </c>
      <c r="BX13" s="39" t="s">
        <v>95</v>
      </c>
      <c r="BY13" s="39" t="s">
        <v>95</v>
      </c>
      <c r="BZ13" s="39" t="s">
        <v>153</v>
      </c>
      <c r="CA13" s="39">
        <v>92.430300000000003</v>
      </c>
      <c r="CB13" s="39">
        <v>281111</v>
      </c>
      <c r="CC13" s="39">
        <v>393223</v>
      </c>
      <c r="CD13" s="39">
        <v>38999.1</v>
      </c>
      <c r="CE13" s="39">
        <v>102538</v>
      </c>
      <c r="CF13" s="39">
        <v>0</v>
      </c>
      <c r="CG13" s="39">
        <v>728544</v>
      </c>
      <c r="CH13" s="38">
        <v>1540000</v>
      </c>
      <c r="CI13" s="38">
        <v>2140000</v>
      </c>
      <c r="CJ13" s="39">
        <v>0</v>
      </c>
      <c r="CK13" s="39">
        <v>0</v>
      </c>
      <c r="CL13" s="39">
        <v>0</v>
      </c>
      <c r="CM13" s="38">
        <v>3680000</v>
      </c>
      <c r="CN13" s="39">
        <v>15761.4</v>
      </c>
      <c r="CO13" s="39">
        <v>0</v>
      </c>
      <c r="CP13" s="39">
        <v>0</v>
      </c>
      <c r="CQ13" s="39">
        <v>0</v>
      </c>
      <c r="CR13" s="39">
        <v>0</v>
      </c>
      <c r="CS13" s="39">
        <v>5567.39</v>
      </c>
      <c r="CT13" s="39">
        <v>0</v>
      </c>
      <c r="CU13" s="39">
        <v>21328.799999999999</v>
      </c>
      <c r="CV13" s="39">
        <v>0</v>
      </c>
      <c r="CW13" s="39">
        <v>0</v>
      </c>
      <c r="CX13" s="39">
        <v>0</v>
      </c>
      <c r="CY13" s="39">
        <v>0</v>
      </c>
      <c r="CZ13" s="39">
        <v>21328.799999999999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9">
        <v>0</v>
      </c>
      <c r="DL13" s="39">
        <v>0</v>
      </c>
      <c r="DM13" s="39">
        <v>0</v>
      </c>
      <c r="DN13" s="39">
        <v>5.0274700000000001</v>
      </c>
      <c r="DO13" s="39">
        <v>22.3124</v>
      </c>
      <c r="DP13" s="39">
        <v>20.031700000000001</v>
      </c>
      <c r="DQ13" s="39">
        <v>3.0115500000000002</v>
      </c>
      <c r="DR13" s="39">
        <v>5.6728300000000003</v>
      </c>
      <c r="DS13" s="39">
        <v>1.60677</v>
      </c>
      <c r="DT13" s="39">
        <v>36.0411</v>
      </c>
      <c r="DU13" s="39">
        <v>93.703900000000004</v>
      </c>
      <c r="DV13" s="39">
        <v>109.03400000000001</v>
      </c>
      <c r="DW13" s="39">
        <v>0</v>
      </c>
      <c r="DX13" s="39">
        <v>0</v>
      </c>
      <c r="DY13" s="39">
        <v>0</v>
      </c>
      <c r="DZ13" s="39">
        <v>202.738</v>
      </c>
      <c r="EA13" s="39">
        <v>196.107</v>
      </c>
      <c r="EB13" s="39">
        <v>6.6311299999999997</v>
      </c>
      <c r="EC13" s="39">
        <v>0</v>
      </c>
      <c r="ED13" s="39">
        <v>0</v>
      </c>
      <c r="EF13" s="39">
        <v>0</v>
      </c>
      <c r="EG13" s="39">
        <v>1.25</v>
      </c>
      <c r="EH13" s="39" t="s">
        <v>154</v>
      </c>
      <c r="EI13" s="39">
        <v>0</v>
      </c>
      <c r="FJ13" s="39" t="s">
        <v>117</v>
      </c>
      <c r="FK13" s="39" t="s">
        <v>118</v>
      </c>
      <c r="FL13" s="39" t="s">
        <v>96</v>
      </c>
      <c r="FM13" s="39" t="s">
        <v>119</v>
      </c>
      <c r="FN13" s="39">
        <v>8.5</v>
      </c>
      <c r="FO13" s="39" t="s">
        <v>97</v>
      </c>
      <c r="FP13" s="39" t="s">
        <v>120</v>
      </c>
      <c r="FQ13" s="39" t="s">
        <v>152</v>
      </c>
    </row>
    <row r="14" spans="1:173" x14ac:dyDescent="0.25">
      <c r="B14" s="86">
        <v>43005.042361111111</v>
      </c>
      <c r="C14" s="39" t="s">
        <v>134</v>
      </c>
      <c r="D14" s="39">
        <v>418706</v>
      </c>
      <c r="E14" s="39" t="s">
        <v>98</v>
      </c>
      <c r="F14" s="39">
        <v>498589</v>
      </c>
      <c r="G14" s="40">
        <v>498589</v>
      </c>
      <c r="H14" s="39" t="s">
        <v>93</v>
      </c>
      <c r="I14" s="40">
        <v>0.21597222222222223</v>
      </c>
      <c r="J14" s="39" t="s">
        <v>94</v>
      </c>
      <c r="K14" s="39">
        <v>8.8800000000000008</v>
      </c>
      <c r="L14" s="39" t="s">
        <v>95</v>
      </c>
      <c r="M14" s="39" t="s">
        <v>95</v>
      </c>
      <c r="N14" s="39" t="s">
        <v>156</v>
      </c>
      <c r="O14" s="39">
        <v>106.73</v>
      </c>
      <c r="P14" s="39">
        <v>378326</v>
      </c>
      <c r="Q14" s="39">
        <v>249711</v>
      </c>
      <c r="R14" s="39">
        <v>2218.65</v>
      </c>
      <c r="S14" s="39">
        <v>247690</v>
      </c>
      <c r="T14" s="38">
        <v>0</v>
      </c>
      <c r="U14" s="38">
        <v>728541</v>
      </c>
      <c r="V14" s="38">
        <v>1610000</v>
      </c>
      <c r="W14" s="38">
        <v>2140000</v>
      </c>
      <c r="X14" s="38">
        <v>0</v>
      </c>
      <c r="Y14" s="39">
        <v>0</v>
      </c>
      <c r="Z14" s="39">
        <v>0</v>
      </c>
      <c r="AA14" s="38">
        <v>3740000</v>
      </c>
      <c r="AB14" s="39">
        <v>16403.8</v>
      </c>
      <c r="AC14" s="39">
        <v>0</v>
      </c>
      <c r="AD14" s="39">
        <v>0</v>
      </c>
      <c r="AE14" s="39">
        <v>0</v>
      </c>
      <c r="AF14" s="39">
        <v>0</v>
      </c>
      <c r="AG14" s="39">
        <v>5568.97</v>
      </c>
      <c r="AH14" s="39">
        <v>0</v>
      </c>
      <c r="AI14" s="39">
        <v>21972.7</v>
      </c>
      <c r="AJ14" s="39">
        <v>0</v>
      </c>
      <c r="AK14" s="39">
        <v>0</v>
      </c>
      <c r="AL14" s="39">
        <v>0</v>
      </c>
      <c r="AM14" s="39">
        <v>0</v>
      </c>
      <c r="AN14" s="39">
        <v>21972.7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5.14175</v>
      </c>
      <c r="BC14" s="39">
        <v>19.2713</v>
      </c>
      <c r="BD14" s="39">
        <v>12.4146</v>
      </c>
      <c r="BE14" s="39">
        <v>0.15359900000000001</v>
      </c>
      <c r="BF14" s="39">
        <v>10.196300000000001</v>
      </c>
      <c r="BG14" s="39">
        <v>1.6072200000000001</v>
      </c>
      <c r="BH14" s="39">
        <v>36.040999999999997</v>
      </c>
      <c r="BI14" s="39">
        <v>84.825800000000001</v>
      </c>
      <c r="BJ14" s="39">
        <v>109.03400000000001</v>
      </c>
      <c r="BK14" s="39">
        <v>0</v>
      </c>
      <c r="BL14" s="39">
        <v>0</v>
      </c>
      <c r="BM14" s="39">
        <v>0</v>
      </c>
      <c r="BN14" s="39">
        <v>193.86</v>
      </c>
      <c r="BO14" s="39">
        <v>187.114</v>
      </c>
      <c r="BP14" s="39">
        <v>6.7453700000000003</v>
      </c>
      <c r="BQ14" s="39">
        <v>0</v>
      </c>
      <c r="BR14" s="39">
        <v>0</v>
      </c>
      <c r="BT14" s="39">
        <v>0</v>
      </c>
      <c r="BU14" s="39">
        <v>0</v>
      </c>
      <c r="BW14" s="39">
        <v>0</v>
      </c>
      <c r="BX14" s="39" t="s">
        <v>95</v>
      </c>
      <c r="BY14" s="39" t="s">
        <v>95</v>
      </c>
      <c r="BZ14" s="39" t="s">
        <v>153</v>
      </c>
      <c r="CA14" s="39">
        <v>92.430300000000003</v>
      </c>
      <c r="CB14" s="39">
        <v>281111</v>
      </c>
      <c r="CC14" s="39">
        <v>393223</v>
      </c>
      <c r="CD14" s="39">
        <v>38999.1</v>
      </c>
      <c r="CE14" s="39">
        <v>102538</v>
      </c>
      <c r="CF14" s="39">
        <v>0</v>
      </c>
      <c r="CG14" s="39">
        <v>728544</v>
      </c>
      <c r="CH14" s="38">
        <v>1540000</v>
      </c>
      <c r="CI14" s="38">
        <v>2140000</v>
      </c>
      <c r="CJ14" s="39">
        <v>0</v>
      </c>
      <c r="CK14" s="39">
        <v>0</v>
      </c>
      <c r="CL14" s="39">
        <v>0</v>
      </c>
      <c r="CM14" s="38">
        <v>3680000</v>
      </c>
      <c r="CN14" s="39">
        <v>15761.4</v>
      </c>
      <c r="CO14" s="39">
        <v>0</v>
      </c>
      <c r="CP14" s="39">
        <v>0</v>
      </c>
      <c r="CQ14" s="39">
        <v>0</v>
      </c>
      <c r="CR14" s="39">
        <v>0</v>
      </c>
      <c r="CS14" s="39">
        <v>5567.39</v>
      </c>
      <c r="CT14" s="39">
        <v>0</v>
      </c>
      <c r="CU14" s="39">
        <v>21328.799999999999</v>
      </c>
      <c r="CV14" s="39">
        <v>0</v>
      </c>
      <c r="CW14" s="39">
        <v>0</v>
      </c>
      <c r="CX14" s="39">
        <v>0</v>
      </c>
      <c r="CY14" s="39">
        <v>0</v>
      </c>
      <c r="CZ14" s="39">
        <v>21328.799999999999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39">
        <v>0</v>
      </c>
      <c r="DK14" s="39">
        <v>0</v>
      </c>
      <c r="DL14" s="39">
        <v>0</v>
      </c>
      <c r="DM14" s="39">
        <v>0</v>
      </c>
      <c r="DN14" s="39">
        <v>5.0274700000000001</v>
      </c>
      <c r="DO14" s="39">
        <v>22.3124</v>
      </c>
      <c r="DP14" s="39">
        <v>20.031700000000001</v>
      </c>
      <c r="DQ14" s="39">
        <v>3.0115500000000002</v>
      </c>
      <c r="DR14" s="39">
        <v>5.6728300000000003</v>
      </c>
      <c r="DS14" s="39">
        <v>1.60677</v>
      </c>
      <c r="DT14" s="39">
        <v>36.0411</v>
      </c>
      <c r="DU14" s="39">
        <v>93.703900000000004</v>
      </c>
      <c r="DV14" s="39">
        <v>109.03400000000001</v>
      </c>
      <c r="DW14" s="39">
        <v>0</v>
      </c>
      <c r="DX14" s="39">
        <v>0</v>
      </c>
      <c r="DY14" s="39">
        <v>0</v>
      </c>
      <c r="DZ14" s="39">
        <v>202.738</v>
      </c>
      <c r="EA14" s="39">
        <v>196.107</v>
      </c>
      <c r="EB14" s="39">
        <v>6.6311299999999997</v>
      </c>
      <c r="EC14" s="39">
        <v>0</v>
      </c>
      <c r="ED14" s="39">
        <v>0</v>
      </c>
      <c r="EF14" s="39">
        <v>0</v>
      </c>
      <c r="EG14" s="39">
        <v>1.25</v>
      </c>
      <c r="EH14" s="39" t="s">
        <v>154</v>
      </c>
      <c r="EI14" s="39">
        <v>0</v>
      </c>
      <c r="FJ14" s="39" t="s">
        <v>117</v>
      </c>
      <c r="FK14" s="39" t="s">
        <v>118</v>
      </c>
      <c r="FL14" s="39" t="s">
        <v>96</v>
      </c>
      <c r="FM14" s="39" t="s">
        <v>119</v>
      </c>
      <c r="FN14" s="39">
        <v>8.5</v>
      </c>
      <c r="FO14" s="39" t="s">
        <v>97</v>
      </c>
      <c r="FP14" s="39" t="s">
        <v>120</v>
      </c>
      <c r="FQ14" s="39" t="s">
        <v>152</v>
      </c>
    </row>
    <row r="15" spans="1:173" x14ac:dyDescent="0.25">
      <c r="B15" s="86">
        <v>43005.04583333333</v>
      </c>
      <c r="C15" s="39" t="s">
        <v>135</v>
      </c>
      <c r="D15" s="39">
        <v>418806</v>
      </c>
      <c r="E15" s="39" t="s">
        <v>98</v>
      </c>
      <c r="F15" s="39">
        <v>498589</v>
      </c>
      <c r="G15" s="40">
        <v>498589</v>
      </c>
      <c r="H15" s="39" t="s">
        <v>93</v>
      </c>
      <c r="I15" s="40">
        <v>0.21875</v>
      </c>
      <c r="J15" s="39" t="s">
        <v>94</v>
      </c>
      <c r="K15" s="39">
        <v>8.7200000000000006</v>
      </c>
      <c r="L15" s="39" t="s">
        <v>95</v>
      </c>
      <c r="M15" s="39" t="s">
        <v>95</v>
      </c>
      <c r="N15" s="39" t="s">
        <v>156</v>
      </c>
      <c r="O15" s="39">
        <v>115.027</v>
      </c>
      <c r="P15" s="39">
        <v>379280</v>
      </c>
      <c r="Q15" s="39">
        <v>245796</v>
      </c>
      <c r="R15" s="39">
        <v>2209.48</v>
      </c>
      <c r="S15" s="39">
        <v>249665</v>
      </c>
      <c r="T15" s="38">
        <v>0</v>
      </c>
      <c r="U15" s="38">
        <v>728541</v>
      </c>
      <c r="V15" s="38">
        <v>1610000</v>
      </c>
      <c r="W15" s="38">
        <v>2140000</v>
      </c>
      <c r="X15" s="38">
        <v>0</v>
      </c>
      <c r="Y15" s="39">
        <v>0</v>
      </c>
      <c r="Z15" s="39">
        <v>0</v>
      </c>
      <c r="AA15" s="38">
        <v>3740000</v>
      </c>
      <c r="AB15" s="39">
        <v>17678.8</v>
      </c>
      <c r="AC15" s="39">
        <v>0</v>
      </c>
      <c r="AD15" s="39">
        <v>0</v>
      </c>
      <c r="AE15" s="39">
        <v>0</v>
      </c>
      <c r="AF15" s="39">
        <v>0</v>
      </c>
      <c r="AG15" s="39">
        <v>5568.99</v>
      </c>
      <c r="AH15" s="39">
        <v>0</v>
      </c>
      <c r="AI15" s="39">
        <v>23247.8</v>
      </c>
      <c r="AJ15" s="39">
        <v>0</v>
      </c>
      <c r="AK15" s="39">
        <v>0</v>
      </c>
      <c r="AL15" s="39">
        <v>0</v>
      </c>
      <c r="AM15" s="39">
        <v>0</v>
      </c>
      <c r="AN15" s="39">
        <v>23247.8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5.5152799999999997</v>
      </c>
      <c r="BC15" s="39">
        <v>19.221900000000002</v>
      </c>
      <c r="BD15" s="39">
        <v>12.171099999999999</v>
      </c>
      <c r="BE15" s="39">
        <v>0.15209700000000001</v>
      </c>
      <c r="BF15" s="39">
        <v>10.2675</v>
      </c>
      <c r="BG15" s="39">
        <v>1.6072299999999999</v>
      </c>
      <c r="BH15" s="39">
        <v>36.040999999999997</v>
      </c>
      <c r="BI15" s="39">
        <v>84.976100000000002</v>
      </c>
      <c r="BJ15" s="39">
        <v>109.03400000000001</v>
      </c>
      <c r="BK15" s="39">
        <v>0</v>
      </c>
      <c r="BL15" s="39">
        <v>0</v>
      </c>
      <c r="BM15" s="39">
        <v>0</v>
      </c>
      <c r="BN15" s="39">
        <v>194.01</v>
      </c>
      <c r="BO15" s="39">
        <v>186.89099999999999</v>
      </c>
      <c r="BP15" s="39">
        <v>7.1186299999999996</v>
      </c>
      <c r="BQ15" s="39">
        <v>0</v>
      </c>
      <c r="BR15" s="39">
        <v>0</v>
      </c>
      <c r="BT15" s="39">
        <v>0</v>
      </c>
      <c r="BU15" s="39">
        <v>1</v>
      </c>
      <c r="BV15" s="39" t="s">
        <v>105</v>
      </c>
      <c r="BW15" s="39">
        <v>0</v>
      </c>
      <c r="BX15" s="39" t="s">
        <v>95</v>
      </c>
      <c r="BY15" s="39" t="s">
        <v>95</v>
      </c>
      <c r="BZ15" s="39" t="s">
        <v>153</v>
      </c>
      <c r="CA15" s="39">
        <v>92.430300000000003</v>
      </c>
      <c r="CB15" s="39">
        <v>281111</v>
      </c>
      <c r="CC15" s="39">
        <v>393223</v>
      </c>
      <c r="CD15" s="39">
        <v>38999.1</v>
      </c>
      <c r="CE15" s="39">
        <v>102538</v>
      </c>
      <c r="CF15" s="39">
        <v>0</v>
      </c>
      <c r="CG15" s="39">
        <v>728544</v>
      </c>
      <c r="CH15" s="38">
        <v>1540000</v>
      </c>
      <c r="CI15" s="38">
        <v>2140000</v>
      </c>
      <c r="CJ15" s="39">
        <v>0</v>
      </c>
      <c r="CK15" s="39">
        <v>0</v>
      </c>
      <c r="CL15" s="39">
        <v>0</v>
      </c>
      <c r="CM15" s="38">
        <v>3680000</v>
      </c>
      <c r="CN15" s="39">
        <v>15761.4</v>
      </c>
      <c r="CO15" s="39">
        <v>0</v>
      </c>
      <c r="CP15" s="39">
        <v>0</v>
      </c>
      <c r="CQ15" s="39">
        <v>0</v>
      </c>
      <c r="CR15" s="39">
        <v>0</v>
      </c>
      <c r="CS15" s="39">
        <v>5567.39</v>
      </c>
      <c r="CT15" s="39">
        <v>0</v>
      </c>
      <c r="CU15" s="39">
        <v>21328.799999999999</v>
      </c>
      <c r="CV15" s="39">
        <v>0</v>
      </c>
      <c r="CW15" s="39">
        <v>0</v>
      </c>
      <c r="CX15" s="39">
        <v>0</v>
      </c>
      <c r="CY15" s="39">
        <v>0</v>
      </c>
      <c r="CZ15" s="39">
        <v>21328.799999999999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39">
        <v>0</v>
      </c>
      <c r="DK15" s="39">
        <v>0</v>
      </c>
      <c r="DL15" s="39">
        <v>0</v>
      </c>
      <c r="DM15" s="39">
        <v>0</v>
      </c>
      <c r="DN15" s="39">
        <v>5.0274700000000001</v>
      </c>
      <c r="DO15" s="39">
        <v>22.3124</v>
      </c>
      <c r="DP15" s="39">
        <v>20.031700000000001</v>
      </c>
      <c r="DQ15" s="39">
        <v>3.0115500000000002</v>
      </c>
      <c r="DR15" s="39">
        <v>5.6728300000000003</v>
      </c>
      <c r="DS15" s="39">
        <v>1.60677</v>
      </c>
      <c r="DT15" s="39">
        <v>36.0411</v>
      </c>
      <c r="DU15" s="39">
        <v>93.703900000000004</v>
      </c>
      <c r="DV15" s="39">
        <v>109.03400000000001</v>
      </c>
      <c r="DW15" s="39">
        <v>0</v>
      </c>
      <c r="DX15" s="39">
        <v>0</v>
      </c>
      <c r="DY15" s="39">
        <v>0</v>
      </c>
      <c r="DZ15" s="39">
        <v>202.738</v>
      </c>
      <c r="EA15" s="39">
        <v>196.107</v>
      </c>
      <c r="EB15" s="39">
        <v>6.6311299999999997</v>
      </c>
      <c r="EC15" s="39">
        <v>0</v>
      </c>
      <c r="ED15" s="39">
        <v>0</v>
      </c>
      <c r="EF15" s="39">
        <v>0</v>
      </c>
      <c r="EG15" s="39">
        <v>1.25</v>
      </c>
      <c r="EH15" s="39" t="s">
        <v>154</v>
      </c>
      <c r="EI15" s="39">
        <v>0</v>
      </c>
      <c r="FJ15" s="39" t="s">
        <v>117</v>
      </c>
      <c r="FK15" s="39" t="s">
        <v>118</v>
      </c>
      <c r="FL15" s="39" t="s">
        <v>96</v>
      </c>
      <c r="FM15" s="39" t="s">
        <v>119</v>
      </c>
      <c r="FN15" s="39">
        <v>8.5</v>
      </c>
      <c r="FO15" s="39" t="s">
        <v>97</v>
      </c>
      <c r="FP15" s="39" t="s">
        <v>120</v>
      </c>
      <c r="FQ15" s="39" t="s">
        <v>152</v>
      </c>
    </row>
    <row r="16" spans="1:173" x14ac:dyDescent="0.25">
      <c r="B16" s="86">
        <v>43005.049305555556</v>
      </c>
      <c r="C16" s="39" t="s">
        <v>136</v>
      </c>
      <c r="D16" s="39">
        <v>418906</v>
      </c>
      <c r="E16" s="39" t="s">
        <v>98</v>
      </c>
      <c r="F16" s="39">
        <v>498589</v>
      </c>
      <c r="G16" s="40">
        <v>498589</v>
      </c>
      <c r="H16" s="39" t="s">
        <v>93</v>
      </c>
      <c r="I16" s="40">
        <v>0.22500000000000001</v>
      </c>
      <c r="J16" s="39" t="s">
        <v>94</v>
      </c>
      <c r="K16" s="39">
        <v>8.98</v>
      </c>
      <c r="L16" s="39" t="s">
        <v>95</v>
      </c>
      <c r="M16" s="39" t="s">
        <v>95</v>
      </c>
      <c r="N16" s="39" t="s">
        <v>156</v>
      </c>
      <c r="O16" s="39">
        <v>110.003</v>
      </c>
      <c r="P16" s="39">
        <v>376327</v>
      </c>
      <c r="Q16" s="39">
        <v>247265</v>
      </c>
      <c r="R16" s="39">
        <v>2208.14</v>
      </c>
      <c r="S16" s="39">
        <v>247945</v>
      </c>
      <c r="T16" s="38">
        <v>0</v>
      </c>
      <c r="U16" s="38">
        <v>728541</v>
      </c>
      <c r="V16" s="38">
        <v>1600000</v>
      </c>
      <c r="W16" s="38">
        <v>2140000</v>
      </c>
      <c r="X16" s="38">
        <v>0</v>
      </c>
      <c r="Y16" s="39">
        <v>0</v>
      </c>
      <c r="Z16" s="39">
        <v>0</v>
      </c>
      <c r="AA16" s="38">
        <v>3740000</v>
      </c>
      <c r="AB16" s="39">
        <v>16906.8</v>
      </c>
      <c r="AC16" s="39">
        <v>0</v>
      </c>
      <c r="AD16" s="39">
        <v>0</v>
      </c>
      <c r="AE16" s="39">
        <v>0</v>
      </c>
      <c r="AF16" s="39">
        <v>0</v>
      </c>
      <c r="AG16" s="39">
        <v>5568.98</v>
      </c>
      <c r="AH16" s="39">
        <v>0</v>
      </c>
      <c r="AI16" s="39">
        <v>22475.8</v>
      </c>
      <c r="AJ16" s="39">
        <v>0</v>
      </c>
      <c r="AK16" s="39">
        <v>0</v>
      </c>
      <c r="AL16" s="39">
        <v>0</v>
      </c>
      <c r="AM16" s="39">
        <v>0</v>
      </c>
      <c r="AN16" s="39">
        <v>22475.8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5.2929500000000003</v>
      </c>
      <c r="BC16" s="39">
        <v>19.1557</v>
      </c>
      <c r="BD16" s="39">
        <v>12.272</v>
      </c>
      <c r="BE16" s="39">
        <v>0.152448</v>
      </c>
      <c r="BF16" s="39">
        <v>10.202999999999999</v>
      </c>
      <c r="BG16" s="39">
        <v>1.6072299999999999</v>
      </c>
      <c r="BH16" s="39">
        <v>36.040999999999997</v>
      </c>
      <c r="BI16" s="39">
        <v>84.724400000000003</v>
      </c>
      <c r="BJ16" s="39">
        <v>109.03400000000001</v>
      </c>
      <c r="BK16" s="39">
        <v>0</v>
      </c>
      <c r="BL16" s="39">
        <v>0</v>
      </c>
      <c r="BM16" s="39">
        <v>0</v>
      </c>
      <c r="BN16" s="39">
        <v>193.75800000000001</v>
      </c>
      <c r="BO16" s="39">
        <v>186.86199999999999</v>
      </c>
      <c r="BP16" s="39">
        <v>6.8964699999999999</v>
      </c>
      <c r="BQ16" s="39">
        <v>0</v>
      </c>
      <c r="BR16" s="39">
        <v>0</v>
      </c>
      <c r="BT16" s="39">
        <v>0</v>
      </c>
      <c r="BU16" s="39">
        <v>0</v>
      </c>
      <c r="BW16" s="39">
        <v>0</v>
      </c>
      <c r="BX16" s="39" t="s">
        <v>95</v>
      </c>
      <c r="BY16" s="39" t="s">
        <v>95</v>
      </c>
      <c r="BZ16" s="39" t="s">
        <v>153</v>
      </c>
      <c r="CA16" s="39">
        <v>92.430300000000003</v>
      </c>
      <c r="CB16" s="39">
        <v>281111</v>
      </c>
      <c r="CC16" s="39">
        <v>393223</v>
      </c>
      <c r="CD16" s="39">
        <v>38999.1</v>
      </c>
      <c r="CE16" s="39">
        <v>102538</v>
      </c>
      <c r="CF16" s="39">
        <v>0</v>
      </c>
      <c r="CG16" s="39">
        <v>728544</v>
      </c>
      <c r="CH16" s="38">
        <v>1540000</v>
      </c>
      <c r="CI16" s="38">
        <v>2140000</v>
      </c>
      <c r="CJ16" s="39">
        <v>0</v>
      </c>
      <c r="CK16" s="39">
        <v>0</v>
      </c>
      <c r="CL16" s="39">
        <v>0</v>
      </c>
      <c r="CM16" s="38">
        <v>3680000</v>
      </c>
      <c r="CN16" s="39">
        <v>15761.4</v>
      </c>
      <c r="CO16" s="39">
        <v>0</v>
      </c>
      <c r="CP16" s="39">
        <v>0</v>
      </c>
      <c r="CQ16" s="39">
        <v>0</v>
      </c>
      <c r="CR16" s="39">
        <v>0</v>
      </c>
      <c r="CS16" s="39">
        <v>5567.39</v>
      </c>
      <c r="CT16" s="39">
        <v>0</v>
      </c>
      <c r="CU16" s="39">
        <v>21328.799999999999</v>
      </c>
      <c r="CV16" s="39">
        <v>0</v>
      </c>
      <c r="CW16" s="39">
        <v>0</v>
      </c>
      <c r="CX16" s="39">
        <v>0</v>
      </c>
      <c r="CY16" s="39">
        <v>0</v>
      </c>
      <c r="CZ16" s="39">
        <v>21328.799999999999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39">
        <v>0</v>
      </c>
      <c r="DK16" s="39">
        <v>0</v>
      </c>
      <c r="DL16" s="39">
        <v>0</v>
      </c>
      <c r="DM16" s="39">
        <v>0</v>
      </c>
      <c r="DN16" s="39">
        <v>5.0274700000000001</v>
      </c>
      <c r="DO16" s="39">
        <v>22.3124</v>
      </c>
      <c r="DP16" s="39">
        <v>20.031700000000001</v>
      </c>
      <c r="DQ16" s="39">
        <v>3.0115500000000002</v>
      </c>
      <c r="DR16" s="39">
        <v>5.6728300000000003</v>
      </c>
      <c r="DS16" s="39">
        <v>1.60677</v>
      </c>
      <c r="DT16" s="39">
        <v>36.0411</v>
      </c>
      <c r="DU16" s="39">
        <v>93.703900000000004</v>
      </c>
      <c r="DV16" s="39">
        <v>109.03400000000001</v>
      </c>
      <c r="DW16" s="39">
        <v>0</v>
      </c>
      <c r="DX16" s="39">
        <v>0</v>
      </c>
      <c r="DY16" s="39">
        <v>0</v>
      </c>
      <c r="DZ16" s="39">
        <v>202.738</v>
      </c>
      <c r="EA16" s="39">
        <v>196.107</v>
      </c>
      <c r="EB16" s="39">
        <v>6.6311299999999997</v>
      </c>
      <c r="EC16" s="39">
        <v>0</v>
      </c>
      <c r="ED16" s="39">
        <v>0</v>
      </c>
      <c r="EF16" s="39">
        <v>0</v>
      </c>
      <c r="EG16" s="39">
        <v>1.25</v>
      </c>
      <c r="EH16" s="39" t="s">
        <v>154</v>
      </c>
      <c r="EI16" s="39">
        <v>0</v>
      </c>
      <c r="FJ16" s="39" t="s">
        <v>117</v>
      </c>
      <c r="FK16" s="39" t="s">
        <v>118</v>
      </c>
      <c r="FL16" s="39" t="s">
        <v>96</v>
      </c>
      <c r="FM16" s="39" t="s">
        <v>119</v>
      </c>
      <c r="FN16" s="39">
        <v>8.5</v>
      </c>
      <c r="FO16" s="39" t="s">
        <v>97</v>
      </c>
      <c r="FP16" s="39" t="s">
        <v>120</v>
      </c>
      <c r="FQ16" s="39" t="s">
        <v>152</v>
      </c>
    </row>
    <row r="17" spans="1:173" x14ac:dyDescent="0.25">
      <c r="B17" s="86">
        <v>43005.054861111108</v>
      </c>
      <c r="C17" s="39" t="s">
        <v>131</v>
      </c>
      <c r="D17" s="39">
        <v>419006</v>
      </c>
      <c r="E17" s="39" t="s">
        <v>98</v>
      </c>
      <c r="F17" s="39">
        <v>498589</v>
      </c>
      <c r="G17" s="40">
        <v>498589</v>
      </c>
      <c r="H17" s="39" t="s">
        <v>93</v>
      </c>
      <c r="I17" s="40">
        <v>0.32222222222222224</v>
      </c>
      <c r="J17" s="39" t="s">
        <v>99</v>
      </c>
      <c r="K17" s="39">
        <v>-7.76</v>
      </c>
      <c r="L17" s="39" t="s">
        <v>95</v>
      </c>
      <c r="M17" s="39" t="s">
        <v>95</v>
      </c>
      <c r="N17" s="39" t="s">
        <v>157</v>
      </c>
      <c r="O17" s="39">
        <v>158.74199999999999</v>
      </c>
      <c r="P17" s="39">
        <v>495481</v>
      </c>
      <c r="Q17" s="39">
        <v>302450</v>
      </c>
      <c r="R17" s="39">
        <v>3477.03</v>
      </c>
      <c r="S17" s="39">
        <v>226777</v>
      </c>
      <c r="T17" s="38">
        <v>0</v>
      </c>
      <c r="U17" s="38">
        <v>728541</v>
      </c>
      <c r="V17" s="38">
        <v>1760000</v>
      </c>
      <c r="W17" s="38">
        <v>2140000</v>
      </c>
      <c r="X17" s="38">
        <v>0</v>
      </c>
      <c r="Y17" s="39">
        <v>0</v>
      </c>
      <c r="Z17" s="39">
        <v>0</v>
      </c>
      <c r="AA17" s="38">
        <v>3890000</v>
      </c>
      <c r="AB17" s="39">
        <v>24220</v>
      </c>
      <c r="AC17" s="39">
        <v>0</v>
      </c>
      <c r="AD17" s="39">
        <v>0</v>
      </c>
      <c r="AE17" s="39">
        <v>0</v>
      </c>
      <c r="AF17" s="39">
        <v>0</v>
      </c>
      <c r="AG17" s="39">
        <v>5568.97</v>
      </c>
      <c r="AH17" s="39">
        <v>0</v>
      </c>
      <c r="AI17" s="39">
        <v>29789</v>
      </c>
      <c r="AJ17" s="39">
        <v>0</v>
      </c>
      <c r="AK17" s="39">
        <v>0</v>
      </c>
      <c r="AL17" s="39">
        <v>0</v>
      </c>
      <c r="AM17" s="39">
        <v>0</v>
      </c>
      <c r="AN17" s="39">
        <v>29789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7.3120700000000003</v>
      </c>
      <c r="BC17" s="39">
        <v>31.658200000000001</v>
      </c>
      <c r="BD17" s="39">
        <v>14.255699999999999</v>
      </c>
      <c r="BE17" s="39">
        <v>0.33616099999999999</v>
      </c>
      <c r="BF17" s="39">
        <v>10.241</v>
      </c>
      <c r="BG17" s="39">
        <v>1.6072200000000001</v>
      </c>
      <c r="BH17" s="39">
        <v>36.040999999999997</v>
      </c>
      <c r="BI17" s="39">
        <v>101.45099999999999</v>
      </c>
      <c r="BJ17" s="39">
        <v>109.03400000000001</v>
      </c>
      <c r="BK17" s="39">
        <v>0</v>
      </c>
      <c r="BL17" s="39">
        <v>0</v>
      </c>
      <c r="BM17" s="39">
        <v>0</v>
      </c>
      <c r="BN17" s="39">
        <v>210.48500000000001</v>
      </c>
      <c r="BO17" s="39">
        <v>201.572</v>
      </c>
      <c r="BP17" s="39">
        <v>8.9131499999999999</v>
      </c>
      <c r="BQ17" s="39">
        <v>0</v>
      </c>
      <c r="BR17" s="39">
        <v>276</v>
      </c>
      <c r="BS17" s="39" t="s">
        <v>106</v>
      </c>
      <c r="BT17" s="39">
        <v>1</v>
      </c>
      <c r="BU17" s="39">
        <v>0.75</v>
      </c>
      <c r="BV17" s="39" t="s">
        <v>107</v>
      </c>
      <c r="BW17" s="39">
        <v>0</v>
      </c>
      <c r="BX17" s="39" t="s">
        <v>95</v>
      </c>
      <c r="BY17" s="39" t="s">
        <v>95</v>
      </c>
      <c r="BZ17" s="39" t="s">
        <v>153</v>
      </c>
      <c r="CA17" s="39">
        <v>92.430300000000003</v>
      </c>
      <c r="CB17" s="39">
        <v>281111</v>
      </c>
      <c r="CC17" s="39">
        <v>393223</v>
      </c>
      <c r="CD17" s="39">
        <v>38999.1</v>
      </c>
      <c r="CE17" s="39">
        <v>102538</v>
      </c>
      <c r="CF17" s="39">
        <v>0</v>
      </c>
      <c r="CG17" s="39">
        <v>728544</v>
      </c>
      <c r="CH17" s="38">
        <v>1540000</v>
      </c>
      <c r="CI17" s="38">
        <v>2140000</v>
      </c>
      <c r="CJ17" s="39">
        <v>0</v>
      </c>
      <c r="CK17" s="39">
        <v>0</v>
      </c>
      <c r="CL17" s="39">
        <v>0</v>
      </c>
      <c r="CM17" s="38">
        <v>3680000</v>
      </c>
      <c r="CN17" s="39">
        <v>15761.4</v>
      </c>
      <c r="CO17" s="39">
        <v>0</v>
      </c>
      <c r="CP17" s="39">
        <v>0</v>
      </c>
      <c r="CQ17" s="39">
        <v>0</v>
      </c>
      <c r="CR17" s="39">
        <v>0</v>
      </c>
      <c r="CS17" s="39">
        <v>5567.39</v>
      </c>
      <c r="CT17" s="39">
        <v>0</v>
      </c>
      <c r="CU17" s="39">
        <v>21328.799999999999</v>
      </c>
      <c r="CV17" s="39">
        <v>0</v>
      </c>
      <c r="CW17" s="39">
        <v>0</v>
      </c>
      <c r="CX17" s="39">
        <v>0</v>
      </c>
      <c r="CY17" s="39">
        <v>0</v>
      </c>
      <c r="CZ17" s="39">
        <v>21328.799999999999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39">
        <v>0</v>
      </c>
      <c r="DK17" s="39">
        <v>0</v>
      </c>
      <c r="DL17" s="39">
        <v>0</v>
      </c>
      <c r="DM17" s="39">
        <v>0</v>
      </c>
      <c r="DN17" s="39">
        <v>5.0274700000000001</v>
      </c>
      <c r="DO17" s="39">
        <v>22.3124</v>
      </c>
      <c r="DP17" s="39">
        <v>20.031700000000001</v>
      </c>
      <c r="DQ17" s="39">
        <v>3.0115500000000002</v>
      </c>
      <c r="DR17" s="39">
        <v>5.6728300000000003</v>
      </c>
      <c r="DS17" s="39">
        <v>1.60677</v>
      </c>
      <c r="DT17" s="39">
        <v>36.0411</v>
      </c>
      <c r="DU17" s="39">
        <v>93.703900000000004</v>
      </c>
      <c r="DV17" s="39">
        <v>109.03400000000001</v>
      </c>
      <c r="DW17" s="39">
        <v>0</v>
      </c>
      <c r="DX17" s="39">
        <v>0</v>
      </c>
      <c r="DY17" s="39">
        <v>0</v>
      </c>
      <c r="DZ17" s="39">
        <v>202.738</v>
      </c>
      <c r="EA17" s="39">
        <v>196.107</v>
      </c>
      <c r="EB17" s="39">
        <v>6.6311299999999997</v>
      </c>
      <c r="EC17" s="39">
        <v>0</v>
      </c>
      <c r="ED17" s="39">
        <v>0</v>
      </c>
      <c r="EF17" s="39">
        <v>0</v>
      </c>
      <c r="EG17" s="39">
        <v>1.25</v>
      </c>
      <c r="EH17" s="39" t="s">
        <v>154</v>
      </c>
      <c r="EI17" s="39">
        <v>0</v>
      </c>
      <c r="FJ17" s="39" t="s">
        <v>117</v>
      </c>
      <c r="FK17" s="39" t="s">
        <v>118</v>
      </c>
      <c r="FL17" s="39" t="s">
        <v>96</v>
      </c>
      <c r="FM17" s="39" t="s">
        <v>119</v>
      </c>
      <c r="FN17" s="39">
        <v>8.5</v>
      </c>
      <c r="FO17" s="39" t="s">
        <v>97</v>
      </c>
      <c r="FP17" s="39" t="s">
        <v>120</v>
      </c>
      <c r="FQ17" s="39" t="s">
        <v>152</v>
      </c>
    </row>
    <row r="18" spans="1:173" x14ac:dyDescent="0.25">
      <c r="B18" s="86">
        <v>43005.05972222222</v>
      </c>
      <c r="C18" s="39" t="s">
        <v>132</v>
      </c>
      <c r="D18" s="39">
        <v>419106</v>
      </c>
      <c r="E18" s="39" t="s">
        <v>98</v>
      </c>
      <c r="F18" s="39">
        <v>498589</v>
      </c>
      <c r="G18" s="40">
        <v>498589</v>
      </c>
      <c r="H18" s="39" t="s">
        <v>93</v>
      </c>
      <c r="I18" s="40">
        <v>0.26458333333333334</v>
      </c>
      <c r="J18" s="39" t="s">
        <v>99</v>
      </c>
      <c r="K18" s="39">
        <v>-9.92</v>
      </c>
      <c r="L18" s="39" t="s">
        <v>95</v>
      </c>
      <c r="M18" s="39" t="s">
        <v>95</v>
      </c>
      <c r="N18" s="39" t="s">
        <v>158</v>
      </c>
      <c r="O18" s="39">
        <v>158.11099999999999</v>
      </c>
      <c r="P18" s="39">
        <v>491920</v>
      </c>
      <c r="Q18" s="39">
        <v>302482</v>
      </c>
      <c r="R18" s="39">
        <v>3071.36</v>
      </c>
      <c r="S18" s="39">
        <v>261896</v>
      </c>
      <c r="T18" s="38">
        <v>0</v>
      </c>
      <c r="U18" s="38">
        <v>728541</v>
      </c>
      <c r="V18" s="38">
        <v>1790000</v>
      </c>
      <c r="W18" s="38">
        <v>2140000</v>
      </c>
      <c r="X18" s="38">
        <v>0</v>
      </c>
      <c r="Y18" s="39">
        <v>0</v>
      </c>
      <c r="Z18" s="39">
        <v>0</v>
      </c>
      <c r="AA18" s="38">
        <v>3920000</v>
      </c>
      <c r="AB18" s="39">
        <v>24135.5</v>
      </c>
      <c r="AC18" s="39">
        <v>0</v>
      </c>
      <c r="AD18" s="39">
        <v>0</v>
      </c>
      <c r="AE18" s="39">
        <v>0</v>
      </c>
      <c r="AF18" s="39">
        <v>0</v>
      </c>
      <c r="AG18" s="39">
        <v>5568.98</v>
      </c>
      <c r="AH18" s="39">
        <v>0</v>
      </c>
      <c r="AI18" s="39">
        <v>29704.5</v>
      </c>
      <c r="AJ18" s="39">
        <v>0</v>
      </c>
      <c r="AK18" s="39">
        <v>0</v>
      </c>
      <c r="AL18" s="39">
        <v>0</v>
      </c>
      <c r="AM18" s="39">
        <v>0</v>
      </c>
      <c r="AN18" s="39">
        <v>29704.5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7.2751900000000003</v>
      </c>
      <c r="BC18" s="39">
        <v>32.244900000000001</v>
      </c>
      <c r="BD18" s="39">
        <v>14.253399999999999</v>
      </c>
      <c r="BE18" s="39">
        <v>0.314556</v>
      </c>
      <c r="BF18" s="39">
        <v>11.8871</v>
      </c>
      <c r="BG18" s="39">
        <v>1.6072200000000001</v>
      </c>
      <c r="BH18" s="39">
        <v>36.040999999999997</v>
      </c>
      <c r="BI18" s="39">
        <v>103.623</v>
      </c>
      <c r="BJ18" s="39">
        <v>109.03400000000001</v>
      </c>
      <c r="BK18" s="39">
        <v>0</v>
      </c>
      <c r="BL18" s="39">
        <v>0</v>
      </c>
      <c r="BM18" s="39">
        <v>0</v>
      </c>
      <c r="BN18" s="39">
        <v>212.65700000000001</v>
      </c>
      <c r="BO18" s="39">
        <v>203.78100000000001</v>
      </c>
      <c r="BP18" s="39">
        <v>8.8762100000000004</v>
      </c>
      <c r="BQ18" s="39">
        <v>0</v>
      </c>
      <c r="BR18" s="39">
        <v>234</v>
      </c>
      <c r="BS18" s="39" t="s">
        <v>106</v>
      </c>
      <c r="BT18" s="39">
        <v>2</v>
      </c>
      <c r="BU18" s="39">
        <v>22</v>
      </c>
      <c r="BV18" s="39" t="s">
        <v>107</v>
      </c>
      <c r="BW18" s="39">
        <v>0</v>
      </c>
      <c r="BX18" s="39" t="s">
        <v>95</v>
      </c>
      <c r="BY18" s="39" t="s">
        <v>95</v>
      </c>
      <c r="BZ18" s="39" t="s">
        <v>153</v>
      </c>
      <c r="CA18" s="39">
        <v>92.430300000000003</v>
      </c>
      <c r="CB18" s="39">
        <v>281111</v>
      </c>
      <c r="CC18" s="39">
        <v>393223</v>
      </c>
      <c r="CD18" s="39">
        <v>38999.1</v>
      </c>
      <c r="CE18" s="39">
        <v>102538</v>
      </c>
      <c r="CF18" s="39">
        <v>0</v>
      </c>
      <c r="CG18" s="39">
        <v>728544</v>
      </c>
      <c r="CH18" s="38">
        <v>1540000</v>
      </c>
      <c r="CI18" s="38">
        <v>2140000</v>
      </c>
      <c r="CJ18" s="39">
        <v>0</v>
      </c>
      <c r="CK18" s="39">
        <v>0</v>
      </c>
      <c r="CL18" s="39">
        <v>0</v>
      </c>
      <c r="CM18" s="38">
        <v>3680000</v>
      </c>
      <c r="CN18" s="39">
        <v>15761.4</v>
      </c>
      <c r="CO18" s="39">
        <v>0</v>
      </c>
      <c r="CP18" s="39">
        <v>0</v>
      </c>
      <c r="CQ18" s="39">
        <v>0</v>
      </c>
      <c r="CR18" s="39">
        <v>0</v>
      </c>
      <c r="CS18" s="39">
        <v>5567.39</v>
      </c>
      <c r="CT18" s="39">
        <v>0</v>
      </c>
      <c r="CU18" s="39">
        <v>21328.799999999999</v>
      </c>
      <c r="CV18" s="39">
        <v>0</v>
      </c>
      <c r="CW18" s="39">
        <v>0</v>
      </c>
      <c r="CX18" s="39">
        <v>0</v>
      </c>
      <c r="CY18" s="39">
        <v>0</v>
      </c>
      <c r="CZ18" s="39">
        <v>21328.799999999999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39">
        <v>0</v>
      </c>
      <c r="DK18" s="39">
        <v>0</v>
      </c>
      <c r="DL18" s="39">
        <v>0</v>
      </c>
      <c r="DM18" s="39">
        <v>0</v>
      </c>
      <c r="DN18" s="39">
        <v>5.0274700000000001</v>
      </c>
      <c r="DO18" s="39">
        <v>22.3124</v>
      </c>
      <c r="DP18" s="39">
        <v>20.031700000000001</v>
      </c>
      <c r="DQ18" s="39">
        <v>3.0115500000000002</v>
      </c>
      <c r="DR18" s="39">
        <v>5.6728300000000003</v>
      </c>
      <c r="DS18" s="39">
        <v>1.60677</v>
      </c>
      <c r="DT18" s="39">
        <v>36.0411</v>
      </c>
      <c r="DU18" s="39">
        <v>93.703900000000004</v>
      </c>
      <c r="DV18" s="39">
        <v>109.03400000000001</v>
      </c>
      <c r="DW18" s="39">
        <v>0</v>
      </c>
      <c r="DX18" s="39">
        <v>0</v>
      </c>
      <c r="DY18" s="39">
        <v>0</v>
      </c>
      <c r="DZ18" s="39">
        <v>202.738</v>
      </c>
      <c r="EA18" s="39">
        <v>196.107</v>
      </c>
      <c r="EB18" s="39">
        <v>6.6311299999999997</v>
      </c>
      <c r="EC18" s="39">
        <v>0</v>
      </c>
      <c r="ED18" s="39">
        <v>0</v>
      </c>
      <c r="EF18" s="39">
        <v>0</v>
      </c>
      <c r="EG18" s="39">
        <v>1.25</v>
      </c>
      <c r="EH18" s="39" t="s">
        <v>154</v>
      </c>
      <c r="EI18" s="39">
        <v>0</v>
      </c>
      <c r="FJ18" s="39" t="s">
        <v>117</v>
      </c>
      <c r="FK18" s="39" t="s">
        <v>118</v>
      </c>
      <c r="FL18" s="39" t="s">
        <v>96</v>
      </c>
      <c r="FM18" s="39" t="s">
        <v>119</v>
      </c>
      <c r="FN18" s="39">
        <v>8.5</v>
      </c>
      <c r="FO18" s="39" t="s">
        <v>97</v>
      </c>
      <c r="FP18" s="39" t="s">
        <v>120</v>
      </c>
      <c r="FQ18" s="39" t="s">
        <v>152</v>
      </c>
    </row>
    <row r="19" spans="1:173" x14ac:dyDescent="0.25">
      <c r="B19" s="86">
        <v>43005.05972222222</v>
      </c>
      <c r="C19" s="39" t="s">
        <v>124</v>
      </c>
      <c r="D19" s="39">
        <v>500015</v>
      </c>
      <c r="E19" s="39" t="s">
        <v>100</v>
      </c>
      <c r="F19" s="39">
        <v>24563.1</v>
      </c>
      <c r="G19" s="40">
        <v>24692.3</v>
      </c>
      <c r="H19" s="39" t="s">
        <v>93</v>
      </c>
      <c r="I19" s="40">
        <v>3.5416666666666666E-2</v>
      </c>
      <c r="J19" s="39" t="s">
        <v>99</v>
      </c>
      <c r="K19" s="39">
        <v>-41.45</v>
      </c>
      <c r="L19" s="39" t="s">
        <v>95</v>
      </c>
      <c r="M19" s="39" t="s">
        <v>95</v>
      </c>
      <c r="N19" s="39" t="s">
        <v>159</v>
      </c>
      <c r="O19" s="39">
        <v>0</v>
      </c>
      <c r="P19" s="39">
        <v>89740.7</v>
      </c>
      <c r="Q19" s="39">
        <v>73369.899999999994</v>
      </c>
      <c r="R19" s="39">
        <v>0</v>
      </c>
      <c r="S19" s="39">
        <v>0</v>
      </c>
      <c r="T19" s="39">
        <v>0</v>
      </c>
      <c r="U19" s="39">
        <v>58788</v>
      </c>
      <c r="V19" s="39">
        <v>221899</v>
      </c>
      <c r="W19" s="39">
        <v>77659.399999999994</v>
      </c>
      <c r="X19" s="39">
        <v>0</v>
      </c>
      <c r="Y19" s="39">
        <v>202.15199999999999</v>
      </c>
      <c r="Z19" s="39">
        <v>0</v>
      </c>
      <c r="AA19" s="39">
        <v>299760</v>
      </c>
      <c r="AB19" s="39">
        <v>102.91200000000001</v>
      </c>
      <c r="AC19" s="39">
        <v>0</v>
      </c>
      <c r="AD19" s="39">
        <v>0</v>
      </c>
      <c r="AE19" s="39">
        <v>0</v>
      </c>
      <c r="AF19" s="39">
        <v>0</v>
      </c>
      <c r="AG19" s="39">
        <v>504.08800000000002</v>
      </c>
      <c r="AH19" s="39">
        <v>0</v>
      </c>
      <c r="AI19" s="39">
        <v>607</v>
      </c>
      <c r="AJ19" s="39">
        <v>0</v>
      </c>
      <c r="AK19" s="39">
        <v>0</v>
      </c>
      <c r="AL19" s="39">
        <v>0</v>
      </c>
      <c r="AM19" s="39">
        <v>0</v>
      </c>
      <c r="AN19" s="39">
        <v>607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0.70894599999999997</v>
      </c>
      <c r="BC19" s="39">
        <v>122.226</v>
      </c>
      <c r="BD19" s="39">
        <v>69.2988</v>
      </c>
      <c r="BE19" s="39">
        <v>0</v>
      </c>
      <c r="BF19" s="39">
        <v>0</v>
      </c>
      <c r="BG19" s="39">
        <v>2.9764699999999999</v>
      </c>
      <c r="BH19" s="39">
        <v>57.645299999999999</v>
      </c>
      <c r="BI19" s="39">
        <v>252.85599999999999</v>
      </c>
      <c r="BJ19" s="39">
        <v>77.584199999999996</v>
      </c>
      <c r="BK19" s="39">
        <v>0</v>
      </c>
      <c r="BL19" s="39">
        <v>0.19678100000000001</v>
      </c>
      <c r="BM19" s="39">
        <v>0</v>
      </c>
      <c r="BN19" s="39">
        <v>330.637</v>
      </c>
      <c r="BO19" s="39">
        <v>326.95100000000002</v>
      </c>
      <c r="BP19" s="39">
        <v>3.6854100000000001</v>
      </c>
      <c r="BQ19" s="39">
        <v>0</v>
      </c>
      <c r="BR19" s="39">
        <v>0</v>
      </c>
      <c r="BT19" s="39">
        <v>0</v>
      </c>
      <c r="BU19" s="39">
        <v>0</v>
      </c>
      <c r="BW19" s="39">
        <v>0</v>
      </c>
      <c r="BX19" s="39" t="s">
        <v>95</v>
      </c>
      <c r="BY19" s="39" t="s">
        <v>95</v>
      </c>
      <c r="BZ19" s="39" t="s">
        <v>160</v>
      </c>
      <c r="CA19" s="39">
        <v>2.1434600000000001</v>
      </c>
      <c r="CB19" s="39">
        <v>99366.399999999994</v>
      </c>
      <c r="CC19" s="39">
        <v>17499.400000000001</v>
      </c>
      <c r="CD19" s="39">
        <v>0</v>
      </c>
      <c r="CE19" s="39">
        <v>601.51400000000001</v>
      </c>
      <c r="CF19" s="39">
        <v>0</v>
      </c>
      <c r="CG19" s="39">
        <v>56504.6</v>
      </c>
      <c r="CH19" s="39">
        <v>173974</v>
      </c>
      <c r="CI19" s="39">
        <v>77659.399999999994</v>
      </c>
      <c r="CJ19" s="39">
        <v>0</v>
      </c>
      <c r="CK19" s="39">
        <v>424.5</v>
      </c>
      <c r="CL19" s="39">
        <v>0</v>
      </c>
      <c r="CM19" s="39">
        <v>252058</v>
      </c>
      <c r="CN19" s="39">
        <v>371.16899999999998</v>
      </c>
      <c r="CO19" s="39">
        <v>0</v>
      </c>
      <c r="CP19" s="39">
        <v>0</v>
      </c>
      <c r="CQ19" s="39">
        <v>0</v>
      </c>
      <c r="CR19" s="39">
        <v>0</v>
      </c>
      <c r="CS19" s="39">
        <v>547.34500000000003</v>
      </c>
      <c r="CT19" s="39">
        <v>0</v>
      </c>
      <c r="CU19" s="39">
        <v>918.51400000000001</v>
      </c>
      <c r="CV19" s="39">
        <v>0</v>
      </c>
      <c r="CW19" s="39">
        <v>0</v>
      </c>
      <c r="CX19" s="39">
        <v>0</v>
      </c>
      <c r="CY19" s="39">
        <v>0</v>
      </c>
      <c r="CZ19" s="39">
        <v>918.51400000000001</v>
      </c>
      <c r="DA19" s="39">
        <v>0</v>
      </c>
      <c r="DB19" s="39">
        <v>0</v>
      </c>
      <c r="DC19" s="39">
        <v>0</v>
      </c>
      <c r="DD19" s="39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39">
        <v>0</v>
      </c>
      <c r="DK19" s="39">
        <v>0</v>
      </c>
      <c r="DL19" s="39">
        <v>0</v>
      </c>
      <c r="DM19" s="39">
        <v>0</v>
      </c>
      <c r="DN19" s="39">
        <v>2.6236000000000002</v>
      </c>
      <c r="DO19" s="39">
        <v>131.548</v>
      </c>
      <c r="DP19" s="39">
        <v>18.027000000000001</v>
      </c>
      <c r="DQ19" s="39">
        <v>0</v>
      </c>
      <c r="DR19" s="39">
        <v>0.42315000000000003</v>
      </c>
      <c r="DS19" s="39">
        <v>3.2312699999999999</v>
      </c>
      <c r="DT19" s="39">
        <v>55.572099999999999</v>
      </c>
      <c r="DU19" s="39">
        <v>211.42500000000001</v>
      </c>
      <c r="DV19" s="39">
        <v>77.584199999999996</v>
      </c>
      <c r="DW19" s="39">
        <v>0</v>
      </c>
      <c r="DX19" s="39">
        <v>0.42273300000000003</v>
      </c>
      <c r="DY19" s="39">
        <v>0</v>
      </c>
      <c r="DZ19" s="39">
        <v>289.43200000000002</v>
      </c>
      <c r="EA19" s="39">
        <v>283.57900000000001</v>
      </c>
      <c r="EB19" s="39">
        <v>5.8533600000000003</v>
      </c>
      <c r="EC19" s="39">
        <v>0</v>
      </c>
      <c r="ED19" s="39">
        <v>0</v>
      </c>
      <c r="EF19" s="39">
        <v>0</v>
      </c>
      <c r="EG19" s="39">
        <v>0</v>
      </c>
      <c r="EI19" s="39">
        <v>0</v>
      </c>
      <c r="FJ19" s="39" t="s">
        <v>117</v>
      </c>
      <c r="FK19" s="39" t="s">
        <v>118</v>
      </c>
      <c r="FL19" s="39" t="s">
        <v>96</v>
      </c>
      <c r="FM19" s="39" t="s">
        <v>119</v>
      </c>
      <c r="FN19" s="39">
        <v>8.5</v>
      </c>
      <c r="FO19" s="39" t="s">
        <v>97</v>
      </c>
      <c r="FP19" s="39" t="s">
        <v>120</v>
      </c>
      <c r="FQ19" s="39" t="s">
        <v>152</v>
      </c>
    </row>
    <row r="20" spans="1:173" x14ac:dyDescent="0.25">
      <c r="B20" s="86">
        <v>43005.060416666667</v>
      </c>
      <c r="C20" s="39" t="s">
        <v>137</v>
      </c>
      <c r="D20" s="39">
        <v>519215</v>
      </c>
      <c r="E20" s="39" t="s">
        <v>100</v>
      </c>
      <c r="F20" s="39">
        <v>24563.1</v>
      </c>
      <c r="G20" s="40">
        <v>24692.3</v>
      </c>
      <c r="H20" s="39" t="s">
        <v>93</v>
      </c>
      <c r="I20" s="40">
        <v>3.5416666666666666E-2</v>
      </c>
      <c r="J20" s="39" t="s">
        <v>99</v>
      </c>
      <c r="K20" s="39">
        <v>-44</v>
      </c>
      <c r="L20" s="39" t="s">
        <v>95</v>
      </c>
      <c r="M20" s="39" t="s">
        <v>95</v>
      </c>
      <c r="N20" s="39" t="s">
        <v>161</v>
      </c>
      <c r="O20" s="39">
        <v>0</v>
      </c>
      <c r="P20" s="39">
        <v>89740.7</v>
      </c>
      <c r="Q20" s="39">
        <v>73780.899999999994</v>
      </c>
      <c r="R20" s="39">
        <v>0</v>
      </c>
      <c r="S20" s="39">
        <v>0</v>
      </c>
      <c r="T20" s="39">
        <v>6096.96</v>
      </c>
      <c r="U20" s="39">
        <v>58788</v>
      </c>
      <c r="V20" s="39">
        <v>228407</v>
      </c>
      <c r="W20" s="39">
        <v>77659.399999999994</v>
      </c>
      <c r="X20" s="39">
        <v>0</v>
      </c>
      <c r="Y20" s="39">
        <v>202.15199999999999</v>
      </c>
      <c r="Z20" s="39">
        <v>0</v>
      </c>
      <c r="AA20" s="39">
        <v>306268</v>
      </c>
      <c r="AB20" s="39">
        <v>102.91200000000001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102.91200000000001</v>
      </c>
      <c r="AJ20" s="39">
        <v>0</v>
      </c>
      <c r="AK20" s="39">
        <v>0</v>
      </c>
      <c r="AL20" s="39">
        <v>0</v>
      </c>
      <c r="AM20" s="39">
        <v>0</v>
      </c>
      <c r="AN20" s="39">
        <v>102.91200000000001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0.70894599999999997</v>
      </c>
      <c r="BC20" s="39">
        <v>122.226</v>
      </c>
      <c r="BD20" s="39">
        <v>69.633399999999995</v>
      </c>
      <c r="BE20" s="39">
        <v>0</v>
      </c>
      <c r="BF20" s="39">
        <v>0</v>
      </c>
      <c r="BG20" s="39">
        <v>5.2402699999999998</v>
      </c>
      <c r="BH20" s="39">
        <v>57.645299999999999</v>
      </c>
      <c r="BI20" s="39">
        <v>255.45400000000001</v>
      </c>
      <c r="BJ20" s="39">
        <v>77.584199999999996</v>
      </c>
      <c r="BK20" s="39">
        <v>0</v>
      </c>
      <c r="BL20" s="39">
        <v>0.19678100000000001</v>
      </c>
      <c r="BM20" s="39">
        <v>0</v>
      </c>
      <c r="BN20" s="39">
        <v>333.23500000000001</v>
      </c>
      <c r="BO20" s="39">
        <v>332.52600000000001</v>
      </c>
      <c r="BP20" s="39">
        <v>0.70894599999999997</v>
      </c>
      <c r="BQ20" s="39">
        <v>0</v>
      </c>
      <c r="BR20" s="39">
        <v>0</v>
      </c>
      <c r="BT20" s="39">
        <v>0</v>
      </c>
      <c r="BU20" s="39">
        <v>0</v>
      </c>
      <c r="BW20" s="39">
        <v>0</v>
      </c>
      <c r="BX20" s="39" t="s">
        <v>95</v>
      </c>
      <c r="BY20" s="39" t="s">
        <v>95</v>
      </c>
      <c r="BZ20" s="39" t="s">
        <v>160</v>
      </c>
      <c r="CA20" s="39">
        <v>2.1434600000000001</v>
      </c>
      <c r="CB20" s="39">
        <v>99366.399999999994</v>
      </c>
      <c r="CC20" s="39">
        <v>17499.400000000001</v>
      </c>
      <c r="CD20" s="39">
        <v>0</v>
      </c>
      <c r="CE20" s="39">
        <v>601.51400000000001</v>
      </c>
      <c r="CF20" s="39">
        <v>0</v>
      </c>
      <c r="CG20" s="39">
        <v>56504.6</v>
      </c>
      <c r="CH20" s="39">
        <v>173974</v>
      </c>
      <c r="CI20" s="39">
        <v>77659.399999999994</v>
      </c>
      <c r="CJ20" s="39">
        <v>0</v>
      </c>
      <c r="CK20" s="39">
        <v>424.5</v>
      </c>
      <c r="CL20" s="39">
        <v>0</v>
      </c>
      <c r="CM20" s="39">
        <v>252058</v>
      </c>
      <c r="CN20" s="39">
        <v>371.16899999999998</v>
      </c>
      <c r="CO20" s="39">
        <v>0</v>
      </c>
      <c r="CP20" s="39">
        <v>0</v>
      </c>
      <c r="CQ20" s="39">
        <v>0</v>
      </c>
      <c r="CR20" s="39">
        <v>0</v>
      </c>
      <c r="CS20" s="39">
        <v>554.36</v>
      </c>
      <c r="CT20" s="39">
        <v>0</v>
      </c>
      <c r="CU20" s="39">
        <v>925.529</v>
      </c>
      <c r="CV20" s="39">
        <v>0</v>
      </c>
      <c r="CW20" s="39">
        <v>0</v>
      </c>
      <c r="CX20" s="39">
        <v>0</v>
      </c>
      <c r="CY20" s="39">
        <v>0</v>
      </c>
      <c r="CZ20" s="39">
        <v>925.529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39">
        <v>0</v>
      </c>
      <c r="DK20" s="39">
        <v>0</v>
      </c>
      <c r="DL20" s="39">
        <v>0</v>
      </c>
      <c r="DM20" s="39">
        <v>0</v>
      </c>
      <c r="DN20" s="39">
        <v>2.6236000000000002</v>
      </c>
      <c r="DO20" s="39">
        <v>131.548</v>
      </c>
      <c r="DP20" s="39">
        <v>18.027000000000001</v>
      </c>
      <c r="DQ20" s="39">
        <v>0</v>
      </c>
      <c r="DR20" s="39">
        <v>0.42315000000000003</v>
      </c>
      <c r="DS20" s="39">
        <v>3.2723</v>
      </c>
      <c r="DT20" s="39">
        <v>55.572099999999999</v>
      </c>
      <c r="DU20" s="39">
        <v>211.46600000000001</v>
      </c>
      <c r="DV20" s="39">
        <v>77.584199999999996</v>
      </c>
      <c r="DW20" s="39">
        <v>0</v>
      </c>
      <c r="DX20" s="39">
        <v>0.42273300000000003</v>
      </c>
      <c r="DY20" s="39">
        <v>0</v>
      </c>
      <c r="DZ20" s="39">
        <v>289.47300000000001</v>
      </c>
      <c r="EA20" s="39">
        <v>283.57900000000001</v>
      </c>
      <c r="EB20" s="39">
        <v>5.8943899999999996</v>
      </c>
      <c r="EC20" s="39">
        <v>0</v>
      </c>
      <c r="ED20" s="39">
        <v>0</v>
      </c>
      <c r="EF20" s="39">
        <v>0</v>
      </c>
      <c r="EG20" s="39">
        <v>0</v>
      </c>
      <c r="EI20" s="39">
        <v>0</v>
      </c>
      <c r="FJ20" s="39" t="s">
        <v>117</v>
      </c>
      <c r="FK20" s="39" t="s">
        <v>118</v>
      </c>
      <c r="FL20" s="39" t="s">
        <v>96</v>
      </c>
      <c r="FM20" s="39" t="s">
        <v>119</v>
      </c>
      <c r="FN20" s="39">
        <v>8.5</v>
      </c>
      <c r="FO20" s="39" t="s">
        <v>97</v>
      </c>
      <c r="FP20" s="39" t="s">
        <v>120</v>
      </c>
      <c r="FQ20" s="39" t="s">
        <v>152</v>
      </c>
    </row>
    <row r="21" spans="1:173" x14ac:dyDescent="0.25">
      <c r="B21" s="86">
        <v>43005.061111111114</v>
      </c>
      <c r="C21" s="39" t="s">
        <v>138</v>
      </c>
      <c r="D21" s="39">
        <v>519315</v>
      </c>
      <c r="E21" s="39" t="s">
        <v>100</v>
      </c>
      <c r="F21" s="39">
        <v>24563.1</v>
      </c>
      <c r="G21" s="40">
        <v>24692.3</v>
      </c>
      <c r="H21" s="39" t="s">
        <v>93</v>
      </c>
      <c r="I21" s="40">
        <v>3.5416666666666666E-2</v>
      </c>
      <c r="J21" s="39" t="s">
        <v>99</v>
      </c>
      <c r="K21" s="39">
        <v>-42.33</v>
      </c>
      <c r="L21" s="39" t="s">
        <v>95</v>
      </c>
      <c r="M21" s="39" t="s">
        <v>95</v>
      </c>
      <c r="N21" s="39" t="s">
        <v>161</v>
      </c>
      <c r="O21" s="39">
        <v>0</v>
      </c>
      <c r="P21" s="39">
        <v>89740.7</v>
      </c>
      <c r="Q21" s="39">
        <v>73654.8</v>
      </c>
      <c r="R21" s="39">
        <v>0</v>
      </c>
      <c r="S21" s="39">
        <v>0</v>
      </c>
      <c r="T21" s="39">
        <v>4239.24</v>
      </c>
      <c r="U21" s="39">
        <v>58788</v>
      </c>
      <c r="V21" s="39">
        <v>226423</v>
      </c>
      <c r="W21" s="39">
        <v>77659.399999999994</v>
      </c>
      <c r="X21" s="39">
        <v>0</v>
      </c>
      <c r="Y21" s="39">
        <v>202.15199999999999</v>
      </c>
      <c r="Z21" s="39">
        <v>0</v>
      </c>
      <c r="AA21" s="39">
        <v>304284</v>
      </c>
      <c r="AB21" s="39">
        <v>102.91200000000001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102.91200000000001</v>
      </c>
      <c r="AJ21" s="39">
        <v>0</v>
      </c>
      <c r="AK21" s="39">
        <v>0</v>
      </c>
      <c r="AL21" s="39">
        <v>0</v>
      </c>
      <c r="AM21" s="39">
        <v>0</v>
      </c>
      <c r="AN21" s="39">
        <v>102.91200000000001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0.70894599999999997</v>
      </c>
      <c r="BC21" s="39">
        <v>122.226</v>
      </c>
      <c r="BD21" s="39">
        <v>69.531899999999993</v>
      </c>
      <c r="BE21" s="39">
        <v>0</v>
      </c>
      <c r="BF21" s="39">
        <v>0</v>
      </c>
      <c r="BG21" s="39">
        <v>3.6661299999999999</v>
      </c>
      <c r="BH21" s="39">
        <v>57.645299999999999</v>
      </c>
      <c r="BI21" s="39">
        <v>253.77799999999999</v>
      </c>
      <c r="BJ21" s="39">
        <v>77.584199999999996</v>
      </c>
      <c r="BK21" s="39">
        <v>0</v>
      </c>
      <c r="BL21" s="39">
        <v>0.19678100000000001</v>
      </c>
      <c r="BM21" s="39">
        <v>0</v>
      </c>
      <c r="BN21" s="39">
        <v>331.55900000000003</v>
      </c>
      <c r="BO21" s="39">
        <v>330.85</v>
      </c>
      <c r="BP21" s="39">
        <v>0.70894599999999997</v>
      </c>
      <c r="BQ21" s="39">
        <v>0</v>
      </c>
      <c r="BR21" s="39">
        <v>0</v>
      </c>
      <c r="BT21" s="39">
        <v>0</v>
      </c>
      <c r="BU21" s="39">
        <v>0</v>
      </c>
      <c r="BW21" s="39">
        <v>0</v>
      </c>
      <c r="BX21" s="39" t="s">
        <v>95</v>
      </c>
      <c r="BY21" s="39" t="s">
        <v>95</v>
      </c>
      <c r="BZ21" s="39" t="s">
        <v>160</v>
      </c>
      <c r="CA21" s="39">
        <v>2.1434600000000001</v>
      </c>
      <c r="CB21" s="39">
        <v>99366.399999999994</v>
      </c>
      <c r="CC21" s="39">
        <v>17499.400000000001</v>
      </c>
      <c r="CD21" s="39">
        <v>0</v>
      </c>
      <c r="CE21" s="39">
        <v>601.51400000000001</v>
      </c>
      <c r="CF21" s="39">
        <v>0</v>
      </c>
      <c r="CG21" s="39">
        <v>56504.6</v>
      </c>
      <c r="CH21" s="39">
        <v>173974</v>
      </c>
      <c r="CI21" s="39">
        <v>77659.399999999994</v>
      </c>
      <c r="CJ21" s="39">
        <v>0</v>
      </c>
      <c r="CK21" s="39">
        <v>424.5</v>
      </c>
      <c r="CL21" s="39">
        <v>0</v>
      </c>
      <c r="CM21" s="39">
        <v>252058</v>
      </c>
      <c r="CN21" s="39">
        <v>371.16899999999998</v>
      </c>
      <c r="CO21" s="39">
        <v>0</v>
      </c>
      <c r="CP21" s="39">
        <v>0</v>
      </c>
      <c r="CQ21" s="39">
        <v>0</v>
      </c>
      <c r="CR21" s="39">
        <v>0</v>
      </c>
      <c r="CS21" s="39">
        <v>554.36</v>
      </c>
      <c r="CT21" s="39">
        <v>0</v>
      </c>
      <c r="CU21" s="39">
        <v>925.529</v>
      </c>
      <c r="CV21" s="39">
        <v>0</v>
      </c>
      <c r="CW21" s="39">
        <v>0</v>
      </c>
      <c r="CX21" s="39">
        <v>0</v>
      </c>
      <c r="CY21" s="39">
        <v>0</v>
      </c>
      <c r="CZ21" s="39">
        <v>925.529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2.6236000000000002</v>
      </c>
      <c r="DO21" s="39">
        <v>131.548</v>
      </c>
      <c r="DP21" s="39">
        <v>18.027000000000001</v>
      </c>
      <c r="DQ21" s="39">
        <v>0</v>
      </c>
      <c r="DR21" s="39">
        <v>0.42315000000000003</v>
      </c>
      <c r="DS21" s="39">
        <v>3.2723</v>
      </c>
      <c r="DT21" s="39">
        <v>55.572099999999999</v>
      </c>
      <c r="DU21" s="39">
        <v>211.46600000000001</v>
      </c>
      <c r="DV21" s="39">
        <v>77.584199999999996</v>
      </c>
      <c r="DW21" s="39">
        <v>0</v>
      </c>
      <c r="DX21" s="39">
        <v>0.42273300000000003</v>
      </c>
      <c r="DY21" s="39">
        <v>0</v>
      </c>
      <c r="DZ21" s="39">
        <v>289.47300000000001</v>
      </c>
      <c r="EA21" s="39">
        <v>283.57900000000001</v>
      </c>
      <c r="EB21" s="39">
        <v>5.8943899999999996</v>
      </c>
      <c r="EC21" s="39">
        <v>0</v>
      </c>
      <c r="ED21" s="39">
        <v>0</v>
      </c>
      <c r="EF21" s="39">
        <v>0</v>
      </c>
      <c r="EG21" s="39">
        <v>0</v>
      </c>
      <c r="EI21" s="39">
        <v>0</v>
      </c>
      <c r="FJ21" s="39" t="s">
        <v>117</v>
      </c>
      <c r="FK21" s="39" t="s">
        <v>118</v>
      </c>
      <c r="FL21" s="39" t="s">
        <v>96</v>
      </c>
      <c r="FM21" s="39" t="s">
        <v>119</v>
      </c>
      <c r="FN21" s="39">
        <v>8.5</v>
      </c>
      <c r="FO21" s="39" t="s">
        <v>97</v>
      </c>
      <c r="FP21" s="39" t="s">
        <v>120</v>
      </c>
      <c r="FQ21" s="39" t="s">
        <v>152</v>
      </c>
    </row>
    <row r="22" spans="1:173" x14ac:dyDescent="0.25">
      <c r="B22" s="86">
        <v>43005.061805555553</v>
      </c>
      <c r="C22" s="39" t="s">
        <v>139</v>
      </c>
      <c r="D22" s="39">
        <v>519415</v>
      </c>
      <c r="E22" s="39" t="s">
        <v>100</v>
      </c>
      <c r="F22" s="39">
        <v>24563.1</v>
      </c>
      <c r="G22" s="40">
        <v>24692.3</v>
      </c>
      <c r="H22" s="39" t="s">
        <v>93</v>
      </c>
      <c r="I22" s="40">
        <v>3.5416666666666666E-2</v>
      </c>
      <c r="J22" s="39" t="s">
        <v>99</v>
      </c>
      <c r="K22" s="39">
        <v>-42.07</v>
      </c>
      <c r="L22" s="39" t="s">
        <v>95</v>
      </c>
      <c r="M22" s="39" t="s">
        <v>95</v>
      </c>
      <c r="N22" s="39" t="s">
        <v>161</v>
      </c>
      <c r="O22" s="39">
        <v>0</v>
      </c>
      <c r="P22" s="39">
        <v>89740.7</v>
      </c>
      <c r="Q22" s="39">
        <v>73654.8</v>
      </c>
      <c r="R22" s="39">
        <v>0</v>
      </c>
      <c r="S22" s="39">
        <v>0</v>
      </c>
      <c r="T22" s="39">
        <v>3940.94</v>
      </c>
      <c r="U22" s="39">
        <v>58788</v>
      </c>
      <c r="V22" s="39">
        <v>226124</v>
      </c>
      <c r="W22" s="39">
        <v>77659.399999999994</v>
      </c>
      <c r="X22" s="39">
        <v>0</v>
      </c>
      <c r="Y22" s="39">
        <v>202.15199999999999</v>
      </c>
      <c r="Z22" s="39">
        <v>0</v>
      </c>
      <c r="AA22" s="39">
        <v>303986</v>
      </c>
      <c r="AB22" s="39">
        <v>102.91200000000001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102.91200000000001</v>
      </c>
      <c r="AJ22" s="39">
        <v>0</v>
      </c>
      <c r="AK22" s="39">
        <v>0</v>
      </c>
      <c r="AL22" s="39">
        <v>0</v>
      </c>
      <c r="AM22" s="39">
        <v>0</v>
      </c>
      <c r="AN22" s="39">
        <v>102.91200000000001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0.70894599999999997</v>
      </c>
      <c r="BC22" s="39">
        <v>122.226</v>
      </c>
      <c r="BD22" s="39">
        <v>69.531899999999993</v>
      </c>
      <c r="BE22" s="39">
        <v>0</v>
      </c>
      <c r="BF22" s="39">
        <v>0</v>
      </c>
      <c r="BG22" s="39">
        <v>3.40903</v>
      </c>
      <c r="BH22" s="39">
        <v>57.645299999999999</v>
      </c>
      <c r="BI22" s="39">
        <v>253.52099999999999</v>
      </c>
      <c r="BJ22" s="39">
        <v>77.584199999999996</v>
      </c>
      <c r="BK22" s="39">
        <v>0</v>
      </c>
      <c r="BL22" s="39">
        <v>0.19678100000000001</v>
      </c>
      <c r="BM22" s="39">
        <v>0</v>
      </c>
      <c r="BN22" s="39">
        <v>331.30200000000002</v>
      </c>
      <c r="BO22" s="39">
        <v>330.59300000000002</v>
      </c>
      <c r="BP22" s="39">
        <v>0.70894599999999997</v>
      </c>
      <c r="BQ22" s="39">
        <v>0</v>
      </c>
      <c r="BR22" s="39">
        <v>0</v>
      </c>
      <c r="BT22" s="39">
        <v>0</v>
      </c>
      <c r="BU22" s="39">
        <v>0</v>
      </c>
      <c r="BW22" s="39">
        <v>0</v>
      </c>
      <c r="BX22" s="39" t="s">
        <v>95</v>
      </c>
      <c r="BY22" s="39" t="s">
        <v>95</v>
      </c>
      <c r="BZ22" s="39" t="s">
        <v>160</v>
      </c>
      <c r="CA22" s="39">
        <v>2.1434600000000001</v>
      </c>
      <c r="CB22" s="39">
        <v>99366.399999999994</v>
      </c>
      <c r="CC22" s="39">
        <v>17499.400000000001</v>
      </c>
      <c r="CD22" s="39">
        <v>0</v>
      </c>
      <c r="CE22" s="39">
        <v>601.51400000000001</v>
      </c>
      <c r="CF22" s="39">
        <v>0</v>
      </c>
      <c r="CG22" s="39">
        <v>56504.6</v>
      </c>
      <c r="CH22" s="39">
        <v>173974</v>
      </c>
      <c r="CI22" s="39">
        <v>77659.399999999994</v>
      </c>
      <c r="CJ22" s="39">
        <v>0</v>
      </c>
      <c r="CK22" s="39">
        <v>424.5</v>
      </c>
      <c r="CL22" s="39">
        <v>0</v>
      </c>
      <c r="CM22" s="39">
        <v>252058</v>
      </c>
      <c r="CN22" s="39">
        <v>371.16899999999998</v>
      </c>
      <c r="CO22" s="39">
        <v>0</v>
      </c>
      <c r="CP22" s="39">
        <v>0</v>
      </c>
      <c r="CQ22" s="39">
        <v>0</v>
      </c>
      <c r="CR22" s="39">
        <v>0</v>
      </c>
      <c r="CS22" s="39">
        <v>554.36</v>
      </c>
      <c r="CT22" s="39">
        <v>0</v>
      </c>
      <c r="CU22" s="39">
        <v>925.529</v>
      </c>
      <c r="CV22" s="39">
        <v>0</v>
      </c>
      <c r="CW22" s="39">
        <v>0</v>
      </c>
      <c r="CX22" s="39">
        <v>0</v>
      </c>
      <c r="CY22" s="39">
        <v>0</v>
      </c>
      <c r="CZ22" s="39">
        <v>925.529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39">
        <v>0</v>
      </c>
      <c r="DK22" s="39">
        <v>0</v>
      </c>
      <c r="DL22" s="39">
        <v>0</v>
      </c>
      <c r="DM22" s="39">
        <v>0</v>
      </c>
      <c r="DN22" s="39">
        <v>2.6236000000000002</v>
      </c>
      <c r="DO22" s="39">
        <v>131.548</v>
      </c>
      <c r="DP22" s="39">
        <v>18.027000000000001</v>
      </c>
      <c r="DQ22" s="39">
        <v>0</v>
      </c>
      <c r="DR22" s="39">
        <v>0.42315000000000003</v>
      </c>
      <c r="DS22" s="39">
        <v>3.2723</v>
      </c>
      <c r="DT22" s="39">
        <v>55.572099999999999</v>
      </c>
      <c r="DU22" s="39">
        <v>211.46600000000001</v>
      </c>
      <c r="DV22" s="39">
        <v>77.584199999999996</v>
      </c>
      <c r="DW22" s="39">
        <v>0</v>
      </c>
      <c r="DX22" s="39">
        <v>0.42273300000000003</v>
      </c>
      <c r="DY22" s="39">
        <v>0</v>
      </c>
      <c r="DZ22" s="39">
        <v>289.47300000000001</v>
      </c>
      <c r="EA22" s="39">
        <v>283.57900000000001</v>
      </c>
      <c r="EB22" s="39">
        <v>5.8943899999999996</v>
      </c>
      <c r="EC22" s="39">
        <v>0</v>
      </c>
      <c r="ED22" s="39">
        <v>0</v>
      </c>
      <c r="EF22" s="39">
        <v>0</v>
      </c>
      <c r="EG22" s="39">
        <v>0</v>
      </c>
      <c r="EI22" s="39">
        <v>0</v>
      </c>
      <c r="FJ22" s="39" t="s">
        <v>117</v>
      </c>
      <c r="FK22" s="39" t="s">
        <v>118</v>
      </c>
      <c r="FL22" s="39" t="s">
        <v>96</v>
      </c>
      <c r="FM22" s="39" t="s">
        <v>119</v>
      </c>
      <c r="FN22" s="39">
        <v>8.5</v>
      </c>
      <c r="FO22" s="39" t="s">
        <v>97</v>
      </c>
      <c r="FP22" s="39" t="s">
        <v>120</v>
      </c>
      <c r="FQ22" s="39" t="s">
        <v>152</v>
      </c>
    </row>
    <row r="23" spans="1:173" x14ac:dyDescent="0.25">
      <c r="B23" s="86">
        <v>43005.0625</v>
      </c>
      <c r="C23" s="39" t="s">
        <v>140</v>
      </c>
      <c r="D23" s="39">
        <v>519515</v>
      </c>
      <c r="E23" s="39" t="s">
        <v>100</v>
      </c>
      <c r="F23" s="39">
        <v>24563.1</v>
      </c>
      <c r="G23" s="40">
        <v>24692.3</v>
      </c>
      <c r="H23" s="39" t="s">
        <v>93</v>
      </c>
      <c r="I23" s="40">
        <v>3.4722222222222224E-2</v>
      </c>
      <c r="J23" s="39" t="s">
        <v>99</v>
      </c>
      <c r="K23" s="39">
        <v>-40.909999999999997</v>
      </c>
      <c r="L23" s="39" t="s">
        <v>95</v>
      </c>
      <c r="M23" s="39" t="s">
        <v>95</v>
      </c>
      <c r="N23" s="39" t="s">
        <v>162</v>
      </c>
      <c r="O23" s="39">
        <v>0</v>
      </c>
      <c r="P23" s="39">
        <v>88293.7</v>
      </c>
      <c r="Q23" s="39">
        <v>73649.8</v>
      </c>
      <c r="R23" s="39">
        <v>0</v>
      </c>
      <c r="S23" s="39">
        <v>0</v>
      </c>
      <c r="T23" s="39">
        <v>3956.45</v>
      </c>
      <c r="U23" s="39">
        <v>58788</v>
      </c>
      <c r="V23" s="39">
        <v>224688</v>
      </c>
      <c r="W23" s="39">
        <v>77659.399999999994</v>
      </c>
      <c r="X23" s="39">
        <v>0</v>
      </c>
      <c r="Y23" s="39">
        <v>202.15199999999999</v>
      </c>
      <c r="Z23" s="39">
        <v>0</v>
      </c>
      <c r="AA23" s="39">
        <v>302549</v>
      </c>
      <c r="AB23" s="39">
        <v>142.78200000000001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142.78200000000001</v>
      </c>
      <c r="AJ23" s="39">
        <v>0</v>
      </c>
      <c r="AK23" s="39">
        <v>0</v>
      </c>
      <c r="AL23" s="39">
        <v>0</v>
      </c>
      <c r="AM23" s="39">
        <v>0</v>
      </c>
      <c r="AN23" s="39">
        <v>142.78200000000001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0.99048800000000004</v>
      </c>
      <c r="BC23" s="39">
        <v>120.581</v>
      </c>
      <c r="BD23" s="39">
        <v>69.551900000000003</v>
      </c>
      <c r="BE23" s="39">
        <v>0</v>
      </c>
      <c r="BF23" s="39">
        <v>0</v>
      </c>
      <c r="BG23" s="39">
        <v>3.5960200000000002</v>
      </c>
      <c r="BH23" s="39">
        <v>57.645299999999999</v>
      </c>
      <c r="BI23" s="39">
        <v>252.36500000000001</v>
      </c>
      <c r="BJ23" s="39">
        <v>77.584199999999996</v>
      </c>
      <c r="BK23" s="39">
        <v>0</v>
      </c>
      <c r="BL23" s="39">
        <v>0.19678100000000001</v>
      </c>
      <c r="BM23" s="39">
        <v>0</v>
      </c>
      <c r="BN23" s="39">
        <v>330.14600000000002</v>
      </c>
      <c r="BO23" s="39">
        <v>329.15499999999997</v>
      </c>
      <c r="BP23" s="39">
        <v>0.99048800000000004</v>
      </c>
      <c r="BQ23" s="39">
        <v>0</v>
      </c>
      <c r="BR23" s="39">
        <v>0</v>
      </c>
      <c r="BT23" s="39">
        <v>0</v>
      </c>
      <c r="BU23" s="39">
        <v>0</v>
      </c>
      <c r="BW23" s="39">
        <v>0</v>
      </c>
      <c r="BX23" s="39" t="s">
        <v>95</v>
      </c>
      <c r="BY23" s="39" t="s">
        <v>95</v>
      </c>
      <c r="BZ23" s="39" t="s">
        <v>160</v>
      </c>
      <c r="CA23" s="39">
        <v>2.1434600000000001</v>
      </c>
      <c r="CB23" s="39">
        <v>99366.399999999994</v>
      </c>
      <c r="CC23" s="39">
        <v>17499.400000000001</v>
      </c>
      <c r="CD23" s="39">
        <v>0</v>
      </c>
      <c r="CE23" s="39">
        <v>601.51400000000001</v>
      </c>
      <c r="CF23" s="39">
        <v>0</v>
      </c>
      <c r="CG23" s="39">
        <v>56504.6</v>
      </c>
      <c r="CH23" s="39">
        <v>173974</v>
      </c>
      <c r="CI23" s="39">
        <v>77659.399999999994</v>
      </c>
      <c r="CJ23" s="39">
        <v>0</v>
      </c>
      <c r="CK23" s="39">
        <v>424.5</v>
      </c>
      <c r="CL23" s="39">
        <v>0</v>
      </c>
      <c r="CM23" s="39">
        <v>252058</v>
      </c>
      <c r="CN23" s="39">
        <v>371.16899999999998</v>
      </c>
      <c r="CO23" s="39">
        <v>0</v>
      </c>
      <c r="CP23" s="39">
        <v>0</v>
      </c>
      <c r="CQ23" s="39">
        <v>0</v>
      </c>
      <c r="CR23" s="39">
        <v>0</v>
      </c>
      <c r="CS23" s="39">
        <v>554.36</v>
      </c>
      <c r="CT23" s="39">
        <v>0</v>
      </c>
      <c r="CU23" s="39">
        <v>925.529</v>
      </c>
      <c r="CV23" s="39">
        <v>0</v>
      </c>
      <c r="CW23" s="39">
        <v>0</v>
      </c>
      <c r="CX23" s="39">
        <v>0</v>
      </c>
      <c r="CY23" s="39">
        <v>0</v>
      </c>
      <c r="CZ23" s="39">
        <v>925.529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39">
        <v>0</v>
      </c>
      <c r="DK23" s="39">
        <v>0</v>
      </c>
      <c r="DL23" s="39">
        <v>0</v>
      </c>
      <c r="DM23" s="39">
        <v>0</v>
      </c>
      <c r="DN23" s="39">
        <v>2.6236000000000002</v>
      </c>
      <c r="DO23" s="39">
        <v>131.548</v>
      </c>
      <c r="DP23" s="39">
        <v>18.027000000000001</v>
      </c>
      <c r="DQ23" s="39">
        <v>0</v>
      </c>
      <c r="DR23" s="39">
        <v>0.42315000000000003</v>
      </c>
      <c r="DS23" s="39">
        <v>3.2723</v>
      </c>
      <c r="DT23" s="39">
        <v>55.572099999999999</v>
      </c>
      <c r="DU23" s="39">
        <v>211.46600000000001</v>
      </c>
      <c r="DV23" s="39">
        <v>77.584199999999996</v>
      </c>
      <c r="DW23" s="39">
        <v>0</v>
      </c>
      <c r="DX23" s="39">
        <v>0.42273300000000003</v>
      </c>
      <c r="DY23" s="39">
        <v>0</v>
      </c>
      <c r="DZ23" s="39">
        <v>289.47300000000001</v>
      </c>
      <c r="EA23" s="39">
        <v>283.57900000000001</v>
      </c>
      <c r="EB23" s="39">
        <v>5.8943899999999996</v>
      </c>
      <c r="EC23" s="39">
        <v>0</v>
      </c>
      <c r="ED23" s="39">
        <v>0</v>
      </c>
      <c r="EF23" s="39">
        <v>0</v>
      </c>
      <c r="EG23" s="39">
        <v>0</v>
      </c>
      <c r="EI23" s="39">
        <v>0</v>
      </c>
      <c r="FJ23" s="39" t="s">
        <v>117</v>
      </c>
      <c r="FK23" s="39" t="s">
        <v>118</v>
      </c>
      <c r="FL23" s="39" t="s">
        <v>96</v>
      </c>
      <c r="FM23" s="39" t="s">
        <v>119</v>
      </c>
      <c r="FN23" s="39">
        <v>8.5</v>
      </c>
      <c r="FO23" s="39" t="s">
        <v>97</v>
      </c>
      <c r="FP23" s="39" t="s">
        <v>120</v>
      </c>
      <c r="FQ23" s="39" t="s">
        <v>152</v>
      </c>
    </row>
    <row r="24" spans="1:173" x14ac:dyDescent="0.25">
      <c r="A24" s="2"/>
      <c r="B24" s="86">
        <v>43005.063194444447</v>
      </c>
      <c r="C24" s="39" t="s">
        <v>141</v>
      </c>
      <c r="D24" s="39">
        <v>519615</v>
      </c>
      <c r="E24" s="39" t="s">
        <v>100</v>
      </c>
      <c r="F24" s="39">
        <v>24563.1</v>
      </c>
      <c r="G24" s="40">
        <v>24692.3</v>
      </c>
      <c r="H24" s="39" t="s">
        <v>93</v>
      </c>
      <c r="I24" s="40">
        <v>3.4722222222222224E-2</v>
      </c>
      <c r="J24" s="39" t="s">
        <v>99</v>
      </c>
      <c r="K24" s="39">
        <v>-41.95</v>
      </c>
      <c r="L24" s="39" t="s">
        <v>95</v>
      </c>
      <c r="M24" s="39" t="s">
        <v>95</v>
      </c>
      <c r="N24" s="39" t="s">
        <v>159</v>
      </c>
      <c r="O24" s="39">
        <v>0</v>
      </c>
      <c r="P24" s="39">
        <v>89740.7</v>
      </c>
      <c r="Q24" s="39">
        <v>73369.899999999994</v>
      </c>
      <c r="R24" s="39">
        <v>0</v>
      </c>
      <c r="S24" s="39">
        <v>0</v>
      </c>
      <c r="T24" s="39">
        <v>0</v>
      </c>
      <c r="U24" s="39">
        <v>58788</v>
      </c>
      <c r="V24" s="39">
        <v>221899</v>
      </c>
      <c r="W24" s="39">
        <v>77659.399999999994</v>
      </c>
      <c r="X24" s="39">
        <v>0</v>
      </c>
      <c r="Y24" s="39">
        <v>202.15199999999999</v>
      </c>
      <c r="Z24" s="39">
        <v>0</v>
      </c>
      <c r="AA24" s="39">
        <v>299760</v>
      </c>
      <c r="AB24" s="39">
        <v>102.91200000000001</v>
      </c>
      <c r="AC24" s="39">
        <v>0</v>
      </c>
      <c r="AD24" s="39">
        <v>0</v>
      </c>
      <c r="AE24" s="39">
        <v>0</v>
      </c>
      <c r="AF24" s="39">
        <v>0</v>
      </c>
      <c r="AG24" s="39">
        <v>605.32399999999996</v>
      </c>
      <c r="AH24" s="39">
        <v>0</v>
      </c>
      <c r="AI24" s="39">
        <v>708.23599999999999</v>
      </c>
      <c r="AJ24" s="39">
        <v>0</v>
      </c>
      <c r="AK24" s="39">
        <v>0</v>
      </c>
      <c r="AL24" s="39">
        <v>0</v>
      </c>
      <c r="AM24" s="39">
        <v>0</v>
      </c>
      <c r="AN24" s="39">
        <v>708.23599999999999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0.70894599999999997</v>
      </c>
      <c r="BC24" s="39">
        <v>122.226</v>
      </c>
      <c r="BD24" s="39">
        <v>69.2988</v>
      </c>
      <c r="BE24" s="39">
        <v>0</v>
      </c>
      <c r="BF24" s="39">
        <v>0</v>
      </c>
      <c r="BG24" s="39">
        <v>3.5689199999999999</v>
      </c>
      <c r="BH24" s="39">
        <v>57.645299999999999</v>
      </c>
      <c r="BI24" s="39">
        <v>253.44800000000001</v>
      </c>
      <c r="BJ24" s="39">
        <v>77.584199999999996</v>
      </c>
      <c r="BK24" s="39">
        <v>0</v>
      </c>
      <c r="BL24" s="39">
        <v>0.19678100000000001</v>
      </c>
      <c r="BM24" s="39">
        <v>0</v>
      </c>
      <c r="BN24" s="39">
        <v>331.22899999999998</v>
      </c>
      <c r="BO24" s="39">
        <v>326.95100000000002</v>
      </c>
      <c r="BP24" s="39">
        <v>4.2778700000000001</v>
      </c>
      <c r="BQ24" s="39">
        <v>0</v>
      </c>
      <c r="BR24" s="39">
        <v>0</v>
      </c>
      <c r="BT24" s="39">
        <v>0</v>
      </c>
      <c r="BU24" s="39">
        <v>0</v>
      </c>
      <c r="BW24" s="39">
        <v>0</v>
      </c>
      <c r="BX24" s="39" t="s">
        <v>95</v>
      </c>
      <c r="BY24" s="39" t="s">
        <v>95</v>
      </c>
      <c r="BZ24" s="39" t="s">
        <v>160</v>
      </c>
      <c r="CA24" s="39">
        <v>2.1434600000000001</v>
      </c>
      <c r="CB24" s="39">
        <v>99366.399999999994</v>
      </c>
      <c r="CC24" s="39">
        <v>17499.400000000001</v>
      </c>
      <c r="CD24" s="39">
        <v>0</v>
      </c>
      <c r="CE24" s="39">
        <v>601.51400000000001</v>
      </c>
      <c r="CF24" s="39">
        <v>0</v>
      </c>
      <c r="CG24" s="39">
        <v>56504.6</v>
      </c>
      <c r="CH24" s="39">
        <v>173974</v>
      </c>
      <c r="CI24" s="39">
        <v>77659.399999999994</v>
      </c>
      <c r="CJ24" s="39">
        <v>0</v>
      </c>
      <c r="CK24" s="39">
        <v>424.5</v>
      </c>
      <c r="CL24" s="39">
        <v>0</v>
      </c>
      <c r="CM24" s="39">
        <v>252058</v>
      </c>
      <c r="CN24" s="39">
        <v>371.16899999999998</v>
      </c>
      <c r="CO24" s="39">
        <v>0</v>
      </c>
      <c r="CP24" s="39">
        <v>0</v>
      </c>
      <c r="CQ24" s="39">
        <v>0</v>
      </c>
      <c r="CR24" s="39">
        <v>0</v>
      </c>
      <c r="CS24" s="39">
        <v>562.21100000000001</v>
      </c>
      <c r="CT24" s="39">
        <v>0</v>
      </c>
      <c r="CU24" s="39">
        <v>933.37900000000002</v>
      </c>
      <c r="CV24" s="39">
        <v>0</v>
      </c>
      <c r="CW24" s="39">
        <v>0</v>
      </c>
      <c r="CX24" s="39">
        <v>0</v>
      </c>
      <c r="CY24" s="39">
        <v>0</v>
      </c>
      <c r="CZ24" s="39">
        <v>933.37900000000002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39">
        <v>0</v>
      </c>
      <c r="DK24" s="39">
        <v>0</v>
      </c>
      <c r="DL24" s="39">
        <v>0</v>
      </c>
      <c r="DM24" s="39">
        <v>0</v>
      </c>
      <c r="DN24" s="39">
        <v>2.6236000000000002</v>
      </c>
      <c r="DO24" s="39">
        <v>131.548</v>
      </c>
      <c r="DP24" s="39">
        <v>18.027000000000001</v>
      </c>
      <c r="DQ24" s="39">
        <v>0</v>
      </c>
      <c r="DR24" s="39">
        <v>0.42315000000000003</v>
      </c>
      <c r="DS24" s="39">
        <v>3.31826</v>
      </c>
      <c r="DT24" s="39">
        <v>55.572099999999999</v>
      </c>
      <c r="DU24" s="39">
        <v>211.512</v>
      </c>
      <c r="DV24" s="39">
        <v>77.584199999999996</v>
      </c>
      <c r="DW24" s="39">
        <v>0</v>
      </c>
      <c r="DX24" s="39">
        <v>0.42273300000000003</v>
      </c>
      <c r="DY24" s="39">
        <v>0</v>
      </c>
      <c r="DZ24" s="39">
        <v>289.51900000000001</v>
      </c>
      <c r="EA24" s="39">
        <v>283.57900000000001</v>
      </c>
      <c r="EB24" s="39">
        <v>5.9403600000000001</v>
      </c>
      <c r="EC24" s="39">
        <v>0</v>
      </c>
      <c r="ED24" s="39">
        <v>0</v>
      </c>
      <c r="EF24" s="39">
        <v>0</v>
      </c>
      <c r="EG24" s="39">
        <v>0</v>
      </c>
      <c r="EI24" s="39">
        <v>0</v>
      </c>
      <c r="FJ24" s="39" t="s">
        <v>117</v>
      </c>
      <c r="FK24" s="39" t="s">
        <v>118</v>
      </c>
      <c r="FL24" s="39" t="s">
        <v>96</v>
      </c>
      <c r="FM24" s="39" t="s">
        <v>119</v>
      </c>
      <c r="FN24" s="39">
        <v>8.5</v>
      </c>
      <c r="FO24" s="39" t="s">
        <v>97</v>
      </c>
      <c r="FP24" s="39" t="s">
        <v>120</v>
      </c>
      <c r="FQ24" s="39" t="s">
        <v>152</v>
      </c>
    </row>
    <row r="25" spans="1:173" x14ac:dyDescent="0.25">
      <c r="B25" s="86">
        <v>43005.063888888886</v>
      </c>
      <c r="C25" s="39" t="s">
        <v>142</v>
      </c>
      <c r="D25" s="39">
        <v>519715</v>
      </c>
      <c r="E25" s="39" t="s">
        <v>100</v>
      </c>
      <c r="F25" s="39">
        <v>24563.1</v>
      </c>
      <c r="G25" s="40">
        <v>24692.3</v>
      </c>
      <c r="H25" s="39" t="s">
        <v>93</v>
      </c>
      <c r="I25" s="40">
        <v>3.4027777777777775E-2</v>
      </c>
      <c r="J25" s="39" t="s">
        <v>99</v>
      </c>
      <c r="K25" s="39">
        <v>-40.700000000000003</v>
      </c>
      <c r="L25" s="39" t="s">
        <v>95</v>
      </c>
      <c r="M25" s="39" t="s">
        <v>95</v>
      </c>
      <c r="N25" s="39" t="s">
        <v>159</v>
      </c>
      <c r="O25" s="39">
        <v>0</v>
      </c>
      <c r="P25" s="39">
        <v>89740.7</v>
      </c>
      <c r="Q25" s="39">
        <v>73369.899999999994</v>
      </c>
      <c r="R25" s="39">
        <v>0</v>
      </c>
      <c r="S25" s="39">
        <v>0</v>
      </c>
      <c r="T25" s="39">
        <v>0</v>
      </c>
      <c r="U25" s="39">
        <v>58788</v>
      </c>
      <c r="V25" s="39">
        <v>221899</v>
      </c>
      <c r="W25" s="39">
        <v>77659.399999999994</v>
      </c>
      <c r="X25" s="39">
        <v>0</v>
      </c>
      <c r="Y25" s="39">
        <v>202.15199999999999</v>
      </c>
      <c r="Z25" s="39">
        <v>0</v>
      </c>
      <c r="AA25" s="39">
        <v>299760</v>
      </c>
      <c r="AB25" s="39">
        <v>102.91200000000001</v>
      </c>
      <c r="AC25" s="39">
        <v>0</v>
      </c>
      <c r="AD25" s="39">
        <v>0</v>
      </c>
      <c r="AE25" s="39">
        <v>0</v>
      </c>
      <c r="AF25" s="39">
        <v>0</v>
      </c>
      <c r="AG25" s="39">
        <v>451.012</v>
      </c>
      <c r="AH25" s="39">
        <v>0</v>
      </c>
      <c r="AI25" s="39">
        <v>553.92399999999998</v>
      </c>
      <c r="AJ25" s="39">
        <v>0</v>
      </c>
      <c r="AK25" s="39">
        <v>0</v>
      </c>
      <c r="AL25" s="39">
        <v>0</v>
      </c>
      <c r="AM25" s="39">
        <v>0</v>
      </c>
      <c r="AN25" s="39">
        <v>553.92399999999998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0.70894599999999997</v>
      </c>
      <c r="BC25" s="39">
        <v>122.226</v>
      </c>
      <c r="BD25" s="39">
        <v>69.2988</v>
      </c>
      <c r="BE25" s="39">
        <v>0</v>
      </c>
      <c r="BF25" s="39">
        <v>0</v>
      </c>
      <c r="BG25" s="39">
        <v>2.6651099999999999</v>
      </c>
      <c r="BH25" s="39">
        <v>57.645299999999999</v>
      </c>
      <c r="BI25" s="39">
        <v>252.54400000000001</v>
      </c>
      <c r="BJ25" s="39">
        <v>77.584199999999996</v>
      </c>
      <c r="BK25" s="39">
        <v>0</v>
      </c>
      <c r="BL25" s="39">
        <v>0.19678100000000001</v>
      </c>
      <c r="BM25" s="39">
        <v>0</v>
      </c>
      <c r="BN25" s="39">
        <v>330.32499999999999</v>
      </c>
      <c r="BO25" s="39">
        <v>326.95100000000002</v>
      </c>
      <c r="BP25" s="39">
        <v>3.3740600000000001</v>
      </c>
      <c r="BQ25" s="39">
        <v>0</v>
      </c>
      <c r="BR25" s="39">
        <v>0</v>
      </c>
      <c r="BT25" s="39">
        <v>0</v>
      </c>
      <c r="BU25" s="39">
        <v>0</v>
      </c>
      <c r="BW25" s="39">
        <v>0</v>
      </c>
      <c r="BX25" s="39" t="s">
        <v>95</v>
      </c>
      <c r="BY25" s="39" t="s">
        <v>95</v>
      </c>
      <c r="BZ25" s="39" t="s">
        <v>160</v>
      </c>
      <c r="CA25" s="39">
        <v>2.1434600000000001</v>
      </c>
      <c r="CB25" s="39">
        <v>99366.399999999994</v>
      </c>
      <c r="CC25" s="39">
        <v>17499.400000000001</v>
      </c>
      <c r="CD25" s="39">
        <v>0</v>
      </c>
      <c r="CE25" s="39">
        <v>601.51400000000001</v>
      </c>
      <c r="CF25" s="39">
        <v>0</v>
      </c>
      <c r="CG25" s="39">
        <v>56504.6</v>
      </c>
      <c r="CH25" s="39">
        <v>173974</v>
      </c>
      <c r="CI25" s="39">
        <v>77659.399999999994</v>
      </c>
      <c r="CJ25" s="39">
        <v>0</v>
      </c>
      <c r="CK25" s="39">
        <v>424.5</v>
      </c>
      <c r="CL25" s="39">
        <v>0</v>
      </c>
      <c r="CM25" s="39">
        <v>252058</v>
      </c>
      <c r="CN25" s="39">
        <v>371.16899999999998</v>
      </c>
      <c r="CO25" s="39">
        <v>0</v>
      </c>
      <c r="CP25" s="39">
        <v>0</v>
      </c>
      <c r="CQ25" s="39">
        <v>0</v>
      </c>
      <c r="CR25" s="39">
        <v>0</v>
      </c>
      <c r="CS25" s="39">
        <v>622.58699999999999</v>
      </c>
      <c r="CT25" s="39">
        <v>0</v>
      </c>
      <c r="CU25" s="39">
        <v>993.755</v>
      </c>
      <c r="CV25" s="39">
        <v>0</v>
      </c>
      <c r="CW25" s="39">
        <v>0</v>
      </c>
      <c r="CX25" s="39">
        <v>0</v>
      </c>
      <c r="CY25" s="39">
        <v>0</v>
      </c>
      <c r="CZ25" s="39">
        <v>993.755</v>
      </c>
      <c r="DA25" s="39">
        <v>0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39">
        <v>0</v>
      </c>
      <c r="DK25" s="39">
        <v>0</v>
      </c>
      <c r="DL25" s="39">
        <v>0</v>
      </c>
      <c r="DM25" s="39">
        <v>0</v>
      </c>
      <c r="DN25" s="39">
        <v>2.6236000000000002</v>
      </c>
      <c r="DO25" s="39">
        <v>131.548</v>
      </c>
      <c r="DP25" s="39">
        <v>18.027000000000001</v>
      </c>
      <c r="DQ25" s="39">
        <v>0</v>
      </c>
      <c r="DR25" s="39">
        <v>0.42315000000000003</v>
      </c>
      <c r="DS25" s="39">
        <v>3.6715800000000001</v>
      </c>
      <c r="DT25" s="39">
        <v>55.572099999999999</v>
      </c>
      <c r="DU25" s="39">
        <v>211.86600000000001</v>
      </c>
      <c r="DV25" s="39">
        <v>77.584199999999996</v>
      </c>
      <c r="DW25" s="39">
        <v>0</v>
      </c>
      <c r="DX25" s="39">
        <v>0.42273300000000003</v>
      </c>
      <c r="DY25" s="39">
        <v>0</v>
      </c>
      <c r="DZ25" s="39">
        <v>289.87299999999999</v>
      </c>
      <c r="EA25" s="39">
        <v>283.57900000000001</v>
      </c>
      <c r="EB25" s="39">
        <v>6.2936800000000002</v>
      </c>
      <c r="EC25" s="39">
        <v>0</v>
      </c>
      <c r="ED25" s="39">
        <v>0</v>
      </c>
      <c r="EF25" s="39">
        <v>0</v>
      </c>
      <c r="EG25" s="39">
        <v>0</v>
      </c>
      <c r="EI25" s="39">
        <v>0</v>
      </c>
      <c r="FJ25" s="39" t="s">
        <v>117</v>
      </c>
      <c r="FK25" s="39" t="s">
        <v>118</v>
      </c>
      <c r="FL25" s="39" t="s">
        <v>96</v>
      </c>
      <c r="FM25" s="39" t="s">
        <v>119</v>
      </c>
      <c r="FN25" s="39">
        <v>8.5</v>
      </c>
      <c r="FO25" s="39" t="s">
        <v>97</v>
      </c>
      <c r="FP25" s="39" t="s">
        <v>120</v>
      </c>
      <c r="FQ25" s="39" t="s">
        <v>152</v>
      </c>
    </row>
    <row r="26" spans="1:173" x14ac:dyDescent="0.25">
      <c r="B26" s="86">
        <v>43005.064583333333</v>
      </c>
      <c r="C26" s="39" t="s">
        <v>143</v>
      </c>
      <c r="D26" s="39">
        <v>519815</v>
      </c>
      <c r="E26" s="39" t="s">
        <v>100</v>
      </c>
      <c r="F26" s="39">
        <v>24563.1</v>
      </c>
      <c r="G26" s="40">
        <v>24692.3</v>
      </c>
      <c r="H26" s="39" t="s">
        <v>93</v>
      </c>
      <c r="I26" s="40">
        <v>3.4722222222222224E-2</v>
      </c>
      <c r="J26" s="39" t="s">
        <v>99</v>
      </c>
      <c r="K26" s="39">
        <v>-49.05</v>
      </c>
      <c r="L26" s="39" t="s">
        <v>95</v>
      </c>
      <c r="M26" s="39" t="s">
        <v>95</v>
      </c>
      <c r="N26" s="39" t="s">
        <v>159</v>
      </c>
      <c r="O26" s="39">
        <v>0</v>
      </c>
      <c r="P26" s="39">
        <v>89740.7</v>
      </c>
      <c r="Q26" s="39">
        <v>73369.899999999994</v>
      </c>
      <c r="R26" s="39">
        <v>0</v>
      </c>
      <c r="S26" s="39">
        <v>0</v>
      </c>
      <c r="T26" s="39">
        <v>11772.6</v>
      </c>
      <c r="U26" s="39">
        <v>58788</v>
      </c>
      <c r="V26" s="39">
        <v>233671</v>
      </c>
      <c r="W26" s="39">
        <v>77659.399999999994</v>
      </c>
      <c r="X26" s="39">
        <v>0</v>
      </c>
      <c r="Y26" s="39">
        <v>202.15199999999999</v>
      </c>
      <c r="Z26" s="39">
        <v>0</v>
      </c>
      <c r="AA26" s="39">
        <v>311533</v>
      </c>
      <c r="AB26" s="39">
        <v>102.91200000000001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102.91200000000001</v>
      </c>
      <c r="AJ26" s="39">
        <v>0</v>
      </c>
      <c r="AK26" s="39">
        <v>0</v>
      </c>
      <c r="AL26" s="39">
        <v>0</v>
      </c>
      <c r="AM26" s="39">
        <v>0</v>
      </c>
      <c r="AN26" s="39">
        <v>102.91200000000001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0.70894599999999997</v>
      </c>
      <c r="BC26" s="39">
        <v>122.226</v>
      </c>
      <c r="BD26" s="39">
        <v>69.2988</v>
      </c>
      <c r="BE26" s="39">
        <v>0</v>
      </c>
      <c r="BF26" s="39">
        <v>0</v>
      </c>
      <c r="BG26" s="39">
        <v>11.090199999999999</v>
      </c>
      <c r="BH26" s="39">
        <v>57.645299999999999</v>
      </c>
      <c r="BI26" s="39">
        <v>260.96899999999999</v>
      </c>
      <c r="BJ26" s="39">
        <v>77.584199999999996</v>
      </c>
      <c r="BK26" s="39">
        <v>0</v>
      </c>
      <c r="BL26" s="39">
        <v>0.19678100000000001</v>
      </c>
      <c r="BM26" s="39">
        <v>0</v>
      </c>
      <c r="BN26" s="39">
        <v>338.75</v>
      </c>
      <c r="BO26" s="39">
        <v>338.041</v>
      </c>
      <c r="BP26" s="39">
        <v>0.70894599999999997</v>
      </c>
      <c r="BQ26" s="39">
        <v>0</v>
      </c>
      <c r="BR26" s="39">
        <v>0</v>
      </c>
      <c r="BT26" s="39">
        <v>0</v>
      </c>
      <c r="BU26" s="39">
        <v>0</v>
      </c>
      <c r="BW26" s="39">
        <v>0</v>
      </c>
      <c r="BX26" s="39" t="s">
        <v>95</v>
      </c>
      <c r="BY26" s="39" t="s">
        <v>95</v>
      </c>
      <c r="BZ26" s="39" t="s">
        <v>160</v>
      </c>
      <c r="CA26" s="39">
        <v>2.1434600000000001</v>
      </c>
      <c r="CB26" s="39">
        <v>99366.399999999994</v>
      </c>
      <c r="CC26" s="39">
        <v>17499.400000000001</v>
      </c>
      <c r="CD26" s="39">
        <v>0</v>
      </c>
      <c r="CE26" s="39">
        <v>601.51400000000001</v>
      </c>
      <c r="CF26" s="39">
        <v>0</v>
      </c>
      <c r="CG26" s="39">
        <v>56504.6</v>
      </c>
      <c r="CH26" s="39">
        <v>173974</v>
      </c>
      <c r="CI26" s="39">
        <v>77659.399999999994</v>
      </c>
      <c r="CJ26" s="39">
        <v>0</v>
      </c>
      <c r="CK26" s="39">
        <v>424.5</v>
      </c>
      <c r="CL26" s="39">
        <v>0</v>
      </c>
      <c r="CM26" s="39">
        <v>252058</v>
      </c>
      <c r="CN26" s="39">
        <v>371.16899999999998</v>
      </c>
      <c r="CO26" s="39">
        <v>0</v>
      </c>
      <c r="CP26" s="39">
        <v>0</v>
      </c>
      <c r="CQ26" s="39">
        <v>0</v>
      </c>
      <c r="CR26" s="39">
        <v>0</v>
      </c>
      <c r="CS26" s="39">
        <v>634.86</v>
      </c>
      <c r="CT26" s="39">
        <v>0</v>
      </c>
      <c r="CU26" s="39">
        <v>1006.03</v>
      </c>
      <c r="CV26" s="39">
        <v>0</v>
      </c>
      <c r="CW26" s="39">
        <v>0</v>
      </c>
      <c r="CX26" s="39">
        <v>0</v>
      </c>
      <c r="CY26" s="39">
        <v>0</v>
      </c>
      <c r="CZ26" s="39">
        <v>1006.03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0</v>
      </c>
      <c r="DK26" s="39">
        <v>0</v>
      </c>
      <c r="DL26" s="39">
        <v>0</v>
      </c>
      <c r="DM26" s="39">
        <v>0</v>
      </c>
      <c r="DN26" s="39">
        <v>2.6236000000000002</v>
      </c>
      <c r="DO26" s="39">
        <v>131.548</v>
      </c>
      <c r="DP26" s="39">
        <v>18.027000000000001</v>
      </c>
      <c r="DQ26" s="39">
        <v>0</v>
      </c>
      <c r="DR26" s="39">
        <v>0.42315000000000003</v>
      </c>
      <c r="DS26" s="39">
        <v>3.7434099999999999</v>
      </c>
      <c r="DT26" s="39">
        <v>55.572099999999999</v>
      </c>
      <c r="DU26" s="39">
        <v>211.93799999999999</v>
      </c>
      <c r="DV26" s="39">
        <v>77.584199999999996</v>
      </c>
      <c r="DW26" s="39">
        <v>0</v>
      </c>
      <c r="DX26" s="39">
        <v>0.42273300000000003</v>
      </c>
      <c r="DY26" s="39">
        <v>0</v>
      </c>
      <c r="DZ26" s="39">
        <v>289.94499999999999</v>
      </c>
      <c r="EA26" s="39">
        <v>283.57900000000001</v>
      </c>
      <c r="EB26" s="39">
        <v>6.3655099999999996</v>
      </c>
      <c r="EC26" s="39">
        <v>0</v>
      </c>
      <c r="ED26" s="39">
        <v>0</v>
      </c>
      <c r="EF26" s="39">
        <v>0</v>
      </c>
      <c r="EG26" s="39">
        <v>0</v>
      </c>
      <c r="EI26" s="39">
        <v>0</v>
      </c>
      <c r="FJ26" s="39" t="s">
        <v>117</v>
      </c>
      <c r="FK26" s="39" t="s">
        <v>118</v>
      </c>
      <c r="FL26" s="39" t="s">
        <v>96</v>
      </c>
      <c r="FM26" s="39" t="s">
        <v>119</v>
      </c>
      <c r="FN26" s="39">
        <v>8.5</v>
      </c>
      <c r="FO26" s="39" t="s">
        <v>97</v>
      </c>
      <c r="FP26" s="39" t="s">
        <v>120</v>
      </c>
      <c r="FQ26" s="39" t="s">
        <v>152</v>
      </c>
    </row>
    <row r="27" spans="1:173" x14ac:dyDescent="0.25">
      <c r="B27" s="86">
        <v>43005.06527777778</v>
      </c>
      <c r="C27" s="39" t="s">
        <v>144</v>
      </c>
      <c r="D27" s="39">
        <v>519915</v>
      </c>
      <c r="E27" s="39" t="s">
        <v>100</v>
      </c>
      <c r="F27" s="39">
        <v>24563.1</v>
      </c>
      <c r="G27" s="40">
        <v>24692.3</v>
      </c>
      <c r="H27" s="39" t="s">
        <v>93</v>
      </c>
      <c r="I27" s="40">
        <v>3.4027777777777775E-2</v>
      </c>
      <c r="J27" s="39" t="s">
        <v>99</v>
      </c>
      <c r="K27" s="39">
        <v>-49.54</v>
      </c>
      <c r="L27" s="39" t="s">
        <v>95</v>
      </c>
      <c r="M27" s="39" t="s">
        <v>95</v>
      </c>
      <c r="N27" s="39" t="s">
        <v>159</v>
      </c>
      <c r="O27" s="39">
        <v>0</v>
      </c>
      <c r="P27" s="39">
        <v>89740.7</v>
      </c>
      <c r="Q27" s="39">
        <v>73369.899999999994</v>
      </c>
      <c r="R27" s="39">
        <v>0</v>
      </c>
      <c r="S27" s="39">
        <v>0</v>
      </c>
      <c r="T27" s="39">
        <v>12211.7</v>
      </c>
      <c r="U27" s="39">
        <v>58788</v>
      </c>
      <c r="V27" s="39">
        <v>234110</v>
      </c>
      <c r="W27" s="39">
        <v>77659.399999999994</v>
      </c>
      <c r="X27" s="39">
        <v>0</v>
      </c>
      <c r="Y27" s="39">
        <v>202.15199999999999</v>
      </c>
      <c r="Z27" s="39">
        <v>0</v>
      </c>
      <c r="AA27" s="39">
        <v>311972</v>
      </c>
      <c r="AB27" s="39">
        <v>102.91200000000001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102.91200000000001</v>
      </c>
      <c r="AJ27" s="39">
        <v>0</v>
      </c>
      <c r="AK27" s="39">
        <v>0</v>
      </c>
      <c r="AL27" s="39">
        <v>0</v>
      </c>
      <c r="AM27" s="39">
        <v>0</v>
      </c>
      <c r="AN27" s="39">
        <v>102.91200000000001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0.70894599999999997</v>
      </c>
      <c r="BC27" s="39">
        <v>122.226</v>
      </c>
      <c r="BD27" s="39">
        <v>69.2988</v>
      </c>
      <c r="BE27" s="39">
        <v>0</v>
      </c>
      <c r="BF27" s="39">
        <v>0</v>
      </c>
      <c r="BG27" s="39">
        <v>11.5123</v>
      </c>
      <c r="BH27" s="39">
        <v>57.645299999999999</v>
      </c>
      <c r="BI27" s="39">
        <v>261.39100000000002</v>
      </c>
      <c r="BJ27" s="39">
        <v>77.584199999999996</v>
      </c>
      <c r="BK27" s="39">
        <v>0</v>
      </c>
      <c r="BL27" s="39">
        <v>0.19678100000000001</v>
      </c>
      <c r="BM27" s="39">
        <v>0</v>
      </c>
      <c r="BN27" s="39">
        <v>339.173</v>
      </c>
      <c r="BO27" s="39">
        <v>338.464</v>
      </c>
      <c r="BP27" s="39">
        <v>0.70894599999999997</v>
      </c>
      <c r="BQ27" s="39">
        <v>0</v>
      </c>
      <c r="BR27" s="39">
        <v>0</v>
      </c>
      <c r="BT27" s="39">
        <v>0</v>
      </c>
      <c r="BU27" s="39">
        <v>0</v>
      </c>
      <c r="BW27" s="39">
        <v>0</v>
      </c>
      <c r="BX27" s="39" t="s">
        <v>95</v>
      </c>
      <c r="BY27" s="39" t="s">
        <v>95</v>
      </c>
      <c r="BZ27" s="39" t="s">
        <v>160</v>
      </c>
      <c r="CA27" s="39">
        <v>2.1434600000000001</v>
      </c>
      <c r="CB27" s="39">
        <v>99366.399999999994</v>
      </c>
      <c r="CC27" s="39">
        <v>17499.400000000001</v>
      </c>
      <c r="CD27" s="39">
        <v>0</v>
      </c>
      <c r="CE27" s="39">
        <v>601.51400000000001</v>
      </c>
      <c r="CF27" s="39">
        <v>0</v>
      </c>
      <c r="CG27" s="39">
        <v>56504.6</v>
      </c>
      <c r="CH27" s="39">
        <v>173974</v>
      </c>
      <c r="CI27" s="39">
        <v>77659.399999999994</v>
      </c>
      <c r="CJ27" s="39">
        <v>0</v>
      </c>
      <c r="CK27" s="39">
        <v>424.5</v>
      </c>
      <c r="CL27" s="39">
        <v>0</v>
      </c>
      <c r="CM27" s="39">
        <v>252058</v>
      </c>
      <c r="CN27" s="39">
        <v>371.16899999999998</v>
      </c>
      <c r="CO27" s="39">
        <v>0</v>
      </c>
      <c r="CP27" s="39">
        <v>0</v>
      </c>
      <c r="CQ27" s="39">
        <v>0</v>
      </c>
      <c r="CR27" s="39">
        <v>0</v>
      </c>
      <c r="CS27" s="39">
        <v>622.58699999999999</v>
      </c>
      <c r="CT27" s="39">
        <v>0</v>
      </c>
      <c r="CU27" s="39">
        <v>993.755</v>
      </c>
      <c r="CV27" s="39">
        <v>0</v>
      </c>
      <c r="CW27" s="39">
        <v>0</v>
      </c>
      <c r="CX27" s="39">
        <v>0</v>
      </c>
      <c r="CY27" s="39">
        <v>0</v>
      </c>
      <c r="CZ27" s="39">
        <v>993.755</v>
      </c>
      <c r="DA27" s="39">
        <v>0</v>
      </c>
      <c r="DB27" s="39">
        <v>0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0</v>
      </c>
      <c r="DK27" s="39">
        <v>0</v>
      </c>
      <c r="DL27" s="39">
        <v>0</v>
      </c>
      <c r="DM27" s="39">
        <v>0</v>
      </c>
      <c r="DN27" s="39">
        <v>2.6236000000000002</v>
      </c>
      <c r="DO27" s="39">
        <v>131.548</v>
      </c>
      <c r="DP27" s="39">
        <v>18.027000000000001</v>
      </c>
      <c r="DQ27" s="39">
        <v>0</v>
      </c>
      <c r="DR27" s="39">
        <v>0.42315000000000003</v>
      </c>
      <c r="DS27" s="39">
        <v>3.6715800000000001</v>
      </c>
      <c r="DT27" s="39">
        <v>55.572099999999999</v>
      </c>
      <c r="DU27" s="39">
        <v>211.86600000000001</v>
      </c>
      <c r="DV27" s="39">
        <v>77.584199999999996</v>
      </c>
      <c r="DW27" s="39">
        <v>0</v>
      </c>
      <c r="DX27" s="39">
        <v>0.42273300000000003</v>
      </c>
      <c r="DY27" s="39">
        <v>0</v>
      </c>
      <c r="DZ27" s="39">
        <v>289.87299999999999</v>
      </c>
      <c r="EA27" s="39">
        <v>283.57900000000001</v>
      </c>
      <c r="EB27" s="39">
        <v>6.2936800000000002</v>
      </c>
      <c r="EC27" s="39">
        <v>0</v>
      </c>
      <c r="ED27" s="39">
        <v>0</v>
      </c>
      <c r="EF27" s="39">
        <v>0</v>
      </c>
      <c r="EG27" s="39">
        <v>0</v>
      </c>
      <c r="EI27" s="39">
        <v>0</v>
      </c>
      <c r="FJ27" s="39" t="s">
        <v>117</v>
      </c>
      <c r="FK27" s="39" t="s">
        <v>118</v>
      </c>
      <c r="FL27" s="39" t="s">
        <v>96</v>
      </c>
      <c r="FM27" s="39" t="s">
        <v>119</v>
      </c>
      <c r="FN27" s="39">
        <v>8.5</v>
      </c>
      <c r="FO27" s="39" t="s">
        <v>97</v>
      </c>
      <c r="FP27" s="39" t="s">
        <v>120</v>
      </c>
      <c r="FQ27" s="39" t="s">
        <v>152</v>
      </c>
    </row>
    <row r="28" spans="1:173" x14ac:dyDescent="0.25">
      <c r="A28" s="21"/>
      <c r="B28" s="86">
        <v>43005.065972222219</v>
      </c>
      <c r="C28" s="39" t="s">
        <v>145</v>
      </c>
      <c r="D28" s="39">
        <v>520015</v>
      </c>
      <c r="E28" s="39" t="s">
        <v>100</v>
      </c>
      <c r="F28" s="39">
        <v>24563.1</v>
      </c>
      <c r="G28" s="40">
        <v>24692.3</v>
      </c>
      <c r="H28" s="39" t="s">
        <v>93</v>
      </c>
      <c r="I28" s="40">
        <v>3.4722222222222224E-2</v>
      </c>
      <c r="J28" s="39" t="s">
        <v>99</v>
      </c>
      <c r="K28" s="39">
        <v>-41.45</v>
      </c>
      <c r="L28" s="39" t="s">
        <v>95</v>
      </c>
      <c r="M28" s="39" t="s">
        <v>95</v>
      </c>
      <c r="N28" s="39" t="s">
        <v>159</v>
      </c>
      <c r="O28" s="39">
        <v>0</v>
      </c>
      <c r="P28" s="39">
        <v>89742.9</v>
      </c>
      <c r="Q28" s="39">
        <v>73369.899999999994</v>
      </c>
      <c r="R28" s="39">
        <v>0</v>
      </c>
      <c r="S28" s="39">
        <v>0</v>
      </c>
      <c r="T28" s="39">
        <v>0</v>
      </c>
      <c r="U28" s="39">
        <v>58788</v>
      </c>
      <c r="V28" s="39">
        <v>221901</v>
      </c>
      <c r="W28" s="39">
        <v>77659.399999999994</v>
      </c>
      <c r="X28" s="39">
        <v>0</v>
      </c>
      <c r="Y28" s="39">
        <v>202.15199999999999</v>
      </c>
      <c r="Z28" s="39">
        <v>0</v>
      </c>
      <c r="AA28" s="39">
        <v>299762</v>
      </c>
      <c r="AB28" s="39">
        <v>102.925</v>
      </c>
      <c r="AC28" s="39">
        <v>0</v>
      </c>
      <c r="AD28" s="39">
        <v>0</v>
      </c>
      <c r="AE28" s="39">
        <v>0</v>
      </c>
      <c r="AF28" s="39">
        <v>0</v>
      </c>
      <c r="AG28" s="39">
        <v>504.08800000000002</v>
      </c>
      <c r="AH28" s="39">
        <v>0</v>
      </c>
      <c r="AI28" s="39">
        <v>607.01300000000003</v>
      </c>
      <c r="AJ28" s="39">
        <v>0</v>
      </c>
      <c r="AK28" s="39">
        <v>0</v>
      </c>
      <c r="AL28" s="39">
        <v>0</v>
      </c>
      <c r="AM28" s="39">
        <v>0</v>
      </c>
      <c r="AN28" s="39">
        <v>607.01300000000003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0.70904500000000004</v>
      </c>
      <c r="BC28" s="39">
        <v>122.22799999999999</v>
      </c>
      <c r="BD28" s="39">
        <v>69.2988</v>
      </c>
      <c r="BE28" s="39">
        <v>0</v>
      </c>
      <c r="BF28" s="39">
        <v>0</v>
      </c>
      <c r="BG28" s="39">
        <v>2.9764699999999999</v>
      </c>
      <c r="BH28" s="39">
        <v>57.645299999999999</v>
      </c>
      <c r="BI28" s="39">
        <v>252.858</v>
      </c>
      <c r="BJ28" s="39">
        <v>77.584199999999996</v>
      </c>
      <c r="BK28" s="39">
        <v>0</v>
      </c>
      <c r="BL28" s="39">
        <v>0.19678100000000001</v>
      </c>
      <c r="BM28" s="39">
        <v>0</v>
      </c>
      <c r="BN28" s="39">
        <v>330.63900000000001</v>
      </c>
      <c r="BO28" s="39">
        <v>326.95299999999997</v>
      </c>
      <c r="BP28" s="39">
        <v>3.6855099999999998</v>
      </c>
      <c r="BQ28" s="39">
        <v>0</v>
      </c>
      <c r="BR28" s="39">
        <v>0</v>
      </c>
      <c r="BT28" s="39">
        <v>0</v>
      </c>
      <c r="BU28" s="39">
        <v>0</v>
      </c>
      <c r="BW28" s="39">
        <v>0</v>
      </c>
      <c r="BX28" s="39" t="s">
        <v>95</v>
      </c>
      <c r="BY28" s="39" t="s">
        <v>95</v>
      </c>
      <c r="BZ28" s="39" t="s">
        <v>160</v>
      </c>
      <c r="CA28" s="39">
        <v>2.1434600000000001</v>
      </c>
      <c r="CB28" s="39">
        <v>99366.399999999994</v>
      </c>
      <c r="CC28" s="39">
        <v>17499.400000000001</v>
      </c>
      <c r="CD28" s="39">
        <v>0</v>
      </c>
      <c r="CE28" s="39">
        <v>601.51400000000001</v>
      </c>
      <c r="CF28" s="39">
        <v>0</v>
      </c>
      <c r="CG28" s="39">
        <v>56504.6</v>
      </c>
      <c r="CH28" s="39">
        <v>173974</v>
      </c>
      <c r="CI28" s="39">
        <v>77659.399999999994</v>
      </c>
      <c r="CJ28" s="39">
        <v>0</v>
      </c>
      <c r="CK28" s="39">
        <v>424.5</v>
      </c>
      <c r="CL28" s="39">
        <v>0</v>
      </c>
      <c r="CM28" s="39">
        <v>252058</v>
      </c>
      <c r="CN28" s="39">
        <v>371.16899999999998</v>
      </c>
      <c r="CO28" s="39">
        <v>0</v>
      </c>
      <c r="CP28" s="39">
        <v>0</v>
      </c>
      <c r="CQ28" s="39">
        <v>0</v>
      </c>
      <c r="CR28" s="39">
        <v>0</v>
      </c>
      <c r="CS28" s="39">
        <v>547.34500000000003</v>
      </c>
      <c r="CT28" s="39">
        <v>0</v>
      </c>
      <c r="CU28" s="39">
        <v>918.51400000000001</v>
      </c>
      <c r="CV28" s="39">
        <v>0</v>
      </c>
      <c r="CW28" s="39">
        <v>0</v>
      </c>
      <c r="CX28" s="39">
        <v>0</v>
      </c>
      <c r="CY28" s="39">
        <v>0</v>
      </c>
      <c r="CZ28" s="39">
        <v>918.51400000000001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0</v>
      </c>
      <c r="DK28" s="39">
        <v>0</v>
      </c>
      <c r="DL28" s="39">
        <v>0</v>
      </c>
      <c r="DM28" s="39">
        <v>0</v>
      </c>
      <c r="DN28" s="39">
        <v>2.6236000000000002</v>
      </c>
      <c r="DO28" s="39">
        <v>131.548</v>
      </c>
      <c r="DP28" s="39">
        <v>18.027000000000001</v>
      </c>
      <c r="DQ28" s="39">
        <v>0</v>
      </c>
      <c r="DR28" s="39">
        <v>0.42315000000000003</v>
      </c>
      <c r="DS28" s="39">
        <v>3.2312699999999999</v>
      </c>
      <c r="DT28" s="39">
        <v>55.572099999999999</v>
      </c>
      <c r="DU28" s="39">
        <v>211.42500000000001</v>
      </c>
      <c r="DV28" s="39">
        <v>77.584199999999996</v>
      </c>
      <c r="DW28" s="39">
        <v>0</v>
      </c>
      <c r="DX28" s="39">
        <v>0.42273300000000003</v>
      </c>
      <c r="DY28" s="39">
        <v>0</v>
      </c>
      <c r="DZ28" s="39">
        <v>289.43200000000002</v>
      </c>
      <c r="EA28" s="39">
        <v>283.57900000000001</v>
      </c>
      <c r="EB28" s="39">
        <v>5.8533600000000003</v>
      </c>
      <c r="EC28" s="39">
        <v>0</v>
      </c>
      <c r="ED28" s="39">
        <v>0</v>
      </c>
      <c r="EF28" s="39">
        <v>0</v>
      </c>
      <c r="EG28" s="39">
        <v>0</v>
      </c>
      <c r="EI28" s="39">
        <v>0</v>
      </c>
      <c r="FJ28" s="39" t="s">
        <v>117</v>
      </c>
      <c r="FK28" s="39" t="s">
        <v>118</v>
      </c>
      <c r="FL28" s="39" t="s">
        <v>96</v>
      </c>
      <c r="FM28" s="39" t="s">
        <v>119</v>
      </c>
      <c r="FN28" s="39">
        <v>8.5</v>
      </c>
      <c r="FO28" s="39" t="s">
        <v>97</v>
      </c>
      <c r="FP28" s="39" t="s">
        <v>120</v>
      </c>
      <c r="FQ28" s="39" t="s">
        <v>152</v>
      </c>
    </row>
    <row r="29" spans="1:173" x14ac:dyDescent="0.25">
      <c r="A29" s="21"/>
      <c r="B29" s="86">
        <v>43005.065972222219</v>
      </c>
      <c r="C29" s="39" t="s">
        <v>146</v>
      </c>
      <c r="D29" s="39">
        <v>520115</v>
      </c>
      <c r="E29" s="39" t="s">
        <v>100</v>
      </c>
      <c r="F29" s="39">
        <v>24563.1</v>
      </c>
      <c r="G29" s="40">
        <v>24692.3</v>
      </c>
      <c r="H29" s="39" t="s">
        <v>93</v>
      </c>
      <c r="I29" s="40">
        <v>3.5416666666666666E-2</v>
      </c>
      <c r="J29" s="39" t="s">
        <v>99</v>
      </c>
      <c r="K29" s="39">
        <v>-41.36</v>
      </c>
      <c r="L29" s="39" t="s">
        <v>95</v>
      </c>
      <c r="M29" s="39" t="s">
        <v>95</v>
      </c>
      <c r="N29" s="39" t="s">
        <v>159</v>
      </c>
      <c r="O29" s="39">
        <v>0</v>
      </c>
      <c r="P29" s="39">
        <v>89689.1</v>
      </c>
      <c r="Q29" s="39">
        <v>73369.899999999994</v>
      </c>
      <c r="R29" s="39">
        <v>0</v>
      </c>
      <c r="S29" s="39">
        <v>0</v>
      </c>
      <c r="T29" s="39">
        <v>0</v>
      </c>
      <c r="U29" s="39">
        <v>58788</v>
      </c>
      <c r="V29" s="39">
        <v>221847</v>
      </c>
      <c r="W29" s="39">
        <v>77659.399999999994</v>
      </c>
      <c r="X29" s="39">
        <v>0</v>
      </c>
      <c r="Y29" s="39">
        <v>202.15199999999999</v>
      </c>
      <c r="Z29" s="39">
        <v>0</v>
      </c>
      <c r="AA29" s="39">
        <v>299708</v>
      </c>
      <c r="AB29" s="39">
        <v>102.242</v>
      </c>
      <c r="AC29" s="39">
        <v>0</v>
      </c>
      <c r="AD29" s="39">
        <v>0</v>
      </c>
      <c r="AE29" s="39">
        <v>0</v>
      </c>
      <c r="AF29" s="39">
        <v>0</v>
      </c>
      <c r="AG29" s="39">
        <v>504.08800000000002</v>
      </c>
      <c r="AH29" s="39">
        <v>0</v>
      </c>
      <c r="AI29" s="39">
        <v>606.33000000000004</v>
      </c>
      <c r="AJ29" s="39">
        <v>0</v>
      </c>
      <c r="AK29" s="39">
        <v>0</v>
      </c>
      <c r="AL29" s="39">
        <v>0</v>
      </c>
      <c r="AM29" s="39">
        <v>0</v>
      </c>
      <c r="AN29" s="39">
        <v>606.33000000000004</v>
      </c>
      <c r="AO29" s="39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0.70412200000000003</v>
      </c>
      <c r="BC29" s="39">
        <v>122.148</v>
      </c>
      <c r="BD29" s="39">
        <v>69.2988</v>
      </c>
      <c r="BE29" s="39">
        <v>0</v>
      </c>
      <c r="BF29" s="39">
        <v>0</v>
      </c>
      <c r="BG29" s="39">
        <v>2.9764699999999999</v>
      </c>
      <c r="BH29" s="39">
        <v>57.645299999999999</v>
      </c>
      <c r="BI29" s="39">
        <v>252.773</v>
      </c>
      <c r="BJ29" s="39">
        <v>77.584199999999996</v>
      </c>
      <c r="BK29" s="39">
        <v>0</v>
      </c>
      <c r="BL29" s="39">
        <v>0.19678100000000001</v>
      </c>
      <c r="BM29" s="39">
        <v>0</v>
      </c>
      <c r="BN29" s="39">
        <v>330.55399999999997</v>
      </c>
      <c r="BO29" s="39">
        <v>326.87299999999999</v>
      </c>
      <c r="BP29" s="39">
        <v>3.68059</v>
      </c>
      <c r="BQ29" s="39">
        <v>0</v>
      </c>
      <c r="BR29" s="39">
        <v>0</v>
      </c>
      <c r="BT29" s="39">
        <v>0</v>
      </c>
      <c r="BU29" s="39">
        <v>0</v>
      </c>
      <c r="BW29" s="39">
        <v>0</v>
      </c>
      <c r="BX29" s="39" t="s">
        <v>95</v>
      </c>
      <c r="BY29" s="39" t="s">
        <v>95</v>
      </c>
      <c r="BZ29" s="39" t="s">
        <v>160</v>
      </c>
      <c r="CA29" s="39">
        <v>2.1434600000000001</v>
      </c>
      <c r="CB29" s="39">
        <v>99366.399999999994</v>
      </c>
      <c r="CC29" s="39">
        <v>17499.400000000001</v>
      </c>
      <c r="CD29" s="39">
        <v>0</v>
      </c>
      <c r="CE29" s="39">
        <v>601.51400000000001</v>
      </c>
      <c r="CF29" s="39">
        <v>0</v>
      </c>
      <c r="CG29" s="39">
        <v>56504.6</v>
      </c>
      <c r="CH29" s="39">
        <v>173974</v>
      </c>
      <c r="CI29" s="39">
        <v>77659.399999999994</v>
      </c>
      <c r="CJ29" s="39">
        <v>0</v>
      </c>
      <c r="CK29" s="39">
        <v>424.5</v>
      </c>
      <c r="CL29" s="39">
        <v>0</v>
      </c>
      <c r="CM29" s="39">
        <v>252058</v>
      </c>
      <c r="CN29" s="39">
        <v>371.16899999999998</v>
      </c>
      <c r="CO29" s="39">
        <v>0</v>
      </c>
      <c r="CP29" s="39">
        <v>0</v>
      </c>
      <c r="CQ29" s="39">
        <v>0</v>
      </c>
      <c r="CR29" s="39">
        <v>0</v>
      </c>
      <c r="CS29" s="39">
        <v>547.34500000000003</v>
      </c>
      <c r="CT29" s="39">
        <v>0</v>
      </c>
      <c r="CU29" s="39">
        <v>918.51400000000001</v>
      </c>
      <c r="CV29" s="39">
        <v>0</v>
      </c>
      <c r="CW29" s="39">
        <v>0</v>
      </c>
      <c r="CX29" s="39">
        <v>0</v>
      </c>
      <c r="CY29" s="39">
        <v>0</v>
      </c>
      <c r="CZ29" s="39">
        <v>918.51400000000001</v>
      </c>
      <c r="DA29" s="39">
        <v>0</v>
      </c>
      <c r="DB29" s="39">
        <v>0</v>
      </c>
      <c r="DC29" s="39">
        <v>0</v>
      </c>
      <c r="DD29" s="39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39">
        <v>0</v>
      </c>
      <c r="DN29" s="39">
        <v>2.6236000000000002</v>
      </c>
      <c r="DO29" s="39">
        <v>131.548</v>
      </c>
      <c r="DP29" s="39">
        <v>18.027000000000001</v>
      </c>
      <c r="DQ29" s="39">
        <v>0</v>
      </c>
      <c r="DR29" s="39">
        <v>0.42315000000000003</v>
      </c>
      <c r="DS29" s="39">
        <v>3.2312699999999999</v>
      </c>
      <c r="DT29" s="39">
        <v>55.572099999999999</v>
      </c>
      <c r="DU29" s="39">
        <v>211.42500000000001</v>
      </c>
      <c r="DV29" s="39">
        <v>77.584199999999996</v>
      </c>
      <c r="DW29" s="39">
        <v>0</v>
      </c>
      <c r="DX29" s="39">
        <v>0.42273300000000003</v>
      </c>
      <c r="DY29" s="39">
        <v>0</v>
      </c>
      <c r="DZ29" s="39">
        <v>289.43200000000002</v>
      </c>
      <c r="EA29" s="39">
        <v>283.57900000000001</v>
      </c>
      <c r="EB29" s="39">
        <v>5.8533600000000003</v>
      </c>
      <c r="EC29" s="39">
        <v>0</v>
      </c>
      <c r="ED29" s="39">
        <v>0</v>
      </c>
      <c r="EF29" s="39">
        <v>0</v>
      </c>
      <c r="EG29" s="39">
        <v>0</v>
      </c>
      <c r="EI29" s="39">
        <v>0</v>
      </c>
      <c r="FJ29" s="39" t="s">
        <v>117</v>
      </c>
      <c r="FK29" s="39" t="s">
        <v>118</v>
      </c>
      <c r="FL29" s="39" t="s">
        <v>96</v>
      </c>
      <c r="FM29" s="39" t="s">
        <v>119</v>
      </c>
      <c r="FN29" s="39">
        <v>8.5</v>
      </c>
      <c r="FO29" s="39" t="s">
        <v>97</v>
      </c>
      <c r="FP29" s="39" t="s">
        <v>120</v>
      </c>
      <c r="FQ29" s="39" t="s">
        <v>152</v>
      </c>
    </row>
    <row r="30" spans="1:173" x14ac:dyDescent="0.25">
      <c r="A30" s="21"/>
      <c r="B30" s="86">
        <v>43005.066666666666</v>
      </c>
      <c r="C30" s="39" t="s">
        <v>147</v>
      </c>
      <c r="D30" s="39">
        <v>520215</v>
      </c>
      <c r="E30" s="39" t="s">
        <v>100</v>
      </c>
      <c r="F30" s="39">
        <v>24563.1</v>
      </c>
      <c r="G30" s="40">
        <v>24692.3</v>
      </c>
      <c r="H30" s="39" t="s">
        <v>93</v>
      </c>
      <c r="I30" s="40">
        <v>3.4722222222222224E-2</v>
      </c>
      <c r="J30" s="39" t="s">
        <v>99</v>
      </c>
      <c r="K30" s="39">
        <v>-39.590000000000003</v>
      </c>
      <c r="L30" s="39" t="s">
        <v>95</v>
      </c>
      <c r="M30" s="39" t="s">
        <v>95</v>
      </c>
      <c r="N30" s="39" t="s">
        <v>159</v>
      </c>
      <c r="O30" s="39">
        <v>0</v>
      </c>
      <c r="P30" s="39">
        <v>88541</v>
      </c>
      <c r="Q30" s="39">
        <v>73369.899999999994</v>
      </c>
      <c r="R30" s="39">
        <v>0</v>
      </c>
      <c r="S30" s="39">
        <v>0</v>
      </c>
      <c r="T30" s="39">
        <v>0</v>
      </c>
      <c r="U30" s="39">
        <v>58788</v>
      </c>
      <c r="V30" s="39">
        <v>220699</v>
      </c>
      <c r="W30" s="39">
        <v>77659.399999999994</v>
      </c>
      <c r="X30" s="39">
        <v>0</v>
      </c>
      <c r="Y30" s="39">
        <v>202.15199999999999</v>
      </c>
      <c r="Z30" s="39">
        <v>0</v>
      </c>
      <c r="AA30" s="39">
        <v>298560</v>
      </c>
      <c r="AB30" s="39">
        <v>89.153599999999997</v>
      </c>
      <c r="AC30" s="39">
        <v>0</v>
      </c>
      <c r="AD30" s="39">
        <v>0</v>
      </c>
      <c r="AE30" s="39">
        <v>0</v>
      </c>
      <c r="AF30" s="39">
        <v>0</v>
      </c>
      <c r="AG30" s="39">
        <v>504.08699999999999</v>
      </c>
      <c r="AH30" s="39">
        <v>0</v>
      </c>
      <c r="AI30" s="39">
        <v>593.24099999999999</v>
      </c>
      <c r="AJ30" s="39">
        <v>0</v>
      </c>
      <c r="AK30" s="39">
        <v>0</v>
      </c>
      <c r="AL30" s="39">
        <v>0</v>
      </c>
      <c r="AM30" s="39">
        <v>0</v>
      </c>
      <c r="AN30" s="39">
        <v>593.24099999999999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>
        <v>0</v>
      </c>
      <c r="BB30" s="39">
        <v>0.60943099999999994</v>
      </c>
      <c r="BC30" s="39">
        <v>120.471</v>
      </c>
      <c r="BD30" s="39">
        <v>69.2988</v>
      </c>
      <c r="BE30" s="39">
        <v>0</v>
      </c>
      <c r="BF30" s="39">
        <v>0</v>
      </c>
      <c r="BG30" s="39">
        <v>2.9764699999999999</v>
      </c>
      <c r="BH30" s="39">
        <v>57.645299999999999</v>
      </c>
      <c r="BI30" s="39">
        <v>251.001</v>
      </c>
      <c r="BJ30" s="39">
        <v>77.584199999999996</v>
      </c>
      <c r="BK30" s="39">
        <v>0</v>
      </c>
      <c r="BL30" s="39">
        <v>0.19678100000000001</v>
      </c>
      <c r="BM30" s="39">
        <v>0</v>
      </c>
      <c r="BN30" s="39">
        <v>328.78199999999998</v>
      </c>
      <c r="BO30" s="39">
        <v>325.19600000000003</v>
      </c>
      <c r="BP30" s="39">
        <v>3.5859000000000001</v>
      </c>
      <c r="BQ30" s="39">
        <v>0</v>
      </c>
      <c r="BR30" s="39">
        <v>0</v>
      </c>
      <c r="BT30" s="39">
        <v>0</v>
      </c>
      <c r="BU30" s="39">
        <v>0</v>
      </c>
      <c r="BW30" s="39">
        <v>0</v>
      </c>
      <c r="BX30" s="39" t="s">
        <v>95</v>
      </c>
      <c r="BY30" s="39" t="s">
        <v>95</v>
      </c>
      <c r="BZ30" s="39" t="s">
        <v>160</v>
      </c>
      <c r="CA30" s="39">
        <v>2.1434600000000001</v>
      </c>
      <c r="CB30" s="39">
        <v>99366.399999999994</v>
      </c>
      <c r="CC30" s="39">
        <v>17499.400000000001</v>
      </c>
      <c r="CD30" s="39">
        <v>0</v>
      </c>
      <c r="CE30" s="39">
        <v>601.51400000000001</v>
      </c>
      <c r="CF30" s="39">
        <v>0</v>
      </c>
      <c r="CG30" s="39">
        <v>56504.6</v>
      </c>
      <c r="CH30" s="39">
        <v>173974</v>
      </c>
      <c r="CI30" s="39">
        <v>77659.399999999994</v>
      </c>
      <c r="CJ30" s="39">
        <v>0</v>
      </c>
      <c r="CK30" s="39">
        <v>424.5</v>
      </c>
      <c r="CL30" s="39">
        <v>0</v>
      </c>
      <c r="CM30" s="39">
        <v>252058</v>
      </c>
      <c r="CN30" s="39">
        <v>371.16899999999998</v>
      </c>
      <c r="CO30" s="39">
        <v>0</v>
      </c>
      <c r="CP30" s="39">
        <v>0</v>
      </c>
      <c r="CQ30" s="39">
        <v>0</v>
      </c>
      <c r="CR30" s="39">
        <v>0</v>
      </c>
      <c r="CS30" s="39">
        <v>547.34500000000003</v>
      </c>
      <c r="CT30" s="39">
        <v>0</v>
      </c>
      <c r="CU30" s="39">
        <v>918.51400000000001</v>
      </c>
      <c r="CV30" s="39">
        <v>0</v>
      </c>
      <c r="CW30" s="39">
        <v>0</v>
      </c>
      <c r="CX30" s="39">
        <v>0</v>
      </c>
      <c r="CY30" s="39">
        <v>0</v>
      </c>
      <c r="CZ30" s="39">
        <v>918.51400000000001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2.6236000000000002</v>
      </c>
      <c r="DO30" s="39">
        <v>131.548</v>
      </c>
      <c r="DP30" s="39">
        <v>18.027000000000001</v>
      </c>
      <c r="DQ30" s="39">
        <v>0</v>
      </c>
      <c r="DR30" s="39">
        <v>0.42315000000000003</v>
      </c>
      <c r="DS30" s="39">
        <v>3.2312699999999999</v>
      </c>
      <c r="DT30" s="39">
        <v>55.572099999999999</v>
      </c>
      <c r="DU30" s="39">
        <v>211.42500000000001</v>
      </c>
      <c r="DV30" s="39">
        <v>77.584199999999996</v>
      </c>
      <c r="DW30" s="39">
        <v>0</v>
      </c>
      <c r="DX30" s="39">
        <v>0.42273300000000003</v>
      </c>
      <c r="DY30" s="39">
        <v>0</v>
      </c>
      <c r="DZ30" s="39">
        <v>289.43200000000002</v>
      </c>
      <c r="EA30" s="39">
        <v>283.57900000000001</v>
      </c>
      <c r="EB30" s="39">
        <v>5.8533600000000003</v>
      </c>
      <c r="EC30" s="39">
        <v>0</v>
      </c>
      <c r="ED30" s="39">
        <v>0</v>
      </c>
      <c r="EF30" s="39">
        <v>0</v>
      </c>
      <c r="EG30" s="39">
        <v>0</v>
      </c>
      <c r="EI30" s="39">
        <v>0</v>
      </c>
      <c r="FJ30" s="39" t="s">
        <v>117</v>
      </c>
      <c r="FK30" s="39" t="s">
        <v>118</v>
      </c>
      <c r="FL30" s="39" t="s">
        <v>96</v>
      </c>
      <c r="FM30" s="39" t="s">
        <v>119</v>
      </c>
      <c r="FN30" s="39">
        <v>8.5</v>
      </c>
      <c r="FO30" s="39" t="s">
        <v>97</v>
      </c>
      <c r="FP30" s="39" t="s">
        <v>120</v>
      </c>
      <c r="FQ30" s="39" t="s">
        <v>152</v>
      </c>
    </row>
    <row r="31" spans="1:173" x14ac:dyDescent="0.25">
      <c r="A31" s="21"/>
      <c r="B31" s="86">
        <v>43005.067361111112</v>
      </c>
      <c r="C31" s="39" t="s">
        <v>148</v>
      </c>
      <c r="D31" s="39">
        <v>520315</v>
      </c>
      <c r="E31" s="39" t="s">
        <v>100</v>
      </c>
      <c r="F31" s="39">
        <v>24563.1</v>
      </c>
      <c r="G31" s="40">
        <v>24692.3</v>
      </c>
      <c r="H31" s="39" t="s">
        <v>93</v>
      </c>
      <c r="I31" s="40">
        <v>3.5416666666666666E-2</v>
      </c>
      <c r="J31" s="39" t="s">
        <v>99</v>
      </c>
      <c r="K31" s="39">
        <v>-37.99</v>
      </c>
      <c r="L31" s="39" t="s">
        <v>95</v>
      </c>
      <c r="M31" s="39" t="s">
        <v>95</v>
      </c>
      <c r="N31" s="39" t="s">
        <v>159</v>
      </c>
      <c r="O31" s="39">
        <v>0</v>
      </c>
      <c r="P31" s="39">
        <v>87501.9</v>
      </c>
      <c r="Q31" s="39">
        <v>73369.899999999994</v>
      </c>
      <c r="R31" s="39">
        <v>0</v>
      </c>
      <c r="S31" s="39">
        <v>0</v>
      </c>
      <c r="T31" s="39">
        <v>0</v>
      </c>
      <c r="U31" s="39">
        <v>58788</v>
      </c>
      <c r="V31" s="39">
        <v>219660</v>
      </c>
      <c r="W31" s="39">
        <v>77659.399999999994</v>
      </c>
      <c r="X31" s="39">
        <v>0</v>
      </c>
      <c r="Y31" s="39">
        <v>202.15199999999999</v>
      </c>
      <c r="Z31" s="39">
        <v>0</v>
      </c>
      <c r="AA31" s="39">
        <v>297521</v>
      </c>
      <c r="AB31" s="39">
        <v>77.957800000000006</v>
      </c>
      <c r="AC31" s="39">
        <v>0</v>
      </c>
      <c r="AD31" s="39">
        <v>0</v>
      </c>
      <c r="AE31" s="39">
        <v>0</v>
      </c>
      <c r="AF31" s="39">
        <v>0</v>
      </c>
      <c r="AG31" s="39">
        <v>504.08699999999999</v>
      </c>
      <c r="AH31" s="39">
        <v>0</v>
      </c>
      <c r="AI31" s="39">
        <v>582.04499999999996</v>
      </c>
      <c r="AJ31" s="39">
        <v>0</v>
      </c>
      <c r="AK31" s="39">
        <v>0</v>
      </c>
      <c r="AL31" s="39">
        <v>0</v>
      </c>
      <c r="AM31" s="39">
        <v>0</v>
      </c>
      <c r="AN31" s="39">
        <v>582.04499999999996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0.52930900000000003</v>
      </c>
      <c r="BC31" s="39">
        <v>118.946</v>
      </c>
      <c r="BD31" s="39">
        <v>69.2988</v>
      </c>
      <c r="BE31" s="39">
        <v>0</v>
      </c>
      <c r="BF31" s="39">
        <v>0</v>
      </c>
      <c r="BG31" s="39">
        <v>2.9764599999999999</v>
      </c>
      <c r="BH31" s="39">
        <v>57.645299999999999</v>
      </c>
      <c r="BI31" s="39">
        <v>249.39599999999999</v>
      </c>
      <c r="BJ31" s="39">
        <v>77.584199999999996</v>
      </c>
      <c r="BK31" s="39">
        <v>0</v>
      </c>
      <c r="BL31" s="39">
        <v>0.19678100000000001</v>
      </c>
      <c r="BM31" s="39">
        <v>0</v>
      </c>
      <c r="BN31" s="39">
        <v>327.17700000000002</v>
      </c>
      <c r="BO31" s="39">
        <v>323.67099999999999</v>
      </c>
      <c r="BP31" s="39">
        <v>3.5057700000000001</v>
      </c>
      <c r="BQ31" s="39">
        <v>0</v>
      </c>
      <c r="BR31" s="39">
        <v>0</v>
      </c>
      <c r="BT31" s="39">
        <v>0</v>
      </c>
      <c r="BU31" s="39">
        <v>0</v>
      </c>
      <c r="BW31" s="39">
        <v>0</v>
      </c>
      <c r="BX31" s="39" t="s">
        <v>95</v>
      </c>
      <c r="BY31" s="39" t="s">
        <v>95</v>
      </c>
      <c r="BZ31" s="39" t="s">
        <v>160</v>
      </c>
      <c r="CA31" s="39">
        <v>2.1434600000000001</v>
      </c>
      <c r="CB31" s="39">
        <v>99366.399999999994</v>
      </c>
      <c r="CC31" s="39">
        <v>17499.400000000001</v>
      </c>
      <c r="CD31" s="39">
        <v>0</v>
      </c>
      <c r="CE31" s="39">
        <v>601.51400000000001</v>
      </c>
      <c r="CF31" s="39">
        <v>0</v>
      </c>
      <c r="CG31" s="39">
        <v>56504.6</v>
      </c>
      <c r="CH31" s="39">
        <v>173974</v>
      </c>
      <c r="CI31" s="39">
        <v>77659.399999999994</v>
      </c>
      <c r="CJ31" s="39">
        <v>0</v>
      </c>
      <c r="CK31" s="39">
        <v>424.5</v>
      </c>
      <c r="CL31" s="39">
        <v>0</v>
      </c>
      <c r="CM31" s="39">
        <v>252058</v>
      </c>
      <c r="CN31" s="39">
        <v>371.16899999999998</v>
      </c>
      <c r="CO31" s="39">
        <v>0</v>
      </c>
      <c r="CP31" s="39">
        <v>0</v>
      </c>
      <c r="CQ31" s="39">
        <v>0</v>
      </c>
      <c r="CR31" s="39">
        <v>0</v>
      </c>
      <c r="CS31" s="39">
        <v>547.34500000000003</v>
      </c>
      <c r="CT31" s="39">
        <v>0</v>
      </c>
      <c r="CU31" s="39">
        <v>918.51400000000001</v>
      </c>
      <c r="CV31" s="39">
        <v>0</v>
      </c>
      <c r="CW31" s="39">
        <v>0</v>
      </c>
      <c r="CX31" s="39">
        <v>0</v>
      </c>
      <c r="CY31" s="39">
        <v>0</v>
      </c>
      <c r="CZ31" s="39">
        <v>918.51400000000001</v>
      </c>
      <c r="DA31" s="39">
        <v>0</v>
      </c>
      <c r="DB31" s="39">
        <v>0</v>
      </c>
      <c r="DC31" s="39">
        <v>0</v>
      </c>
      <c r="DD31" s="39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39">
        <v>0</v>
      </c>
      <c r="DK31" s="39">
        <v>0</v>
      </c>
      <c r="DL31" s="39">
        <v>0</v>
      </c>
      <c r="DM31" s="39">
        <v>0</v>
      </c>
      <c r="DN31" s="39">
        <v>2.6236000000000002</v>
      </c>
      <c r="DO31" s="39">
        <v>131.548</v>
      </c>
      <c r="DP31" s="39">
        <v>18.027000000000001</v>
      </c>
      <c r="DQ31" s="39">
        <v>0</v>
      </c>
      <c r="DR31" s="39">
        <v>0.42315000000000003</v>
      </c>
      <c r="DS31" s="39">
        <v>3.2312699999999999</v>
      </c>
      <c r="DT31" s="39">
        <v>55.572099999999999</v>
      </c>
      <c r="DU31" s="39">
        <v>211.42500000000001</v>
      </c>
      <c r="DV31" s="39">
        <v>77.584199999999996</v>
      </c>
      <c r="DW31" s="39">
        <v>0</v>
      </c>
      <c r="DX31" s="39">
        <v>0.42273300000000003</v>
      </c>
      <c r="DY31" s="39">
        <v>0</v>
      </c>
      <c r="DZ31" s="39">
        <v>289.43200000000002</v>
      </c>
      <c r="EA31" s="39">
        <v>283.57900000000001</v>
      </c>
      <c r="EB31" s="39">
        <v>5.8533600000000003</v>
      </c>
      <c r="EC31" s="39">
        <v>0</v>
      </c>
      <c r="ED31" s="39">
        <v>0</v>
      </c>
      <c r="EF31" s="39">
        <v>0</v>
      </c>
      <c r="EG31" s="39">
        <v>0</v>
      </c>
      <c r="EI31" s="39">
        <v>0</v>
      </c>
      <c r="FJ31" s="39" t="s">
        <v>117</v>
      </c>
      <c r="FK31" s="39" t="s">
        <v>118</v>
      </c>
      <c r="FL31" s="39" t="s">
        <v>96</v>
      </c>
      <c r="FM31" s="39" t="s">
        <v>119</v>
      </c>
      <c r="FN31" s="39">
        <v>8.5</v>
      </c>
      <c r="FO31" s="39" t="s">
        <v>97</v>
      </c>
      <c r="FP31" s="39" t="s">
        <v>120</v>
      </c>
      <c r="FQ31" s="39" t="s">
        <v>152</v>
      </c>
    </row>
    <row r="32" spans="1:173" x14ac:dyDescent="0.25">
      <c r="A32" s="21"/>
      <c r="B32" s="86">
        <v>43005.068055555559</v>
      </c>
      <c r="C32" s="39" t="s">
        <v>149</v>
      </c>
      <c r="D32" s="39">
        <v>520415</v>
      </c>
      <c r="E32" s="39" t="s">
        <v>100</v>
      </c>
      <c r="F32" s="39">
        <v>24563.1</v>
      </c>
      <c r="G32" s="40">
        <v>24692.3</v>
      </c>
      <c r="H32" s="39" t="s">
        <v>93</v>
      </c>
      <c r="I32" s="40">
        <v>3.4722222222222224E-2</v>
      </c>
      <c r="J32" s="39" t="s">
        <v>99</v>
      </c>
      <c r="K32" s="39">
        <v>-38.270000000000003</v>
      </c>
      <c r="L32" s="39" t="s">
        <v>95</v>
      </c>
      <c r="M32" s="39" t="s">
        <v>95</v>
      </c>
      <c r="N32" s="39" t="s">
        <v>163</v>
      </c>
      <c r="O32" s="39">
        <v>45.750500000000002</v>
      </c>
      <c r="P32" s="39">
        <v>89539.7</v>
      </c>
      <c r="Q32" s="39">
        <v>64899.199999999997</v>
      </c>
      <c r="R32" s="39">
        <v>0</v>
      </c>
      <c r="S32" s="39">
        <v>0</v>
      </c>
      <c r="T32" s="39">
        <v>0</v>
      </c>
      <c r="U32" s="39">
        <v>58788</v>
      </c>
      <c r="V32" s="39">
        <v>213273</v>
      </c>
      <c r="W32" s="39">
        <v>77659.399999999994</v>
      </c>
      <c r="X32" s="39">
        <v>0</v>
      </c>
      <c r="Y32" s="39">
        <v>202.15199999999999</v>
      </c>
      <c r="Z32" s="39">
        <v>0</v>
      </c>
      <c r="AA32" s="39">
        <v>291134</v>
      </c>
      <c r="AB32" s="39">
        <v>180.15600000000001</v>
      </c>
      <c r="AC32" s="39">
        <v>0</v>
      </c>
      <c r="AD32" s="39">
        <v>0</v>
      </c>
      <c r="AE32" s="39">
        <v>0</v>
      </c>
      <c r="AF32" s="39">
        <v>0</v>
      </c>
      <c r="AG32" s="39">
        <v>504.08800000000002</v>
      </c>
      <c r="AH32" s="39">
        <v>0</v>
      </c>
      <c r="AI32" s="39">
        <v>684.24300000000005</v>
      </c>
      <c r="AJ32" s="39">
        <v>0</v>
      </c>
      <c r="AK32" s="39">
        <v>0</v>
      </c>
      <c r="AL32" s="39">
        <v>0</v>
      </c>
      <c r="AM32" s="39">
        <v>0</v>
      </c>
      <c r="AN32" s="39">
        <v>684.24300000000005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1.29274</v>
      </c>
      <c r="BC32" s="39">
        <v>120.93600000000001</v>
      </c>
      <c r="BD32" s="39">
        <v>61.984999999999999</v>
      </c>
      <c r="BE32" s="39">
        <v>0</v>
      </c>
      <c r="BF32" s="39">
        <v>0</v>
      </c>
      <c r="BG32" s="39">
        <v>2.9764699999999999</v>
      </c>
      <c r="BH32" s="39">
        <v>57.645299999999999</v>
      </c>
      <c r="BI32" s="39">
        <v>244.83500000000001</v>
      </c>
      <c r="BJ32" s="39">
        <v>77.584199999999996</v>
      </c>
      <c r="BK32" s="39">
        <v>0</v>
      </c>
      <c r="BL32" s="39">
        <v>0.19678100000000001</v>
      </c>
      <c r="BM32" s="39">
        <v>0</v>
      </c>
      <c r="BN32" s="39">
        <v>322.61599999999999</v>
      </c>
      <c r="BO32" s="39">
        <v>318.37900000000002</v>
      </c>
      <c r="BP32" s="39">
        <v>4.2374299999999998</v>
      </c>
      <c r="BQ32" s="39">
        <v>0</v>
      </c>
      <c r="BR32" s="39">
        <v>0</v>
      </c>
      <c r="BT32" s="39">
        <v>0</v>
      </c>
      <c r="BU32" s="39">
        <v>0</v>
      </c>
      <c r="BW32" s="39">
        <v>0</v>
      </c>
      <c r="BX32" s="39" t="s">
        <v>95</v>
      </c>
      <c r="BY32" s="39" t="s">
        <v>95</v>
      </c>
      <c r="BZ32" s="39" t="s">
        <v>160</v>
      </c>
      <c r="CA32" s="39">
        <v>2.1805099999999999</v>
      </c>
      <c r="CB32" s="39">
        <v>95985.1</v>
      </c>
      <c r="CC32" s="39">
        <v>17450.7</v>
      </c>
      <c r="CD32" s="39">
        <v>0</v>
      </c>
      <c r="CE32" s="39">
        <v>704.52</v>
      </c>
      <c r="CF32" s="39">
        <v>0</v>
      </c>
      <c r="CG32" s="39">
        <v>56504.6</v>
      </c>
      <c r="CH32" s="39">
        <v>170647</v>
      </c>
      <c r="CI32" s="39">
        <v>77659.399999999994</v>
      </c>
      <c r="CJ32" s="39">
        <v>0</v>
      </c>
      <c r="CK32" s="39">
        <v>424.5</v>
      </c>
      <c r="CL32" s="39">
        <v>0</v>
      </c>
      <c r="CM32" s="39">
        <v>248731</v>
      </c>
      <c r="CN32" s="39">
        <v>383.32100000000003</v>
      </c>
      <c r="CO32" s="39">
        <v>0</v>
      </c>
      <c r="CP32" s="39">
        <v>0</v>
      </c>
      <c r="CQ32" s="39">
        <v>0</v>
      </c>
      <c r="CR32" s="39">
        <v>0</v>
      </c>
      <c r="CS32" s="39">
        <v>547.346</v>
      </c>
      <c r="CT32" s="39">
        <v>0</v>
      </c>
      <c r="CU32" s="39">
        <v>930.66600000000005</v>
      </c>
      <c r="CV32" s="39">
        <v>0</v>
      </c>
      <c r="CW32" s="39">
        <v>0</v>
      </c>
      <c r="CX32" s="39">
        <v>0</v>
      </c>
      <c r="CY32" s="39">
        <v>0</v>
      </c>
      <c r="CZ32" s="39">
        <v>930.66600000000005</v>
      </c>
      <c r="DA32" s="39">
        <v>0</v>
      </c>
      <c r="DB32" s="39">
        <v>0</v>
      </c>
      <c r="DC32" s="39">
        <v>0</v>
      </c>
      <c r="DD32" s="39">
        <v>0</v>
      </c>
      <c r="DE32" s="39">
        <v>0</v>
      </c>
      <c r="DF32" s="39">
        <v>0</v>
      </c>
      <c r="DG32" s="39">
        <v>0</v>
      </c>
      <c r="DH32" s="39">
        <v>0</v>
      </c>
      <c r="DI32" s="39">
        <v>0</v>
      </c>
      <c r="DJ32" s="39">
        <v>0</v>
      </c>
      <c r="DK32" s="39">
        <v>0</v>
      </c>
      <c r="DL32" s="39">
        <v>0</v>
      </c>
      <c r="DM32" s="39">
        <v>0</v>
      </c>
      <c r="DN32" s="39">
        <v>2.7038199999999999</v>
      </c>
      <c r="DO32" s="39">
        <v>126.66500000000001</v>
      </c>
      <c r="DP32" s="39">
        <v>17.9207</v>
      </c>
      <c r="DQ32" s="39">
        <v>0</v>
      </c>
      <c r="DR32" s="39">
        <v>0.49465500000000001</v>
      </c>
      <c r="DS32" s="39">
        <v>3.2312699999999999</v>
      </c>
      <c r="DT32" s="39">
        <v>55.572099999999999</v>
      </c>
      <c r="DU32" s="39">
        <v>206.58799999999999</v>
      </c>
      <c r="DV32" s="39">
        <v>77.584199999999996</v>
      </c>
      <c r="DW32" s="39">
        <v>0</v>
      </c>
      <c r="DX32" s="39">
        <v>0.42273300000000003</v>
      </c>
      <c r="DY32" s="39">
        <v>0</v>
      </c>
      <c r="DZ32" s="39">
        <v>284.59500000000003</v>
      </c>
      <c r="EA32" s="39">
        <v>278.661</v>
      </c>
      <c r="EB32" s="39">
        <v>5.9335500000000003</v>
      </c>
      <c r="EC32" s="39">
        <v>0</v>
      </c>
      <c r="ED32" s="39">
        <v>0</v>
      </c>
      <c r="EF32" s="39">
        <v>0</v>
      </c>
      <c r="EG32" s="39">
        <v>0</v>
      </c>
      <c r="EI32" s="39">
        <v>0</v>
      </c>
      <c r="FJ32" s="39" t="s">
        <v>117</v>
      </c>
      <c r="FK32" s="39" t="s">
        <v>118</v>
      </c>
      <c r="FL32" s="39" t="s">
        <v>96</v>
      </c>
      <c r="FM32" s="39" t="s">
        <v>119</v>
      </c>
      <c r="FN32" s="39">
        <v>8.5</v>
      </c>
      <c r="FO32" s="39" t="s">
        <v>97</v>
      </c>
      <c r="FP32" s="39" t="s">
        <v>120</v>
      </c>
      <c r="FQ32" s="39" t="s">
        <v>152</v>
      </c>
    </row>
    <row r="33" spans="1:173" x14ac:dyDescent="0.25">
      <c r="A33" s="21"/>
      <c r="B33" s="86">
        <v>43005.068749999999</v>
      </c>
      <c r="C33" s="39" t="s">
        <v>150</v>
      </c>
      <c r="D33" s="39">
        <v>520515</v>
      </c>
      <c r="E33" s="39" t="s">
        <v>100</v>
      </c>
      <c r="F33" s="39">
        <v>24563.1</v>
      </c>
      <c r="G33" s="40">
        <v>24692.3</v>
      </c>
      <c r="H33" s="39" t="s">
        <v>93</v>
      </c>
      <c r="I33" s="40">
        <v>3.4722222222222224E-2</v>
      </c>
      <c r="J33" s="39" t="s">
        <v>99</v>
      </c>
      <c r="K33" s="39">
        <v>-37.49</v>
      </c>
      <c r="L33" s="39" t="s">
        <v>95</v>
      </c>
      <c r="M33" s="39" t="s">
        <v>95</v>
      </c>
      <c r="N33" s="39" t="s">
        <v>102</v>
      </c>
      <c r="O33" s="39">
        <v>22.911799999999999</v>
      </c>
      <c r="P33" s="39">
        <v>88652.3</v>
      </c>
      <c r="Q33" s="39">
        <v>64898.8</v>
      </c>
      <c r="R33" s="39">
        <v>0</v>
      </c>
      <c r="S33" s="39">
        <v>0</v>
      </c>
      <c r="T33" s="38">
        <v>0</v>
      </c>
      <c r="U33" s="38">
        <v>58788</v>
      </c>
      <c r="V33" s="39">
        <v>212362</v>
      </c>
      <c r="W33" s="39">
        <v>77659.399999999994</v>
      </c>
      <c r="X33" s="38">
        <v>0</v>
      </c>
      <c r="Y33" s="39">
        <v>202.15199999999999</v>
      </c>
      <c r="Z33" s="39">
        <v>0</v>
      </c>
      <c r="AA33" s="39">
        <v>290224</v>
      </c>
      <c r="AB33" s="39">
        <v>180.154</v>
      </c>
      <c r="AC33" s="39">
        <v>0</v>
      </c>
      <c r="AD33" s="39">
        <v>0</v>
      </c>
      <c r="AE33" s="39">
        <v>0</v>
      </c>
      <c r="AF33" s="39">
        <v>0</v>
      </c>
      <c r="AG33" s="39">
        <v>504.08800000000002</v>
      </c>
      <c r="AH33" s="39">
        <v>0</v>
      </c>
      <c r="AI33" s="39">
        <v>684.24199999999996</v>
      </c>
      <c r="AJ33" s="39">
        <v>0</v>
      </c>
      <c r="AK33" s="39">
        <v>0</v>
      </c>
      <c r="AL33" s="39">
        <v>0</v>
      </c>
      <c r="AM33" s="39">
        <v>0</v>
      </c>
      <c r="AN33" s="39">
        <v>684.24199999999996</v>
      </c>
      <c r="AO33" s="39">
        <v>0</v>
      </c>
      <c r="AP33" s="39">
        <v>0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0</v>
      </c>
      <c r="AX33" s="39">
        <v>0</v>
      </c>
      <c r="AY33" s="39">
        <v>0</v>
      </c>
      <c r="AZ33" s="39">
        <v>0</v>
      </c>
      <c r="BA33" s="39">
        <v>0</v>
      </c>
      <c r="BB33" s="39">
        <v>1.2768699999999999</v>
      </c>
      <c r="BC33" s="39">
        <v>120.175</v>
      </c>
      <c r="BD33" s="39">
        <v>61.9848</v>
      </c>
      <c r="BE33" s="39">
        <v>0</v>
      </c>
      <c r="BF33" s="39">
        <v>0</v>
      </c>
      <c r="BG33" s="39">
        <v>2.9764699999999999</v>
      </c>
      <c r="BH33" s="39">
        <v>57.645299999999999</v>
      </c>
      <c r="BI33" s="39">
        <v>244.059</v>
      </c>
      <c r="BJ33" s="39">
        <v>77.584199999999996</v>
      </c>
      <c r="BK33" s="39">
        <v>0</v>
      </c>
      <c r="BL33" s="39">
        <v>0.19678100000000001</v>
      </c>
      <c r="BM33" s="39">
        <v>0</v>
      </c>
      <c r="BN33" s="39">
        <v>321.83999999999997</v>
      </c>
      <c r="BO33" s="39">
        <v>317.60199999999998</v>
      </c>
      <c r="BP33" s="39">
        <v>4.2374099999999997</v>
      </c>
      <c r="BQ33" s="39">
        <v>0</v>
      </c>
      <c r="BR33" s="39">
        <v>0</v>
      </c>
      <c r="BT33" s="39">
        <v>0</v>
      </c>
      <c r="BU33" s="38">
        <v>0</v>
      </c>
      <c r="BV33" s="38"/>
      <c r="BW33" s="39">
        <v>0</v>
      </c>
      <c r="BX33" s="39" t="s">
        <v>95</v>
      </c>
      <c r="BY33" s="38" t="s">
        <v>95</v>
      </c>
      <c r="BZ33" s="39" t="s">
        <v>160</v>
      </c>
      <c r="CA33" s="39">
        <v>2.1805099999999999</v>
      </c>
      <c r="CB33" s="39">
        <v>95985.1</v>
      </c>
      <c r="CC33" s="39">
        <v>17450.7</v>
      </c>
      <c r="CD33" s="39">
        <v>0</v>
      </c>
      <c r="CE33" s="39">
        <v>704.52</v>
      </c>
      <c r="CF33" s="39">
        <v>0</v>
      </c>
      <c r="CG33" s="39">
        <v>56504.6</v>
      </c>
      <c r="CH33" s="39">
        <v>170647</v>
      </c>
      <c r="CI33" s="39">
        <v>77659.399999999994</v>
      </c>
      <c r="CJ33" s="39">
        <v>0</v>
      </c>
      <c r="CK33" s="39">
        <v>424.5</v>
      </c>
      <c r="CL33" s="39">
        <v>0</v>
      </c>
      <c r="CM33" s="39">
        <v>248731</v>
      </c>
      <c r="CN33" s="39">
        <v>383.32100000000003</v>
      </c>
      <c r="CO33" s="39">
        <v>0</v>
      </c>
      <c r="CP33" s="39">
        <v>0</v>
      </c>
      <c r="CQ33" s="39">
        <v>0</v>
      </c>
      <c r="CR33" s="39">
        <v>0</v>
      </c>
      <c r="CS33" s="39">
        <v>547.346</v>
      </c>
      <c r="CT33" s="39">
        <v>0</v>
      </c>
      <c r="CU33" s="39">
        <v>930.66600000000005</v>
      </c>
      <c r="CV33" s="39">
        <v>0</v>
      </c>
      <c r="CW33" s="39">
        <v>0</v>
      </c>
      <c r="CX33" s="39">
        <v>0</v>
      </c>
      <c r="CY33" s="39">
        <v>0</v>
      </c>
      <c r="CZ33" s="39">
        <v>930.66600000000005</v>
      </c>
      <c r="DA33" s="39">
        <v>0</v>
      </c>
      <c r="DB33" s="39">
        <v>0</v>
      </c>
      <c r="DC33" s="39">
        <v>0</v>
      </c>
      <c r="DD33" s="39">
        <v>0</v>
      </c>
      <c r="DE33" s="39">
        <v>0</v>
      </c>
      <c r="DF33" s="39">
        <v>0</v>
      </c>
      <c r="DG33" s="39">
        <v>0</v>
      </c>
      <c r="DH33" s="39">
        <v>0</v>
      </c>
      <c r="DI33" s="39">
        <v>0</v>
      </c>
      <c r="DJ33" s="39">
        <v>0</v>
      </c>
      <c r="DK33" s="39">
        <v>0</v>
      </c>
      <c r="DL33" s="39">
        <v>0</v>
      </c>
      <c r="DM33" s="39">
        <v>0</v>
      </c>
      <c r="DN33" s="39">
        <v>2.7038199999999999</v>
      </c>
      <c r="DO33" s="39">
        <v>126.66500000000001</v>
      </c>
      <c r="DP33" s="39">
        <v>17.9207</v>
      </c>
      <c r="DQ33" s="39">
        <v>0</v>
      </c>
      <c r="DR33" s="39">
        <v>0.49465500000000001</v>
      </c>
      <c r="DS33" s="39">
        <v>3.2312699999999999</v>
      </c>
      <c r="DT33" s="39">
        <v>55.572099999999999</v>
      </c>
      <c r="DU33" s="39">
        <v>206.58799999999999</v>
      </c>
      <c r="DV33" s="39">
        <v>77.584199999999996</v>
      </c>
      <c r="DW33" s="39">
        <v>0</v>
      </c>
      <c r="DX33" s="39">
        <v>0.42273300000000003</v>
      </c>
      <c r="DY33" s="39">
        <v>0</v>
      </c>
      <c r="DZ33" s="39">
        <v>284.59500000000003</v>
      </c>
      <c r="EA33" s="39">
        <v>278.661</v>
      </c>
      <c r="EB33" s="39">
        <v>5.9335500000000003</v>
      </c>
      <c r="EC33" s="39">
        <v>0</v>
      </c>
      <c r="ED33" s="39">
        <v>0</v>
      </c>
      <c r="EF33" s="39">
        <v>0</v>
      </c>
      <c r="EG33" s="39">
        <v>0</v>
      </c>
      <c r="EI33" s="39">
        <v>0</v>
      </c>
      <c r="FJ33" s="39" t="s">
        <v>117</v>
      </c>
      <c r="FK33" s="39" t="s">
        <v>118</v>
      </c>
      <c r="FL33" s="39" t="s">
        <v>96</v>
      </c>
      <c r="FM33" s="39" t="s">
        <v>119</v>
      </c>
      <c r="FN33" s="39">
        <v>8.5</v>
      </c>
      <c r="FO33" s="39" t="s">
        <v>97</v>
      </c>
      <c r="FP33" s="39" t="s">
        <v>120</v>
      </c>
      <c r="FQ33" s="39" t="s">
        <v>152</v>
      </c>
    </row>
    <row r="34" spans="1:173" x14ac:dyDescent="0.25">
      <c r="A34" s="21"/>
      <c r="G34" s="40"/>
      <c r="T34" s="38"/>
      <c r="U34" s="38"/>
      <c r="X34" s="38"/>
      <c r="BU34" s="38"/>
      <c r="BV34" s="38"/>
      <c r="BY34" s="38"/>
    </row>
    <row r="35" spans="1:173" x14ac:dyDescent="0.25">
      <c r="A35" s="21"/>
      <c r="G35" s="40"/>
      <c r="T35" s="38"/>
      <c r="U35" s="38"/>
      <c r="X35" s="38"/>
      <c r="BU35" s="38"/>
      <c r="BV35" s="38"/>
      <c r="BY35" s="38"/>
    </row>
    <row r="36" spans="1:173" x14ac:dyDescent="0.25">
      <c r="A36" s="21"/>
      <c r="G36" s="40"/>
      <c r="T36" s="38"/>
      <c r="U36" s="38"/>
      <c r="X36" s="38"/>
      <c r="BU36" s="38"/>
      <c r="BV36" s="38"/>
      <c r="BY36" s="38"/>
    </row>
    <row r="37" spans="1:173" x14ac:dyDescent="0.25">
      <c r="A37" s="21"/>
      <c r="G37" s="40"/>
      <c r="T37" s="38"/>
      <c r="U37" s="38"/>
      <c r="X37" s="38"/>
      <c r="BU37" s="38"/>
      <c r="BV37" s="38"/>
      <c r="BY37" s="38"/>
    </row>
    <row r="38" spans="1:173" x14ac:dyDescent="0.25">
      <c r="A38" s="21"/>
      <c r="G38" s="40"/>
      <c r="T38" s="38"/>
      <c r="U38" s="38"/>
      <c r="X38" s="38"/>
      <c r="BU38" s="38"/>
      <c r="BV38" s="38"/>
      <c r="BY38" s="38"/>
    </row>
    <row r="39" spans="1:173" x14ac:dyDescent="0.25">
      <c r="A39" s="21"/>
      <c r="G39" s="40"/>
      <c r="T39" s="38"/>
      <c r="U39" s="38"/>
      <c r="X39" s="38"/>
      <c r="BU39" s="38"/>
      <c r="BV39" s="38"/>
      <c r="BY39" s="38"/>
    </row>
    <row r="40" spans="1:173" x14ac:dyDescent="0.25">
      <c r="A40" s="21"/>
      <c r="G40" s="40"/>
      <c r="T40" s="38"/>
      <c r="U40" s="38"/>
      <c r="X40" s="38"/>
      <c r="BU40" s="38"/>
      <c r="BV40" s="38"/>
      <c r="BY40" s="38"/>
    </row>
    <row r="41" spans="1:173" x14ac:dyDescent="0.25">
      <c r="A41" s="21"/>
      <c r="G41" s="40"/>
      <c r="T41" s="38"/>
      <c r="U41" s="38"/>
      <c r="X41" s="38"/>
      <c r="BU41" s="38"/>
      <c r="BV41" s="38"/>
      <c r="BY41" s="38"/>
    </row>
    <row r="42" spans="1:173" x14ac:dyDescent="0.25">
      <c r="A42" s="21"/>
      <c r="G42" s="40"/>
      <c r="T42" s="38"/>
      <c r="U42" s="38"/>
      <c r="X42" s="38"/>
      <c r="BU42" s="38"/>
      <c r="BV42" s="38"/>
      <c r="BY42" s="38"/>
    </row>
    <row r="43" spans="1:173" x14ac:dyDescent="0.25">
      <c r="A43" s="21"/>
      <c r="G43" s="40"/>
    </row>
    <row r="44" spans="1:173" x14ac:dyDescent="0.25">
      <c r="A44" s="21"/>
      <c r="G44" s="40"/>
    </row>
    <row r="45" spans="1:173" x14ac:dyDescent="0.25">
      <c r="A45" s="21"/>
      <c r="G45" s="40"/>
    </row>
    <row r="46" spans="1:173" x14ac:dyDescent="0.25">
      <c r="A46" s="21"/>
      <c r="G46" s="40"/>
    </row>
    <row r="47" spans="1:173" x14ac:dyDescent="0.25">
      <c r="A47" s="21"/>
      <c r="G47" s="40"/>
    </row>
    <row r="48" spans="1:173" x14ac:dyDescent="0.25">
      <c r="G48" s="40"/>
    </row>
    <row r="49" spans="1:7" x14ac:dyDescent="0.25">
      <c r="A49" s="2"/>
      <c r="G49" s="40"/>
    </row>
    <row r="50" spans="1:7" x14ac:dyDescent="0.25">
      <c r="G50" s="40"/>
    </row>
    <row r="51" spans="1:7" x14ac:dyDescent="0.25">
      <c r="G51" s="40"/>
    </row>
    <row r="52" spans="1:7" x14ac:dyDescent="0.25">
      <c r="G52" s="40"/>
    </row>
    <row r="53" spans="1:7" x14ac:dyDescent="0.25">
      <c r="A53" s="22"/>
      <c r="G53" s="40"/>
    </row>
    <row r="54" spans="1:7" x14ac:dyDescent="0.25">
      <c r="A54" s="22"/>
      <c r="G54" s="40"/>
    </row>
    <row r="55" spans="1:7" x14ac:dyDescent="0.25">
      <c r="A55" s="22"/>
      <c r="G55" s="40"/>
    </row>
    <row r="56" spans="1:7" x14ac:dyDescent="0.25">
      <c r="A56" s="22"/>
      <c r="G56" s="40"/>
    </row>
    <row r="57" spans="1:7" x14ac:dyDescent="0.25">
      <c r="A57" s="22"/>
      <c r="G57" s="40"/>
    </row>
    <row r="58" spans="1:7" x14ac:dyDescent="0.25">
      <c r="A58" s="22"/>
      <c r="G58" s="40"/>
    </row>
    <row r="59" spans="1:7" x14ac:dyDescent="0.25">
      <c r="A59" s="22"/>
      <c r="G59" s="40"/>
    </row>
    <row r="60" spans="1:7" x14ac:dyDescent="0.25">
      <c r="A60" s="22"/>
      <c r="G60" s="40"/>
    </row>
    <row r="61" spans="1:7" x14ac:dyDescent="0.25">
      <c r="A61" s="22"/>
      <c r="G61" s="40"/>
    </row>
    <row r="62" spans="1:7" x14ac:dyDescent="0.25">
      <c r="A62" s="22"/>
      <c r="G62" s="40"/>
    </row>
    <row r="63" spans="1:7" x14ac:dyDescent="0.25">
      <c r="A63" s="22"/>
      <c r="G63" s="40"/>
    </row>
    <row r="64" spans="1:7" x14ac:dyDescent="0.25">
      <c r="A64" s="22"/>
      <c r="G64" s="40"/>
    </row>
    <row r="65" spans="1:77" x14ac:dyDescent="0.25">
      <c r="A65" s="22"/>
      <c r="G65" s="40"/>
    </row>
    <row r="66" spans="1:77" x14ac:dyDescent="0.25">
      <c r="A66" s="22"/>
      <c r="G66" s="40"/>
    </row>
    <row r="67" spans="1:77" x14ac:dyDescent="0.25">
      <c r="A67" s="22"/>
      <c r="G67" s="40"/>
    </row>
    <row r="68" spans="1:77" x14ac:dyDescent="0.25">
      <c r="A68" s="22"/>
      <c r="G68" s="40"/>
    </row>
    <row r="69" spans="1:77" x14ac:dyDescent="0.25">
      <c r="A69" s="22"/>
      <c r="G69" s="40"/>
    </row>
    <row r="70" spans="1:77" x14ac:dyDescent="0.25">
      <c r="A70" s="22"/>
      <c r="G70" s="40"/>
    </row>
    <row r="71" spans="1:77" x14ac:dyDescent="0.25">
      <c r="A71" s="22"/>
      <c r="G71" s="40"/>
    </row>
    <row r="72" spans="1:77" x14ac:dyDescent="0.25">
      <c r="A72" s="22"/>
      <c r="G72" s="40"/>
    </row>
    <row r="73" spans="1:77" x14ac:dyDescent="0.25">
      <c r="A73" s="22"/>
      <c r="G73" s="40"/>
    </row>
    <row r="74" spans="1:77" x14ac:dyDescent="0.25">
      <c r="A74" s="22"/>
      <c r="G74" s="40"/>
    </row>
    <row r="75" spans="1:77" x14ac:dyDescent="0.25">
      <c r="A75" s="22"/>
      <c r="G75" s="40"/>
      <c r="T75" s="38"/>
      <c r="U75" s="38"/>
      <c r="X75" s="38"/>
      <c r="BU75" s="38"/>
      <c r="BV75" s="38"/>
      <c r="BY75" s="38"/>
    </row>
    <row r="76" spans="1:77" x14ac:dyDescent="0.25">
      <c r="A76" s="22"/>
      <c r="G76" s="40"/>
      <c r="T76" s="38"/>
      <c r="U76" s="38"/>
      <c r="X76" s="38"/>
      <c r="BU76" s="38"/>
      <c r="BV76" s="38"/>
      <c r="BY76" s="38"/>
    </row>
    <row r="77" spans="1:77" x14ac:dyDescent="0.25">
      <c r="A77" s="22"/>
      <c r="G77" s="40"/>
      <c r="T77" s="38"/>
      <c r="U77" s="38"/>
      <c r="X77" s="38"/>
      <c r="BU77" s="38"/>
      <c r="BV77" s="38"/>
      <c r="BY77" s="38"/>
    </row>
    <row r="78" spans="1:77" x14ac:dyDescent="0.25">
      <c r="A78" s="22"/>
      <c r="G78" s="40"/>
      <c r="T78" s="38"/>
      <c r="U78" s="38"/>
      <c r="X78" s="38"/>
      <c r="BU78" s="38"/>
      <c r="BV78" s="38"/>
      <c r="BY78" s="38"/>
    </row>
    <row r="79" spans="1:77" x14ac:dyDescent="0.25">
      <c r="A79" s="22"/>
      <c r="G79" s="40"/>
    </row>
    <row r="80" spans="1:77" x14ac:dyDescent="0.25">
      <c r="A80" s="22"/>
      <c r="G80" s="40"/>
    </row>
    <row r="81" spans="1:7" x14ac:dyDescent="0.25">
      <c r="A81" s="22"/>
      <c r="G81" s="40"/>
    </row>
    <row r="82" spans="1:7" x14ac:dyDescent="0.25">
      <c r="A82" s="22"/>
      <c r="G82" s="40"/>
    </row>
    <row r="83" spans="1:7" x14ac:dyDescent="0.25">
      <c r="A83" s="22"/>
      <c r="G83" s="40"/>
    </row>
    <row r="84" spans="1:7" x14ac:dyDescent="0.25">
      <c r="A84" s="22"/>
      <c r="G84" s="40"/>
    </row>
    <row r="85" spans="1:7" x14ac:dyDescent="0.25">
      <c r="A85" s="22"/>
      <c r="G85" s="40"/>
    </row>
    <row r="86" spans="1:7" x14ac:dyDescent="0.25">
      <c r="G86" s="40"/>
    </row>
    <row r="87" spans="1:7" x14ac:dyDescent="0.25">
      <c r="G87" s="40"/>
    </row>
    <row r="88" spans="1:7" x14ac:dyDescent="0.25">
      <c r="A88" s="2"/>
      <c r="G88" s="40"/>
    </row>
    <row r="89" spans="1:7" x14ac:dyDescent="0.25">
      <c r="G89" s="40"/>
    </row>
    <row r="90" spans="1:7" x14ac:dyDescent="0.25">
      <c r="G90" s="40"/>
    </row>
    <row r="91" spans="1:7" x14ac:dyDescent="0.25">
      <c r="G91" s="40"/>
    </row>
    <row r="92" spans="1:7" x14ac:dyDescent="0.25">
      <c r="G92" s="40"/>
    </row>
    <row r="93" spans="1:7" x14ac:dyDescent="0.25">
      <c r="G93" s="40"/>
    </row>
    <row r="94" spans="1:7" x14ac:dyDescent="0.25">
      <c r="G94" s="40"/>
    </row>
    <row r="95" spans="1:7" x14ac:dyDescent="0.25">
      <c r="G95" s="40"/>
    </row>
    <row r="96" spans="1:7" x14ac:dyDescent="0.25">
      <c r="G96" s="40"/>
    </row>
    <row r="97" spans="7:77" x14ac:dyDescent="0.25">
      <c r="G97" s="40"/>
    </row>
    <row r="98" spans="7:77" x14ac:dyDescent="0.25">
      <c r="G98" s="40"/>
    </row>
    <row r="99" spans="7:77" x14ac:dyDescent="0.25">
      <c r="G99" s="40"/>
    </row>
    <row r="100" spans="7:77" x14ac:dyDescent="0.25">
      <c r="G100" s="40"/>
    </row>
    <row r="101" spans="7:77" x14ac:dyDescent="0.25">
      <c r="G101" s="40"/>
    </row>
    <row r="102" spans="7:77" x14ac:dyDescent="0.25">
      <c r="G102" s="40"/>
      <c r="T102" s="38"/>
      <c r="U102" s="38"/>
      <c r="X102" s="38"/>
      <c r="BU102" s="38"/>
      <c r="BV102" s="38"/>
      <c r="BY102" s="38"/>
    </row>
    <row r="103" spans="7:77" x14ac:dyDescent="0.25">
      <c r="G103" s="40"/>
      <c r="T103" s="38"/>
      <c r="U103" s="38"/>
      <c r="X103" s="38"/>
      <c r="BU103" s="38"/>
      <c r="BV103" s="38"/>
      <c r="BY103" s="38"/>
    </row>
    <row r="104" spans="7:77" x14ac:dyDescent="0.25">
      <c r="G104" s="40"/>
      <c r="T104" s="38"/>
      <c r="U104" s="38"/>
      <c r="X104" s="38"/>
      <c r="BU104" s="38"/>
      <c r="BV104" s="38"/>
      <c r="BY104" s="38"/>
    </row>
    <row r="105" spans="7:77" x14ac:dyDescent="0.25">
      <c r="G105" s="40"/>
      <c r="T105" s="38"/>
      <c r="U105" s="38"/>
      <c r="X105" s="38"/>
      <c r="BU105" s="38"/>
      <c r="BV105" s="38"/>
      <c r="BY105" s="38"/>
    </row>
    <row r="106" spans="7:77" x14ac:dyDescent="0.25">
      <c r="G106" s="40"/>
      <c r="T106" s="38"/>
      <c r="U106" s="38"/>
      <c r="X106" s="38"/>
      <c r="BU106" s="38"/>
      <c r="BV106" s="38"/>
      <c r="BY106" s="38"/>
    </row>
    <row r="107" spans="7:77" x14ac:dyDescent="0.25">
      <c r="G107" s="40"/>
      <c r="T107" s="38"/>
      <c r="U107" s="38"/>
      <c r="X107" s="38"/>
      <c r="BU107" s="38"/>
      <c r="BV107" s="38"/>
      <c r="BY107" s="38"/>
    </row>
    <row r="108" spans="7:77" x14ac:dyDescent="0.25">
      <c r="G108" s="40"/>
    </row>
    <row r="109" spans="7:77" x14ac:dyDescent="0.25">
      <c r="G109" s="40"/>
    </row>
    <row r="110" spans="7:77" x14ac:dyDescent="0.25">
      <c r="G110" s="40"/>
    </row>
    <row r="111" spans="7:77" x14ac:dyDescent="0.25">
      <c r="G111" s="40"/>
    </row>
    <row r="112" spans="7:77" x14ac:dyDescent="0.25">
      <c r="G112" s="40"/>
    </row>
    <row r="113" spans="7:77" x14ac:dyDescent="0.25">
      <c r="G113" s="40"/>
    </row>
    <row r="114" spans="7:77" x14ac:dyDescent="0.25">
      <c r="G114" s="40"/>
    </row>
    <row r="115" spans="7:77" x14ac:dyDescent="0.25">
      <c r="G115" s="40"/>
    </row>
    <row r="116" spans="7:77" x14ac:dyDescent="0.25">
      <c r="G116" s="40"/>
    </row>
    <row r="117" spans="7:77" x14ac:dyDescent="0.25">
      <c r="G117" s="40"/>
    </row>
    <row r="118" spans="7:77" x14ac:dyDescent="0.25">
      <c r="G118" s="40"/>
    </row>
    <row r="119" spans="7:77" x14ac:dyDescent="0.25">
      <c r="G119" s="40"/>
    </row>
    <row r="120" spans="7:77" x14ac:dyDescent="0.25">
      <c r="G120" s="40"/>
    </row>
    <row r="121" spans="7:77" x14ac:dyDescent="0.25">
      <c r="G121" s="40"/>
    </row>
    <row r="122" spans="7:77" x14ac:dyDescent="0.25">
      <c r="G122" s="40"/>
    </row>
    <row r="123" spans="7:77" x14ac:dyDescent="0.25">
      <c r="G123" s="40"/>
    </row>
    <row r="124" spans="7:77" x14ac:dyDescent="0.25">
      <c r="G124" s="40"/>
    </row>
    <row r="125" spans="7:77" x14ac:dyDescent="0.25">
      <c r="G125" s="40"/>
    </row>
    <row r="126" spans="7:77" x14ac:dyDescent="0.25">
      <c r="G126" s="40"/>
      <c r="T126" s="38"/>
      <c r="U126" s="38"/>
      <c r="X126" s="38"/>
      <c r="BU126" s="38"/>
      <c r="BV126" s="38"/>
      <c r="BY126" s="38"/>
    </row>
    <row r="127" spans="7:77" x14ac:dyDescent="0.25">
      <c r="G127" s="40"/>
      <c r="T127" s="38"/>
      <c r="U127" s="38"/>
      <c r="X127" s="38"/>
      <c r="BU127" s="38"/>
      <c r="BV127" s="38"/>
      <c r="BY127" s="38"/>
    </row>
    <row r="128" spans="7:77" x14ac:dyDescent="0.25">
      <c r="G128" s="40"/>
      <c r="T128" s="38"/>
      <c r="U128" s="38"/>
      <c r="X128" s="38"/>
      <c r="BU128" s="38"/>
      <c r="BV128" s="38"/>
      <c r="BY128" s="38"/>
    </row>
    <row r="129" spans="7:77" x14ac:dyDescent="0.25">
      <c r="G129" s="40"/>
      <c r="T129" s="38"/>
      <c r="U129" s="38"/>
      <c r="X129" s="38"/>
      <c r="BU129" s="38"/>
      <c r="BV129" s="38"/>
      <c r="BY129" s="38"/>
    </row>
    <row r="130" spans="7:77" x14ac:dyDescent="0.25">
      <c r="G130" s="40"/>
    </row>
    <row r="131" spans="7:77" x14ac:dyDescent="0.25">
      <c r="G131" s="49"/>
    </row>
    <row r="132" spans="7:77" x14ac:dyDescent="0.25">
      <c r="G132" s="40"/>
    </row>
    <row r="133" spans="7:77" x14ac:dyDescent="0.25">
      <c r="G133" s="40"/>
    </row>
    <row r="134" spans="7:77" x14ac:dyDescent="0.25">
      <c r="G134" s="40"/>
    </row>
    <row r="135" spans="7:77" x14ac:dyDescent="0.25">
      <c r="G135" s="40"/>
    </row>
    <row r="136" spans="7:77" x14ac:dyDescent="0.25">
      <c r="G136" s="40"/>
    </row>
    <row r="137" spans="7:77" x14ac:dyDescent="0.25">
      <c r="G137" s="40"/>
    </row>
    <row r="138" spans="7:77" x14ac:dyDescent="0.25">
      <c r="G138" s="40"/>
    </row>
    <row r="139" spans="7:77" x14ac:dyDescent="0.25">
      <c r="G139" s="40"/>
    </row>
    <row r="140" spans="7:77" x14ac:dyDescent="0.25">
      <c r="G140" s="40"/>
    </row>
    <row r="141" spans="7:77" x14ac:dyDescent="0.25">
      <c r="G141" s="40"/>
    </row>
    <row r="142" spans="7:77" x14ac:dyDescent="0.25">
      <c r="G142" s="40"/>
    </row>
    <row r="143" spans="7:77" x14ac:dyDescent="0.25">
      <c r="G143" s="40"/>
    </row>
    <row r="144" spans="7:77" x14ac:dyDescent="0.25">
      <c r="G144" s="40"/>
    </row>
    <row r="145" spans="1:77" x14ac:dyDescent="0.25">
      <c r="A145" s="2"/>
      <c r="G145" s="40"/>
    </row>
    <row r="146" spans="1:77" x14ac:dyDescent="0.25">
      <c r="G146" s="40"/>
    </row>
    <row r="147" spans="1:77" x14ac:dyDescent="0.25">
      <c r="G147" s="40"/>
    </row>
    <row r="148" spans="1:77" x14ac:dyDescent="0.25">
      <c r="G148" s="40"/>
    </row>
    <row r="149" spans="1:77" x14ac:dyDescent="0.25">
      <c r="G149" s="40"/>
    </row>
    <row r="150" spans="1:77" x14ac:dyDescent="0.25">
      <c r="G150" s="40"/>
    </row>
    <row r="151" spans="1:77" x14ac:dyDescent="0.25">
      <c r="G151" s="40"/>
    </row>
    <row r="152" spans="1:77" x14ac:dyDescent="0.25">
      <c r="G152" s="40"/>
    </row>
    <row r="153" spans="1:77" x14ac:dyDescent="0.25">
      <c r="G153" s="40"/>
    </row>
    <row r="154" spans="1:77" x14ac:dyDescent="0.25">
      <c r="G154" s="40"/>
    </row>
    <row r="155" spans="1:77" x14ac:dyDescent="0.25">
      <c r="G155" s="40"/>
    </row>
    <row r="156" spans="1:77" x14ac:dyDescent="0.25">
      <c r="G156" s="40"/>
    </row>
    <row r="157" spans="1:77" x14ac:dyDescent="0.25">
      <c r="G157" s="40"/>
    </row>
    <row r="158" spans="1:77" x14ac:dyDescent="0.25">
      <c r="A158" s="22"/>
      <c r="G158" s="40"/>
    </row>
    <row r="159" spans="1:77" x14ac:dyDescent="0.25">
      <c r="A159" s="22"/>
      <c r="G159" s="40"/>
    </row>
    <row r="160" spans="1:77" x14ac:dyDescent="0.25">
      <c r="A160" s="22"/>
      <c r="G160" s="40"/>
      <c r="T160" s="38"/>
      <c r="U160" s="38"/>
      <c r="X160" s="38"/>
      <c r="BU160" s="38"/>
      <c r="BV160" s="38"/>
      <c r="BY160" s="38"/>
    </row>
    <row r="161" spans="1:77" x14ac:dyDescent="0.25">
      <c r="A161" s="22"/>
      <c r="G161" s="40"/>
      <c r="T161" s="38"/>
      <c r="U161" s="38"/>
      <c r="X161" s="38"/>
      <c r="BU161" s="38"/>
      <c r="BV161" s="38"/>
      <c r="BY161" s="38"/>
    </row>
    <row r="162" spans="1:77" x14ac:dyDescent="0.25">
      <c r="A162" s="22"/>
      <c r="G162" s="40"/>
      <c r="T162" s="38"/>
      <c r="U162" s="38"/>
      <c r="X162" s="38"/>
      <c r="BU162" s="38"/>
      <c r="BV162" s="38"/>
      <c r="BY162" s="38"/>
    </row>
    <row r="163" spans="1:77" x14ac:dyDescent="0.25">
      <c r="A163" s="22"/>
      <c r="G163" s="40"/>
      <c r="T163" s="38"/>
      <c r="U163" s="38"/>
      <c r="X163" s="38"/>
      <c r="BU163" s="38"/>
      <c r="BV163" s="38"/>
      <c r="BY163" s="38"/>
    </row>
    <row r="164" spans="1:77" x14ac:dyDescent="0.25">
      <c r="A164" s="22"/>
      <c r="G164" s="40"/>
      <c r="T164" s="38"/>
      <c r="U164" s="38"/>
      <c r="X164" s="38"/>
      <c r="BU164" s="38"/>
      <c r="BV164" s="38"/>
      <c r="BY164" s="38"/>
    </row>
    <row r="165" spans="1:77" x14ac:dyDescent="0.25">
      <c r="A165" s="22"/>
      <c r="G165" s="40"/>
      <c r="T165" s="38"/>
      <c r="U165" s="38"/>
      <c r="X165" s="38"/>
      <c r="BU165" s="38"/>
      <c r="BV165" s="38"/>
      <c r="BY165" s="38"/>
    </row>
    <row r="166" spans="1:77" x14ac:dyDescent="0.25">
      <c r="A166" s="22"/>
      <c r="G166" s="40"/>
      <c r="T166" s="38"/>
      <c r="U166" s="38"/>
      <c r="X166" s="38"/>
      <c r="BU166" s="38"/>
      <c r="BV166" s="38"/>
      <c r="BY166" s="38"/>
    </row>
    <row r="167" spans="1:77" x14ac:dyDescent="0.25">
      <c r="A167" s="22"/>
      <c r="G167" s="40"/>
    </row>
    <row r="168" spans="1:77" x14ac:dyDescent="0.25">
      <c r="A168" s="22"/>
      <c r="G168" s="40"/>
      <c r="T168" s="38"/>
      <c r="U168" s="38"/>
      <c r="X168" s="38"/>
      <c r="BU168" s="38"/>
      <c r="BV168" s="38"/>
      <c r="BY168" s="38"/>
    </row>
    <row r="169" spans="1:77" x14ac:dyDescent="0.25">
      <c r="A169" s="22"/>
      <c r="G169" s="40"/>
      <c r="T169" s="38"/>
      <c r="U169" s="38"/>
      <c r="X169" s="38"/>
      <c r="BU169" s="38"/>
      <c r="BV169" s="38"/>
      <c r="BY169" s="38"/>
    </row>
    <row r="170" spans="1:77" x14ac:dyDescent="0.25">
      <c r="G170" s="40"/>
    </row>
    <row r="171" spans="1:77" x14ac:dyDescent="0.25">
      <c r="G171" s="23"/>
    </row>
    <row r="172" spans="1:77" x14ac:dyDescent="0.25">
      <c r="G172" s="23"/>
    </row>
    <row r="173" spans="1:77" x14ac:dyDescent="0.25">
      <c r="G173" s="23"/>
    </row>
    <row r="174" spans="1:77" x14ac:dyDescent="0.25">
      <c r="G174" s="23"/>
    </row>
    <row r="175" spans="1:77" x14ac:dyDescent="0.25">
      <c r="G175" s="23"/>
    </row>
    <row r="176" spans="1:77" x14ac:dyDescent="0.25">
      <c r="G176" s="23"/>
    </row>
    <row r="177" spans="7:7" x14ac:dyDescent="0.25">
      <c r="G177" s="23"/>
    </row>
    <row r="178" spans="7:7" x14ac:dyDescent="0.25">
      <c r="G178" s="23"/>
    </row>
    <row r="179" spans="7:7" x14ac:dyDescent="0.25">
      <c r="G179" s="23"/>
    </row>
    <row r="180" spans="7:7" x14ac:dyDescent="0.25">
      <c r="G180" s="23"/>
    </row>
    <row r="181" spans="7:7" x14ac:dyDescent="0.25">
      <c r="G181" s="23"/>
    </row>
    <row r="182" spans="7:7" x14ac:dyDescent="0.25">
      <c r="G182" s="23"/>
    </row>
    <row r="183" spans="7:7" x14ac:dyDescent="0.25">
      <c r="G183" s="23"/>
    </row>
    <row r="184" spans="7:7" x14ac:dyDescent="0.25">
      <c r="G184" s="23"/>
    </row>
    <row r="185" spans="7:7" x14ac:dyDescent="0.25">
      <c r="G185" s="23"/>
    </row>
    <row r="186" spans="7:7" x14ac:dyDescent="0.25">
      <c r="G186" s="23"/>
    </row>
    <row r="187" spans="7:7" x14ac:dyDescent="0.25">
      <c r="G187" s="23"/>
    </row>
    <row r="188" spans="7:7" x14ac:dyDescent="0.25">
      <c r="G188" s="23"/>
    </row>
    <row r="189" spans="7:7" x14ac:dyDescent="0.25">
      <c r="G189" s="23"/>
    </row>
    <row r="190" spans="7:7" x14ac:dyDescent="0.25">
      <c r="G190" s="23"/>
    </row>
  </sheetData>
  <sheetProtection password="E946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1" sqref="A41"/>
    </sheetView>
  </sheetViews>
  <sheetFormatPr defaultRowHeight="15" x14ac:dyDescent="0.25"/>
  <cols>
    <col min="1" max="2" width="39.140625" style="39" customWidth="1"/>
    <col min="3" max="5" width="38.7109375" style="39" customWidth="1"/>
    <col min="6" max="16384" width="9.140625" style="39"/>
  </cols>
  <sheetData>
    <row r="1" spans="1:5" x14ac:dyDescent="0.25">
      <c r="A1" s="24" t="s">
        <v>77</v>
      </c>
      <c r="B1" s="25" t="s">
        <v>78</v>
      </c>
      <c r="C1" s="26" t="s">
        <v>79</v>
      </c>
      <c r="D1" s="27" t="s">
        <v>80</v>
      </c>
      <c r="E1" s="28" t="s">
        <v>81</v>
      </c>
    </row>
    <row r="2" spans="1:5" x14ac:dyDescent="0.25">
      <c r="A2" s="29">
        <v>5500</v>
      </c>
      <c r="B2" s="30">
        <v>53627.8</v>
      </c>
      <c r="C2" s="32">
        <v>498589</v>
      </c>
      <c r="D2" s="31">
        <v>24563.1</v>
      </c>
      <c r="E2" s="33">
        <v>22500</v>
      </c>
    </row>
    <row r="3" spans="1:5" x14ac:dyDescent="0.25">
      <c r="A3" s="39" t="s">
        <v>82</v>
      </c>
      <c r="B3" s="39" t="s">
        <v>83</v>
      </c>
      <c r="C3" s="39" t="s">
        <v>84</v>
      </c>
      <c r="D3" s="39" t="s">
        <v>85</v>
      </c>
      <c r="E3" s="39" t="s">
        <v>86</v>
      </c>
    </row>
  </sheetData>
  <sheetProtection password="E94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Results</vt:lpstr>
      <vt:lpstr>Sheet1</vt:lpstr>
      <vt:lpstr>Sheet3</vt:lpstr>
      <vt:lpstr>TDVabl7</vt:lpstr>
      <vt:lpstr>TDVrbl7</vt:lpstr>
    </vt:vector>
  </TitlesOfParts>
  <Company>NORESCO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2016.2.0 Appendix 3B Results Summary SG Blank Form</dc:title>
  <dc:creator>nkapur@noresco.com</dc:creator>
  <cp:keywords>2016.2.0, Appendix 3B</cp:keywords>
  <cp:lastModifiedBy>Kapur, Nikhil</cp:lastModifiedBy>
  <dcterms:created xsi:type="dcterms:W3CDTF">2012-11-20T02:59:03Z</dcterms:created>
  <dcterms:modified xsi:type="dcterms:W3CDTF">2017-09-27T15:28:15Z</dcterms:modified>
</cp:coreProperties>
</file>